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 firstSheet="1" activeTab="1"/>
  </bookViews>
  <sheets>
    <sheet name="Rekapitulace stavby" sheetId="1" r:id="rId1"/>
    <sheet name="1 - SO 01 - AR a ST část" sheetId="2" r:id="rId2"/>
    <sheet name="2 - SO 01 - Elektroinstalace" sheetId="3" r:id="rId3"/>
    <sheet name="3 - PS 01 - Strojní vybav..." sheetId="4" r:id="rId4"/>
    <sheet name="4 - Vedlejší náklady" sheetId="5" r:id="rId5"/>
    <sheet name="Pokyny pro vyplnění" sheetId="6" r:id="rId6"/>
  </sheets>
  <definedNames>
    <definedName name="_xlnm._FilterDatabase" localSheetId="1" hidden="1">'1 - SO 01 - AR a ST část'!$C$96:$K$253</definedName>
    <definedName name="_xlnm._FilterDatabase" localSheetId="2" hidden="1">'2 - SO 01 - Elektroinstalace'!$C$79:$K$110</definedName>
    <definedName name="_xlnm._FilterDatabase" localSheetId="3" hidden="1">'3 - PS 01 - Strojní vybav...'!$C$77:$K$85</definedName>
    <definedName name="_xlnm._FilterDatabase" localSheetId="4" hidden="1">'4 - Vedlejší náklady'!$C$85:$K$105</definedName>
    <definedName name="_xlnm.Print_Titles" localSheetId="1">'1 - SO 01 - AR a ST část'!$96:$96</definedName>
    <definedName name="_xlnm.Print_Titles" localSheetId="2">'2 - SO 01 - Elektroinstalace'!$79:$79</definedName>
    <definedName name="_xlnm.Print_Titles" localSheetId="3">'3 - PS 01 - Strojní vybav...'!$77:$77</definedName>
    <definedName name="_xlnm.Print_Titles" localSheetId="4">'4 - Vedlejší náklady'!$85:$85</definedName>
    <definedName name="_xlnm.Print_Titles" localSheetId="0">'Rekapitulace stavby'!$49:$49</definedName>
    <definedName name="_xlnm.Print_Area" localSheetId="1">'1 - SO 01 - AR a ST část'!$C$4:$J$36,'1 - SO 01 - AR a ST část'!$C$42:$J$78,'1 - SO 01 - AR a ST část'!$C$84:$K$253</definedName>
    <definedName name="_xlnm.Print_Area" localSheetId="2">'2 - SO 01 - Elektroinstalace'!$C$4:$J$36,'2 - SO 01 - Elektroinstalace'!$C$42:$J$61,'2 - SO 01 - Elektroinstalace'!$C$67:$K$110</definedName>
    <definedName name="_xlnm.Print_Area" localSheetId="3">'3 - PS 01 - Strojní vybav...'!$C$4:$J$36,'3 - PS 01 - Strojní vybav...'!$C$42:$J$59,'3 - PS 01 - Strojní vybav...'!$C$65:$K$85</definedName>
    <definedName name="_xlnm.Print_Area" localSheetId="4">'4 - Vedlejší náklady'!$C$4:$J$36,'4 - Vedlejší náklady'!$C$42:$J$67,'4 - Vedlejší náklady'!$C$73:$K$105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105" i="5"/>
  <c r="BH105" i="5"/>
  <c r="BG105" i="5"/>
  <c r="BF105" i="5"/>
  <c r="T105" i="5"/>
  <c r="T104" i="5"/>
  <c r="R105" i="5"/>
  <c r="R104" i="5" s="1"/>
  <c r="P105" i="5"/>
  <c r="P104" i="5"/>
  <c r="BK105" i="5"/>
  <c r="BK104" i="5" s="1"/>
  <c r="J104" i="5" s="1"/>
  <c r="J66" i="5" s="1"/>
  <c r="J105" i="5"/>
  <c r="BE105" i="5" s="1"/>
  <c r="BI103" i="5"/>
  <c r="BH103" i="5"/>
  <c r="BG103" i="5"/>
  <c r="BF103" i="5"/>
  <c r="T103" i="5"/>
  <c r="T102" i="5"/>
  <c r="R103" i="5"/>
  <c r="R102" i="5" s="1"/>
  <c r="P103" i="5"/>
  <c r="P102" i="5"/>
  <c r="BK103" i="5"/>
  <c r="BK102" i="5" s="1"/>
  <c r="J102" i="5" s="1"/>
  <c r="J65" i="5" s="1"/>
  <c r="J103" i="5"/>
  <c r="BE103" i="5" s="1"/>
  <c r="BI101" i="5"/>
  <c r="BH101" i="5"/>
  <c r="BG101" i="5"/>
  <c r="BF101" i="5"/>
  <c r="T101" i="5"/>
  <c r="T100" i="5"/>
  <c r="R101" i="5"/>
  <c r="R100" i="5" s="1"/>
  <c r="P101" i="5"/>
  <c r="P100" i="5"/>
  <c r="BK101" i="5"/>
  <c r="BK100" i="5" s="1"/>
  <c r="J100" i="5" s="1"/>
  <c r="J64" i="5" s="1"/>
  <c r="J101" i="5"/>
  <c r="BE101" i="5" s="1"/>
  <c r="BI99" i="5"/>
  <c r="BH99" i="5"/>
  <c r="BG99" i="5"/>
  <c r="BF99" i="5"/>
  <c r="T99" i="5"/>
  <c r="T98" i="5"/>
  <c r="R99" i="5"/>
  <c r="R98" i="5" s="1"/>
  <c r="P99" i="5"/>
  <c r="P98" i="5"/>
  <c r="BK99" i="5"/>
  <c r="BK98" i="5" s="1"/>
  <c r="J98" i="5" s="1"/>
  <c r="J63" i="5" s="1"/>
  <c r="J99" i="5"/>
  <c r="BE99" i="5" s="1"/>
  <c r="BI97" i="5"/>
  <c r="BH97" i="5"/>
  <c r="BG97" i="5"/>
  <c r="BF97" i="5"/>
  <c r="T97" i="5"/>
  <c r="T96" i="5"/>
  <c r="R97" i="5"/>
  <c r="R96" i="5" s="1"/>
  <c r="P97" i="5"/>
  <c r="P96" i="5"/>
  <c r="BK97" i="5"/>
  <c r="BK96" i="5" s="1"/>
  <c r="J96" i="5" s="1"/>
  <c r="J62" i="5" s="1"/>
  <c r="J97" i="5"/>
  <c r="BE97" i="5" s="1"/>
  <c r="BI95" i="5"/>
  <c r="BH95" i="5"/>
  <c r="BG95" i="5"/>
  <c r="BF95" i="5"/>
  <c r="T95" i="5"/>
  <c r="T94" i="5"/>
  <c r="R95" i="5"/>
  <c r="R94" i="5" s="1"/>
  <c r="P95" i="5"/>
  <c r="P94" i="5"/>
  <c r="BK95" i="5"/>
  <c r="BK94" i="5" s="1"/>
  <c r="J94" i="5" s="1"/>
  <c r="J61" i="5" s="1"/>
  <c r="J95" i="5"/>
  <c r="BE95" i="5" s="1"/>
  <c r="BI93" i="5"/>
  <c r="BH93" i="5"/>
  <c r="BG93" i="5"/>
  <c r="BF93" i="5"/>
  <c r="T93" i="5"/>
  <c r="T92" i="5"/>
  <c r="R93" i="5"/>
  <c r="R92" i="5" s="1"/>
  <c r="P93" i="5"/>
  <c r="P92" i="5"/>
  <c r="BK93" i="5"/>
  <c r="BK92" i="5" s="1"/>
  <c r="J92" i="5" s="1"/>
  <c r="J60" i="5" s="1"/>
  <c r="J93" i="5"/>
  <c r="BE93" i="5" s="1"/>
  <c r="BI91" i="5"/>
  <c r="BH91" i="5"/>
  <c r="F33" i="5" s="1"/>
  <c r="BG91" i="5"/>
  <c r="BF91" i="5"/>
  <c r="T91" i="5"/>
  <c r="T90" i="5"/>
  <c r="R91" i="5"/>
  <c r="R90" i="5" s="1"/>
  <c r="P91" i="5"/>
  <c r="P90" i="5"/>
  <c r="BK91" i="5"/>
  <c r="BK90" i="5" s="1"/>
  <c r="J91" i="5"/>
  <c r="BE91" i="5" s="1"/>
  <c r="BI89" i="5"/>
  <c r="F34" i="5"/>
  <c r="BD55" i="1" s="1"/>
  <c r="BH89" i="5"/>
  <c r="BC55" i="1"/>
  <c r="BG89" i="5"/>
  <c r="F32" i="5" s="1"/>
  <c r="BB55" i="1" s="1"/>
  <c r="BF89" i="5"/>
  <c r="T89" i="5"/>
  <c r="T88" i="5" s="1"/>
  <c r="T87" i="5" s="1"/>
  <c r="T86" i="5" s="1"/>
  <c r="R89" i="5"/>
  <c r="R88" i="5" s="1"/>
  <c r="P89" i="5"/>
  <c r="P88" i="5" s="1"/>
  <c r="P87" i="5" s="1"/>
  <c r="P86" i="5" s="1"/>
  <c r="AU55" i="1" s="1"/>
  <c r="BK89" i="5"/>
  <c r="BK88" i="5"/>
  <c r="J88" i="5"/>
  <c r="J58" i="5" s="1"/>
  <c r="J89" i="5"/>
  <c r="BE89" i="5" s="1"/>
  <c r="F30" i="5"/>
  <c r="AZ55" i="1" s="1"/>
  <c r="J82" i="5"/>
  <c r="F82" i="5"/>
  <c r="F80" i="5"/>
  <c r="E78" i="5"/>
  <c r="J51" i="5"/>
  <c r="F51" i="5"/>
  <c r="F49" i="5"/>
  <c r="E47" i="5"/>
  <c r="J18" i="5"/>
  <c r="E18" i="5"/>
  <c r="F83" i="5"/>
  <c r="F52" i="5"/>
  <c r="J17" i="5"/>
  <c r="J12" i="5"/>
  <c r="J80" i="5"/>
  <c r="J49" i="5"/>
  <c r="E7" i="5"/>
  <c r="E76" i="5" s="1"/>
  <c r="AY54" i="1"/>
  <c r="AX54" i="1"/>
  <c r="BI85" i="4"/>
  <c r="BH85" i="4"/>
  <c r="BG85" i="4"/>
  <c r="BF85" i="4"/>
  <c r="T85" i="4"/>
  <c r="R85" i="4"/>
  <c r="P85" i="4"/>
  <c r="BK85" i="4"/>
  <c r="J85" i="4"/>
  <c r="BE85" i="4"/>
  <c r="BI84" i="4"/>
  <c r="BH84" i="4"/>
  <c r="BG84" i="4"/>
  <c r="BF84" i="4"/>
  <c r="T84" i="4"/>
  <c r="R84" i="4"/>
  <c r="P84" i="4"/>
  <c r="BK84" i="4"/>
  <c r="J84" i="4"/>
  <c r="BE84" i="4" s="1"/>
  <c r="BI83" i="4"/>
  <c r="BH83" i="4"/>
  <c r="BG83" i="4"/>
  <c r="BF83" i="4"/>
  <c r="T83" i="4"/>
  <c r="R83" i="4"/>
  <c r="P83" i="4"/>
  <c r="BK83" i="4"/>
  <c r="J83" i="4"/>
  <c r="BE83" i="4"/>
  <c r="BI82" i="4"/>
  <c r="BH82" i="4"/>
  <c r="BG82" i="4"/>
  <c r="BF82" i="4"/>
  <c r="T82" i="4"/>
  <c r="R82" i="4"/>
  <c r="P82" i="4"/>
  <c r="BK82" i="4"/>
  <c r="J82" i="4"/>
  <c r="BE82" i="4" s="1"/>
  <c r="BI81" i="4"/>
  <c r="BH81" i="4"/>
  <c r="F33" i="4" s="1"/>
  <c r="BC54" i="1" s="1"/>
  <c r="BG81" i="4"/>
  <c r="F32" i="4" s="1"/>
  <c r="BB54" i="1" s="1"/>
  <c r="BF81" i="4"/>
  <c r="F31" i="4" s="1"/>
  <c r="BA54" i="1" s="1"/>
  <c r="J31" i="4"/>
  <c r="AW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/>
  <c r="BK81" i="4"/>
  <c r="BK80" i="4" s="1"/>
  <c r="J80" i="4" s="1"/>
  <c r="J58" i="4" s="1"/>
  <c r="J81" i="4"/>
  <c r="BE81" i="4"/>
  <c r="F72" i="4"/>
  <c r="E70" i="4"/>
  <c r="F49" i="4"/>
  <c r="E47" i="4"/>
  <c r="J21" i="4"/>
  <c r="E21" i="4"/>
  <c r="J74" i="4" s="1"/>
  <c r="J20" i="4"/>
  <c r="J18" i="4"/>
  <c r="E18" i="4"/>
  <c r="F75" i="4"/>
  <c r="F52" i="4"/>
  <c r="J17" i="4"/>
  <c r="J15" i="4"/>
  <c r="E15" i="4"/>
  <c r="F74" i="4"/>
  <c r="F51" i="4"/>
  <c r="J14" i="4"/>
  <c r="J12" i="4"/>
  <c r="J72" i="4"/>
  <c r="J49" i="4"/>
  <c r="E7" i="4"/>
  <c r="E68" i="4"/>
  <c r="E45" i="4"/>
  <c r="AY53" i="1"/>
  <c r="AX53" i="1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T105" i="3"/>
  <c r="R106" i="3"/>
  <c r="P106" i="3"/>
  <c r="P105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T99" i="3"/>
  <c r="R100" i="3"/>
  <c r="R99" i="3" s="1"/>
  <c r="P100" i="3"/>
  <c r="P99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BH86" i="3"/>
  <c r="F33" i="3" s="1"/>
  <c r="BC53" i="1" s="1"/>
  <c r="BG86" i="3"/>
  <c r="BF86" i="3"/>
  <c r="T86" i="3"/>
  <c r="R86" i="3"/>
  <c r="R82" i="3" s="1"/>
  <c r="P86" i="3"/>
  <c r="BK86" i="3"/>
  <c r="J86" i="3"/>
  <c r="BE86" i="3"/>
  <c r="J30" i="3" s="1"/>
  <c r="AV53" i="1" s="1"/>
  <c r="BI85" i="3"/>
  <c r="BH85" i="3"/>
  <c r="BG85" i="3"/>
  <c r="BF85" i="3"/>
  <c r="F31" i="3" s="1"/>
  <c r="BA53" i="1" s="1"/>
  <c r="T85" i="3"/>
  <c r="R85" i="3"/>
  <c r="P85" i="3"/>
  <c r="BK85" i="3"/>
  <c r="BK82" i="3" s="1"/>
  <c r="J85" i="3"/>
  <c r="BE85" i="3" s="1"/>
  <c r="BI84" i="3"/>
  <c r="BH84" i="3"/>
  <c r="BG84" i="3"/>
  <c r="BF84" i="3"/>
  <c r="T84" i="3"/>
  <c r="R84" i="3"/>
  <c r="P84" i="3"/>
  <c r="P82" i="3" s="1"/>
  <c r="P81" i="3" s="1"/>
  <c r="P80" i="3" s="1"/>
  <c r="AU53" i="1" s="1"/>
  <c r="BK84" i="3"/>
  <c r="J84" i="3"/>
  <c r="BE84" i="3"/>
  <c r="BI83" i="3"/>
  <c r="F34" i="3" s="1"/>
  <c r="BD53" i="1" s="1"/>
  <c r="BH83" i="3"/>
  <c r="BG83" i="3"/>
  <c r="F32" i="3" s="1"/>
  <c r="BB53" i="1" s="1"/>
  <c r="BF83" i="3"/>
  <c r="J31" i="3"/>
  <c r="AW53" i="1" s="1"/>
  <c r="T83" i="3"/>
  <c r="T82" i="3"/>
  <c r="T81" i="3" s="1"/>
  <c r="T80" i="3" s="1"/>
  <c r="R83" i="3"/>
  <c r="P83" i="3"/>
  <c r="BK83" i="3"/>
  <c r="J83" i="3"/>
  <c r="BE83" i="3"/>
  <c r="F74" i="3"/>
  <c r="E72" i="3"/>
  <c r="F49" i="3"/>
  <c r="E47" i="3"/>
  <c r="J21" i="3"/>
  <c r="E21" i="3"/>
  <c r="J51" i="3" s="1"/>
  <c r="J76" i="3"/>
  <c r="J20" i="3"/>
  <c r="J18" i="3"/>
  <c r="E18" i="3"/>
  <c r="F77" i="3" s="1"/>
  <c r="F52" i="3"/>
  <c r="J17" i="3"/>
  <c r="J15" i="3"/>
  <c r="E15" i="3"/>
  <c r="F76" i="3"/>
  <c r="F51" i="3"/>
  <c r="J14" i="3"/>
  <c r="J12" i="3"/>
  <c r="J74" i="3"/>
  <c r="J49" i="3"/>
  <c r="E7" i="3"/>
  <c r="E70" i="3" s="1"/>
  <c r="AY52" i="1"/>
  <c r="AX52" i="1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T250" i="2"/>
  <c r="R251" i="2"/>
  <c r="R250" i="2"/>
  <c r="P251" i="2"/>
  <c r="P250" i="2"/>
  <c r="BK251" i="2"/>
  <c r="BK250" i="2"/>
  <c r="J250" i="2" s="1"/>
  <c r="J77" i="2" s="1"/>
  <c r="J251" i="2"/>
  <c r="BE251" i="2" s="1"/>
  <c r="BI249" i="2"/>
  <c r="BH249" i="2"/>
  <c r="BG249" i="2"/>
  <c r="BF249" i="2"/>
  <c r="T249" i="2"/>
  <c r="T248" i="2"/>
  <c r="T247" i="2" s="1"/>
  <c r="R249" i="2"/>
  <c r="R248" i="2" s="1"/>
  <c r="R247" i="2"/>
  <c r="P249" i="2"/>
  <c r="P248" i="2" s="1"/>
  <c r="P247" i="2" s="1"/>
  <c r="BK249" i="2"/>
  <c r="BK248" i="2"/>
  <c r="BK247" i="2" s="1"/>
  <c r="J247" i="2" s="1"/>
  <c r="J75" i="2" s="1"/>
  <c r="J248" i="2"/>
  <c r="J76" i="2" s="1"/>
  <c r="J249" i="2"/>
  <c r="BE249" i="2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R240" i="2" s="1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BK240" i="2" s="1"/>
  <c r="J240" i="2" s="1"/>
  <c r="J74" i="2" s="1"/>
  <c r="J242" i="2"/>
  <c r="BE242" i="2"/>
  <c r="BI241" i="2"/>
  <c r="BH241" i="2"/>
  <c r="BG241" i="2"/>
  <c r="BF241" i="2"/>
  <c r="T241" i="2"/>
  <c r="T240" i="2"/>
  <c r="R241" i="2"/>
  <c r="P241" i="2"/>
  <c r="P240" i="2"/>
  <c r="BK241" i="2"/>
  <c r="J241" i="2"/>
  <c r="BE241" i="2"/>
  <c r="BI239" i="2"/>
  <c r="BH239" i="2"/>
  <c r="BG239" i="2"/>
  <c r="BF239" i="2"/>
  <c r="T239" i="2"/>
  <c r="T238" i="2"/>
  <c r="R239" i="2"/>
  <c r="R238" i="2" s="1"/>
  <c r="P239" i="2"/>
  <c r="P238" i="2"/>
  <c r="BK239" i="2"/>
  <c r="BK238" i="2" s="1"/>
  <c r="J238" i="2" s="1"/>
  <c r="J73" i="2" s="1"/>
  <c r="J239" i="2"/>
  <c r="BE239" i="2"/>
  <c r="BI237" i="2"/>
  <c r="BH237" i="2"/>
  <c r="BG237" i="2"/>
  <c r="BF237" i="2"/>
  <c r="T237" i="2"/>
  <c r="R237" i="2"/>
  <c r="P237" i="2"/>
  <c r="P234" i="2" s="1"/>
  <c r="BK237" i="2"/>
  <c r="J237" i="2"/>
  <c r="BE237" i="2"/>
  <c r="BI236" i="2"/>
  <c r="BH236" i="2"/>
  <c r="BG236" i="2"/>
  <c r="BF236" i="2"/>
  <c r="T236" i="2"/>
  <c r="T234" i="2" s="1"/>
  <c r="R236" i="2"/>
  <c r="P236" i="2"/>
  <c r="BK236" i="2"/>
  <c r="J236" i="2"/>
  <c r="BE236" i="2"/>
  <c r="BI235" i="2"/>
  <c r="BH235" i="2"/>
  <c r="BG235" i="2"/>
  <c r="BF235" i="2"/>
  <c r="T235" i="2"/>
  <c r="R235" i="2"/>
  <c r="R234" i="2"/>
  <c r="P235" i="2"/>
  <c r="BK235" i="2"/>
  <c r="BK234" i="2"/>
  <c r="J234" i="2" s="1"/>
  <c r="J72" i="2" s="1"/>
  <c r="J235" i="2"/>
  <c r="BE235" i="2"/>
  <c r="BI233" i="2"/>
  <c r="BH233" i="2"/>
  <c r="BG233" i="2"/>
  <c r="BF233" i="2"/>
  <c r="T233" i="2"/>
  <c r="R233" i="2"/>
  <c r="P233" i="2"/>
  <c r="P230" i="2" s="1"/>
  <c r="BK233" i="2"/>
  <c r="J233" i="2"/>
  <c r="BE233" i="2"/>
  <c r="BI232" i="2"/>
  <c r="BH232" i="2"/>
  <c r="BG232" i="2"/>
  <c r="BF232" i="2"/>
  <c r="T232" i="2"/>
  <c r="T230" i="2" s="1"/>
  <c r="R232" i="2"/>
  <c r="P232" i="2"/>
  <c r="BK232" i="2"/>
  <c r="J232" i="2"/>
  <c r="BE232" i="2"/>
  <c r="BI231" i="2"/>
  <c r="BH231" i="2"/>
  <c r="BG231" i="2"/>
  <c r="BF231" i="2"/>
  <c r="T231" i="2"/>
  <c r="R231" i="2"/>
  <c r="R230" i="2"/>
  <c r="P231" i="2"/>
  <c r="BK231" i="2"/>
  <c r="BK230" i="2"/>
  <c r="J230" i="2" s="1"/>
  <c r="J71" i="2" s="1"/>
  <c r="J231" i="2"/>
  <c r="BE231" i="2" s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R220" i="2" s="1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BK220" i="2" s="1"/>
  <c r="J220" i="2" s="1"/>
  <c r="J70" i="2" s="1"/>
  <c r="J222" i="2"/>
  <c r="BE222" i="2"/>
  <c r="BI221" i="2"/>
  <c r="BH221" i="2"/>
  <c r="BG221" i="2"/>
  <c r="BF221" i="2"/>
  <c r="T221" i="2"/>
  <c r="T220" i="2"/>
  <c r="R221" i="2"/>
  <c r="P221" i="2"/>
  <c r="P220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R214" i="2" s="1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BK214" i="2" s="1"/>
  <c r="J214" i="2" s="1"/>
  <c r="J69" i="2" s="1"/>
  <c r="J216" i="2"/>
  <c r="BE216" i="2"/>
  <c r="BI215" i="2"/>
  <c r="BH215" i="2"/>
  <c r="BG215" i="2"/>
  <c r="BF215" i="2"/>
  <c r="T215" i="2"/>
  <c r="T214" i="2"/>
  <c r="R215" i="2"/>
  <c r="P215" i="2"/>
  <c r="P214" i="2"/>
  <c r="BK215" i="2"/>
  <c r="J215" i="2"/>
  <c r="BE215" i="2" s="1"/>
  <c r="BI213" i="2"/>
  <c r="BH213" i="2"/>
  <c r="BG213" i="2"/>
  <c r="BF213" i="2"/>
  <c r="T213" i="2"/>
  <c r="T212" i="2"/>
  <c r="R213" i="2"/>
  <c r="R212" i="2"/>
  <c r="P213" i="2"/>
  <c r="P212" i="2"/>
  <c r="BK213" i="2"/>
  <c r="BK212" i="2"/>
  <c r="J212" i="2"/>
  <c r="J68" i="2" s="1"/>
  <c r="J213" i="2"/>
  <c r="BE213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P195" i="2" s="1"/>
  <c r="BK198" i="2"/>
  <c r="J198" i="2"/>
  <c r="BE198" i="2"/>
  <c r="BI197" i="2"/>
  <c r="BH197" i="2"/>
  <c r="BG197" i="2"/>
  <c r="BF197" i="2"/>
  <c r="T197" i="2"/>
  <c r="T195" i="2" s="1"/>
  <c r="R197" i="2"/>
  <c r="P197" i="2"/>
  <c r="BK197" i="2"/>
  <c r="J197" i="2"/>
  <c r="BE197" i="2"/>
  <c r="BI196" i="2"/>
  <c r="BH196" i="2"/>
  <c r="BG196" i="2"/>
  <c r="BF196" i="2"/>
  <c r="T196" i="2"/>
  <c r="R196" i="2"/>
  <c r="R195" i="2"/>
  <c r="P196" i="2"/>
  <c r="BK196" i="2"/>
  <c r="BK195" i="2"/>
  <c r="J195" i="2" s="1"/>
  <c r="J67" i="2" s="1"/>
  <c r="J196" i="2"/>
  <c r="BE196" i="2"/>
  <c r="BI194" i="2"/>
  <c r="BH194" i="2"/>
  <c r="BG194" i="2"/>
  <c r="BF194" i="2"/>
  <c r="T194" i="2"/>
  <c r="T193" i="2"/>
  <c r="R194" i="2"/>
  <c r="R193" i="2"/>
  <c r="P194" i="2"/>
  <c r="P193" i="2"/>
  <c r="BK194" i="2"/>
  <c r="BK193" i="2"/>
  <c r="J193" i="2" s="1"/>
  <c r="J66" i="2" s="1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R184" i="2" s="1"/>
  <c r="P187" i="2"/>
  <c r="BK187" i="2"/>
  <c r="J187" i="2"/>
  <c r="BE187" i="2"/>
  <c r="BI186" i="2"/>
  <c r="BH186" i="2"/>
  <c r="BG186" i="2"/>
  <c r="BF186" i="2"/>
  <c r="T186" i="2"/>
  <c r="R186" i="2"/>
  <c r="P186" i="2"/>
  <c r="P184" i="2" s="1"/>
  <c r="BK186" i="2"/>
  <c r="J186" i="2"/>
  <c r="BE186" i="2"/>
  <c r="BI185" i="2"/>
  <c r="BH185" i="2"/>
  <c r="BG185" i="2"/>
  <c r="BF185" i="2"/>
  <c r="T185" i="2"/>
  <c r="T184" i="2"/>
  <c r="R185" i="2"/>
  <c r="P185" i="2"/>
  <c r="BK185" i="2"/>
  <c r="BK184" i="2" s="1"/>
  <c r="J185" i="2"/>
  <c r="BE185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P175" i="2" s="1"/>
  <c r="BK178" i="2"/>
  <c r="J178" i="2"/>
  <c r="BE178" i="2"/>
  <c r="BI177" i="2"/>
  <c r="BH177" i="2"/>
  <c r="BG177" i="2"/>
  <c r="BF177" i="2"/>
  <c r="T177" i="2"/>
  <c r="T175" i="2" s="1"/>
  <c r="R177" i="2"/>
  <c r="P177" i="2"/>
  <c r="BK177" i="2"/>
  <c r="J177" i="2"/>
  <c r="BE177" i="2"/>
  <c r="BI176" i="2"/>
  <c r="BH176" i="2"/>
  <c r="BG176" i="2"/>
  <c r="BF176" i="2"/>
  <c r="T176" i="2"/>
  <c r="R176" i="2"/>
  <c r="R175" i="2"/>
  <c r="P176" i="2"/>
  <c r="BK176" i="2"/>
  <c r="BK175" i="2"/>
  <c r="J175" i="2" s="1"/>
  <c r="J63" i="2" s="1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R154" i="2" s="1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BK154" i="2" s="1"/>
  <c r="J154" i="2" s="1"/>
  <c r="J62" i="2" s="1"/>
  <c r="J156" i="2"/>
  <c r="BE156" i="2"/>
  <c r="BI155" i="2"/>
  <c r="BH155" i="2"/>
  <c r="BG155" i="2"/>
  <c r="BF155" i="2"/>
  <c r="T155" i="2"/>
  <c r="T154" i="2"/>
  <c r="R155" i="2"/>
  <c r="P155" i="2"/>
  <c r="P154" i="2"/>
  <c r="BK155" i="2"/>
  <c r="J155" i="2"/>
  <c r="BE155" i="2" s="1"/>
  <c r="BI153" i="2"/>
  <c r="BH153" i="2"/>
  <c r="BG153" i="2"/>
  <c r="BF153" i="2"/>
  <c r="T153" i="2"/>
  <c r="T152" i="2"/>
  <c r="R153" i="2"/>
  <c r="R152" i="2"/>
  <c r="P153" i="2"/>
  <c r="P152" i="2"/>
  <c r="BK153" i="2"/>
  <c r="BK152" i="2"/>
  <c r="J152" i="2"/>
  <c r="J61" i="2" s="1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P115" i="2" s="1"/>
  <c r="BK118" i="2"/>
  <c r="J118" i="2"/>
  <c r="BE118" i="2"/>
  <c r="BI117" i="2"/>
  <c r="BH117" i="2"/>
  <c r="BG117" i="2"/>
  <c r="BF117" i="2"/>
  <c r="T117" i="2"/>
  <c r="T115" i="2" s="1"/>
  <c r="R117" i="2"/>
  <c r="P117" i="2"/>
  <c r="BK117" i="2"/>
  <c r="J117" i="2"/>
  <c r="BE117" i="2"/>
  <c r="BI116" i="2"/>
  <c r="BH116" i="2"/>
  <c r="BG116" i="2"/>
  <c r="BF116" i="2"/>
  <c r="T116" i="2"/>
  <c r="R116" i="2"/>
  <c r="R115" i="2"/>
  <c r="P116" i="2"/>
  <c r="BK116" i="2"/>
  <c r="BK115" i="2"/>
  <c r="J115" i="2" s="1"/>
  <c r="J60" i="2" s="1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R106" i="2" s="1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BK106" i="2" s="1"/>
  <c r="J106" i="2" s="1"/>
  <c r="J59" i="2" s="1"/>
  <c r="J108" i="2"/>
  <c r="BE108" i="2"/>
  <c r="BI107" i="2"/>
  <c r="BH107" i="2"/>
  <c r="BG107" i="2"/>
  <c r="BF107" i="2"/>
  <c r="T107" i="2"/>
  <c r="T106" i="2"/>
  <c r="R107" i="2"/>
  <c r="P107" i="2"/>
  <c r="P106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J31" i="2" s="1"/>
  <c r="AW52" i="1" s="1"/>
  <c r="T102" i="2"/>
  <c r="R102" i="2"/>
  <c r="P102" i="2"/>
  <c r="BK102" i="2"/>
  <c r="J102" i="2"/>
  <c r="BE102" i="2"/>
  <c r="BI101" i="2"/>
  <c r="F34" i="2" s="1"/>
  <c r="BD52" i="1" s="1"/>
  <c r="BH101" i="2"/>
  <c r="BG101" i="2"/>
  <c r="BF101" i="2"/>
  <c r="T101" i="2"/>
  <c r="R101" i="2"/>
  <c r="P101" i="2"/>
  <c r="BK101" i="2"/>
  <c r="J101" i="2"/>
  <c r="BE101" i="2"/>
  <c r="BI100" i="2"/>
  <c r="BH100" i="2"/>
  <c r="F33" i="2" s="1"/>
  <c r="BC52" i="1" s="1"/>
  <c r="BC51" i="1" s="1"/>
  <c r="BG100" i="2"/>
  <c r="F32" i="2"/>
  <c r="BB52" i="1" s="1"/>
  <c r="BB51" i="1" s="1"/>
  <c r="BF100" i="2"/>
  <c r="F31" i="2" s="1"/>
  <c r="BA52" i="1" s="1"/>
  <c r="T100" i="2"/>
  <c r="T99" i="2"/>
  <c r="R100" i="2"/>
  <c r="R99" i="2"/>
  <c r="P100" i="2"/>
  <c r="P99" i="2"/>
  <c r="BK100" i="2"/>
  <c r="BK99" i="2" s="1"/>
  <c r="J100" i="2"/>
  <c r="BE100" i="2"/>
  <c r="F91" i="2"/>
  <c r="E89" i="2"/>
  <c r="F49" i="2"/>
  <c r="E47" i="2"/>
  <c r="J21" i="2"/>
  <c r="E21" i="2"/>
  <c r="J93" i="2" s="1"/>
  <c r="J20" i="2"/>
  <c r="J18" i="2"/>
  <c r="E18" i="2"/>
  <c r="F94" i="2"/>
  <c r="F52" i="2"/>
  <c r="J17" i="2"/>
  <c r="J15" i="2"/>
  <c r="E15" i="2"/>
  <c r="F93" i="2"/>
  <c r="F51" i="2"/>
  <c r="J14" i="2"/>
  <c r="J12" i="2"/>
  <c r="J91" i="2"/>
  <c r="J49" i="2"/>
  <c r="E7" i="2"/>
  <c r="E87" i="2"/>
  <c r="E45" i="2"/>
  <c r="AS51" i="1"/>
  <c r="L47" i="1"/>
  <c r="AM46" i="1"/>
  <c r="L46" i="1"/>
  <c r="AM44" i="1"/>
  <c r="L44" i="1"/>
  <c r="L42" i="1"/>
  <c r="L41" i="1"/>
  <c r="W28" i="1" l="1"/>
  <c r="AX51" i="1"/>
  <c r="P98" i="2"/>
  <c r="T98" i="2"/>
  <c r="T183" i="2"/>
  <c r="F30" i="2"/>
  <c r="AZ52" i="1" s="1"/>
  <c r="W29" i="1"/>
  <c r="AY51" i="1"/>
  <c r="J30" i="2"/>
  <c r="AV52" i="1" s="1"/>
  <c r="AT52" i="1" s="1"/>
  <c r="BK183" i="2"/>
  <c r="J183" i="2" s="1"/>
  <c r="J64" i="2" s="1"/>
  <c r="J184" i="2"/>
  <c r="J65" i="2" s="1"/>
  <c r="P183" i="2"/>
  <c r="BD51" i="1"/>
  <c r="W30" i="1" s="1"/>
  <c r="R183" i="2"/>
  <c r="R98" i="2"/>
  <c r="J82" i="3"/>
  <c r="J58" i="3" s="1"/>
  <c r="BK81" i="3"/>
  <c r="AT53" i="1"/>
  <c r="J99" i="2"/>
  <c r="J58" i="2" s="1"/>
  <c r="BK98" i="2"/>
  <c r="J51" i="2"/>
  <c r="F30" i="3"/>
  <c r="AZ53" i="1" s="1"/>
  <c r="BK105" i="3"/>
  <c r="J105" i="3" s="1"/>
  <c r="J60" i="3" s="1"/>
  <c r="J30" i="5"/>
  <c r="AV55" i="1" s="1"/>
  <c r="AT55" i="1" s="1"/>
  <c r="R87" i="5"/>
  <c r="R86" i="5" s="1"/>
  <c r="J31" i="5"/>
  <c r="AW55" i="1" s="1"/>
  <c r="F31" i="5"/>
  <c r="BA55" i="1" s="1"/>
  <c r="BA51" i="1" s="1"/>
  <c r="E45" i="3"/>
  <c r="BK79" i="4"/>
  <c r="F34" i="4"/>
  <c r="BD54" i="1" s="1"/>
  <c r="J30" i="4"/>
  <c r="AV54" i="1" s="1"/>
  <c r="AT54" i="1" s="1"/>
  <c r="F30" i="4"/>
  <c r="AZ54" i="1" s="1"/>
  <c r="BK99" i="3"/>
  <c r="J99" i="3" s="1"/>
  <c r="J59" i="3" s="1"/>
  <c r="R105" i="3"/>
  <c r="R81" i="3" s="1"/>
  <c r="R80" i="3" s="1"/>
  <c r="BK87" i="5"/>
  <c r="J90" i="5"/>
  <c r="J59" i="5" s="1"/>
  <c r="J51" i="4"/>
  <c r="E45" i="5"/>
  <c r="AW51" i="1" l="1"/>
  <c r="AK27" i="1" s="1"/>
  <c r="W27" i="1"/>
  <c r="AZ51" i="1"/>
  <c r="J87" i="5"/>
  <c r="J57" i="5" s="1"/>
  <c r="BK86" i="5"/>
  <c r="J86" i="5" s="1"/>
  <c r="T97" i="2"/>
  <c r="BK97" i="2"/>
  <c r="J97" i="2" s="1"/>
  <c r="J98" i="2"/>
  <c r="J57" i="2" s="1"/>
  <c r="J81" i="3"/>
  <c r="J57" i="3" s="1"/>
  <c r="BK80" i="3"/>
  <c r="J80" i="3" s="1"/>
  <c r="J79" i="4"/>
  <c r="J57" i="4" s="1"/>
  <c r="BK78" i="4"/>
  <c r="J78" i="4" s="1"/>
  <c r="R97" i="2"/>
  <c r="P97" i="2"/>
  <c r="AU52" i="1" s="1"/>
  <c r="AU51" i="1" s="1"/>
  <c r="J56" i="2" l="1"/>
  <c r="J27" i="2"/>
  <c r="W26" i="1"/>
  <c r="AV51" i="1"/>
  <c r="J56" i="5"/>
  <c r="J27" i="5"/>
  <c r="J27" i="4"/>
  <c r="J56" i="4"/>
  <c r="J27" i="3"/>
  <c r="J56" i="3"/>
  <c r="AG55" i="1" l="1"/>
  <c r="AN55" i="1" s="1"/>
  <c r="J36" i="5"/>
  <c r="AG52" i="1"/>
  <c r="J36" i="2"/>
  <c r="J36" i="3"/>
  <c r="AG53" i="1"/>
  <c r="AN53" i="1" s="1"/>
  <c r="AT51" i="1"/>
  <c r="AK26" i="1"/>
  <c r="AG54" i="1"/>
  <c r="AN54" i="1" s="1"/>
  <c r="J36" i="4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<sst xmlns="http://schemas.openxmlformats.org/spreadsheetml/2006/main" count="3914" uniqueCount="967">
  <si>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</si>
  <si>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</si>
  <si>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</si>
  <si>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</si>
  <si>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</si>
  <si>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</si>
  <si>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</si>
  <si>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{ab6a94f5-2494-4bfd-a095-cd1b8f574f07}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</si>
  <si>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</si>
  <si>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</si>
  <si>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</si>
  <si>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</si>
  <si>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</si>
  <si>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</si>
  <si>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</si>
  <si>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</si>
  <si>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</si>
  <si>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</si>
  <si>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Pavlicek2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</si>
  <si>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</si>
  <si>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</si>
  <si>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DD Tmavý Důl 633, Rtyně v Podkrkonoší</t>
  </si>
  <si>
    <t>KSO:</t>
  </si>
  <si>
    <t>CC-CZ:</t>
  </si>
  <si>
    <t>Místo:</t>
  </si>
  <si>
    <t>Rtyně v Podkrkonoší</t>
  </si>
  <si>
    <t>Datum:</t>
  </si>
  <si>
    <t>21. 11. 2018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</si>
  <si>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</si>
  <si>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</si>
  <si>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</si>
  <si>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</si>
  <si>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</si>
  <si>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</si>
  <si>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</si>
  <si>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Ateliér Pavlíček, Roosveltova 2855, D.K.n.L.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</si>
  <si>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</si>
  <si>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</si>
  <si>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</si>
  <si>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</si>
  <si>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</si>
  <si>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</si>
  <si>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</si>
  <si>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</si>
  <si>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</si>
  <si>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</si>
  <si>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</si>
  <si>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</si>
  <si>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</si>
  <si>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</si>
  <si>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</si>
  <si>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</si>
  <si>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</si>
  <si>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</si>
  <si>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</si>
  <si>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</si>
  <si>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</si>
  <si>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</si>
  <si>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</si>
  <si>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</si>
  <si>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</si>
  <si>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</si>
  <si>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</si>
  <si>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</si>
  <si>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</si>
  <si>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</si>
  <si>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</si>
  <si>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</si>
  <si>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</si>
  <si>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</si>
  <si>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</si>
  <si>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</si>
  <si>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</si>
  <si>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</si>
  <si>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</si>
  <si>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</si>
  <si>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</si>
  <si>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AR a ST část</t>
  </si>
  <si>
    <t>STA</t>
  </si>
  <si>
    <t>{007e8035-99d4-4c18-b1ba-9c2489646716}</t>
  </si>
  <si>
    <t>2</t>
  </si>
  <si>
    <t>SO 01 - Elektroinstalace</t>
  </si>
  <si>
    <t>{897563fd-9e9e-4815-b84e-fbbc005a2ba2}</t>
  </si>
  <si>
    <t>3</t>
  </si>
  <si>
    <t>PS 01 - Strojní vybavení prádelny</t>
  </si>
  <si>
    <t>{cea575a5-4901-4fbf-be38-30191964666d}</t>
  </si>
  <si>
    <t>4</t>
  </si>
  <si>
    <t>Vedlejší náklady</t>
  </si>
  <si>
    <t>{d704989b-ee37-44f7-aff2-c49c87c6d5a0}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</si>
  <si>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</si>
  <si>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</si>
  <si>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</si>
  <si>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</si>
  <si>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</si>
  <si>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</si>
  <si>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</si>
  <si>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01 - AR a ST část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</si>
  <si>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</si>
  <si>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</si>
  <si>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</si>
  <si>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</si>
  <si>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</si>
  <si>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</si>
  <si>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</si>
  <si>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D1 - 001-ZEMNÍ PRÁCE</t>
  </si>
  <si>
    <t xml:space="preserve">    D2 - 003-LEŠENÍ</t>
  </si>
  <si>
    <t xml:space="preserve">    D3 - 011-BĚŽNÉ STAVEBNÍ PRÁCE</t>
  </si>
  <si>
    <t xml:space="preserve">    D4 - 012-STAVEBNÍ PRÁCE Z PREFABRIKÁTŮ</t>
  </si>
  <si>
    <t xml:space="preserve">    D5 - 013-BOURÁNÍ KONSTRUKCÍ</t>
  </si>
  <si>
    <t xml:space="preserve">    D6 - 014-UDRŽOVÁNÍ A OPRAVY</t>
  </si>
  <si>
    <t>PSV - Práce a dodávky PSV</t>
  </si>
  <si>
    <t xml:space="preserve">    D7 - 711-IZOLACE PROTI VODĚ</t>
  </si>
  <si>
    <t xml:space="preserve">    D8 - 712-POVLAKOVÉ KRYTINY</t>
  </si>
  <si>
    <t xml:space="preserve">    D9 - 721-ZDRAVOTNĚ TECHNICKÉ INSTALACE</t>
  </si>
  <si>
    <t xml:space="preserve">    D10 - 766-KONSTRUKCE TRUHLÁŘSKÉ - MONTÁŽ</t>
  </si>
  <si>
    <t xml:space="preserve">    D11 - 767-KOVOVÉ DOPLŇKOVÉ KONSTRUKCE</t>
  </si>
  <si>
    <t xml:space="preserve">    D12 - 771-PODLAHY KERAMICKÉ</t>
  </si>
  <si>
    <t xml:space="preserve">    D13 - 776-PODLAHY POVLAKOVÉ</t>
  </si>
  <si>
    <t xml:space="preserve">    D14 - 781-OBKLADY KERAMICKÉ</t>
  </si>
  <si>
    <t xml:space="preserve">    D15 - 783-NÁTĚRY</t>
  </si>
  <si>
    <t xml:space="preserve">    D16 - 784-MALBY A TAPETOVÁNÍ</t>
  </si>
  <si>
    <t>M - Práce a dodávky M</t>
  </si>
  <si>
    <t xml:space="preserve">    D17 - M155-Elektromontáže</t>
  </si>
  <si>
    <t xml:space="preserve">    D18 - M162-Montáže dopravních zařízení, sklad.zařízení a vah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</si>
  <si>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</si>
  <si>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</si>
  <si>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</si>
  <si>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</si>
  <si>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</si>
  <si>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</si>
  <si>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</si>
  <si>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</si>
  <si>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</si>
  <si>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</si>
  <si>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</si>
  <si>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</si>
  <si>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</si>
  <si>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</si>
  <si>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</si>
  <si>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</si>
  <si>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</si>
  <si>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D1</t>
  </si>
  <si>
    <t>001-ZEMNÍ PRÁCE</t>
  </si>
  <si>
    <t>K</t>
  </si>
  <si>
    <t>139711101</t>
  </si>
  <si>
    <t>VÝKOP UZAVŘ PROSTOR TŘ. 1-4</t>
  </si>
  <si>
    <t>M3</t>
  </si>
  <si>
    <t>162201201</t>
  </si>
  <si>
    <t>PŘEMÍSTĚNÍ VÝKOPKU VODOROV RUČNĚ 10M TŘ. 1-4</t>
  </si>
  <si>
    <t>162201209</t>
  </si>
  <si>
    <t>PŘÍPLATEK ZKD 10M</t>
  </si>
  <si>
    <t>6</t>
  </si>
  <si>
    <t>162701105</t>
  </si>
  <si>
    <t>VODOROVNÉ PŘEM.VÝK/SYP DO 10000M HOR.1-4</t>
  </si>
  <si>
    <t>8</t>
  </si>
  <si>
    <t>5</t>
  </si>
  <si>
    <t>171201201</t>
  </si>
  <si>
    <t>ULOŽENÍ SYPANINY NA SKLÁDKU</t>
  </si>
  <si>
    <t>10</t>
  </si>
  <si>
    <t>171201212</t>
  </si>
  <si>
    <t>SKLÁDKOVNÉ ZEMINA</t>
  </si>
  <si>
    <t>12</t>
  </si>
  <si>
    <t>D2</t>
  </si>
  <si>
    <t>003-LEŠENÍ</t>
  </si>
  <si>
    <t>7</t>
  </si>
  <si>
    <t>949101111</t>
  </si>
  <si>
    <t>LEŠENÍ POMOCNÉ POZEM STAVBY V 1,9M</t>
  </si>
  <si>
    <t>M2</t>
  </si>
  <si>
    <t>14</t>
  </si>
  <si>
    <t>943943221</t>
  </si>
  <si>
    <t>MTŽ LEŠ PROST LEHKÉ DO 200KG H10M</t>
  </si>
  <si>
    <t>16</t>
  </si>
  <si>
    <t>9</t>
  </si>
  <si>
    <t>943943291</t>
  </si>
  <si>
    <t>PŘÍPL ZA PŮDORYSNOU PL 6M2</t>
  </si>
  <si>
    <t>18</t>
  </si>
  <si>
    <t>943943292</t>
  </si>
  <si>
    <t>PŘÍPL ZKD MĚS POUŽ LEŠ K C3221 A 3222</t>
  </si>
  <si>
    <t>20</t>
  </si>
  <si>
    <t>11</t>
  </si>
  <si>
    <t>943955141</t>
  </si>
  <si>
    <t>MTŽ LEŠEN PODL 6M2 S PŘÍČ A PODÉL</t>
  </si>
  <si>
    <t>22</t>
  </si>
  <si>
    <t>943955191</t>
  </si>
  <si>
    <t>PŘÍPL ZKD MĚS POUŽ LEŠ K CENĚ 21 AŽ 23</t>
  </si>
  <si>
    <t>24</t>
  </si>
  <si>
    <t>13</t>
  </si>
  <si>
    <t>943943821</t>
  </si>
  <si>
    <t>DMTŽ LEŠ PROST LEH 200 KG H 10M</t>
  </si>
  <si>
    <t>26</t>
  </si>
  <si>
    <t>943955821</t>
  </si>
  <si>
    <t>DMTŽ LEŠ PODL S PŘÍČ A PODÉL H10M</t>
  </si>
  <si>
    <t>28</t>
  </si>
  <si>
    <t>D3</t>
  </si>
  <si>
    <t>011-BĚŽNÉ STAVEBNÍ PRÁCE</t>
  </si>
  <si>
    <t>274321311</t>
  </si>
  <si>
    <t>ZÁKLADOVÝ PRÁH ŽB C16/20</t>
  </si>
  <si>
    <t>30</t>
  </si>
  <si>
    <t>274351121</t>
  </si>
  <si>
    <t>ZŘÍZENÍ BEDNĚNÍ ZÁKLADOVÝCH PRAHŮ ROVNÉHO</t>
  </si>
  <si>
    <t>32</t>
  </si>
  <si>
    <t>17</t>
  </si>
  <si>
    <t>274351122</t>
  </si>
  <si>
    <t>ODSTRANĚNÍ BEDNĚNÍ ZÁKLADOVÝCH PRAHŮ ROVNÉHO</t>
  </si>
  <si>
    <t>34</t>
  </si>
  <si>
    <t>642992610</t>
  </si>
  <si>
    <t>OSAZ DVEŘ ZÁRUB PLAST 2,5M2 NA MPP</t>
  </si>
  <si>
    <t>KUS</t>
  </si>
  <si>
    <t>36</t>
  </si>
  <si>
    <t>19</t>
  </si>
  <si>
    <t>311231117</t>
  </si>
  <si>
    <t>ZEĎ NOSNÁ CIHLA 29 P15 SMS10</t>
  </si>
  <si>
    <t>38</t>
  </si>
  <si>
    <t>317121101</t>
  </si>
  <si>
    <t>OSAZENÍ PREF PŘEKL OTV 105CM</t>
  </si>
  <si>
    <t>40</t>
  </si>
  <si>
    <t>M</t>
  </si>
  <si>
    <t>593211000</t>
  </si>
  <si>
    <t>PŘEKLAD ŽELEZOBETONOVÝ RZP 1/10 119X14X14 CM</t>
  </si>
  <si>
    <t>42</t>
  </si>
  <si>
    <t>346244361</t>
  </si>
  <si>
    <t>ZAZDÍV RÝH TL 65 MM</t>
  </si>
  <si>
    <t>44</t>
  </si>
  <si>
    <t>23</t>
  </si>
  <si>
    <t>342241162</t>
  </si>
  <si>
    <t>PŘÍČKA TL.14 CIHLA 29 PLNÉ P15</t>
  </si>
  <si>
    <t>46</t>
  </si>
  <si>
    <t>342291112</t>
  </si>
  <si>
    <t>UKOTVENÍ PŘÍČKA TL 10CM- PU PĚNA</t>
  </si>
  <si>
    <t>48</t>
  </si>
  <si>
    <t>25</t>
  </si>
  <si>
    <t>342291122</t>
  </si>
  <si>
    <t>UKOTVENÍ PŘÍČKA TL 10CM- ZEĎ KOTVA</t>
  </si>
  <si>
    <t>50</t>
  </si>
  <si>
    <t>417321414</t>
  </si>
  <si>
    <t>ZTUŽUJÍCÍ PÁS/VĚNEC ŽB C20/25</t>
  </si>
  <si>
    <t>52</t>
  </si>
  <si>
    <t>27</t>
  </si>
  <si>
    <t>417351115</t>
  </si>
  <si>
    <t>ZŘÍZENÍ BEDNĚNÍ ZTUŽUJÍCÍ VĚNEC</t>
  </si>
  <si>
    <t>54</t>
  </si>
  <si>
    <t>417351116</t>
  </si>
  <si>
    <t>ODSTRANĚNÍ BEDNĚNÍ ZTUŽUJÍCÍ VĚNEC</t>
  </si>
  <si>
    <t>56</t>
  </si>
  <si>
    <t>29</t>
  </si>
  <si>
    <t>417361821</t>
  </si>
  <si>
    <t>VÝZTUŽ PÁS/VĚNEC BET OCEL 10505</t>
  </si>
  <si>
    <t>T</t>
  </si>
  <si>
    <t>58</t>
  </si>
  <si>
    <t>610991111</t>
  </si>
  <si>
    <t>ZAKRÝVÁNÍ VÝPLNÍ OTVORY/KCE FOLIE</t>
  </si>
  <si>
    <t>60</t>
  </si>
  <si>
    <t>31</t>
  </si>
  <si>
    <t>612311141</t>
  </si>
  <si>
    <t>VÁP OMÍTKA ŠTUK 2VR VNI STĚNA RUČNĚ</t>
  </si>
  <si>
    <t>62</t>
  </si>
  <si>
    <t>619991001</t>
  </si>
  <si>
    <t>ZAKRYTÍ PODLAH FÓLIE+PÁSKA</t>
  </si>
  <si>
    <t>64</t>
  </si>
  <si>
    <t>33</t>
  </si>
  <si>
    <t>619991011</t>
  </si>
  <si>
    <t>ZAKRYTÍ KONSTRUKCÍ FÓLIE+PÁSKA</t>
  </si>
  <si>
    <t>66</t>
  </si>
  <si>
    <t>629991012</t>
  </si>
  <si>
    <t>ZAKRYTÍ OTVOR FÓLIE NA LIŠTU</t>
  </si>
  <si>
    <t>68</t>
  </si>
  <si>
    <t>35</t>
  </si>
  <si>
    <t>622143004</t>
  </si>
  <si>
    <t>MTŽ OMÍTKOVÝ ZAČIŠŤOVACÍ PROFIL</t>
  </si>
  <si>
    <t>70</t>
  </si>
  <si>
    <t>590515180</t>
  </si>
  <si>
    <t>ZAČIŠŤOVACÍ LIŠTA OKENNÍ PVC PROFIL 6-9MM</t>
  </si>
  <si>
    <t>72</t>
  </si>
  <si>
    <t>37</t>
  </si>
  <si>
    <t>635111215</t>
  </si>
  <si>
    <t>NÁSYP PODLAHA ŠTĚRKOPÍS 0-4 ZHUTNĚN</t>
  </si>
  <si>
    <t>74</t>
  </si>
  <si>
    <t>631311133</t>
  </si>
  <si>
    <t>MAZANINA -24CM C12/15</t>
  </si>
  <si>
    <t>76</t>
  </si>
  <si>
    <t>39</t>
  </si>
  <si>
    <t>631319175</t>
  </si>
  <si>
    <t>PŘÍPL MAZANINA -24 STRŽENÝ POVRCH</t>
  </si>
  <si>
    <t>78</t>
  </si>
  <si>
    <t>631362021</t>
  </si>
  <si>
    <t>VÝZTUŽ MAZANINA SVAŘ SÍTĚ KARI</t>
  </si>
  <si>
    <t>80</t>
  </si>
  <si>
    <t>41</t>
  </si>
  <si>
    <t>632451024</t>
  </si>
  <si>
    <t>VYROV POTĚR TL -5CM MC15 PÁS</t>
  </si>
  <si>
    <t>82</t>
  </si>
  <si>
    <t>631351101</t>
  </si>
  <si>
    <t>ZŘÍZENÍ BEDNĚNÍ RÝHA/HRANA PODLAHA</t>
  </si>
  <si>
    <t>84</t>
  </si>
  <si>
    <t>43</t>
  </si>
  <si>
    <t>631351102</t>
  </si>
  <si>
    <t>ODSTRAŇ BEDNĚNÍ RÝHA/HRANA PODLAHA</t>
  </si>
  <si>
    <t>86</t>
  </si>
  <si>
    <t>632451065</t>
  </si>
  <si>
    <t>POTĚR PÍSKOCEMENT 25MPA TL 5CM</t>
  </si>
  <si>
    <t>88</t>
  </si>
  <si>
    <t>45</t>
  </si>
  <si>
    <t>631311114</t>
  </si>
  <si>
    <t>MAZANINA -8CM C16/20</t>
  </si>
  <si>
    <t>90</t>
  </si>
  <si>
    <t>642942111</t>
  </si>
  <si>
    <t>OSAZENÍ DVEŘ ZÁRUBNĚ KOV -2,5M2 MC</t>
  </si>
  <si>
    <t>92</t>
  </si>
  <si>
    <t>47</t>
  </si>
  <si>
    <t>553311000</t>
  </si>
  <si>
    <t>ZÁRUBEŇ - SOUČÁST DODÁVKY VÝTAHOVÉ PLOŠINY</t>
  </si>
  <si>
    <t>94</t>
  </si>
  <si>
    <t>642943119</t>
  </si>
  <si>
    <t>PŘÍPL RÁM OSAZENÍ VÝTAH DVEŘE</t>
  </si>
  <si>
    <t>96</t>
  </si>
  <si>
    <t>49</t>
  </si>
  <si>
    <t>952901111</t>
  </si>
  <si>
    <t>VYČIŠTĚNÍ BUDOV PODLAŽÍ V -4M</t>
  </si>
  <si>
    <t>98</t>
  </si>
  <si>
    <t>998018002</t>
  </si>
  <si>
    <t>PŘESUN HMOT RUČNÍ, BUDOVA V -12M</t>
  </si>
  <si>
    <t>100</t>
  </si>
  <si>
    <t>D4</t>
  </si>
  <si>
    <t>012-STAVEBNÍ PRÁCE Z PREFABRIKÁTŮ</t>
  </si>
  <si>
    <t>51</t>
  </si>
  <si>
    <t>413941001</t>
  </si>
  <si>
    <t>NOS SPOJ SVARY KCE NOSNÍK TL 10MM</t>
  </si>
  <si>
    <t>102</t>
  </si>
  <si>
    <t>D5</t>
  </si>
  <si>
    <t>013-BOURÁNÍ KONSTRUKCÍ</t>
  </si>
  <si>
    <t>968071126</t>
  </si>
  <si>
    <t>VYVĚŠENÍ KOV DVEŘÍ &gt;2M2</t>
  </si>
  <si>
    <t>104</t>
  </si>
  <si>
    <t>53</t>
  </si>
  <si>
    <t>968072456</t>
  </si>
  <si>
    <t>VYB DVEŘNÍ ZÁRUB KOV 2M2-</t>
  </si>
  <si>
    <t>106</t>
  </si>
  <si>
    <t>962032231</t>
  </si>
  <si>
    <t>BOUR ZDIVA CIHEL PÁL MV,MVC</t>
  </si>
  <si>
    <t>108</t>
  </si>
  <si>
    <t>55</t>
  </si>
  <si>
    <t>965043341</t>
  </si>
  <si>
    <t>BOUR PODKLAD BET POTĚR TL-10CM &gt;4M2</t>
  </si>
  <si>
    <t>110</t>
  </si>
  <si>
    <t>965042231</t>
  </si>
  <si>
    <t>BOUR PODKLAD BET TL NAD 10CM -4M2</t>
  </si>
  <si>
    <t>112</t>
  </si>
  <si>
    <t>57</t>
  </si>
  <si>
    <t>965049112</t>
  </si>
  <si>
    <t>PŘÍPL BOUR MAZAN BET SVAŘ SÍTĚ &gt;10CM</t>
  </si>
  <si>
    <t>114</t>
  </si>
  <si>
    <t>967031132</t>
  </si>
  <si>
    <t>PŘISEKÁNÍ ROV OST CI MV,MVC</t>
  </si>
  <si>
    <t>116</t>
  </si>
  <si>
    <t>59</t>
  </si>
  <si>
    <t>971033651</t>
  </si>
  <si>
    <t>VYB OTV 4M2 ZDI CI TL60CM</t>
  </si>
  <si>
    <t>118</t>
  </si>
  <si>
    <t>972044631</t>
  </si>
  <si>
    <t>VYB OTV STROP DUTÉ TV -4M2 TL -10CM</t>
  </si>
  <si>
    <t>120</t>
  </si>
  <si>
    <t>61</t>
  </si>
  <si>
    <t>976074131</t>
  </si>
  <si>
    <t>VYBOUR KOTEV ŽELEZA ZDI CI NA MALTU CEM</t>
  </si>
  <si>
    <t>122</t>
  </si>
  <si>
    <t>977311112</t>
  </si>
  <si>
    <t>ŘEZÁNÍ STÁV BET MAZANIN NEVYZTUŽ DO HL.100MM</t>
  </si>
  <si>
    <t>124</t>
  </si>
  <si>
    <t>63</t>
  </si>
  <si>
    <t>977312113</t>
  </si>
  <si>
    <t>ŘEZÁNÍ STÁV BETON MAZANIN VYZTUŽ DO HL.150MM</t>
  </si>
  <si>
    <t>126</t>
  </si>
  <si>
    <t>973031325</t>
  </si>
  <si>
    <t>VYB KAP ZDÍ CI MVC PL 0,10M2 HL30CM</t>
  </si>
  <si>
    <t>128</t>
  </si>
  <si>
    <t>65</t>
  </si>
  <si>
    <t>974031153</t>
  </si>
  <si>
    <t>SEK RÝH ZDI CI 10X10CM</t>
  </si>
  <si>
    <t>130</t>
  </si>
  <si>
    <t>973031824</t>
  </si>
  <si>
    <t>VYB KAPES CI MV,ZAVÁZ ZDI TL 30CM</t>
  </si>
  <si>
    <t>132</t>
  </si>
  <si>
    <t>67</t>
  </si>
  <si>
    <t>979098232</t>
  </si>
  <si>
    <t>SKLÁDKOVNÉ NETŘÍDĚNÝ STAVEBNÍ ODPAD</t>
  </si>
  <si>
    <t>134</t>
  </si>
  <si>
    <t>997013213</t>
  </si>
  <si>
    <t>DOPRAVA SUŤ BUDOVA V-12M RUČNĚ</t>
  </si>
  <si>
    <t>136</t>
  </si>
  <si>
    <t>69</t>
  </si>
  <si>
    <t>997013501</t>
  </si>
  <si>
    <t>ODVOZ SUTI NA SKLÁDKU -1KM</t>
  </si>
  <si>
    <t>138</t>
  </si>
  <si>
    <t>997013509</t>
  </si>
  <si>
    <t>PŘÍPL ODVOZ SUTI NA SKLÁDKU ZKD 1KM</t>
  </si>
  <si>
    <t>140</t>
  </si>
  <si>
    <t>71</t>
  </si>
  <si>
    <t>975043121</t>
  </si>
  <si>
    <t>PODCH STROP 1ŘAD H3 5M 1000KG/M</t>
  </si>
  <si>
    <t>142</t>
  </si>
  <si>
    <t>D6</t>
  </si>
  <si>
    <t>014-UDRŽOVÁNÍ A OPRAVY</t>
  </si>
  <si>
    <t>317944323</t>
  </si>
  <si>
    <t>VÁLC NOSNÍKY PŘIPR OTV Č 14 DO 22</t>
  </si>
  <si>
    <t>144</t>
  </si>
  <si>
    <t>73</t>
  </si>
  <si>
    <t>413232221</t>
  </si>
  <si>
    <t>ZAZD HLAV VÁLC NOSNÍKŮ H30CM</t>
  </si>
  <si>
    <t>146</t>
  </si>
  <si>
    <t>612423521</t>
  </si>
  <si>
    <t>OMÍT RÝH STĚN Š-15CM VÁP HLADKÁ</t>
  </si>
  <si>
    <t>148</t>
  </si>
  <si>
    <t>75</t>
  </si>
  <si>
    <t>612421231</t>
  </si>
  <si>
    <t>OPRAVA VÁP OMÍTEK STĚN ŠTUK 10%</t>
  </si>
  <si>
    <t>150</t>
  </si>
  <si>
    <t>612325302</t>
  </si>
  <si>
    <t>VC ŠTUKOVÁ OMÍTKA OSTĚNÍ</t>
  </si>
  <si>
    <t>152</t>
  </si>
  <si>
    <t>77</t>
  </si>
  <si>
    <t>619995001</t>
  </si>
  <si>
    <t>ZAČIŠTĚNÍ OMÍTEK KOLEM OKEN APOD</t>
  </si>
  <si>
    <t>154</t>
  </si>
  <si>
    <t>631312141</t>
  </si>
  <si>
    <t>DOPLNĚNÍ MAZANINY BET RÝHY</t>
  </si>
  <si>
    <t>156</t>
  </si>
  <si>
    <t>PSV</t>
  </si>
  <si>
    <t>Práce a dodávky PSV</t>
  </si>
  <si>
    <t>D7</t>
  </si>
  <si>
    <t>711-IZOLACE PROTI VODĚ</t>
  </si>
  <si>
    <t>79</t>
  </si>
  <si>
    <t>711111001</t>
  </si>
  <si>
    <t>IZOLACE VODOR STUDENÁ PENETR NÁTĚR</t>
  </si>
  <si>
    <t>158</t>
  </si>
  <si>
    <t>711112001</t>
  </si>
  <si>
    <t>IZOLACE SVISLÁ STUDENÁ PENETR NÁTĚR</t>
  </si>
  <si>
    <t>160</t>
  </si>
  <si>
    <t>81</t>
  </si>
  <si>
    <t>111631500</t>
  </si>
  <si>
    <t>LAK ASFALTOVÝ ALP/9 (MJ T) BAL 9 KG</t>
  </si>
  <si>
    <t>162</t>
  </si>
  <si>
    <t>711141559</t>
  </si>
  <si>
    <t>IZOLACE VODOR PÁSY PŘITAVENÉ NAIP</t>
  </si>
  <si>
    <t>164</t>
  </si>
  <si>
    <t>83</t>
  </si>
  <si>
    <t>711142559</t>
  </si>
  <si>
    <t>IZOLACE SVISLÁ PÁSY PŘITAVENÉ NAIP</t>
  </si>
  <si>
    <t>166</t>
  </si>
  <si>
    <t>628331590</t>
  </si>
  <si>
    <t>PÁS TĚŽKÝ ASFALTOVANÝ SKL VLOŽKA G200 S40</t>
  </si>
  <si>
    <t>168</t>
  </si>
  <si>
    <t>85</t>
  </si>
  <si>
    <t>998711102</t>
  </si>
  <si>
    <t>PŘESUN HMOT IZOLACE VODA OBJEKT V -12M</t>
  </si>
  <si>
    <t>170</t>
  </si>
  <si>
    <t>711131811</t>
  </si>
  <si>
    <t>ODSTRANĚNÍ IZOLACE VODOROVNÉ 1 VRSTVA</t>
  </si>
  <si>
    <t>172</t>
  </si>
  <si>
    <t>D8</t>
  </si>
  <si>
    <t>712-POVLAKOVÉ KRYTINY</t>
  </si>
  <si>
    <t>87</t>
  </si>
  <si>
    <t>712361705</t>
  </si>
  <si>
    <t>OPRAVA SOUVRSTVÍ IZOLAČNÍ FOLIE+PLECHOVÁNÍ</t>
  </si>
  <si>
    <t>174</t>
  </si>
  <si>
    <t>D9</t>
  </si>
  <si>
    <t>721-ZDRAVOTNĚ TECHNICKÉ INSTALACE</t>
  </si>
  <si>
    <t>721173205</t>
  </si>
  <si>
    <t>POTRUBÍ PVC PŘIPOJOVACÍ D 50</t>
  </si>
  <si>
    <t>176</t>
  </si>
  <si>
    <t>89</t>
  </si>
  <si>
    <t>721194104</t>
  </si>
  <si>
    <t>VYVEDENÍ KANAL VÝPUSTEK DN 40</t>
  </si>
  <si>
    <t>178</t>
  </si>
  <si>
    <t>998721102</t>
  </si>
  <si>
    <t>PŘESUN HMOT KANALIZACE OBJEKT V -12M</t>
  </si>
  <si>
    <t>180</t>
  </si>
  <si>
    <t>91</t>
  </si>
  <si>
    <t>722174001</t>
  </si>
  <si>
    <t>POTR VOD PPR PN16 SVAR POLYFUZ D 16</t>
  </si>
  <si>
    <t>182</t>
  </si>
  <si>
    <t>722181221</t>
  </si>
  <si>
    <t>VOD POTRUBÍ IZOLACE PE TL-10 DN-22</t>
  </si>
  <si>
    <t>184</t>
  </si>
  <si>
    <t>93</t>
  </si>
  <si>
    <t>722190401</t>
  </si>
  <si>
    <t>UPEVNĚNÍ VÝPUSTKU -DN 25</t>
  </si>
  <si>
    <t>186</t>
  </si>
  <si>
    <t>998722102</t>
  </si>
  <si>
    <t>PŘESUN HMOT VODOVOD OBJEKT V -12M</t>
  </si>
  <si>
    <t>188</t>
  </si>
  <si>
    <t>95</t>
  </si>
  <si>
    <t>725215102</t>
  </si>
  <si>
    <t>MTŽ UMYVADLA NA ŠROUBY</t>
  </si>
  <si>
    <t>SOU</t>
  </si>
  <si>
    <t>190</t>
  </si>
  <si>
    <t>725821421</t>
  </si>
  <si>
    <t>MTŽ BATERIE UMYV/DŘEZ STOJÁN G1/2</t>
  </si>
  <si>
    <t>192</t>
  </si>
  <si>
    <t>97</t>
  </si>
  <si>
    <t>725819401</t>
  </si>
  <si>
    <t>MTŽ VENTILŮ ROHOVÝCH+TRUBIČKA G 1/2</t>
  </si>
  <si>
    <t>194</t>
  </si>
  <si>
    <t>998725102</t>
  </si>
  <si>
    <t>PŘESUN HMOT ZAŘ PŘEDMĚTY OBJEKT V -12M</t>
  </si>
  <si>
    <t>196</t>
  </si>
  <si>
    <t>99</t>
  </si>
  <si>
    <t>722220851</t>
  </si>
  <si>
    <t>DMTŽ ARMATUR VODOV 1ZÁVIT G -3/4</t>
  </si>
  <si>
    <t>198</t>
  </si>
  <si>
    <t>725210821</t>
  </si>
  <si>
    <t>DMTŽ UMYVADLO BEZ ARMATUR</t>
  </si>
  <si>
    <t>200</t>
  </si>
  <si>
    <t>101</t>
  </si>
  <si>
    <t>725820802</t>
  </si>
  <si>
    <t>DMTŽ BATERIE STOJÁNKOVÁ 1 OTVOR</t>
  </si>
  <si>
    <t>202</t>
  </si>
  <si>
    <t>721170972</t>
  </si>
  <si>
    <t>POTRUBÍ Z PVC KRÁCENÍ TRUB DN 50</t>
  </si>
  <si>
    <t>204</t>
  </si>
  <si>
    <t>103</t>
  </si>
  <si>
    <t>722131931</t>
  </si>
  <si>
    <t>POTRUBÍ ZÁVITOVÉ PROPOJENÍ DN 15</t>
  </si>
  <si>
    <t>206</t>
  </si>
  <si>
    <t>D10</t>
  </si>
  <si>
    <t>766-KONSTRUKCE TRUHLÁŘSKÉ - MONTÁŽ</t>
  </si>
  <si>
    <t>766660400</t>
  </si>
  <si>
    <t>DODÁVKA+MONTÁŽ VCHOD DVEŘE PLASTOVÉ - OZN.1/P</t>
  </si>
  <si>
    <t>208</t>
  </si>
  <si>
    <t>D11</t>
  </si>
  <si>
    <t>767-KOVOVÉ DOPLŇKOVÉ KONSTRUKCE</t>
  </si>
  <si>
    <t>105</t>
  </si>
  <si>
    <t>767122111</t>
  </si>
  <si>
    <t>MTŽ STĚN DRÁT ŠROUBOVANÉ</t>
  </si>
  <si>
    <t>210</t>
  </si>
  <si>
    <t>553000001</t>
  </si>
  <si>
    <t>PŘÍČKA DĚLÍCÍ 169X253CM DRÁTĚNÁ - OZN.z1</t>
  </si>
  <si>
    <t>212</t>
  </si>
  <si>
    <t>107</t>
  </si>
  <si>
    <t>767640311</t>
  </si>
  <si>
    <t>MTŽ DVEŘE VNITŘNÍ 1KŘ</t>
  </si>
  <si>
    <t>214</t>
  </si>
  <si>
    <t>553409070</t>
  </si>
  <si>
    <t>DVEŘE OCELOVÉ 90X197CM DRÁTĚNÁ VÝPLŇ - OZN.z1</t>
  </si>
  <si>
    <t>216</t>
  </si>
  <si>
    <t>109</t>
  </si>
  <si>
    <t>998767102</t>
  </si>
  <si>
    <t>PŘESUN HMOT ZÁMEČNÍK KCE OBJEKT V -12M</t>
  </si>
  <si>
    <t>218</t>
  </si>
  <si>
    <t>D12</t>
  </si>
  <si>
    <t>771-PODLAHY KERAMICKÉ</t>
  </si>
  <si>
    <t>771474113</t>
  </si>
  <si>
    <t>MTŽ SOKL KERAM ROVNÝ FLEX LEP -120</t>
  </si>
  <si>
    <t>220</t>
  </si>
  <si>
    <t>111</t>
  </si>
  <si>
    <t>771474116</t>
  </si>
  <si>
    <t>MTŽ SOKL KERAM ROVNÝ FLEX LEP -250</t>
  </si>
  <si>
    <t>222</t>
  </si>
  <si>
    <t>771574131</t>
  </si>
  <si>
    <t>MTŽ KERAM REŽNÁ SKLUZ FLEX LEP -50</t>
  </si>
  <si>
    <t>224</t>
  </si>
  <si>
    <t>113</t>
  </si>
  <si>
    <t>597612990</t>
  </si>
  <si>
    <t>DLAŽDICE KERAMICKÉ-JAKO PŮVODNÍ - 350,-/M2</t>
  </si>
  <si>
    <t>226</t>
  </si>
  <si>
    <t>771579191</t>
  </si>
  <si>
    <t>PŘÍPL PODLAHA KERAM PLOCHA -5M2</t>
  </si>
  <si>
    <t>228</t>
  </si>
  <si>
    <t>115</t>
  </si>
  <si>
    <t>998771102</t>
  </si>
  <si>
    <t>PŘESUN HMOT PODL DLAŽBA OBJEKT V -12M</t>
  </si>
  <si>
    <t>230</t>
  </si>
  <si>
    <t>771571810</t>
  </si>
  <si>
    <t>DMTŽ PODLAHA KERAMIKA MALTA</t>
  </si>
  <si>
    <t>232</t>
  </si>
  <si>
    <t>117</t>
  </si>
  <si>
    <t>771573916</t>
  </si>
  <si>
    <t>OPR DLAŽBA KERAMIKA LEPENÍ -25KS/M2</t>
  </si>
  <si>
    <t>234</t>
  </si>
  <si>
    <t>236</t>
  </si>
  <si>
    <t>D13</t>
  </si>
  <si>
    <t>776-PODLAHY POVLAKOVÉ</t>
  </si>
  <si>
    <t>119</t>
  </si>
  <si>
    <t>776512000</t>
  </si>
  <si>
    <t>PODLAHA LEPENÍ PRYŽ ČTVERCE</t>
  </si>
  <si>
    <t>238</t>
  </si>
  <si>
    <t>272500000</t>
  </si>
  <si>
    <t>NÁJEZDOVÝ KLÍN PRYŽOVÝ ŠÍŘKA 900MM - OZN.o1</t>
  </si>
  <si>
    <t>240</t>
  </si>
  <si>
    <t>121</t>
  </si>
  <si>
    <t>998776102</t>
  </si>
  <si>
    <t>PŘESUN HMOT PODL POVLAK OBJEKT V -12M</t>
  </si>
  <si>
    <t>242</t>
  </si>
  <si>
    <t>D14</t>
  </si>
  <si>
    <t>781-OBKLADY KERAMICKÉ</t>
  </si>
  <si>
    <t>998781102</t>
  </si>
  <si>
    <t>PŘESUN HMOT OBKL KERAMIKA OBJEKT -12M</t>
  </si>
  <si>
    <t>244</t>
  </si>
  <si>
    <t>123</t>
  </si>
  <si>
    <t>781413912</t>
  </si>
  <si>
    <t>OPR OBKLAD PÓROVINA LEPENÍ -25KS/M2</t>
  </si>
  <si>
    <t>246</t>
  </si>
  <si>
    <t>597610000</t>
  </si>
  <si>
    <t>OBKLÁDAČKY KERAMICKÉ - JAKO PŮVODNÍ-350KČ/M2</t>
  </si>
  <si>
    <t>248</t>
  </si>
  <si>
    <t>D15</t>
  </si>
  <si>
    <t>783-NÁTĚRY</t>
  </si>
  <si>
    <t>125</t>
  </si>
  <si>
    <t>783921111</t>
  </si>
  <si>
    <t>NÁTĚR SYNTET PLETIVO+LEM  1X+1E</t>
  </si>
  <si>
    <t>250</t>
  </si>
  <si>
    <t>D16</t>
  </si>
  <si>
    <t>784-MALBY A TAPETOVÁNÍ</t>
  </si>
  <si>
    <t>784181011</t>
  </si>
  <si>
    <t>DVOJNÁSOBNÉ PAČOKOVÁNÍ V MÍSTNOST V. DO 3,8M</t>
  </si>
  <si>
    <t>252</t>
  </si>
  <si>
    <t>127</t>
  </si>
  <si>
    <t>784181015</t>
  </si>
  <si>
    <t>DVOJNÁSOBNÉ PAČOKOVÁNÍ V MÍSTNOSTECH V. &gt;5,0M</t>
  </si>
  <si>
    <t>254</t>
  </si>
  <si>
    <t>784171101</t>
  </si>
  <si>
    <t>ZAKRYTÍ VNIT PODLAH VČETNĚ POZDĚJŠÍHO ODKRYTÍ</t>
  </si>
  <si>
    <t>256</t>
  </si>
  <si>
    <t>129</t>
  </si>
  <si>
    <t>581248450</t>
  </si>
  <si>
    <t>FÓLIE PRO MALÍŘSKÉ POTŘEBY ZAKRÝVACÍ, 4X5M</t>
  </si>
  <si>
    <t>258</t>
  </si>
  <si>
    <t>784221101</t>
  </si>
  <si>
    <t>DVOJNÁS BÍLÉ MALBY ZA SUCHA DOBŘE OTĚR M-3,8M</t>
  </si>
  <si>
    <t>260</t>
  </si>
  <si>
    <t>131</t>
  </si>
  <si>
    <t>784221105</t>
  </si>
  <si>
    <t>DVOJNÁS BÍLÉ MALBY ZA SUCHA DOBŘE OTĚR &gt;5,0M</t>
  </si>
  <si>
    <t>262</t>
  </si>
  <si>
    <t>Práce a dodávky M</t>
  </si>
  <si>
    <t>D17</t>
  </si>
  <si>
    <t>M155-Elektromontáže</t>
  </si>
  <si>
    <t>210990000</t>
  </si>
  <si>
    <t>ELEKTROINSTALACE - VIZ SAMOSTATNÁ ČÁST</t>
  </si>
  <si>
    <t>KČ</t>
  </si>
  <si>
    <t>264</t>
  </si>
  <si>
    <t>D18</t>
  </si>
  <si>
    <t>M162-Montáže dopravních zařízení, sklad.zařízení a vah</t>
  </si>
  <si>
    <t>133</t>
  </si>
  <si>
    <t>330030000</t>
  </si>
  <si>
    <t>DEMONTÁŽ STÁVAJÍCÍ ZDVIHACÍ PLOŠINY</t>
  </si>
  <si>
    <t>266</t>
  </si>
  <si>
    <t>330030044</t>
  </si>
  <si>
    <t>DOD+MTŽ ZDVIHACÍ PLOŠINA Č.1 VČETNĚ DVEŘÍ</t>
  </si>
  <si>
    <t>268</t>
  </si>
  <si>
    <t>135</t>
  </si>
  <si>
    <t>330100001</t>
  </si>
  <si>
    <t>DOD+MTŽ ZDVIHACÍ PLOŠINY Č.2 S NOSNÝM SLOUPEM</t>
  </si>
  <si>
    <t>270</t>
  </si>
  <si>
    <t>2 - SO 01 - Elektroinstalace</t>
  </si>
  <si>
    <t xml:space="preserve">    217-M - Elektromontáže</t>
  </si>
  <si>
    <t xml:space="preserve">    D1 - Úprava Rozváděč RH</t>
  </si>
  <si>
    <t xml:space="preserve">    D2 - HZS, PD, revize</t>
  </si>
  <si>
    <t>217-M</t>
  </si>
  <si>
    <t>Elektromontáže</t>
  </si>
  <si>
    <t>Pol1</t>
  </si>
  <si>
    <t>Krabice elinstalační plastová 6455-11P se svorkovnicí a víčkem nad omítku IP54</t>
  </si>
  <si>
    <t>ks</t>
  </si>
  <si>
    <t>Pol2</t>
  </si>
  <si>
    <t>Lišta PVC 13x18 vč. kolen, spojek a koncovek</t>
  </si>
  <si>
    <t>m</t>
  </si>
  <si>
    <t>Pol3</t>
  </si>
  <si>
    <t>Lišta PVC 40x40 vč. kolen, spojek a koncovek</t>
  </si>
  <si>
    <t>Pol4</t>
  </si>
  <si>
    <t>Kabel CYKY-O 3x1,5</t>
  </si>
  <si>
    <t>Pol5</t>
  </si>
  <si>
    <t>Kabel CYKY-J 5x2,5</t>
  </si>
  <si>
    <t>Pol6</t>
  </si>
  <si>
    <t>Kabel SYKFY 3x2x0,5</t>
  </si>
  <si>
    <t>Pol7</t>
  </si>
  <si>
    <t>Vodič CY 6 zž</t>
  </si>
  <si>
    <t>Pol8</t>
  </si>
  <si>
    <t>Požární ucpávky</t>
  </si>
  <si>
    <t>set</t>
  </si>
  <si>
    <t>Pol9</t>
  </si>
  <si>
    <t>Svorka pro pospojení vč. Cu pásku</t>
  </si>
  <si>
    <t>Pol10</t>
  </si>
  <si>
    <t>Připojení venkovních zdvihacích plošin</t>
  </si>
  <si>
    <t>Pol11</t>
  </si>
  <si>
    <t>el. otevírač, nízkoodběrový, 12V</t>
  </si>
  <si>
    <t>Pol12</t>
  </si>
  <si>
    <t>Koncový spínač, 12V</t>
  </si>
  <si>
    <t>Pol13</t>
  </si>
  <si>
    <t>Rozvodná krabice vč. napájecího zdroje 12V/10VA, pojistky a svorek pro zabezpečení plošiny PL2</t>
  </si>
  <si>
    <t>Pol14</t>
  </si>
  <si>
    <t>Stavební sádra</t>
  </si>
  <si>
    <t>kg</t>
  </si>
  <si>
    <t>Pol15</t>
  </si>
  <si>
    <t>Drobný materiál (% z materálu)</t>
  </si>
  <si>
    <t>%</t>
  </si>
  <si>
    <t>Pol16</t>
  </si>
  <si>
    <t>Sekání prostupy a stavební přípomoce (% z montáží)</t>
  </si>
  <si>
    <t>Úprava Rozváděč RH</t>
  </si>
  <si>
    <t>Pol17</t>
  </si>
  <si>
    <t>Úprava zákrytu</t>
  </si>
  <si>
    <t>Pol18</t>
  </si>
  <si>
    <t>Jistič 3C16A 10kA</t>
  </si>
  <si>
    <t>Pol19</t>
  </si>
  <si>
    <t>Ukončení kabelů v rozváděči do 4x10</t>
  </si>
  <si>
    <t>Pol20</t>
  </si>
  <si>
    <t>Pol21</t>
  </si>
  <si>
    <t>HZS, PD, revize</t>
  </si>
  <si>
    <t>Pol22</t>
  </si>
  <si>
    <t>Doklady, předávací protokoly, atesty</t>
  </si>
  <si>
    <t>Pol23</t>
  </si>
  <si>
    <t>Demontáže a úpravy stávající instalace v průběhu rekonstrukce</t>
  </si>
  <si>
    <t>hod</t>
  </si>
  <si>
    <t>Pol24</t>
  </si>
  <si>
    <t>PD Prováděcí</t>
  </si>
  <si>
    <t>Pol25</t>
  </si>
  <si>
    <t>PD skutečného provedení</t>
  </si>
  <si>
    <t>Pol26</t>
  </si>
  <si>
    <t>Revize</t>
  </si>
  <si>
    <t>3 - PS 01 - Strojní vybavení prádelny</t>
  </si>
  <si>
    <t xml:space="preserve">    D1 - 791-MONTÁŽ ZAŘÍZENÍ VELKOKUCHYNÍ</t>
  </si>
  <si>
    <t>791-MONTÁŽ ZAŘÍZENÍ VELKOKUCHYNÍ</t>
  </si>
  <si>
    <t>793141101</t>
  </si>
  <si>
    <t>DOD+MTŽ PRAČKA 18-20KG - VIZ SPECIFIKACE</t>
  </si>
  <si>
    <t>793141102</t>
  </si>
  <si>
    <t>DOD+MTŽ PRAČKA 10,5-12KG - VIZ SPECIFIKACE</t>
  </si>
  <si>
    <t>793141103</t>
  </si>
  <si>
    <t>DOD+MTŽ PROFI PRAČKA 6,5KG - VIZ SPECIFIKACE</t>
  </si>
  <si>
    <t>793341102</t>
  </si>
  <si>
    <t>DOD+MTŽ PROFI SUŠIČKA PRÁDLA 16KG-VIZ SPECIFI</t>
  </si>
  <si>
    <t>998793101</t>
  </si>
  <si>
    <t>PŘESUN HMOT PRÁDELNA OBJEKT V -6M</t>
  </si>
  <si>
    <t>4 -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</si>
  <si>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</si>
  <si>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</si>
  <si>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</si>
  <si>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</si>
  <si>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</si>
  <si>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</si>
  <si>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</si>
  <si>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</si>
  <si>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</si>
  <si>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</si>
  <si>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</si>
  <si>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</si>
  <si>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</si>
  <si>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</si>
  <si>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</si>
  <si>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</si>
  <si>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CS ÚRS 2018 02</t>
  </si>
  <si>
    <t>1024</t>
  </si>
  <si>
    <t>-605092015</t>
  </si>
  <si>
    <t>VRN2</t>
  </si>
  <si>
    <t>Příprava staveniště</t>
  </si>
  <si>
    <t>020001000</t>
  </si>
  <si>
    <t>-356535464</t>
  </si>
  <si>
    <t>VRN3</t>
  </si>
  <si>
    <t>Zařízení staveniště</t>
  </si>
  <si>
    <t>030001000</t>
  </si>
  <si>
    <t>1008080739</t>
  </si>
  <si>
    <t>VRN4</t>
  </si>
  <si>
    <t>Inženýrská činnost</t>
  </si>
  <si>
    <t>040001000</t>
  </si>
  <si>
    <t>-552636646</t>
  </si>
  <si>
    <t>VRN5</t>
  </si>
  <si>
    <t>Finanční náklady</t>
  </si>
  <si>
    <t>050001000</t>
  </si>
  <si>
    <t>-1065703877</t>
  </si>
  <si>
    <t>VRN6</t>
  </si>
  <si>
    <t>Územní vlivy</t>
  </si>
  <si>
    <t>060001000</t>
  </si>
  <si>
    <t>21116154</t>
  </si>
  <si>
    <t>VRN7</t>
  </si>
  <si>
    <t>Provozní vlivy</t>
  </si>
  <si>
    <t>070001000</t>
  </si>
  <si>
    <t>-1987263099</t>
  </si>
  <si>
    <t>VRN8</t>
  </si>
  <si>
    <t>Přesun stavebních kapacit</t>
  </si>
  <si>
    <t>080001000</t>
  </si>
  <si>
    <t>Další náklady na pracovníky</t>
  </si>
  <si>
    <t>245599869</t>
  </si>
  <si>
    <t>VRN9</t>
  </si>
  <si>
    <t>Ostatní náklady</t>
  </si>
  <si>
    <t>090001000</t>
  </si>
  <si>
    <t>-878122841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</si>
  <si>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</si>
  <si>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</si>
  <si>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</si>
  <si>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</si>
  <si>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</si>
  <si>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</si>
  <si>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</si>
  <si>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</si>
  <si>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</si>
  <si>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</si>
  <si>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</si>
  <si>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</si>
  <si>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</si>
  <si>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</si>
  <si>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</si>
  <si>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</si>
  <si>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</si>
  <si>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</si>
  <si>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</si>
  <si>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</si>
  <si>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</si>
  <si>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</si>
  <si>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</si>
  <si>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</si>
  <si>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</si>
  <si>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</si>
  <si>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</si>
  <si>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</si>
  <si>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</si>
  <si>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</si>
  <si>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</si>
  <si>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</si>
  <si>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</si>
  <si>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</si>
  <si>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</si>
  <si>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</si>
  <si>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</si>
  <si>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</si>
  <si>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</si>
  <si>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</si>
  <si>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</si>
  <si>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</si>
  <si>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</si>
  <si>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</si>
  <si>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</si>
  <si>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</si>
  <si>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</si>
  <si>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</si>
  <si>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</si>
  <si>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</si>
  <si>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</si>
  <si>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</si>
  <si>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</si>
  <si>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</si>
  <si>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</si>
  <si>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</si>
  <si>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</si>
  <si>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</si>
  <si>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</si>
  <si>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</si>
  <si>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</si>
  <si>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</si>
  <si>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</si>
  <si>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</si>
  <si>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</si>
  <si>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</si>
  <si>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</si>
  <si>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</si>
  <si>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</si>
  <si>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</si>
  <si>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</si>
  <si>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</si>
  <si>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</si>
  <si>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</si>
  <si>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</si>
  <si>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</si>
  <si>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</si>
  <si>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</si>
  <si>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</si>
  <si>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</si>
  <si>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</si>
  <si>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</si>
  <si>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</si>
  <si>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</si>
  <si>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</si>
  <si>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</si>
  <si>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</si>
  <si>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</si>
  <si>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</si>
  <si>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</si>
  <si>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</si>
  <si>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</si>
  <si>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</si>
  <si>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</si>
  <si>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</si>
  <si>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</si>
  <si>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</si>
  <si>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</si>
  <si>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</si>
  <si>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</si>
  <si>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</si>
  <si>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</si>
  <si>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</si>
  <si>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</si>
  <si>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</si>
  <si>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</si>
  <si>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</si>
  <si>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</si>
  <si>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</si>
  <si>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</si>
  <si>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</si>
  <si>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</si>
  <si>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</si>
  <si>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</si>
  <si>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</si>
  <si>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</si>
  <si>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</si>
  <si>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</si>
  <si>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</si>
  <si>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</si>
  <si>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</si>
  <si>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</si>
  <si>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</si>
  <si>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</si>
  <si>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</si>
  <si>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</si>
  <si>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</si>
  <si>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</si>
  <si>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</si>
  <si>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</si>
  <si>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</si>
  <si>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</si>
  <si>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</si>
  <si>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</si>
  <si>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</si>
  <si>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</si>
  <si>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</si>
  <si>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</si>
  <si>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</si>
  <si>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</si>
  <si>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</si>
  <si>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</si>
  <si>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</si>
  <si>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</si>
  <si>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</si>
  <si>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</si>
  <si>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</si>
  <si>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</si>
  <si>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</si>
  <si>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</si>
  <si>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</si>
  <si>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</si>
  <si>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</si>
  <si>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</si>
  <si>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</si>
  <si>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</si>
  <si>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</si>
  <si>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</si>
  <si>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</si>
  <si>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</si>
  <si>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</si>
  <si>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</si>
  <si>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</si>
  <si>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</si>
  <si>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</si>
  <si>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</si>
  <si>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</si>
  <si>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</si>
  <si>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</si>
  <si>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</si>
  <si>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</si>
  <si>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</si>
  <si>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</si>
  <si>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</si>
  <si>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</si>
  <si>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</si>
  <si>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</si>
  <si>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</si>
  <si>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</si>
  <si>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</si>
  <si>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</si>
  <si>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</si>
  <si>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CS URS 2018/2</t>
  </si>
  <si>
    <t>CU 2018/2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</si>
</sst>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49" fontId="31" fillId="0" borderId="28" xfId="0" applyNumberFormat="1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167" fontId="31" fillId="0" borderId="28" xfId="0" applyNumberFormat="1" applyFont="1" applyBorder="1" applyAlignment="1" applyProtection="1">
      <alignment vertical="center"/>
      <protection locked="0"/>
    </xf>
    <xf numFmtId="4" fontId="31" fillId="4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vertical="center"/>
    </xf>
    <xf numFmtId="0" fontId="31" fillId="4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167" fontId="31" fillId="4" borderId="28" xfId="0" applyNumberFormat="1" applyFont="1" applyFill="1" applyBorder="1" applyAlignment="1" applyProtection="1">
      <alignment vertical="center"/>
      <protection locked="0"/>
    </xf>
    <xf numFmtId="0" fontId="31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85" t="s">
        <v>8</v>
      </c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11</v>
      </c>
      <c r="BT3" s="20" t="s">
        <v>12</v>
      </c>
    </row>
    <row r="4" spans="1:74" ht="36.950000000000003" customHeight="1">
      <c r="B4" s="24"/>
      <c r="C4" s="25"/>
      <c r="D4" s="26" t="s">
        <v>13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14</v>
      </c>
      <c r="BE4" s="29" t="s">
        <v>15</v>
      </c>
      <c r="BS4" s="20" t="s">
        <v>16</v>
      </c>
    </row>
    <row r="5" spans="1:74" ht="14.45" customHeight="1">
      <c r="B5" s="24"/>
      <c r="C5" s="25"/>
      <c r="D5" s="30" t="s">
        <v>17</v>
      </c>
      <c r="E5" s="25"/>
      <c r="F5" s="25"/>
      <c r="G5" s="25"/>
      <c r="H5" s="25"/>
      <c r="I5" s="25"/>
      <c r="J5" s="25"/>
      <c r="K5" s="287" t="s">
        <v>18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5"/>
      <c r="AQ5" s="27"/>
      <c r="BE5" s="277" t="s">
        <v>19</v>
      </c>
      <c r="BS5" s="20" t="s">
        <v>9</v>
      </c>
    </row>
    <row r="6" spans="1:74" ht="36.950000000000003" customHeight="1">
      <c r="B6" s="24"/>
      <c r="C6" s="25"/>
      <c r="D6" s="32" t="s">
        <v>20</v>
      </c>
      <c r="E6" s="25"/>
      <c r="F6" s="25"/>
      <c r="G6" s="25"/>
      <c r="H6" s="25"/>
      <c r="I6" s="25"/>
      <c r="J6" s="25"/>
      <c r="K6" s="307" t="s">
        <v>21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5"/>
      <c r="AQ6" s="27"/>
      <c r="BE6" s="278"/>
      <c r="BS6" s="20" t="s">
        <v>9</v>
      </c>
    </row>
    <row r="7" spans="1:74" ht="14.45" customHeight="1">
      <c r="B7" s="24"/>
      <c r="C7" s="25"/>
      <c r="D7" s="33" t="s">
        <v>22</v>
      </c>
      <c r="E7" s="25"/>
      <c r="F7" s="25"/>
      <c r="G7" s="25"/>
      <c r="H7" s="25"/>
      <c r="I7" s="25"/>
      <c r="J7" s="25"/>
      <c r="K7" s="31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23</v>
      </c>
      <c r="AL7" s="25"/>
      <c r="AM7" s="25"/>
      <c r="AN7" s="31" t="s">
        <v>5</v>
      </c>
      <c r="AO7" s="25"/>
      <c r="AP7" s="25"/>
      <c r="AQ7" s="27"/>
      <c r="BE7" s="278"/>
      <c r="BS7" s="20" t="s">
        <v>11</v>
      </c>
    </row>
    <row r="8" spans="1:74" ht="14.45" customHeight="1">
      <c r="B8" s="24"/>
      <c r="C8" s="25"/>
      <c r="D8" s="33" t="s">
        <v>24</v>
      </c>
      <c r="E8" s="25"/>
      <c r="F8" s="25"/>
      <c r="G8" s="25"/>
      <c r="H8" s="25"/>
      <c r="I8" s="25"/>
      <c r="J8" s="25"/>
      <c r="K8" s="31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26</v>
      </c>
      <c r="AL8" s="25"/>
      <c r="AM8" s="25"/>
      <c r="AN8" s="34" t="s">
        <v>27</v>
      </c>
      <c r="AO8" s="25"/>
      <c r="AP8" s="25"/>
      <c r="AQ8" s="27"/>
      <c r="BE8" s="278"/>
      <c r="BS8" s="20" t="s">
        <v>11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78"/>
      <c r="BS9" s="20" t="s">
        <v>11</v>
      </c>
    </row>
    <row r="10" spans="1:74" ht="14.45" customHeight="1">
      <c r="B10" s="24"/>
      <c r="C10" s="25"/>
      <c r="D10" s="33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29</v>
      </c>
      <c r="AL10" s="25"/>
      <c r="AM10" s="25"/>
      <c r="AN10" s="31" t="s">
        <v>5</v>
      </c>
      <c r="AO10" s="25"/>
      <c r="AP10" s="25"/>
      <c r="AQ10" s="27"/>
      <c r="BE10" s="278"/>
      <c r="BS10" s="20" t="s">
        <v>9</v>
      </c>
    </row>
    <row r="11" spans="1:74" ht="18.399999999999999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31</v>
      </c>
      <c r="AL11" s="25"/>
      <c r="AM11" s="25"/>
      <c r="AN11" s="31" t="s">
        <v>5</v>
      </c>
      <c r="AO11" s="25"/>
      <c r="AP11" s="25"/>
      <c r="AQ11" s="27"/>
      <c r="BE11" s="278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78"/>
      <c r="BS12" s="20" t="s">
        <v>11</v>
      </c>
    </row>
    <row r="13" spans="1:74" ht="14.45" customHeight="1">
      <c r="B13" s="24"/>
      <c r="C13" s="25"/>
      <c r="D13" s="33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29</v>
      </c>
      <c r="AL13" s="25"/>
      <c r="AM13" s="25"/>
      <c r="AN13" s="35" t="s">
        <v>33</v>
      </c>
      <c r="AO13" s="25"/>
      <c r="AP13" s="25"/>
      <c r="AQ13" s="27"/>
      <c r="BE13" s="278"/>
      <c r="BS13" s="20" t="s">
        <v>11</v>
      </c>
    </row>
    <row r="14" spans="1:74">
      <c r="B14" s="24"/>
      <c r="C14" s="25"/>
      <c r="D14" s="25"/>
      <c r="E14" s="301" t="s">
        <v>33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3" t="s">
        <v>31</v>
      </c>
      <c r="AL14" s="25"/>
      <c r="AM14" s="25"/>
      <c r="AN14" s="35" t="s">
        <v>33</v>
      </c>
      <c r="AO14" s="25"/>
      <c r="AP14" s="25"/>
      <c r="AQ14" s="27"/>
      <c r="BE14" s="278"/>
      <c r="BS14" s="20" t="s">
        <v>11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78"/>
      <c r="BS15" s="20" t="s">
        <v>6</v>
      </c>
    </row>
    <row r="16" spans="1:74" ht="14.45" customHeight="1">
      <c r="B16" s="24"/>
      <c r="C16" s="25"/>
      <c r="D16" s="33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29</v>
      </c>
      <c r="AL16" s="25"/>
      <c r="AM16" s="25"/>
      <c r="AN16" s="31" t="s">
        <v>5</v>
      </c>
      <c r="AO16" s="25"/>
      <c r="AP16" s="25"/>
      <c r="AQ16" s="27"/>
      <c r="BE16" s="278"/>
      <c r="BS16" s="20" t="s">
        <v>6</v>
      </c>
    </row>
    <row r="17" spans="2:71" ht="18.399999999999999" customHeight="1">
      <c r="B17" s="24"/>
      <c r="C17" s="25"/>
      <c r="D17" s="25"/>
      <c r="E17" s="31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31</v>
      </c>
      <c r="AL17" s="25"/>
      <c r="AM17" s="25"/>
      <c r="AN17" s="31" t="s">
        <v>5</v>
      </c>
      <c r="AO17" s="25"/>
      <c r="AP17" s="25"/>
      <c r="AQ17" s="27"/>
      <c r="BE17" s="278"/>
      <c r="BS17" s="20" t="s">
        <v>36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78"/>
      <c r="BS18" s="20" t="s">
        <v>11</v>
      </c>
    </row>
    <row r="19" spans="2:71" ht="14.45" customHeight="1">
      <c r="B19" s="24"/>
      <c r="C19" s="25"/>
      <c r="D19" s="33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78"/>
      <c r="BS19" s="20" t="s">
        <v>11</v>
      </c>
    </row>
    <row r="20" spans="2:71" ht="16.5" customHeight="1">
      <c r="B20" s="24"/>
      <c r="C20" s="25"/>
      <c r="D20" s="25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5"/>
      <c r="AP20" s="25"/>
      <c r="AQ20" s="27"/>
      <c r="BE20" s="278"/>
      <c r="BS20" s="20" t="s">
        <v>36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78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78"/>
    </row>
    <row r="23" spans="2:71" s="1" customFormat="1" ht="25.9" customHeight="1">
      <c r="B23" s="37"/>
      <c r="C23" s="38"/>
      <c r="D23" s="39" t="s">
        <v>38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4">
        <f>ROUND(AG51,0)</f>
        <v>0</v>
      </c>
      <c r="AL23" s="305"/>
      <c r="AM23" s="305"/>
      <c r="AN23" s="305"/>
      <c r="AO23" s="305"/>
      <c r="AP23" s="38"/>
      <c r="AQ23" s="41"/>
      <c r="BE23" s="278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78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6" t="s">
        <v>39</v>
      </c>
      <c r="M25" s="306"/>
      <c r="N25" s="306"/>
      <c r="O25" s="306"/>
      <c r="P25" s="38"/>
      <c r="Q25" s="38"/>
      <c r="R25" s="38"/>
      <c r="S25" s="38"/>
      <c r="T25" s="38"/>
      <c r="U25" s="38"/>
      <c r="V25" s="38"/>
      <c r="W25" s="306" t="s">
        <v>40</v>
      </c>
      <c r="X25" s="306"/>
      <c r="Y25" s="306"/>
      <c r="Z25" s="306"/>
      <c r="AA25" s="306"/>
      <c r="AB25" s="306"/>
      <c r="AC25" s="306"/>
      <c r="AD25" s="306"/>
      <c r="AE25" s="306"/>
      <c r="AF25" s="38"/>
      <c r="AG25" s="38"/>
      <c r="AH25" s="38"/>
      <c r="AI25" s="38"/>
      <c r="AJ25" s="38"/>
      <c r="AK25" s="306" t="s">
        <v>41</v>
      </c>
      <c r="AL25" s="306"/>
      <c r="AM25" s="306"/>
      <c r="AN25" s="306"/>
      <c r="AO25" s="306"/>
      <c r="AP25" s="38"/>
      <c r="AQ25" s="41"/>
      <c r="BE25" s="278"/>
    </row>
    <row r="26" spans="2:71" s="2" customFormat="1" ht="14.45" customHeight="1">
      <c r="B26" s="43"/>
      <c r="C26" s="44"/>
      <c r="D26" s="45" t="s">
        <v>42</v>
      </c>
      <c r="E26" s="44"/>
      <c r="F26" s="45" t="s">
        <v>43</v>
      </c>
      <c r="G26" s="44"/>
      <c r="H26" s="44"/>
      <c r="I26" s="44"/>
      <c r="J26" s="44"/>
      <c r="K26" s="44"/>
      <c r="L26" s="300">
        <v>0.21</v>
      </c>
      <c r="M26" s="280"/>
      <c r="N26" s="280"/>
      <c r="O26" s="280"/>
      <c r="P26" s="44"/>
      <c r="Q26" s="44"/>
      <c r="R26" s="44"/>
      <c r="S26" s="44"/>
      <c r="T26" s="44"/>
      <c r="U26" s="44"/>
      <c r="V26" s="44"/>
      <c r="W26" s="279">
        <f>ROUND(AZ51,0)</f>
        <v>0</v>
      </c>
      <c r="X26" s="280"/>
      <c r="Y26" s="280"/>
      <c r="Z26" s="280"/>
      <c r="AA26" s="280"/>
      <c r="AB26" s="280"/>
      <c r="AC26" s="280"/>
      <c r="AD26" s="280"/>
      <c r="AE26" s="280"/>
      <c r="AF26" s="44"/>
      <c r="AG26" s="44"/>
      <c r="AH26" s="44"/>
      <c r="AI26" s="44"/>
      <c r="AJ26" s="44"/>
      <c r="AK26" s="279">
        <f>ROUND(AV51,0)</f>
        <v>0</v>
      </c>
      <c r="AL26" s="280"/>
      <c r="AM26" s="280"/>
      <c r="AN26" s="280"/>
      <c r="AO26" s="280"/>
      <c r="AP26" s="44"/>
      <c r="AQ26" s="46"/>
      <c r="BE26" s="278"/>
    </row>
    <row r="27" spans="2:71" s="2" customFormat="1" ht="14.45" customHeight="1">
      <c r="B27" s="43"/>
      <c r="C27" s="44"/>
      <c r="D27" s="44"/>
      <c r="E27" s="44"/>
      <c r="F27" s="45" t="s">
        <v>44</v>
      </c>
      <c r="G27" s="44"/>
      <c r="H27" s="44"/>
      <c r="I27" s="44"/>
      <c r="J27" s="44"/>
      <c r="K27" s="44"/>
      <c r="L27" s="300">
        <v>0.15</v>
      </c>
      <c r="M27" s="280"/>
      <c r="N27" s="280"/>
      <c r="O27" s="280"/>
      <c r="P27" s="44"/>
      <c r="Q27" s="44"/>
      <c r="R27" s="44"/>
      <c r="S27" s="44"/>
      <c r="T27" s="44"/>
      <c r="U27" s="44"/>
      <c r="V27" s="44"/>
      <c r="W27" s="279">
        <f>ROUND(BA51,0)</f>
        <v>0</v>
      </c>
      <c r="X27" s="280"/>
      <c r="Y27" s="280"/>
      <c r="Z27" s="280"/>
      <c r="AA27" s="280"/>
      <c r="AB27" s="280"/>
      <c r="AC27" s="280"/>
      <c r="AD27" s="280"/>
      <c r="AE27" s="280"/>
      <c r="AF27" s="44"/>
      <c r="AG27" s="44"/>
      <c r="AH27" s="44"/>
      <c r="AI27" s="44"/>
      <c r="AJ27" s="44"/>
      <c r="AK27" s="279">
        <f>ROUND(AW51,0)</f>
        <v>0</v>
      </c>
      <c r="AL27" s="280"/>
      <c r="AM27" s="280"/>
      <c r="AN27" s="280"/>
      <c r="AO27" s="280"/>
      <c r="AP27" s="44"/>
      <c r="AQ27" s="46"/>
      <c r="BE27" s="278"/>
    </row>
    <row r="28" spans="2:71" s="2" customFormat="1" ht="14.45" hidden="1" customHeight="1">
      <c r="B28" s="43"/>
      <c r="C28" s="44"/>
      <c r="D28" s="44"/>
      <c r="E28" s="44"/>
      <c r="F28" s="45" t="s">
        <v>45</v>
      </c>
      <c r="G28" s="44"/>
      <c r="H28" s="44"/>
      <c r="I28" s="44"/>
      <c r="J28" s="44"/>
      <c r="K28" s="44"/>
      <c r="L28" s="300">
        <v>0.21</v>
      </c>
      <c r="M28" s="280"/>
      <c r="N28" s="280"/>
      <c r="O28" s="280"/>
      <c r="P28" s="44"/>
      <c r="Q28" s="44"/>
      <c r="R28" s="44"/>
      <c r="S28" s="44"/>
      <c r="T28" s="44"/>
      <c r="U28" s="44"/>
      <c r="V28" s="44"/>
      <c r="W28" s="279">
        <f>ROUND(BB51,0)</f>
        <v>0</v>
      </c>
      <c r="X28" s="280"/>
      <c r="Y28" s="280"/>
      <c r="Z28" s="280"/>
      <c r="AA28" s="280"/>
      <c r="AB28" s="280"/>
      <c r="AC28" s="280"/>
      <c r="AD28" s="280"/>
      <c r="AE28" s="280"/>
      <c r="AF28" s="44"/>
      <c r="AG28" s="44"/>
      <c r="AH28" s="44"/>
      <c r="AI28" s="44"/>
      <c r="AJ28" s="44"/>
      <c r="AK28" s="279">
        <v>0</v>
      </c>
      <c r="AL28" s="280"/>
      <c r="AM28" s="280"/>
      <c r="AN28" s="280"/>
      <c r="AO28" s="280"/>
      <c r="AP28" s="44"/>
      <c r="AQ28" s="46"/>
      <c r="BE28" s="278"/>
    </row>
    <row r="29" spans="2:71" s="2" customFormat="1" ht="14.45" hidden="1" customHeight="1">
      <c r="B29" s="43"/>
      <c r="C29" s="44"/>
      <c r="D29" s="44"/>
      <c r="E29" s="44"/>
      <c r="F29" s="45" t="s">
        <v>46</v>
      </c>
      <c r="G29" s="44"/>
      <c r="H29" s="44"/>
      <c r="I29" s="44"/>
      <c r="J29" s="44"/>
      <c r="K29" s="44"/>
      <c r="L29" s="300">
        <v>0.15</v>
      </c>
      <c r="M29" s="280"/>
      <c r="N29" s="280"/>
      <c r="O29" s="280"/>
      <c r="P29" s="44"/>
      <c r="Q29" s="44"/>
      <c r="R29" s="44"/>
      <c r="S29" s="44"/>
      <c r="T29" s="44"/>
      <c r="U29" s="44"/>
      <c r="V29" s="44"/>
      <c r="W29" s="279">
        <f>ROUND(BC51,0)</f>
        <v>0</v>
      </c>
      <c r="X29" s="280"/>
      <c r="Y29" s="280"/>
      <c r="Z29" s="280"/>
      <c r="AA29" s="280"/>
      <c r="AB29" s="280"/>
      <c r="AC29" s="280"/>
      <c r="AD29" s="280"/>
      <c r="AE29" s="280"/>
      <c r="AF29" s="44"/>
      <c r="AG29" s="44"/>
      <c r="AH29" s="44"/>
      <c r="AI29" s="44"/>
      <c r="AJ29" s="44"/>
      <c r="AK29" s="279">
        <v>0</v>
      </c>
      <c r="AL29" s="280"/>
      <c r="AM29" s="280"/>
      <c r="AN29" s="280"/>
      <c r="AO29" s="280"/>
      <c r="AP29" s="44"/>
      <c r="AQ29" s="46"/>
      <c r="BE29" s="278"/>
    </row>
    <row r="30" spans="2:71" s="2" customFormat="1" ht="14.45" hidden="1" customHeight="1">
      <c r="B30" s="43"/>
      <c r="C30" s="44"/>
      <c r="D30" s="44"/>
      <c r="E30" s="44"/>
      <c r="F30" s="45" t="s">
        <v>47</v>
      </c>
      <c r="G30" s="44"/>
      <c r="H30" s="44"/>
      <c r="I30" s="44"/>
      <c r="J30" s="44"/>
      <c r="K30" s="44"/>
      <c r="L30" s="300">
        <v>0</v>
      </c>
      <c r="M30" s="280"/>
      <c r="N30" s="280"/>
      <c r="O30" s="280"/>
      <c r="P30" s="44"/>
      <c r="Q30" s="44"/>
      <c r="R30" s="44"/>
      <c r="S30" s="44"/>
      <c r="T30" s="44"/>
      <c r="U30" s="44"/>
      <c r="V30" s="44"/>
      <c r="W30" s="279">
        <f>ROUND(BD51,0)</f>
        <v>0</v>
      </c>
      <c r="X30" s="280"/>
      <c r="Y30" s="280"/>
      <c r="Z30" s="280"/>
      <c r="AA30" s="280"/>
      <c r="AB30" s="280"/>
      <c r="AC30" s="280"/>
      <c r="AD30" s="280"/>
      <c r="AE30" s="280"/>
      <c r="AF30" s="44"/>
      <c r="AG30" s="44"/>
      <c r="AH30" s="44"/>
      <c r="AI30" s="44"/>
      <c r="AJ30" s="44"/>
      <c r="AK30" s="279">
        <v>0</v>
      </c>
      <c r="AL30" s="280"/>
      <c r="AM30" s="280"/>
      <c r="AN30" s="280"/>
      <c r="AO30" s="280"/>
      <c r="AP30" s="44"/>
      <c r="AQ30" s="46"/>
      <c r="BE30" s="278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78"/>
    </row>
    <row r="32" spans="2:71" s="1" customFormat="1" ht="25.9" customHeight="1">
      <c r="B32" s="37"/>
      <c r="C32" s="47"/>
      <c r="D32" s="48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49</v>
      </c>
      <c r="U32" s="49"/>
      <c r="V32" s="49"/>
      <c r="W32" s="49"/>
      <c r="X32" s="281" t="s">
        <v>50</v>
      </c>
      <c r="Y32" s="282"/>
      <c r="Z32" s="282"/>
      <c r="AA32" s="282"/>
      <c r="AB32" s="282"/>
      <c r="AC32" s="49"/>
      <c r="AD32" s="49"/>
      <c r="AE32" s="49"/>
      <c r="AF32" s="49"/>
      <c r="AG32" s="49"/>
      <c r="AH32" s="49"/>
      <c r="AI32" s="49"/>
      <c r="AJ32" s="49"/>
      <c r="AK32" s="283">
        <f>SUM(AK23:AK30)</f>
        <v>0</v>
      </c>
      <c r="AL32" s="282"/>
      <c r="AM32" s="282"/>
      <c r="AN32" s="282"/>
      <c r="AO32" s="284"/>
      <c r="AP32" s="47"/>
      <c r="AQ32" s="51"/>
      <c r="BE32" s="278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51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17</v>
      </c>
      <c r="L41" s="3" t="str">
        <f>K5</f>
        <v>Pavlicek2</v>
      </c>
      <c r="AR41" s="58"/>
    </row>
    <row r="42" spans="2:56" s="4" customFormat="1" ht="36.950000000000003" customHeight="1">
      <c r="B42" s="60"/>
      <c r="C42" s="61" t="s">
        <v>20</v>
      </c>
      <c r="L42" s="310" t="str">
        <f>K6</f>
        <v>DD Tmavý Důl 633, Rtyně v Podkrkonoší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R42" s="60"/>
    </row>
    <row r="43" spans="2:56" s="1" customFormat="1" ht="6.95" customHeight="1">
      <c r="B43" s="37"/>
      <c r="AR43" s="37"/>
    </row>
    <row r="44" spans="2:56" s="1" customFormat="1">
      <c r="B44" s="37"/>
      <c r="C44" s="59" t="s">
        <v>24</v>
      </c>
      <c r="L44" s="62" t="str">
        <f>IF(K8="","",K8)</f>
        <v>Rtyně v Podkrkonoší</v>
      </c>
      <c r="AI44" s="59" t="s">
        <v>26</v>
      </c>
      <c r="AM44" s="312" t="str">
        <f>IF(AN8= "","",AN8)</f>
        <v>21. 11. 2018</v>
      </c>
      <c r="AN44" s="312"/>
      <c r="AR44" s="37"/>
    </row>
    <row r="45" spans="2:56" s="1" customFormat="1" ht="6.95" customHeight="1">
      <c r="B45" s="37"/>
      <c r="AR45" s="37"/>
    </row>
    <row r="46" spans="2:56" s="1" customFormat="1">
      <c r="B46" s="37"/>
      <c r="C46" s="59" t="s">
        <v>28</v>
      </c>
      <c r="L46" s="3" t="str">
        <f>IF(E11= "","",E11)</f>
        <v>Královéhradecký kraj, Hradec Králové</v>
      </c>
      <c r="AI46" s="59" t="s">
        <v>34</v>
      </c>
      <c r="AM46" s="295" t="str">
        <f>IF(E17="","",E17)</f>
        <v>Ateliér Pavlíček, Roosveltova 2855, D.K.n.L.</v>
      </c>
      <c r="AN46" s="295"/>
      <c r="AO46" s="295"/>
      <c r="AP46" s="295"/>
      <c r="AR46" s="37"/>
      <c r="AS46" s="289" t="s">
        <v>52</v>
      </c>
      <c r="AT46" s="290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>
      <c r="B47" s="37"/>
      <c r="C47" s="59" t="s">
        <v>32</v>
      </c>
      <c r="L47" s="3" t="str">
        <f>IF(E14= "Vyplň údaj","",E14)</f>
        <v/>
      </c>
      <c r="AR47" s="37"/>
      <c r="AS47" s="291"/>
      <c r="AT47" s="292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91"/>
      <c r="AT48" s="292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309" t="s">
        <v>53</v>
      </c>
      <c r="D49" s="297"/>
      <c r="E49" s="297"/>
      <c r="F49" s="297"/>
      <c r="G49" s="297"/>
      <c r="H49" s="67"/>
      <c r="I49" s="296" t="s">
        <v>54</v>
      </c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313" t="s">
        <v>55</v>
      </c>
      <c r="AH49" s="297"/>
      <c r="AI49" s="297"/>
      <c r="AJ49" s="297"/>
      <c r="AK49" s="297"/>
      <c r="AL49" s="297"/>
      <c r="AM49" s="297"/>
      <c r="AN49" s="296" t="s">
        <v>56</v>
      </c>
      <c r="AO49" s="297"/>
      <c r="AP49" s="297"/>
      <c r="AQ49" s="68" t="s">
        <v>57</v>
      </c>
      <c r="AR49" s="37"/>
      <c r="AS49" s="69" t="s">
        <v>58</v>
      </c>
      <c r="AT49" s="70" t="s">
        <v>59</v>
      </c>
      <c r="AU49" s="70" t="s">
        <v>60</v>
      </c>
      <c r="AV49" s="70" t="s">
        <v>61</v>
      </c>
      <c r="AW49" s="70" t="s">
        <v>62</v>
      </c>
      <c r="AX49" s="70" t="s">
        <v>63</v>
      </c>
      <c r="AY49" s="70" t="s">
        <v>64</v>
      </c>
      <c r="AZ49" s="70" t="s">
        <v>65</v>
      </c>
      <c r="BA49" s="70" t="s">
        <v>66</v>
      </c>
      <c r="BB49" s="70" t="s">
        <v>67</v>
      </c>
      <c r="BC49" s="70" t="s">
        <v>68</v>
      </c>
      <c r="BD49" s="71" t="s">
        <v>69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70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98">
        <f>ROUND(SUM(AG52:AG55),0)</f>
        <v>0</v>
      </c>
      <c r="AH51" s="298"/>
      <c r="AI51" s="298"/>
      <c r="AJ51" s="298"/>
      <c r="AK51" s="298"/>
      <c r="AL51" s="298"/>
      <c r="AM51" s="298"/>
      <c r="AN51" s="299">
        <f>SUM(AG51,AT51)</f>
        <v>0</v>
      </c>
      <c r="AO51" s="299"/>
      <c r="AP51" s="299"/>
      <c r="AQ51" s="75" t="s">
        <v>5</v>
      </c>
      <c r="AR51" s="60"/>
      <c r="AS51" s="76">
        <f>ROUND(SUM(AS52:AS55),0)</f>
        <v>0</v>
      </c>
      <c r="AT51" s="77">
        <f>ROUND(SUM(AV51:AW51),0)</f>
        <v>0</v>
      </c>
      <c r="AU51" s="78">
        <f>ROUND(SUM(AU52:AU55),5)</f>
        <v>0</v>
      </c>
      <c r="AV51" s="77">
        <f>ROUND(AZ51*L26,0)</f>
        <v>0</v>
      </c>
      <c r="AW51" s="77">
        <f>ROUND(BA51*L27,0)</f>
        <v>0</v>
      </c>
      <c r="AX51" s="77">
        <f>ROUND(BB51*L26,0)</f>
        <v>0</v>
      </c>
      <c r="AY51" s="77">
        <f>ROUND(BC51*L27,0)</f>
        <v>0</v>
      </c>
      <c r="AZ51" s="77">
        <f>ROUND(SUM(AZ52:AZ55),0)</f>
        <v>0</v>
      </c>
      <c r="BA51" s="77">
        <f>ROUND(SUM(BA52:BA55),0)</f>
        <v>0</v>
      </c>
      <c r="BB51" s="77">
        <f>ROUND(SUM(BB52:BB55),0)</f>
        <v>0</v>
      </c>
      <c r="BC51" s="77">
        <f>ROUND(SUM(BC52:BC55),0)</f>
        <v>0</v>
      </c>
      <c r="BD51" s="79">
        <f>ROUND(SUM(BD52:BD55),0)</f>
        <v>0</v>
      </c>
      <c r="BS51" s="61" t="s">
        <v>71</v>
      </c>
      <c r="BT51" s="61" t="s">
        <v>72</v>
      </c>
      <c r="BU51" s="80" t="s">
        <v>73</v>
      </c>
      <c r="BV51" s="61" t="s">
        <v>74</v>
      </c>
      <c r="BW51" s="61" t="s">
        <v>7</v>
      </c>
      <c r="BX51" s="61" t="s">
        <v>75</v>
      </c>
      <c r="CL51" s="61" t="s">
        <v>5</v>
      </c>
    </row>
    <row r="52" spans="1:91" s="5" customFormat="1" ht="16.5" customHeight="1">
      <c r="A52" s="81" t="s">
        <v>76</v>
      </c>
      <c r="B52" s="82"/>
      <c r="C52" s="83"/>
      <c r="D52" s="308" t="s">
        <v>11</v>
      </c>
      <c r="E52" s="308"/>
      <c r="F52" s="308"/>
      <c r="G52" s="308"/>
      <c r="H52" s="308"/>
      <c r="I52" s="84"/>
      <c r="J52" s="308" t="s">
        <v>77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293">
        <f>'1 - SO 01 - AR a ST část'!J27</f>
        <v>0</v>
      </c>
      <c r="AH52" s="294"/>
      <c r="AI52" s="294"/>
      <c r="AJ52" s="294"/>
      <c r="AK52" s="294"/>
      <c r="AL52" s="294"/>
      <c r="AM52" s="294"/>
      <c r="AN52" s="293">
        <f>SUM(AG52,AT52)</f>
        <v>0</v>
      </c>
      <c r="AO52" s="294"/>
      <c r="AP52" s="294"/>
      <c r="AQ52" s="85" t="s">
        <v>78</v>
      </c>
      <c r="AR52" s="82"/>
      <c r="AS52" s="86">
        <v>0</v>
      </c>
      <c r="AT52" s="87">
        <f>ROUND(SUM(AV52:AW52),0)</f>
        <v>0</v>
      </c>
      <c r="AU52" s="88">
        <f>'1 - SO 01 - AR a ST část'!P97</f>
        <v>0</v>
      </c>
      <c r="AV52" s="87">
        <f>'1 - SO 01 - AR a ST část'!J30</f>
        <v>0</v>
      </c>
      <c r="AW52" s="87">
        <f>'1 - SO 01 - AR a ST část'!J31</f>
        <v>0</v>
      </c>
      <c r="AX52" s="87">
        <f>'1 - SO 01 - AR a ST část'!J32</f>
        <v>0</v>
      </c>
      <c r="AY52" s="87">
        <f>'1 - SO 01 - AR a ST část'!J33</f>
        <v>0</v>
      </c>
      <c r="AZ52" s="87">
        <f>'1 - SO 01 - AR a ST část'!F30</f>
        <v>0</v>
      </c>
      <c r="BA52" s="87">
        <f>'1 - SO 01 - AR a ST část'!F31</f>
        <v>0</v>
      </c>
      <c r="BB52" s="87">
        <f>'1 - SO 01 - AR a ST část'!F32</f>
        <v>0</v>
      </c>
      <c r="BC52" s="87">
        <f>'1 - SO 01 - AR a ST část'!F33</f>
        <v>0</v>
      </c>
      <c r="BD52" s="89">
        <f>'1 - SO 01 - AR a ST část'!F34</f>
        <v>0</v>
      </c>
      <c r="BT52" s="90" t="s">
        <v>11</v>
      </c>
      <c r="BV52" s="90" t="s">
        <v>74</v>
      </c>
      <c r="BW52" s="90" t="s">
        <v>79</v>
      </c>
      <c r="BX52" s="90" t="s">
        <v>7</v>
      </c>
      <c r="CL52" s="90" t="s">
        <v>5</v>
      </c>
      <c r="CM52" s="90" t="s">
        <v>80</v>
      </c>
    </row>
    <row r="53" spans="1:91" s="5" customFormat="1" ht="16.5" customHeight="1">
      <c r="A53" s="81" t="s">
        <v>76</v>
      </c>
      <c r="B53" s="82"/>
      <c r="C53" s="83"/>
      <c r="D53" s="308" t="s">
        <v>80</v>
      </c>
      <c r="E53" s="308"/>
      <c r="F53" s="308"/>
      <c r="G53" s="308"/>
      <c r="H53" s="308"/>
      <c r="I53" s="84"/>
      <c r="J53" s="308" t="s">
        <v>81</v>
      </c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293">
        <f>'2 - SO 01 - Elektroinstalace'!J27</f>
        <v>0</v>
      </c>
      <c r="AH53" s="294"/>
      <c r="AI53" s="294"/>
      <c r="AJ53" s="294"/>
      <c r="AK53" s="294"/>
      <c r="AL53" s="294"/>
      <c r="AM53" s="294"/>
      <c r="AN53" s="293">
        <f>SUM(AG53,AT53)</f>
        <v>0</v>
      </c>
      <c r="AO53" s="294"/>
      <c r="AP53" s="294"/>
      <c r="AQ53" s="85" t="s">
        <v>78</v>
      </c>
      <c r="AR53" s="82"/>
      <c r="AS53" s="86">
        <v>0</v>
      </c>
      <c r="AT53" s="87">
        <f>ROUND(SUM(AV53:AW53),0)</f>
        <v>0</v>
      </c>
      <c r="AU53" s="88">
        <f>'2 - SO 01 - Elektroinstalace'!P80</f>
        <v>0</v>
      </c>
      <c r="AV53" s="87">
        <f>'2 - SO 01 - Elektroinstalace'!J30</f>
        <v>0</v>
      </c>
      <c r="AW53" s="87">
        <f>'2 - SO 01 - Elektroinstalace'!J31</f>
        <v>0</v>
      </c>
      <c r="AX53" s="87">
        <f>'2 - SO 01 - Elektroinstalace'!J32</f>
        <v>0</v>
      </c>
      <c r="AY53" s="87">
        <f>'2 - SO 01 - Elektroinstalace'!J33</f>
        <v>0</v>
      </c>
      <c r="AZ53" s="87">
        <f>'2 - SO 01 - Elektroinstalace'!F30</f>
        <v>0</v>
      </c>
      <c r="BA53" s="87">
        <f>'2 - SO 01 - Elektroinstalace'!F31</f>
        <v>0</v>
      </c>
      <c r="BB53" s="87">
        <f>'2 - SO 01 - Elektroinstalace'!F32</f>
        <v>0</v>
      </c>
      <c r="BC53" s="87">
        <f>'2 - SO 01 - Elektroinstalace'!F33</f>
        <v>0</v>
      </c>
      <c r="BD53" s="89">
        <f>'2 - SO 01 - Elektroinstalace'!F34</f>
        <v>0</v>
      </c>
      <c r="BT53" s="90" t="s">
        <v>11</v>
      </c>
      <c r="BV53" s="90" t="s">
        <v>74</v>
      </c>
      <c r="BW53" s="90" t="s">
        <v>82</v>
      </c>
      <c r="BX53" s="90" t="s">
        <v>7</v>
      </c>
      <c r="CL53" s="90" t="s">
        <v>5</v>
      </c>
      <c r="CM53" s="90" t="s">
        <v>80</v>
      </c>
    </row>
    <row r="54" spans="1:91" s="5" customFormat="1" ht="16.5" customHeight="1">
      <c r="A54" s="81" t="s">
        <v>76</v>
      </c>
      <c r="B54" s="82"/>
      <c r="C54" s="83"/>
      <c r="D54" s="308" t="s">
        <v>83</v>
      </c>
      <c r="E54" s="308"/>
      <c r="F54" s="308"/>
      <c r="G54" s="308"/>
      <c r="H54" s="308"/>
      <c r="I54" s="84"/>
      <c r="J54" s="308" t="s">
        <v>84</v>
      </c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293">
        <f>'3 - PS 01 - Strojní vybav...'!J27</f>
        <v>0</v>
      </c>
      <c r="AH54" s="294"/>
      <c r="AI54" s="294"/>
      <c r="AJ54" s="294"/>
      <c r="AK54" s="294"/>
      <c r="AL54" s="294"/>
      <c r="AM54" s="294"/>
      <c r="AN54" s="293">
        <f>SUM(AG54,AT54)</f>
        <v>0</v>
      </c>
      <c r="AO54" s="294"/>
      <c r="AP54" s="294"/>
      <c r="AQ54" s="85" t="s">
        <v>78</v>
      </c>
      <c r="AR54" s="82"/>
      <c r="AS54" s="86">
        <v>0</v>
      </c>
      <c r="AT54" s="87">
        <f>ROUND(SUM(AV54:AW54),0)</f>
        <v>0</v>
      </c>
      <c r="AU54" s="88">
        <f>'3 - PS 01 - Strojní vybav...'!P78</f>
        <v>0</v>
      </c>
      <c r="AV54" s="87">
        <f>'3 - PS 01 - Strojní vybav...'!J30</f>
        <v>0</v>
      </c>
      <c r="AW54" s="87">
        <f>'3 - PS 01 - Strojní vybav...'!J31</f>
        <v>0</v>
      </c>
      <c r="AX54" s="87">
        <f>'3 - PS 01 - Strojní vybav...'!J32</f>
        <v>0</v>
      </c>
      <c r="AY54" s="87">
        <f>'3 - PS 01 - Strojní vybav...'!J33</f>
        <v>0</v>
      </c>
      <c r="AZ54" s="87">
        <f>'3 - PS 01 - Strojní vybav...'!F30</f>
        <v>0</v>
      </c>
      <c r="BA54" s="87">
        <f>'3 - PS 01 - Strojní vybav...'!F31</f>
        <v>0</v>
      </c>
      <c r="BB54" s="87">
        <f>'3 - PS 01 - Strojní vybav...'!F32</f>
        <v>0</v>
      </c>
      <c r="BC54" s="87">
        <f>'3 - PS 01 - Strojní vybav...'!F33</f>
        <v>0</v>
      </c>
      <c r="BD54" s="89">
        <f>'3 - PS 01 - Strojní vybav...'!F34</f>
        <v>0</v>
      </c>
      <c r="BT54" s="90" t="s">
        <v>11</v>
      </c>
      <c r="BV54" s="90" t="s">
        <v>74</v>
      </c>
      <c r="BW54" s="90" t="s">
        <v>85</v>
      </c>
      <c r="BX54" s="90" t="s">
        <v>7</v>
      </c>
      <c r="CL54" s="90" t="s">
        <v>5</v>
      </c>
      <c r="CM54" s="90" t="s">
        <v>80</v>
      </c>
    </row>
    <row r="55" spans="1:91" s="5" customFormat="1" ht="16.5" customHeight="1">
      <c r="A55" s="81" t="s">
        <v>76</v>
      </c>
      <c r="B55" s="82"/>
      <c r="C55" s="83"/>
      <c r="D55" s="308" t="s">
        <v>86</v>
      </c>
      <c r="E55" s="308"/>
      <c r="F55" s="308"/>
      <c r="G55" s="308"/>
      <c r="H55" s="308"/>
      <c r="I55" s="84"/>
      <c r="J55" s="308" t="s">
        <v>87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293">
        <f>'4 - Vedlejší náklady'!J27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85" t="s">
        <v>78</v>
      </c>
      <c r="AR55" s="82"/>
      <c r="AS55" s="91">
        <v>0</v>
      </c>
      <c r="AT55" s="92">
        <f>ROUND(SUM(AV55:AW55),0)</f>
        <v>0</v>
      </c>
      <c r="AU55" s="93">
        <f>'4 - Vedlejší náklady'!P86</f>
        <v>0</v>
      </c>
      <c r="AV55" s="92">
        <f>'4 - Vedlejší náklady'!J30</f>
        <v>0</v>
      </c>
      <c r="AW55" s="92">
        <f>'4 - Vedlejší náklady'!J31</f>
        <v>0</v>
      </c>
      <c r="AX55" s="92">
        <f>'4 - Vedlejší náklady'!J32</f>
        <v>0</v>
      </c>
      <c r="AY55" s="92">
        <f>'4 - Vedlejší náklady'!J33</f>
        <v>0</v>
      </c>
      <c r="AZ55" s="92">
        <f>'4 - Vedlejší náklady'!F30</f>
        <v>0</v>
      </c>
      <c r="BA55" s="92">
        <f>'4 - Vedlejší náklady'!F31</f>
        <v>0</v>
      </c>
      <c r="BB55" s="92">
        <f>'4 - Vedlejší náklady'!F32</f>
        <v>0</v>
      </c>
      <c r="BC55" s="92">
        <f>'4 - Vedlejší náklady'!F33</f>
        <v>0</v>
      </c>
      <c r="BD55" s="94">
        <f>'4 - Vedlejší náklady'!F34</f>
        <v>0</v>
      </c>
      <c r="BT55" s="90" t="s">
        <v>11</v>
      </c>
      <c r="BV55" s="90" t="s">
        <v>74</v>
      </c>
      <c r="BW55" s="90" t="s">
        <v>88</v>
      </c>
      <c r="BX55" s="90" t="s">
        <v>7</v>
      </c>
      <c r="CL55" s="90" t="s">
        <v>5</v>
      </c>
      <c r="CM55" s="90" t="s">
        <v>80</v>
      </c>
    </row>
    <row r="56" spans="1:91" s="1" customFormat="1" ht="30" customHeight="1">
      <c r="B56" s="37"/>
      <c r="AR56" s="37"/>
    </row>
    <row r="57" spans="1:91" s="1" customFormat="1" ht="6.95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7"/>
    </row>
  </sheetData>
  <mergeCells count="53">
    <mergeCell ref="D55:H55"/>
    <mergeCell ref="J55:AF55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1 - SO 01 - AR a ST část'!C2" display="/"/>
    <hyperlink ref="A53" location="'2 - SO 01 - Elektroinstalace'!C2" display="/"/>
    <hyperlink ref="A54" location="'3 - PS 01 - Strojní vybav...'!C2" display="/"/>
    <hyperlink ref="A55" location="'4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tabSelected="1" workbookViewId="0">
      <pane ySplit="1" topLeftCell="A217" activePane="bottomLeft" state="frozen"/>
      <selection pane="bottomLeft" activeCell="K256" sqref="K25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89</v>
      </c>
      <c r="G1" s="322" t="s">
        <v>90</v>
      </c>
      <c r="H1" s="322"/>
      <c r="I1" s="99"/>
      <c r="J1" s="98" t="s">
        <v>91</v>
      </c>
      <c r="K1" s="97" t="s">
        <v>92</v>
      </c>
      <c r="L1" s="98" t="s">
        <v>93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0" t="s">
        <v>79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94</v>
      </c>
      <c r="E4" s="25"/>
      <c r="F4" s="25"/>
      <c r="G4" s="25"/>
      <c r="H4" s="25"/>
      <c r="I4" s="101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>
      <c r="B6" s="24"/>
      <c r="C6" s="25"/>
      <c r="D6" s="33" t="s">
        <v>20</v>
      </c>
      <c r="E6" s="25"/>
      <c r="F6" s="25"/>
      <c r="G6" s="25"/>
      <c r="H6" s="25"/>
      <c r="I6" s="101"/>
      <c r="J6" s="25"/>
      <c r="K6" s="27"/>
    </row>
    <row r="7" spans="1:70" ht="16.5" customHeight="1">
      <c r="B7" s="24"/>
      <c r="C7" s="25"/>
      <c r="D7" s="25"/>
      <c r="E7" s="314" t="str">
        <f>'Rekapitulace stavby'!K6</f>
        <v>DD Tmavý Důl 633, Rtyně v Podkrkonoší</v>
      </c>
      <c r="F7" s="315"/>
      <c r="G7" s="315"/>
      <c r="H7" s="315"/>
      <c r="I7" s="101"/>
      <c r="J7" s="25"/>
      <c r="K7" s="27"/>
    </row>
    <row r="8" spans="1:70" s="1" customFormat="1">
      <c r="B8" s="37"/>
      <c r="C8" s="38"/>
      <c r="D8" s="33" t="s">
        <v>95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16" t="s">
        <v>96</v>
      </c>
      <c r="F9" s="317"/>
      <c r="G9" s="317"/>
      <c r="H9" s="317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22</v>
      </c>
      <c r="E11" s="38"/>
      <c r="F11" s="31" t="s">
        <v>5</v>
      </c>
      <c r="G11" s="38"/>
      <c r="H11" s="38"/>
      <c r="I11" s="103" t="s">
        <v>23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24</v>
      </c>
      <c r="E12" s="38"/>
      <c r="F12" s="31" t="s">
        <v>97</v>
      </c>
      <c r="G12" s="38"/>
      <c r="H12" s="38"/>
      <c r="I12" s="103" t="s">
        <v>26</v>
      </c>
      <c r="J12" s="104" t="str">
        <f>'Rekapitulace stavby'!AN8</f>
        <v>21. 11. 2018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28</v>
      </c>
      <c r="E14" s="38"/>
      <c r="F14" s="38"/>
      <c r="G14" s="38"/>
      <c r="H14" s="38"/>
      <c r="I14" s="103" t="s">
        <v>29</v>
      </c>
      <c r="J14" s="31" t="str">
        <f>IF('Rekapitulace stavby'!AN10="","",'Rekapitulace stavby'!AN10)</f>
        <v/>
      </c>
      <c r="K14" s="41"/>
    </row>
    <row r="15" spans="1:70" s="1" customFormat="1" ht="18" customHeight="1">
      <c r="B15" s="37"/>
      <c r="C15" s="38"/>
      <c r="D15" s="38"/>
      <c r="E15" s="31" t="str">
        <f>IF('Rekapitulace stavby'!E11="","",'Rekapitulace stavby'!E11)</f>
        <v>Královéhradecký kraj, Hradec Králové</v>
      </c>
      <c r="F15" s="38"/>
      <c r="G15" s="38"/>
      <c r="H15" s="38"/>
      <c r="I15" s="103" t="s">
        <v>31</v>
      </c>
      <c r="J15" s="31" t="str">
        <f>IF('Rekapitulace stavby'!AN11="","",'Rekapitulace stavby'!AN11)</f>
        <v/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32</v>
      </c>
      <c r="E17" s="38"/>
      <c r="F17" s="38"/>
      <c r="G17" s="38"/>
      <c r="H17" s="38"/>
      <c r="I17" s="103" t="s">
        <v>29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34</v>
      </c>
      <c r="E20" s="38"/>
      <c r="F20" s="38"/>
      <c r="G20" s="38"/>
      <c r="H20" s="38"/>
      <c r="I20" s="103" t="s">
        <v>29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>Ateliér Pavlíček, Roosveltova 2855, D.K.n.L.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37</v>
      </c>
      <c r="E23" s="38"/>
      <c r="F23" s="38"/>
      <c r="G23" s="38"/>
      <c r="H23" s="38"/>
      <c r="I23" s="102"/>
      <c r="J23" s="38"/>
      <c r="K23" s="41"/>
    </row>
    <row r="24" spans="2:11" s="6" customFormat="1" ht="16.5" customHeight="1">
      <c r="B24" s="105"/>
      <c r="C24" s="106"/>
      <c r="D24" s="106"/>
      <c r="E24" s="303" t="s">
        <v>5</v>
      </c>
      <c r="F24" s="303"/>
      <c r="G24" s="303"/>
      <c r="H24" s="303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38</v>
      </c>
      <c r="E27" s="38"/>
      <c r="F27" s="38"/>
      <c r="G27" s="38"/>
      <c r="H27" s="38"/>
      <c r="I27" s="102"/>
      <c r="J27" s="112">
        <f>ROUND(J97,0)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13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14">
        <f>ROUND(SUM(BE97:BE253), 0)</f>
        <v>0</v>
      </c>
      <c r="G30" s="38"/>
      <c r="H30" s="38"/>
      <c r="I30" s="115">
        <v>0.21</v>
      </c>
      <c r="J30" s="114">
        <f>ROUND(ROUND((SUM(BE97:BE253)), 0)*I30, 0)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14">
        <f>ROUND(SUM(BF97:BF253), 0)</f>
        <v>0</v>
      </c>
      <c r="G31" s="38"/>
      <c r="H31" s="38"/>
      <c r="I31" s="115">
        <v>0.15</v>
      </c>
      <c r="J31" s="114">
        <f>ROUND(ROUND((SUM(BF97:BF253)), 0)*I31, 0)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14">
        <f>ROUND(SUM(BG97:BG253), 0)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14">
        <f>ROUND(SUM(BH97:BH253), 0)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14">
        <f>ROUND(SUM(BI97:BI253), 0)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48</v>
      </c>
      <c r="E36" s="67"/>
      <c r="F36" s="67"/>
      <c r="G36" s="118" t="s">
        <v>49</v>
      </c>
      <c r="H36" s="119" t="s">
        <v>50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20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6.5" customHeight="1">
      <c r="B45" s="37"/>
      <c r="C45" s="38"/>
      <c r="D45" s="38"/>
      <c r="E45" s="314" t="str">
        <f>E7</f>
        <v>DD Tmavý Důl 633, Rtyně v Podkrkonoší</v>
      </c>
      <c r="F45" s="315"/>
      <c r="G45" s="315"/>
      <c r="H45" s="315"/>
      <c r="I45" s="102"/>
      <c r="J45" s="38"/>
      <c r="K45" s="41"/>
    </row>
    <row r="46" spans="2:11" s="1" customFormat="1" ht="14.45" customHeight="1">
      <c r="B46" s="37"/>
      <c r="C46" s="33" t="s">
        <v>95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7.25" customHeight="1">
      <c r="B47" s="37"/>
      <c r="C47" s="38"/>
      <c r="D47" s="38"/>
      <c r="E47" s="316" t="str">
        <f>E9</f>
        <v>1 - SO 01 - AR a ST část</v>
      </c>
      <c r="F47" s="317"/>
      <c r="G47" s="317"/>
      <c r="H47" s="317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24</v>
      </c>
      <c r="D49" s="38"/>
      <c r="E49" s="38"/>
      <c r="F49" s="31" t="str">
        <f>F12</f>
        <v xml:space="preserve"> </v>
      </c>
      <c r="G49" s="38"/>
      <c r="H49" s="38"/>
      <c r="I49" s="103" t="s">
        <v>26</v>
      </c>
      <c r="J49" s="104" t="str">
        <f>IF(J12="","",J12)</f>
        <v>21. 11. 2018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3" t="s">
        <v>28</v>
      </c>
      <c r="D51" s="38"/>
      <c r="E51" s="38"/>
      <c r="F51" s="31" t="str">
        <f>E15</f>
        <v>Královéhradecký kraj, Hradec Králové</v>
      </c>
      <c r="G51" s="38"/>
      <c r="H51" s="38"/>
      <c r="I51" s="103" t="s">
        <v>34</v>
      </c>
      <c r="J51" s="303" t="str">
        <f>E21</f>
        <v>Ateliér Pavlíček, Roosveltova 2855, D.K.n.L.</v>
      </c>
      <c r="K51" s="41"/>
    </row>
    <row r="52" spans="2:47" s="1" customFormat="1" ht="14.45" customHeight="1">
      <c r="B52" s="37"/>
      <c r="C52" s="33" t="s">
        <v>32</v>
      </c>
      <c r="D52" s="38"/>
      <c r="E52" s="38"/>
      <c r="F52" s="31" t="str">
        <f>IF(E18="","",E18)</f>
        <v/>
      </c>
      <c r="G52" s="38"/>
      <c r="H52" s="38"/>
      <c r="I52" s="102"/>
      <c r="J52" s="31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99</v>
      </c>
      <c r="D54" s="116"/>
      <c r="E54" s="116"/>
      <c r="F54" s="116"/>
      <c r="G54" s="116"/>
      <c r="H54" s="116"/>
      <c r="I54" s="127"/>
      <c r="J54" s="128" t="s">
        <v>100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101</v>
      </c>
      <c r="D56" s="38"/>
      <c r="E56" s="38"/>
      <c r="F56" s="38"/>
      <c r="G56" s="38"/>
      <c r="H56" s="38"/>
      <c r="I56" s="102"/>
      <c r="J56" s="112">
        <f>J97</f>
        <v>0</v>
      </c>
      <c r="K56" s="41"/>
      <c r="AU56" s="20" t="s">
        <v>102</v>
      </c>
    </row>
    <row r="57" spans="2:47" s="7" customFormat="1" ht="24.95" customHeight="1">
      <c r="B57" s="131"/>
      <c r="C57" s="132"/>
      <c r="D57" s="133" t="s">
        <v>103</v>
      </c>
      <c r="E57" s="134"/>
      <c r="F57" s="134"/>
      <c r="G57" s="134"/>
      <c r="H57" s="134"/>
      <c r="I57" s="135"/>
      <c r="J57" s="136">
        <f>J98</f>
        <v>0</v>
      </c>
      <c r="K57" s="137"/>
    </row>
    <row r="58" spans="2:47" s="8" customFormat="1" ht="19.899999999999999" customHeight="1">
      <c r="B58" s="138"/>
      <c r="C58" s="139"/>
      <c r="D58" s="140" t="s">
        <v>104</v>
      </c>
      <c r="E58" s="141"/>
      <c r="F58" s="141"/>
      <c r="G58" s="141"/>
      <c r="H58" s="141"/>
      <c r="I58" s="142"/>
      <c r="J58" s="143">
        <f>J99</f>
        <v>0</v>
      </c>
      <c r="K58" s="144"/>
    </row>
    <row r="59" spans="2:47" s="8" customFormat="1" ht="19.899999999999999" customHeight="1">
      <c r="B59" s="138"/>
      <c r="C59" s="139"/>
      <c r="D59" s="140" t="s">
        <v>105</v>
      </c>
      <c r="E59" s="141"/>
      <c r="F59" s="141"/>
      <c r="G59" s="141"/>
      <c r="H59" s="141"/>
      <c r="I59" s="142"/>
      <c r="J59" s="143">
        <f>J106</f>
        <v>0</v>
      </c>
      <c r="K59" s="144"/>
    </row>
    <row r="60" spans="2:47" s="8" customFormat="1" ht="19.899999999999999" customHeight="1">
      <c r="B60" s="138"/>
      <c r="C60" s="139"/>
      <c r="D60" s="140" t="s">
        <v>106</v>
      </c>
      <c r="E60" s="141"/>
      <c r="F60" s="141"/>
      <c r="G60" s="141"/>
      <c r="H60" s="141"/>
      <c r="I60" s="142"/>
      <c r="J60" s="143">
        <f>J115</f>
        <v>0</v>
      </c>
      <c r="K60" s="144"/>
    </row>
    <row r="61" spans="2:47" s="8" customFormat="1" ht="19.899999999999999" customHeight="1">
      <c r="B61" s="138"/>
      <c r="C61" s="139"/>
      <c r="D61" s="140" t="s">
        <v>107</v>
      </c>
      <c r="E61" s="141"/>
      <c r="F61" s="141"/>
      <c r="G61" s="141"/>
      <c r="H61" s="141"/>
      <c r="I61" s="142"/>
      <c r="J61" s="143">
        <f>J152</f>
        <v>0</v>
      </c>
      <c r="K61" s="144"/>
    </row>
    <row r="62" spans="2:47" s="8" customFormat="1" ht="19.899999999999999" customHeight="1">
      <c r="B62" s="138"/>
      <c r="C62" s="139"/>
      <c r="D62" s="140" t="s">
        <v>108</v>
      </c>
      <c r="E62" s="141"/>
      <c r="F62" s="141"/>
      <c r="G62" s="141"/>
      <c r="H62" s="141"/>
      <c r="I62" s="142"/>
      <c r="J62" s="143">
        <f>J154</f>
        <v>0</v>
      </c>
      <c r="K62" s="144"/>
    </row>
    <row r="63" spans="2:47" s="8" customFormat="1" ht="19.899999999999999" customHeight="1">
      <c r="B63" s="138"/>
      <c r="C63" s="139"/>
      <c r="D63" s="140" t="s">
        <v>109</v>
      </c>
      <c r="E63" s="141"/>
      <c r="F63" s="141"/>
      <c r="G63" s="141"/>
      <c r="H63" s="141"/>
      <c r="I63" s="142"/>
      <c r="J63" s="143">
        <f>J175</f>
        <v>0</v>
      </c>
      <c r="K63" s="144"/>
    </row>
    <row r="64" spans="2:47" s="7" customFormat="1" ht="24.95" customHeight="1">
      <c r="B64" s="131"/>
      <c r="C64" s="132"/>
      <c r="D64" s="133" t="s">
        <v>110</v>
      </c>
      <c r="E64" s="134"/>
      <c r="F64" s="134"/>
      <c r="G64" s="134"/>
      <c r="H64" s="134"/>
      <c r="I64" s="135"/>
      <c r="J64" s="136">
        <f>J183</f>
        <v>0</v>
      </c>
      <c r="K64" s="137"/>
    </row>
    <row r="65" spans="2:11" s="8" customFormat="1" ht="19.899999999999999" customHeight="1">
      <c r="B65" s="138"/>
      <c r="C65" s="139"/>
      <c r="D65" s="140" t="s">
        <v>111</v>
      </c>
      <c r="E65" s="141"/>
      <c r="F65" s="141"/>
      <c r="G65" s="141"/>
      <c r="H65" s="141"/>
      <c r="I65" s="142"/>
      <c r="J65" s="143">
        <f>J184</f>
        <v>0</v>
      </c>
      <c r="K65" s="144"/>
    </row>
    <row r="66" spans="2:11" s="8" customFormat="1" ht="19.899999999999999" customHeight="1">
      <c r="B66" s="138"/>
      <c r="C66" s="139"/>
      <c r="D66" s="140" t="s">
        <v>112</v>
      </c>
      <c r="E66" s="141"/>
      <c r="F66" s="141"/>
      <c r="G66" s="141"/>
      <c r="H66" s="141"/>
      <c r="I66" s="142"/>
      <c r="J66" s="143">
        <f>J193</f>
        <v>0</v>
      </c>
      <c r="K66" s="144"/>
    </row>
    <row r="67" spans="2:11" s="8" customFormat="1" ht="19.899999999999999" customHeight="1">
      <c r="B67" s="138"/>
      <c r="C67" s="139"/>
      <c r="D67" s="140" t="s">
        <v>113</v>
      </c>
      <c r="E67" s="141"/>
      <c r="F67" s="141"/>
      <c r="G67" s="141"/>
      <c r="H67" s="141"/>
      <c r="I67" s="142"/>
      <c r="J67" s="143">
        <f>J195</f>
        <v>0</v>
      </c>
      <c r="K67" s="144"/>
    </row>
    <row r="68" spans="2:11" s="8" customFormat="1" ht="19.899999999999999" customHeight="1">
      <c r="B68" s="138"/>
      <c r="C68" s="139"/>
      <c r="D68" s="140" t="s">
        <v>114</v>
      </c>
      <c r="E68" s="141"/>
      <c r="F68" s="141"/>
      <c r="G68" s="141"/>
      <c r="H68" s="141"/>
      <c r="I68" s="142"/>
      <c r="J68" s="143">
        <f>J212</f>
        <v>0</v>
      </c>
      <c r="K68" s="144"/>
    </row>
    <row r="69" spans="2:11" s="8" customFormat="1" ht="19.899999999999999" customHeight="1">
      <c r="B69" s="138"/>
      <c r="C69" s="139"/>
      <c r="D69" s="140" t="s">
        <v>115</v>
      </c>
      <c r="E69" s="141"/>
      <c r="F69" s="141"/>
      <c r="G69" s="141"/>
      <c r="H69" s="141"/>
      <c r="I69" s="142"/>
      <c r="J69" s="143">
        <f>J214</f>
        <v>0</v>
      </c>
      <c r="K69" s="144"/>
    </row>
    <row r="70" spans="2:11" s="8" customFormat="1" ht="19.899999999999999" customHeight="1">
      <c r="B70" s="138"/>
      <c r="C70" s="139"/>
      <c r="D70" s="140" t="s">
        <v>116</v>
      </c>
      <c r="E70" s="141"/>
      <c r="F70" s="141"/>
      <c r="G70" s="141"/>
      <c r="H70" s="141"/>
      <c r="I70" s="142"/>
      <c r="J70" s="143">
        <f>J220</f>
        <v>0</v>
      </c>
      <c r="K70" s="144"/>
    </row>
    <row r="71" spans="2:11" s="8" customFormat="1" ht="19.899999999999999" customHeight="1">
      <c r="B71" s="138"/>
      <c r="C71" s="139"/>
      <c r="D71" s="140" t="s">
        <v>117</v>
      </c>
      <c r="E71" s="141"/>
      <c r="F71" s="141"/>
      <c r="G71" s="141"/>
      <c r="H71" s="141"/>
      <c r="I71" s="142"/>
      <c r="J71" s="143">
        <f>J230</f>
        <v>0</v>
      </c>
      <c r="K71" s="144"/>
    </row>
    <row r="72" spans="2:11" s="8" customFormat="1" ht="19.899999999999999" customHeight="1">
      <c r="B72" s="138"/>
      <c r="C72" s="139"/>
      <c r="D72" s="140" t="s">
        <v>118</v>
      </c>
      <c r="E72" s="141"/>
      <c r="F72" s="141"/>
      <c r="G72" s="141"/>
      <c r="H72" s="141"/>
      <c r="I72" s="142"/>
      <c r="J72" s="143">
        <f>J234</f>
        <v>0</v>
      </c>
      <c r="K72" s="144"/>
    </row>
    <row r="73" spans="2:11" s="8" customFormat="1" ht="19.899999999999999" customHeight="1">
      <c r="B73" s="138"/>
      <c r="C73" s="139"/>
      <c r="D73" s="140" t="s">
        <v>119</v>
      </c>
      <c r="E73" s="141"/>
      <c r="F73" s="141"/>
      <c r="G73" s="141"/>
      <c r="H73" s="141"/>
      <c r="I73" s="142"/>
      <c r="J73" s="143">
        <f>J238</f>
        <v>0</v>
      </c>
      <c r="K73" s="144"/>
    </row>
    <row r="74" spans="2:11" s="8" customFormat="1" ht="19.899999999999999" customHeight="1">
      <c r="B74" s="138"/>
      <c r="C74" s="139"/>
      <c r="D74" s="140" t="s">
        <v>120</v>
      </c>
      <c r="E74" s="141"/>
      <c r="F74" s="141"/>
      <c r="G74" s="141"/>
      <c r="H74" s="141"/>
      <c r="I74" s="142"/>
      <c r="J74" s="143">
        <f>J240</f>
        <v>0</v>
      </c>
      <c r="K74" s="144"/>
    </row>
    <row r="75" spans="2:11" s="7" customFormat="1" ht="24.95" customHeight="1">
      <c r="B75" s="131"/>
      <c r="C75" s="132"/>
      <c r="D75" s="133" t="s">
        <v>121</v>
      </c>
      <c r="E75" s="134"/>
      <c r="F75" s="134"/>
      <c r="G75" s="134"/>
      <c r="H75" s="134"/>
      <c r="I75" s="135"/>
      <c r="J75" s="136">
        <f>J247</f>
        <v>0</v>
      </c>
      <c r="K75" s="137"/>
    </row>
    <row r="76" spans="2:11" s="8" customFormat="1" ht="19.899999999999999" customHeight="1">
      <c r="B76" s="138"/>
      <c r="C76" s="139"/>
      <c r="D76" s="140" t="s">
        <v>122</v>
      </c>
      <c r="E76" s="141"/>
      <c r="F76" s="141"/>
      <c r="G76" s="141"/>
      <c r="H76" s="141"/>
      <c r="I76" s="142"/>
      <c r="J76" s="143">
        <f>J248</f>
        <v>0</v>
      </c>
      <c r="K76" s="144"/>
    </row>
    <row r="77" spans="2:11" s="8" customFormat="1" ht="19.899999999999999" customHeight="1">
      <c r="B77" s="138"/>
      <c r="C77" s="139"/>
      <c r="D77" s="140" t="s">
        <v>123</v>
      </c>
      <c r="E77" s="141"/>
      <c r="F77" s="141"/>
      <c r="G77" s="141"/>
      <c r="H77" s="141"/>
      <c r="I77" s="142"/>
      <c r="J77" s="143">
        <f>J250</f>
        <v>0</v>
      </c>
      <c r="K77" s="144"/>
    </row>
    <row r="78" spans="2:11" s="1" customFormat="1" ht="21.75" customHeight="1">
      <c r="B78" s="37"/>
      <c r="C78" s="38"/>
      <c r="D78" s="38"/>
      <c r="E78" s="38"/>
      <c r="F78" s="38"/>
      <c r="G78" s="38"/>
      <c r="H78" s="38"/>
      <c r="I78" s="102"/>
      <c r="J78" s="38"/>
      <c r="K78" s="41"/>
    </row>
    <row r="79" spans="2:11" s="1" customFormat="1" ht="6.95" customHeight="1">
      <c r="B79" s="52"/>
      <c r="C79" s="53"/>
      <c r="D79" s="53"/>
      <c r="E79" s="53"/>
      <c r="F79" s="53"/>
      <c r="G79" s="53"/>
      <c r="H79" s="53"/>
      <c r="I79" s="123"/>
      <c r="J79" s="53"/>
      <c r="K79" s="54"/>
    </row>
    <row r="83" spans="2:20" s="1" customFormat="1" ht="6.95" customHeight="1">
      <c r="B83" s="55"/>
      <c r="C83" s="56"/>
      <c r="D83" s="56"/>
      <c r="E83" s="56"/>
      <c r="F83" s="56"/>
      <c r="G83" s="56"/>
      <c r="H83" s="56"/>
      <c r="I83" s="124"/>
      <c r="J83" s="56"/>
      <c r="K83" s="56"/>
      <c r="L83" s="37"/>
    </row>
    <row r="84" spans="2:20" s="1" customFormat="1" ht="36.950000000000003" customHeight="1">
      <c r="B84" s="37"/>
      <c r="C84" s="57" t="s">
        <v>124</v>
      </c>
      <c r="I84" s="145"/>
      <c r="L84" s="37"/>
    </row>
    <row r="85" spans="2:20" s="1" customFormat="1" ht="6.95" customHeight="1">
      <c r="B85" s="37"/>
      <c r="I85" s="145"/>
      <c r="L85" s="37"/>
    </row>
    <row r="86" spans="2:20" s="1" customFormat="1" ht="14.45" customHeight="1">
      <c r="B86" s="37"/>
      <c r="C86" s="59" t="s">
        <v>20</v>
      </c>
      <c r="I86" s="145"/>
      <c r="L86" s="37"/>
    </row>
    <row r="87" spans="2:20" s="1" customFormat="1" ht="16.5" customHeight="1">
      <c r="B87" s="37"/>
      <c r="E87" s="319" t="str">
        <f>E7</f>
        <v>DD Tmavý Důl 633, Rtyně v Podkrkonoší</v>
      </c>
      <c r="F87" s="320"/>
      <c r="G87" s="320"/>
      <c r="H87" s="320"/>
      <c r="I87" s="145"/>
      <c r="L87" s="37"/>
    </row>
    <row r="88" spans="2:20" s="1" customFormat="1" ht="14.45" customHeight="1">
      <c r="B88" s="37"/>
      <c r="C88" s="59" t="s">
        <v>95</v>
      </c>
      <c r="I88" s="145"/>
      <c r="L88" s="37"/>
    </row>
    <row r="89" spans="2:20" s="1" customFormat="1" ht="17.25" customHeight="1">
      <c r="B89" s="37"/>
      <c r="E89" s="310" t="str">
        <f>E9</f>
        <v>1 - SO 01 - AR a ST část</v>
      </c>
      <c r="F89" s="321"/>
      <c r="G89" s="321"/>
      <c r="H89" s="321"/>
      <c r="I89" s="145"/>
      <c r="L89" s="37"/>
    </row>
    <row r="90" spans="2:20" s="1" customFormat="1" ht="6.95" customHeight="1">
      <c r="B90" s="37"/>
      <c r="I90" s="145"/>
      <c r="L90" s="37"/>
    </row>
    <row r="91" spans="2:20" s="1" customFormat="1" ht="18" customHeight="1">
      <c r="B91" s="37"/>
      <c r="C91" s="59" t="s">
        <v>24</v>
      </c>
      <c r="F91" s="146" t="str">
        <f>F12</f>
        <v xml:space="preserve"> </v>
      </c>
      <c r="I91" s="147" t="s">
        <v>26</v>
      </c>
      <c r="J91" s="63" t="str">
        <f>IF(J12="","",J12)</f>
        <v>21. 11. 2018</v>
      </c>
      <c r="L91" s="37"/>
    </row>
    <row r="92" spans="2:20" s="1" customFormat="1" ht="6.95" customHeight="1">
      <c r="B92" s="37"/>
      <c r="I92" s="145"/>
      <c r="L92" s="37"/>
    </row>
    <row r="93" spans="2:20" s="1" customFormat="1">
      <c r="B93" s="37"/>
      <c r="C93" s="59" t="s">
        <v>28</v>
      </c>
      <c r="F93" s="146" t="str">
        <f>E15</f>
        <v>Královéhradecký kraj, Hradec Králové</v>
      </c>
      <c r="I93" s="147" t="s">
        <v>34</v>
      </c>
      <c r="J93" s="146" t="str">
        <f>E21</f>
        <v>Ateliér Pavlíček, Roosveltova 2855, D.K.n.L.</v>
      </c>
      <c r="L93" s="37"/>
    </row>
    <row r="94" spans="2:20" s="1" customFormat="1" ht="14.45" customHeight="1">
      <c r="B94" s="37"/>
      <c r="C94" s="59" t="s">
        <v>32</v>
      </c>
      <c r="F94" s="146" t="str">
        <f>IF(E18="","",E18)</f>
        <v/>
      </c>
      <c r="I94" s="145"/>
      <c r="L94" s="37"/>
    </row>
    <row r="95" spans="2:20" s="1" customFormat="1" ht="10.35" customHeight="1">
      <c r="B95" s="37"/>
      <c r="I95" s="145"/>
      <c r="L95" s="37"/>
    </row>
    <row r="96" spans="2:20" s="9" customFormat="1" ht="29.25" customHeight="1">
      <c r="B96" s="148"/>
      <c r="C96" s="149" t="s">
        <v>125</v>
      </c>
      <c r="D96" s="150" t="s">
        <v>57</v>
      </c>
      <c r="E96" s="150" t="s">
        <v>53</v>
      </c>
      <c r="F96" s="150" t="s">
        <v>126</v>
      </c>
      <c r="G96" s="150" t="s">
        <v>127</v>
      </c>
      <c r="H96" s="150" t="s">
        <v>128</v>
      </c>
      <c r="I96" s="151" t="s">
        <v>129</v>
      </c>
      <c r="J96" s="150" t="s">
        <v>100</v>
      </c>
      <c r="K96" s="152" t="s">
        <v>130</v>
      </c>
      <c r="L96" s="148"/>
      <c r="M96" s="69" t="s">
        <v>131</v>
      </c>
      <c r="N96" s="70" t="s">
        <v>42</v>
      </c>
      <c r="O96" s="70" t="s">
        <v>132</v>
      </c>
      <c r="P96" s="70" t="s">
        <v>133</v>
      </c>
      <c r="Q96" s="70" t="s">
        <v>134</v>
      </c>
      <c r="R96" s="70" t="s">
        <v>135</v>
      </c>
      <c r="S96" s="70" t="s">
        <v>136</v>
      </c>
      <c r="T96" s="71" t="s">
        <v>137</v>
      </c>
    </row>
    <row r="97" spans="2:65" s="1" customFormat="1" ht="29.25" customHeight="1">
      <c r="B97" s="37"/>
      <c r="C97" s="73" t="s">
        <v>101</v>
      </c>
      <c r="I97" s="145"/>
      <c r="J97" s="153">
        <f>BK97</f>
        <v>0</v>
      </c>
      <c r="L97" s="37"/>
      <c r="M97" s="72"/>
      <c r="N97" s="64"/>
      <c r="O97" s="64"/>
      <c r="P97" s="154">
        <f>P98+P183+P247</f>
        <v>0</v>
      </c>
      <c r="Q97" s="64"/>
      <c r="R97" s="154">
        <f>R98+R183+R247</f>
        <v>0</v>
      </c>
      <c r="S97" s="64"/>
      <c r="T97" s="155">
        <f>T98+T183+T247</f>
        <v>0</v>
      </c>
      <c r="AT97" s="20" t="s">
        <v>71</v>
      </c>
      <c r="AU97" s="20" t="s">
        <v>102</v>
      </c>
      <c r="BK97" s="156">
        <f>BK98+BK183+BK247</f>
        <v>0</v>
      </c>
    </row>
    <row r="98" spans="2:65" s="10" customFormat="1" ht="37.35" customHeight="1">
      <c r="B98" s="157"/>
      <c r="D98" s="158" t="s">
        <v>71</v>
      </c>
      <c r="E98" s="159" t="s">
        <v>138</v>
      </c>
      <c r="F98" s="159" t="s">
        <v>139</v>
      </c>
      <c r="I98" s="160"/>
      <c r="J98" s="161">
        <f>BK98</f>
        <v>0</v>
      </c>
      <c r="L98" s="157"/>
      <c r="M98" s="162"/>
      <c r="N98" s="163"/>
      <c r="O98" s="163"/>
      <c r="P98" s="164">
        <f>P99+P106+P115+P152+P154+P175</f>
        <v>0</v>
      </c>
      <c r="Q98" s="163"/>
      <c r="R98" s="164">
        <f>R99+R106+R115+R152+R154+R175</f>
        <v>0</v>
      </c>
      <c r="S98" s="163"/>
      <c r="T98" s="165">
        <f>T99+T106+T115+T152+T154+T175</f>
        <v>0</v>
      </c>
      <c r="AR98" s="158" t="s">
        <v>11</v>
      </c>
      <c r="AT98" s="166" t="s">
        <v>71</v>
      </c>
      <c r="AU98" s="166" t="s">
        <v>72</v>
      </c>
      <c r="AY98" s="158" t="s">
        <v>140</v>
      </c>
      <c r="BK98" s="167">
        <f>BK99+BK106+BK115+BK152+BK154+BK175</f>
        <v>0</v>
      </c>
    </row>
    <row r="99" spans="2:65" s="10" customFormat="1" ht="19.899999999999999" customHeight="1">
      <c r="B99" s="157"/>
      <c r="D99" s="158" t="s">
        <v>71</v>
      </c>
      <c r="E99" s="168" t="s">
        <v>141</v>
      </c>
      <c r="F99" s="168" t="s">
        <v>142</v>
      </c>
      <c r="I99" s="160"/>
      <c r="J99" s="169">
        <f>BK99</f>
        <v>0</v>
      </c>
      <c r="L99" s="157"/>
      <c r="M99" s="162"/>
      <c r="N99" s="163"/>
      <c r="O99" s="163"/>
      <c r="P99" s="164">
        <f>SUM(P100:P105)</f>
        <v>0</v>
      </c>
      <c r="Q99" s="163"/>
      <c r="R99" s="164">
        <f>SUM(R100:R105)</f>
        <v>0</v>
      </c>
      <c r="S99" s="163"/>
      <c r="T99" s="165">
        <f>SUM(T100:T105)</f>
        <v>0</v>
      </c>
      <c r="AR99" s="158" t="s">
        <v>11</v>
      </c>
      <c r="AT99" s="166" t="s">
        <v>71</v>
      </c>
      <c r="AU99" s="166" t="s">
        <v>11</v>
      </c>
      <c r="AY99" s="158" t="s">
        <v>140</v>
      </c>
      <c r="BK99" s="167">
        <f>SUM(BK100:BK105)</f>
        <v>0</v>
      </c>
    </row>
    <row r="100" spans="2:65" s="1" customFormat="1" ht="16.5" customHeight="1">
      <c r="B100" s="170"/>
      <c r="C100" s="171" t="s">
        <v>11</v>
      </c>
      <c r="D100" s="171" t="s">
        <v>143</v>
      </c>
      <c r="E100" s="172" t="s">
        <v>144</v>
      </c>
      <c r="F100" s="173" t="s">
        <v>145</v>
      </c>
      <c r="G100" s="174" t="s">
        <v>146</v>
      </c>
      <c r="H100" s="175">
        <v>2.048</v>
      </c>
      <c r="I100" s="176"/>
      <c r="J100" s="177">
        <f t="shared" ref="J100:J105" si="0">ROUND(I100*H100,0)</f>
        <v>0</v>
      </c>
      <c r="K100" s="173" t="s">
        <v>965</v>
      </c>
      <c r="L100" s="37"/>
      <c r="M100" s="178" t="s">
        <v>5</v>
      </c>
      <c r="N100" s="179" t="s">
        <v>43</v>
      </c>
      <c r="O100" s="38"/>
      <c r="P100" s="180">
        <f t="shared" ref="P100:P105" si="1">O100*H100</f>
        <v>0</v>
      </c>
      <c r="Q100" s="180">
        <v>0</v>
      </c>
      <c r="R100" s="180">
        <f t="shared" ref="R100:R105" si="2">Q100*H100</f>
        <v>0</v>
      </c>
      <c r="S100" s="180">
        <v>0</v>
      </c>
      <c r="T100" s="181">
        <f t="shared" ref="T100:T105" si="3">S100*H100</f>
        <v>0</v>
      </c>
      <c r="AR100" s="20" t="s">
        <v>86</v>
      </c>
      <c r="AT100" s="20" t="s">
        <v>143</v>
      </c>
      <c r="AU100" s="20" t="s">
        <v>80</v>
      </c>
      <c r="AY100" s="20" t="s">
        <v>140</v>
      </c>
      <c r="BE100" s="182">
        <f t="shared" ref="BE100:BE105" si="4">IF(N100="základní",J100,0)</f>
        <v>0</v>
      </c>
      <c r="BF100" s="182">
        <f t="shared" ref="BF100:BF105" si="5">IF(N100="snížená",J100,0)</f>
        <v>0</v>
      </c>
      <c r="BG100" s="182">
        <f t="shared" ref="BG100:BG105" si="6">IF(N100="zákl. přenesená",J100,0)</f>
        <v>0</v>
      </c>
      <c r="BH100" s="182">
        <f t="shared" ref="BH100:BH105" si="7">IF(N100="sníž. přenesená",J100,0)</f>
        <v>0</v>
      </c>
      <c r="BI100" s="182">
        <f t="shared" ref="BI100:BI105" si="8">IF(N100="nulová",J100,0)</f>
        <v>0</v>
      </c>
      <c r="BJ100" s="20" t="s">
        <v>11</v>
      </c>
      <c r="BK100" s="182">
        <f t="shared" ref="BK100:BK105" si="9">ROUND(I100*H100,0)</f>
        <v>0</v>
      </c>
      <c r="BL100" s="20" t="s">
        <v>86</v>
      </c>
      <c r="BM100" s="20" t="s">
        <v>80</v>
      </c>
    </row>
    <row r="101" spans="2:65" s="1" customFormat="1" ht="16.5" customHeight="1">
      <c r="B101" s="170"/>
      <c r="C101" s="171" t="s">
        <v>80</v>
      </c>
      <c r="D101" s="171" t="s">
        <v>143</v>
      </c>
      <c r="E101" s="172" t="s">
        <v>147</v>
      </c>
      <c r="F101" s="173" t="s">
        <v>148</v>
      </c>
      <c r="G101" s="174" t="s">
        <v>146</v>
      </c>
      <c r="H101" s="175">
        <v>2.048</v>
      </c>
      <c r="I101" s="176"/>
      <c r="J101" s="177">
        <f t="shared" si="0"/>
        <v>0</v>
      </c>
      <c r="K101" s="173" t="s">
        <v>965</v>
      </c>
      <c r="L101" s="37"/>
      <c r="M101" s="178" t="s">
        <v>5</v>
      </c>
      <c r="N101" s="179" t="s">
        <v>43</v>
      </c>
      <c r="O101" s="38"/>
      <c r="P101" s="180">
        <f t="shared" si="1"/>
        <v>0</v>
      </c>
      <c r="Q101" s="180">
        <v>0</v>
      </c>
      <c r="R101" s="180">
        <f t="shared" si="2"/>
        <v>0</v>
      </c>
      <c r="S101" s="180">
        <v>0</v>
      </c>
      <c r="T101" s="181">
        <f t="shared" si="3"/>
        <v>0</v>
      </c>
      <c r="AR101" s="20" t="s">
        <v>86</v>
      </c>
      <c r="AT101" s="20" t="s">
        <v>143</v>
      </c>
      <c r="AU101" s="20" t="s">
        <v>80</v>
      </c>
      <c r="AY101" s="20" t="s">
        <v>140</v>
      </c>
      <c r="BE101" s="182">
        <f t="shared" si="4"/>
        <v>0</v>
      </c>
      <c r="BF101" s="182">
        <f t="shared" si="5"/>
        <v>0</v>
      </c>
      <c r="BG101" s="182">
        <f t="shared" si="6"/>
        <v>0</v>
      </c>
      <c r="BH101" s="182">
        <f t="shared" si="7"/>
        <v>0</v>
      </c>
      <c r="BI101" s="182">
        <f t="shared" si="8"/>
        <v>0</v>
      </c>
      <c r="BJ101" s="20" t="s">
        <v>11</v>
      </c>
      <c r="BK101" s="182">
        <f t="shared" si="9"/>
        <v>0</v>
      </c>
      <c r="BL101" s="20" t="s">
        <v>86</v>
      </c>
      <c r="BM101" s="20" t="s">
        <v>86</v>
      </c>
    </row>
    <row r="102" spans="2:65" s="1" customFormat="1" ht="16.5" customHeight="1">
      <c r="B102" s="170"/>
      <c r="C102" s="171" t="s">
        <v>83</v>
      </c>
      <c r="D102" s="171" t="s">
        <v>143</v>
      </c>
      <c r="E102" s="172" t="s">
        <v>149</v>
      </c>
      <c r="F102" s="173" t="s">
        <v>150</v>
      </c>
      <c r="G102" s="174" t="s">
        <v>146</v>
      </c>
      <c r="H102" s="175">
        <v>2.048</v>
      </c>
      <c r="I102" s="176"/>
      <c r="J102" s="177">
        <f t="shared" si="0"/>
        <v>0</v>
      </c>
      <c r="K102" s="173" t="s">
        <v>965</v>
      </c>
      <c r="L102" s="37"/>
      <c r="M102" s="178" t="s">
        <v>5</v>
      </c>
      <c r="N102" s="179" t="s">
        <v>43</v>
      </c>
      <c r="O102" s="38"/>
      <c r="P102" s="180">
        <f t="shared" si="1"/>
        <v>0</v>
      </c>
      <c r="Q102" s="180">
        <v>0</v>
      </c>
      <c r="R102" s="180">
        <f t="shared" si="2"/>
        <v>0</v>
      </c>
      <c r="S102" s="180">
        <v>0</v>
      </c>
      <c r="T102" s="181">
        <f t="shared" si="3"/>
        <v>0</v>
      </c>
      <c r="AR102" s="20" t="s">
        <v>86</v>
      </c>
      <c r="AT102" s="20" t="s">
        <v>143</v>
      </c>
      <c r="AU102" s="20" t="s">
        <v>80</v>
      </c>
      <c r="AY102" s="20" t="s">
        <v>140</v>
      </c>
      <c r="BE102" s="182">
        <f t="shared" si="4"/>
        <v>0</v>
      </c>
      <c r="BF102" s="182">
        <f t="shared" si="5"/>
        <v>0</v>
      </c>
      <c r="BG102" s="182">
        <f t="shared" si="6"/>
        <v>0</v>
      </c>
      <c r="BH102" s="182">
        <f t="shared" si="7"/>
        <v>0</v>
      </c>
      <c r="BI102" s="182">
        <f t="shared" si="8"/>
        <v>0</v>
      </c>
      <c r="BJ102" s="20" t="s">
        <v>11</v>
      </c>
      <c r="BK102" s="182">
        <f t="shared" si="9"/>
        <v>0</v>
      </c>
      <c r="BL102" s="20" t="s">
        <v>86</v>
      </c>
      <c r="BM102" s="20" t="s">
        <v>151</v>
      </c>
    </row>
    <row r="103" spans="2:65" s="1" customFormat="1" ht="16.5" customHeight="1">
      <c r="B103" s="170"/>
      <c r="C103" s="171" t="s">
        <v>86</v>
      </c>
      <c r="D103" s="171" t="s">
        <v>143</v>
      </c>
      <c r="E103" s="172" t="s">
        <v>152</v>
      </c>
      <c r="F103" s="173" t="s">
        <v>153</v>
      </c>
      <c r="G103" s="174" t="s">
        <v>146</v>
      </c>
      <c r="H103" s="175">
        <v>2.048</v>
      </c>
      <c r="I103" s="176"/>
      <c r="J103" s="177">
        <f t="shared" si="0"/>
        <v>0</v>
      </c>
      <c r="K103" s="173" t="s">
        <v>965</v>
      </c>
      <c r="L103" s="37"/>
      <c r="M103" s="178" t="s">
        <v>5</v>
      </c>
      <c r="N103" s="179" t="s">
        <v>43</v>
      </c>
      <c r="O103" s="38"/>
      <c r="P103" s="180">
        <f t="shared" si="1"/>
        <v>0</v>
      </c>
      <c r="Q103" s="180">
        <v>0</v>
      </c>
      <c r="R103" s="180">
        <f t="shared" si="2"/>
        <v>0</v>
      </c>
      <c r="S103" s="180">
        <v>0</v>
      </c>
      <c r="T103" s="181">
        <f t="shared" si="3"/>
        <v>0</v>
      </c>
      <c r="AR103" s="20" t="s">
        <v>86</v>
      </c>
      <c r="AT103" s="20" t="s">
        <v>143</v>
      </c>
      <c r="AU103" s="20" t="s">
        <v>80</v>
      </c>
      <c r="AY103" s="20" t="s">
        <v>140</v>
      </c>
      <c r="BE103" s="182">
        <f t="shared" si="4"/>
        <v>0</v>
      </c>
      <c r="BF103" s="182">
        <f t="shared" si="5"/>
        <v>0</v>
      </c>
      <c r="BG103" s="182">
        <f t="shared" si="6"/>
        <v>0</v>
      </c>
      <c r="BH103" s="182">
        <f t="shared" si="7"/>
        <v>0</v>
      </c>
      <c r="BI103" s="182">
        <f t="shared" si="8"/>
        <v>0</v>
      </c>
      <c r="BJ103" s="20" t="s">
        <v>11</v>
      </c>
      <c r="BK103" s="182">
        <f t="shared" si="9"/>
        <v>0</v>
      </c>
      <c r="BL103" s="20" t="s">
        <v>86</v>
      </c>
      <c r="BM103" s="20" t="s">
        <v>154</v>
      </c>
    </row>
    <row r="104" spans="2:65" s="1" customFormat="1" ht="16.5" customHeight="1">
      <c r="B104" s="170"/>
      <c r="C104" s="171" t="s">
        <v>155</v>
      </c>
      <c r="D104" s="171" t="s">
        <v>143</v>
      </c>
      <c r="E104" s="172" t="s">
        <v>156</v>
      </c>
      <c r="F104" s="173" t="s">
        <v>157</v>
      </c>
      <c r="G104" s="174" t="s">
        <v>146</v>
      </c>
      <c r="H104" s="175">
        <v>2.048</v>
      </c>
      <c r="I104" s="176"/>
      <c r="J104" s="177">
        <f t="shared" si="0"/>
        <v>0</v>
      </c>
      <c r="K104" s="173" t="s">
        <v>965</v>
      </c>
      <c r="L104" s="37"/>
      <c r="M104" s="178" t="s">
        <v>5</v>
      </c>
      <c r="N104" s="179" t="s">
        <v>43</v>
      </c>
      <c r="O104" s="38"/>
      <c r="P104" s="180">
        <f t="shared" si="1"/>
        <v>0</v>
      </c>
      <c r="Q104" s="180">
        <v>0</v>
      </c>
      <c r="R104" s="180">
        <f t="shared" si="2"/>
        <v>0</v>
      </c>
      <c r="S104" s="180">
        <v>0</v>
      </c>
      <c r="T104" s="181">
        <f t="shared" si="3"/>
        <v>0</v>
      </c>
      <c r="AR104" s="20" t="s">
        <v>86</v>
      </c>
      <c r="AT104" s="20" t="s">
        <v>143</v>
      </c>
      <c r="AU104" s="20" t="s">
        <v>80</v>
      </c>
      <c r="AY104" s="20" t="s">
        <v>140</v>
      </c>
      <c r="BE104" s="182">
        <f t="shared" si="4"/>
        <v>0</v>
      </c>
      <c r="BF104" s="182">
        <f t="shared" si="5"/>
        <v>0</v>
      </c>
      <c r="BG104" s="182">
        <f t="shared" si="6"/>
        <v>0</v>
      </c>
      <c r="BH104" s="182">
        <f t="shared" si="7"/>
        <v>0</v>
      </c>
      <c r="BI104" s="182">
        <f t="shared" si="8"/>
        <v>0</v>
      </c>
      <c r="BJ104" s="20" t="s">
        <v>11</v>
      </c>
      <c r="BK104" s="182">
        <f t="shared" si="9"/>
        <v>0</v>
      </c>
      <c r="BL104" s="20" t="s">
        <v>86</v>
      </c>
      <c r="BM104" s="20" t="s">
        <v>158</v>
      </c>
    </row>
    <row r="105" spans="2:65" s="1" customFormat="1" ht="16.5" customHeight="1">
      <c r="B105" s="170"/>
      <c r="C105" s="171" t="s">
        <v>151</v>
      </c>
      <c r="D105" s="171" t="s">
        <v>143</v>
      </c>
      <c r="E105" s="172" t="s">
        <v>159</v>
      </c>
      <c r="F105" s="173" t="s">
        <v>160</v>
      </c>
      <c r="G105" s="174" t="s">
        <v>146</v>
      </c>
      <c r="H105" s="175">
        <v>2.048</v>
      </c>
      <c r="I105" s="176"/>
      <c r="J105" s="177">
        <f t="shared" si="0"/>
        <v>0</v>
      </c>
      <c r="K105" s="173" t="s">
        <v>965</v>
      </c>
      <c r="L105" s="37"/>
      <c r="M105" s="178" t="s">
        <v>5</v>
      </c>
      <c r="N105" s="179" t="s">
        <v>43</v>
      </c>
      <c r="O105" s="38"/>
      <c r="P105" s="180">
        <f t="shared" si="1"/>
        <v>0</v>
      </c>
      <c r="Q105" s="180">
        <v>0</v>
      </c>
      <c r="R105" s="180">
        <f t="shared" si="2"/>
        <v>0</v>
      </c>
      <c r="S105" s="180">
        <v>0</v>
      </c>
      <c r="T105" s="181">
        <f t="shared" si="3"/>
        <v>0</v>
      </c>
      <c r="AR105" s="20" t="s">
        <v>86</v>
      </c>
      <c r="AT105" s="20" t="s">
        <v>143</v>
      </c>
      <c r="AU105" s="20" t="s">
        <v>80</v>
      </c>
      <c r="AY105" s="20" t="s">
        <v>140</v>
      </c>
      <c r="BE105" s="182">
        <f t="shared" si="4"/>
        <v>0</v>
      </c>
      <c r="BF105" s="182">
        <f t="shared" si="5"/>
        <v>0</v>
      </c>
      <c r="BG105" s="182">
        <f t="shared" si="6"/>
        <v>0</v>
      </c>
      <c r="BH105" s="182">
        <f t="shared" si="7"/>
        <v>0</v>
      </c>
      <c r="BI105" s="182">
        <f t="shared" si="8"/>
        <v>0</v>
      </c>
      <c r="BJ105" s="20" t="s">
        <v>11</v>
      </c>
      <c r="BK105" s="182">
        <f t="shared" si="9"/>
        <v>0</v>
      </c>
      <c r="BL105" s="20" t="s">
        <v>86</v>
      </c>
      <c r="BM105" s="20" t="s">
        <v>161</v>
      </c>
    </row>
    <row r="106" spans="2:65" s="10" customFormat="1" ht="29.85" customHeight="1">
      <c r="B106" s="157"/>
      <c r="D106" s="158" t="s">
        <v>71</v>
      </c>
      <c r="E106" s="168" t="s">
        <v>162</v>
      </c>
      <c r="F106" s="168" t="s">
        <v>163</v>
      </c>
      <c r="I106" s="160"/>
      <c r="J106" s="169">
        <f>BK106</f>
        <v>0</v>
      </c>
      <c r="L106" s="157"/>
      <c r="M106" s="162"/>
      <c r="N106" s="163"/>
      <c r="O106" s="163"/>
      <c r="P106" s="164">
        <f>SUM(P107:P114)</f>
        <v>0</v>
      </c>
      <c r="Q106" s="163"/>
      <c r="R106" s="164">
        <f>SUM(R107:R114)</f>
        <v>0</v>
      </c>
      <c r="S106" s="163"/>
      <c r="T106" s="165">
        <f>SUM(T107:T114)</f>
        <v>0</v>
      </c>
      <c r="AR106" s="158" t="s">
        <v>11</v>
      </c>
      <c r="AT106" s="166" t="s">
        <v>71</v>
      </c>
      <c r="AU106" s="166" t="s">
        <v>11</v>
      </c>
      <c r="AY106" s="158" t="s">
        <v>140</v>
      </c>
      <c r="BK106" s="167">
        <f>SUM(BK107:BK114)</f>
        <v>0</v>
      </c>
    </row>
    <row r="107" spans="2:65" s="1" customFormat="1" ht="16.5" customHeight="1">
      <c r="B107" s="170"/>
      <c r="C107" s="171" t="s">
        <v>164</v>
      </c>
      <c r="D107" s="171" t="s">
        <v>143</v>
      </c>
      <c r="E107" s="172" t="s">
        <v>165</v>
      </c>
      <c r="F107" s="173" t="s">
        <v>166</v>
      </c>
      <c r="G107" s="174" t="s">
        <v>167</v>
      </c>
      <c r="H107" s="175">
        <v>13.8</v>
      </c>
      <c r="I107" s="176"/>
      <c r="J107" s="177">
        <f t="shared" ref="J107:J114" si="10">ROUND(I107*H107,0)</f>
        <v>0</v>
      </c>
      <c r="K107" s="173" t="s">
        <v>965</v>
      </c>
      <c r="L107" s="37"/>
      <c r="M107" s="178" t="s">
        <v>5</v>
      </c>
      <c r="N107" s="179" t="s">
        <v>43</v>
      </c>
      <c r="O107" s="38"/>
      <c r="P107" s="180">
        <f t="shared" ref="P107:P114" si="11">O107*H107</f>
        <v>0</v>
      </c>
      <c r="Q107" s="180">
        <v>0</v>
      </c>
      <c r="R107" s="180">
        <f t="shared" ref="R107:R114" si="12">Q107*H107</f>
        <v>0</v>
      </c>
      <c r="S107" s="180">
        <v>0</v>
      </c>
      <c r="T107" s="181">
        <f t="shared" ref="T107:T114" si="13">S107*H107</f>
        <v>0</v>
      </c>
      <c r="AR107" s="20" t="s">
        <v>86</v>
      </c>
      <c r="AT107" s="20" t="s">
        <v>143</v>
      </c>
      <c r="AU107" s="20" t="s">
        <v>80</v>
      </c>
      <c r="AY107" s="20" t="s">
        <v>140</v>
      </c>
      <c r="BE107" s="182">
        <f t="shared" ref="BE107:BE114" si="14">IF(N107="základní",J107,0)</f>
        <v>0</v>
      </c>
      <c r="BF107" s="182">
        <f t="shared" ref="BF107:BF114" si="15">IF(N107="snížená",J107,0)</f>
        <v>0</v>
      </c>
      <c r="BG107" s="182">
        <f t="shared" ref="BG107:BG114" si="16">IF(N107="zákl. přenesená",J107,0)</f>
        <v>0</v>
      </c>
      <c r="BH107" s="182">
        <f t="shared" ref="BH107:BH114" si="17">IF(N107="sníž. přenesená",J107,0)</f>
        <v>0</v>
      </c>
      <c r="BI107" s="182">
        <f t="shared" ref="BI107:BI114" si="18">IF(N107="nulová",J107,0)</f>
        <v>0</v>
      </c>
      <c r="BJ107" s="20" t="s">
        <v>11</v>
      </c>
      <c r="BK107" s="182">
        <f t="shared" ref="BK107:BK114" si="19">ROUND(I107*H107,0)</f>
        <v>0</v>
      </c>
      <c r="BL107" s="20" t="s">
        <v>86</v>
      </c>
      <c r="BM107" s="20" t="s">
        <v>168</v>
      </c>
    </row>
    <row r="108" spans="2:65" s="1" customFormat="1" ht="16.5" customHeight="1">
      <c r="B108" s="170"/>
      <c r="C108" s="171" t="s">
        <v>154</v>
      </c>
      <c r="D108" s="171" t="s">
        <v>143</v>
      </c>
      <c r="E108" s="172" t="s">
        <v>169</v>
      </c>
      <c r="F108" s="173" t="s">
        <v>170</v>
      </c>
      <c r="G108" s="174" t="s">
        <v>146</v>
      </c>
      <c r="H108" s="175">
        <v>8.8360000000000003</v>
      </c>
      <c r="I108" s="176"/>
      <c r="J108" s="177">
        <f t="shared" si="10"/>
        <v>0</v>
      </c>
      <c r="K108" s="173" t="s">
        <v>965</v>
      </c>
      <c r="L108" s="37"/>
      <c r="M108" s="178" t="s">
        <v>5</v>
      </c>
      <c r="N108" s="179" t="s">
        <v>43</v>
      </c>
      <c r="O108" s="38"/>
      <c r="P108" s="180">
        <f t="shared" si="11"/>
        <v>0</v>
      </c>
      <c r="Q108" s="180">
        <v>0</v>
      </c>
      <c r="R108" s="180">
        <f t="shared" si="12"/>
        <v>0</v>
      </c>
      <c r="S108" s="180">
        <v>0</v>
      </c>
      <c r="T108" s="181">
        <f t="shared" si="13"/>
        <v>0</v>
      </c>
      <c r="AR108" s="20" t="s">
        <v>86</v>
      </c>
      <c r="AT108" s="20" t="s">
        <v>143</v>
      </c>
      <c r="AU108" s="20" t="s">
        <v>80</v>
      </c>
      <c r="AY108" s="20" t="s">
        <v>140</v>
      </c>
      <c r="BE108" s="182">
        <f t="shared" si="14"/>
        <v>0</v>
      </c>
      <c r="BF108" s="182">
        <f t="shared" si="15"/>
        <v>0</v>
      </c>
      <c r="BG108" s="182">
        <f t="shared" si="16"/>
        <v>0</v>
      </c>
      <c r="BH108" s="182">
        <f t="shared" si="17"/>
        <v>0</v>
      </c>
      <c r="BI108" s="182">
        <f t="shared" si="18"/>
        <v>0</v>
      </c>
      <c r="BJ108" s="20" t="s">
        <v>11</v>
      </c>
      <c r="BK108" s="182">
        <f t="shared" si="19"/>
        <v>0</v>
      </c>
      <c r="BL108" s="20" t="s">
        <v>86</v>
      </c>
      <c r="BM108" s="20" t="s">
        <v>171</v>
      </c>
    </row>
    <row r="109" spans="2:65" s="1" customFormat="1" ht="16.5" customHeight="1">
      <c r="B109" s="170"/>
      <c r="C109" s="171" t="s">
        <v>172</v>
      </c>
      <c r="D109" s="171" t="s">
        <v>143</v>
      </c>
      <c r="E109" s="172" t="s">
        <v>173</v>
      </c>
      <c r="F109" s="173" t="s">
        <v>174</v>
      </c>
      <c r="G109" s="174" t="s">
        <v>146</v>
      </c>
      <c r="H109" s="175">
        <v>8.8360000000000003</v>
      </c>
      <c r="I109" s="176"/>
      <c r="J109" s="177">
        <f t="shared" si="10"/>
        <v>0</v>
      </c>
      <c r="K109" s="173" t="s">
        <v>965</v>
      </c>
      <c r="L109" s="37"/>
      <c r="M109" s="178" t="s">
        <v>5</v>
      </c>
      <c r="N109" s="179" t="s">
        <v>43</v>
      </c>
      <c r="O109" s="38"/>
      <c r="P109" s="180">
        <f t="shared" si="11"/>
        <v>0</v>
      </c>
      <c r="Q109" s="180">
        <v>0</v>
      </c>
      <c r="R109" s="180">
        <f t="shared" si="12"/>
        <v>0</v>
      </c>
      <c r="S109" s="180">
        <v>0</v>
      </c>
      <c r="T109" s="181">
        <f t="shared" si="13"/>
        <v>0</v>
      </c>
      <c r="AR109" s="20" t="s">
        <v>86</v>
      </c>
      <c r="AT109" s="20" t="s">
        <v>143</v>
      </c>
      <c r="AU109" s="20" t="s">
        <v>80</v>
      </c>
      <c r="AY109" s="20" t="s">
        <v>140</v>
      </c>
      <c r="BE109" s="182">
        <f t="shared" si="14"/>
        <v>0</v>
      </c>
      <c r="BF109" s="182">
        <f t="shared" si="15"/>
        <v>0</v>
      </c>
      <c r="BG109" s="182">
        <f t="shared" si="16"/>
        <v>0</v>
      </c>
      <c r="BH109" s="182">
        <f t="shared" si="17"/>
        <v>0</v>
      </c>
      <c r="BI109" s="182">
        <f t="shared" si="18"/>
        <v>0</v>
      </c>
      <c r="BJ109" s="20" t="s">
        <v>11</v>
      </c>
      <c r="BK109" s="182">
        <f t="shared" si="19"/>
        <v>0</v>
      </c>
      <c r="BL109" s="20" t="s">
        <v>86</v>
      </c>
      <c r="BM109" s="20" t="s">
        <v>175</v>
      </c>
    </row>
    <row r="110" spans="2:65" s="1" customFormat="1" ht="16.5" customHeight="1">
      <c r="B110" s="170"/>
      <c r="C110" s="171" t="s">
        <v>158</v>
      </c>
      <c r="D110" s="171" t="s">
        <v>143</v>
      </c>
      <c r="E110" s="172" t="s">
        <v>176</v>
      </c>
      <c r="F110" s="173" t="s">
        <v>177</v>
      </c>
      <c r="G110" s="174" t="s">
        <v>146</v>
      </c>
      <c r="H110" s="175">
        <v>8.8360000000000003</v>
      </c>
      <c r="I110" s="176"/>
      <c r="J110" s="177">
        <f t="shared" si="10"/>
        <v>0</v>
      </c>
      <c r="K110" s="173" t="s">
        <v>965</v>
      </c>
      <c r="L110" s="37"/>
      <c r="M110" s="178" t="s">
        <v>5</v>
      </c>
      <c r="N110" s="179" t="s">
        <v>43</v>
      </c>
      <c r="O110" s="38"/>
      <c r="P110" s="180">
        <f t="shared" si="11"/>
        <v>0</v>
      </c>
      <c r="Q110" s="180">
        <v>0</v>
      </c>
      <c r="R110" s="180">
        <f t="shared" si="12"/>
        <v>0</v>
      </c>
      <c r="S110" s="180">
        <v>0</v>
      </c>
      <c r="T110" s="181">
        <f t="shared" si="13"/>
        <v>0</v>
      </c>
      <c r="AR110" s="20" t="s">
        <v>86</v>
      </c>
      <c r="AT110" s="20" t="s">
        <v>143</v>
      </c>
      <c r="AU110" s="20" t="s">
        <v>80</v>
      </c>
      <c r="AY110" s="20" t="s">
        <v>140</v>
      </c>
      <c r="BE110" s="182">
        <f t="shared" si="14"/>
        <v>0</v>
      </c>
      <c r="BF110" s="182">
        <f t="shared" si="15"/>
        <v>0</v>
      </c>
      <c r="BG110" s="182">
        <f t="shared" si="16"/>
        <v>0</v>
      </c>
      <c r="BH110" s="182">
        <f t="shared" si="17"/>
        <v>0</v>
      </c>
      <c r="BI110" s="182">
        <f t="shared" si="18"/>
        <v>0</v>
      </c>
      <c r="BJ110" s="20" t="s">
        <v>11</v>
      </c>
      <c r="BK110" s="182">
        <f t="shared" si="19"/>
        <v>0</v>
      </c>
      <c r="BL110" s="20" t="s">
        <v>86</v>
      </c>
      <c r="BM110" s="20" t="s">
        <v>178</v>
      </c>
    </row>
    <row r="111" spans="2:65" s="1" customFormat="1" ht="16.5" customHeight="1">
      <c r="B111" s="170"/>
      <c r="C111" s="171" t="s">
        <v>179</v>
      </c>
      <c r="D111" s="171" t="s">
        <v>143</v>
      </c>
      <c r="E111" s="172" t="s">
        <v>180</v>
      </c>
      <c r="F111" s="173" t="s">
        <v>181</v>
      </c>
      <c r="G111" s="174" t="s">
        <v>167</v>
      </c>
      <c r="H111" s="175">
        <v>2.97</v>
      </c>
      <c r="I111" s="176"/>
      <c r="J111" s="177">
        <f t="shared" si="10"/>
        <v>0</v>
      </c>
      <c r="K111" s="173" t="s">
        <v>965</v>
      </c>
      <c r="L111" s="37"/>
      <c r="M111" s="178" t="s">
        <v>5</v>
      </c>
      <c r="N111" s="179" t="s">
        <v>43</v>
      </c>
      <c r="O111" s="38"/>
      <c r="P111" s="180">
        <f t="shared" si="11"/>
        <v>0</v>
      </c>
      <c r="Q111" s="180">
        <v>0</v>
      </c>
      <c r="R111" s="180">
        <f t="shared" si="12"/>
        <v>0</v>
      </c>
      <c r="S111" s="180">
        <v>0</v>
      </c>
      <c r="T111" s="181">
        <f t="shared" si="13"/>
        <v>0</v>
      </c>
      <c r="AR111" s="20" t="s">
        <v>86</v>
      </c>
      <c r="AT111" s="20" t="s">
        <v>143</v>
      </c>
      <c r="AU111" s="20" t="s">
        <v>80</v>
      </c>
      <c r="AY111" s="20" t="s">
        <v>140</v>
      </c>
      <c r="BE111" s="182">
        <f t="shared" si="14"/>
        <v>0</v>
      </c>
      <c r="BF111" s="182">
        <f t="shared" si="15"/>
        <v>0</v>
      </c>
      <c r="BG111" s="182">
        <f t="shared" si="16"/>
        <v>0</v>
      </c>
      <c r="BH111" s="182">
        <f t="shared" si="17"/>
        <v>0</v>
      </c>
      <c r="BI111" s="182">
        <f t="shared" si="18"/>
        <v>0</v>
      </c>
      <c r="BJ111" s="20" t="s">
        <v>11</v>
      </c>
      <c r="BK111" s="182">
        <f t="shared" si="19"/>
        <v>0</v>
      </c>
      <c r="BL111" s="20" t="s">
        <v>86</v>
      </c>
      <c r="BM111" s="20" t="s">
        <v>182</v>
      </c>
    </row>
    <row r="112" spans="2:65" s="1" customFormat="1" ht="16.5" customHeight="1">
      <c r="B112" s="170"/>
      <c r="C112" s="171" t="s">
        <v>161</v>
      </c>
      <c r="D112" s="171" t="s">
        <v>143</v>
      </c>
      <c r="E112" s="172" t="s">
        <v>183</v>
      </c>
      <c r="F112" s="173" t="s">
        <v>184</v>
      </c>
      <c r="G112" s="174" t="s">
        <v>167</v>
      </c>
      <c r="H112" s="175">
        <v>2.97</v>
      </c>
      <c r="I112" s="176"/>
      <c r="J112" s="177">
        <f t="shared" si="10"/>
        <v>0</v>
      </c>
      <c r="K112" s="173" t="s">
        <v>965</v>
      </c>
      <c r="L112" s="37"/>
      <c r="M112" s="178" t="s">
        <v>5</v>
      </c>
      <c r="N112" s="179" t="s">
        <v>43</v>
      </c>
      <c r="O112" s="38"/>
      <c r="P112" s="180">
        <f t="shared" si="11"/>
        <v>0</v>
      </c>
      <c r="Q112" s="180">
        <v>0</v>
      </c>
      <c r="R112" s="180">
        <f t="shared" si="12"/>
        <v>0</v>
      </c>
      <c r="S112" s="180">
        <v>0</v>
      </c>
      <c r="T112" s="181">
        <f t="shared" si="13"/>
        <v>0</v>
      </c>
      <c r="AR112" s="20" t="s">
        <v>86</v>
      </c>
      <c r="AT112" s="20" t="s">
        <v>143</v>
      </c>
      <c r="AU112" s="20" t="s">
        <v>80</v>
      </c>
      <c r="AY112" s="20" t="s">
        <v>140</v>
      </c>
      <c r="BE112" s="182">
        <f t="shared" si="14"/>
        <v>0</v>
      </c>
      <c r="BF112" s="182">
        <f t="shared" si="15"/>
        <v>0</v>
      </c>
      <c r="BG112" s="182">
        <f t="shared" si="16"/>
        <v>0</v>
      </c>
      <c r="BH112" s="182">
        <f t="shared" si="17"/>
        <v>0</v>
      </c>
      <c r="BI112" s="182">
        <f t="shared" si="18"/>
        <v>0</v>
      </c>
      <c r="BJ112" s="20" t="s">
        <v>11</v>
      </c>
      <c r="BK112" s="182">
        <f t="shared" si="19"/>
        <v>0</v>
      </c>
      <c r="BL112" s="20" t="s">
        <v>86</v>
      </c>
      <c r="BM112" s="20" t="s">
        <v>185</v>
      </c>
    </row>
    <row r="113" spans="2:65" s="1" customFormat="1" ht="16.5" customHeight="1">
      <c r="B113" s="170"/>
      <c r="C113" s="171" t="s">
        <v>186</v>
      </c>
      <c r="D113" s="171" t="s">
        <v>143</v>
      </c>
      <c r="E113" s="172" t="s">
        <v>187</v>
      </c>
      <c r="F113" s="173" t="s">
        <v>188</v>
      </c>
      <c r="G113" s="174" t="s">
        <v>146</v>
      </c>
      <c r="H113" s="175">
        <v>8.8360000000000003</v>
      </c>
      <c r="I113" s="176"/>
      <c r="J113" s="177">
        <f t="shared" si="10"/>
        <v>0</v>
      </c>
      <c r="K113" s="173" t="s">
        <v>965</v>
      </c>
      <c r="L113" s="37"/>
      <c r="M113" s="178" t="s">
        <v>5</v>
      </c>
      <c r="N113" s="179" t="s">
        <v>43</v>
      </c>
      <c r="O113" s="38"/>
      <c r="P113" s="180">
        <f t="shared" si="11"/>
        <v>0</v>
      </c>
      <c r="Q113" s="180">
        <v>0</v>
      </c>
      <c r="R113" s="180">
        <f t="shared" si="12"/>
        <v>0</v>
      </c>
      <c r="S113" s="180">
        <v>0</v>
      </c>
      <c r="T113" s="181">
        <f t="shared" si="13"/>
        <v>0</v>
      </c>
      <c r="AR113" s="20" t="s">
        <v>86</v>
      </c>
      <c r="AT113" s="20" t="s">
        <v>143</v>
      </c>
      <c r="AU113" s="20" t="s">
        <v>80</v>
      </c>
      <c r="AY113" s="20" t="s">
        <v>140</v>
      </c>
      <c r="BE113" s="182">
        <f t="shared" si="14"/>
        <v>0</v>
      </c>
      <c r="BF113" s="182">
        <f t="shared" si="15"/>
        <v>0</v>
      </c>
      <c r="BG113" s="182">
        <f t="shared" si="16"/>
        <v>0</v>
      </c>
      <c r="BH113" s="182">
        <f t="shared" si="17"/>
        <v>0</v>
      </c>
      <c r="BI113" s="182">
        <f t="shared" si="18"/>
        <v>0</v>
      </c>
      <c r="BJ113" s="20" t="s">
        <v>11</v>
      </c>
      <c r="BK113" s="182">
        <f t="shared" si="19"/>
        <v>0</v>
      </c>
      <c r="BL113" s="20" t="s">
        <v>86</v>
      </c>
      <c r="BM113" s="20" t="s">
        <v>189</v>
      </c>
    </row>
    <row r="114" spans="2:65" s="1" customFormat="1" ht="16.5" customHeight="1">
      <c r="B114" s="170"/>
      <c r="C114" s="171" t="s">
        <v>168</v>
      </c>
      <c r="D114" s="171" t="s">
        <v>143</v>
      </c>
      <c r="E114" s="172" t="s">
        <v>190</v>
      </c>
      <c r="F114" s="173" t="s">
        <v>191</v>
      </c>
      <c r="G114" s="174" t="s">
        <v>167</v>
      </c>
      <c r="H114" s="175">
        <v>2.97</v>
      </c>
      <c r="I114" s="176"/>
      <c r="J114" s="177">
        <f t="shared" si="10"/>
        <v>0</v>
      </c>
      <c r="K114" s="173" t="s">
        <v>965</v>
      </c>
      <c r="L114" s="37"/>
      <c r="M114" s="178" t="s">
        <v>5</v>
      </c>
      <c r="N114" s="179" t="s">
        <v>43</v>
      </c>
      <c r="O114" s="38"/>
      <c r="P114" s="180">
        <f t="shared" si="11"/>
        <v>0</v>
      </c>
      <c r="Q114" s="180">
        <v>0</v>
      </c>
      <c r="R114" s="180">
        <f t="shared" si="12"/>
        <v>0</v>
      </c>
      <c r="S114" s="180">
        <v>0</v>
      </c>
      <c r="T114" s="181">
        <f t="shared" si="13"/>
        <v>0</v>
      </c>
      <c r="AR114" s="20" t="s">
        <v>86</v>
      </c>
      <c r="AT114" s="20" t="s">
        <v>143</v>
      </c>
      <c r="AU114" s="20" t="s">
        <v>80</v>
      </c>
      <c r="AY114" s="20" t="s">
        <v>140</v>
      </c>
      <c r="BE114" s="182">
        <f t="shared" si="14"/>
        <v>0</v>
      </c>
      <c r="BF114" s="182">
        <f t="shared" si="15"/>
        <v>0</v>
      </c>
      <c r="BG114" s="182">
        <f t="shared" si="16"/>
        <v>0</v>
      </c>
      <c r="BH114" s="182">
        <f t="shared" si="17"/>
        <v>0</v>
      </c>
      <c r="BI114" s="182">
        <f t="shared" si="18"/>
        <v>0</v>
      </c>
      <c r="BJ114" s="20" t="s">
        <v>11</v>
      </c>
      <c r="BK114" s="182">
        <f t="shared" si="19"/>
        <v>0</v>
      </c>
      <c r="BL114" s="20" t="s">
        <v>86</v>
      </c>
      <c r="BM114" s="20" t="s">
        <v>192</v>
      </c>
    </row>
    <row r="115" spans="2:65" s="10" customFormat="1" ht="29.85" customHeight="1">
      <c r="B115" s="157"/>
      <c r="D115" s="158" t="s">
        <v>71</v>
      </c>
      <c r="E115" s="168" t="s">
        <v>193</v>
      </c>
      <c r="F115" s="168" t="s">
        <v>194</v>
      </c>
      <c r="I115" s="160"/>
      <c r="J115" s="169">
        <f>BK115</f>
        <v>0</v>
      </c>
      <c r="L115" s="157"/>
      <c r="M115" s="162"/>
      <c r="N115" s="163"/>
      <c r="O115" s="163"/>
      <c r="P115" s="164">
        <f>SUM(P116:P151)</f>
        <v>0</v>
      </c>
      <c r="Q115" s="163"/>
      <c r="R115" s="164">
        <f>SUM(R116:R151)</f>
        <v>0</v>
      </c>
      <c r="S115" s="163"/>
      <c r="T115" s="165">
        <f>SUM(T116:T151)</f>
        <v>0</v>
      </c>
      <c r="AR115" s="158" t="s">
        <v>11</v>
      </c>
      <c r="AT115" s="166" t="s">
        <v>71</v>
      </c>
      <c r="AU115" s="166" t="s">
        <v>11</v>
      </c>
      <c r="AY115" s="158" t="s">
        <v>140</v>
      </c>
      <c r="BK115" s="167">
        <f>SUM(BK116:BK151)</f>
        <v>0</v>
      </c>
    </row>
    <row r="116" spans="2:65" s="1" customFormat="1" ht="16.5" customHeight="1">
      <c r="B116" s="170"/>
      <c r="C116" s="171" t="s">
        <v>12</v>
      </c>
      <c r="D116" s="171" t="s">
        <v>143</v>
      </c>
      <c r="E116" s="172" t="s">
        <v>195</v>
      </c>
      <c r="F116" s="173" t="s">
        <v>196</v>
      </c>
      <c r="G116" s="174" t="s">
        <v>146</v>
      </c>
      <c r="H116" s="175">
        <v>0.218</v>
      </c>
      <c r="I116" s="176"/>
      <c r="J116" s="177">
        <f t="shared" ref="J116:J151" si="20">ROUND(I116*H116,0)</f>
        <v>0</v>
      </c>
      <c r="K116" s="173" t="s">
        <v>965</v>
      </c>
      <c r="L116" s="37"/>
      <c r="M116" s="178" t="s">
        <v>5</v>
      </c>
      <c r="N116" s="179" t="s">
        <v>43</v>
      </c>
      <c r="O116" s="38"/>
      <c r="P116" s="180">
        <f t="shared" ref="P116:P151" si="21">O116*H116</f>
        <v>0</v>
      </c>
      <c r="Q116" s="180">
        <v>0</v>
      </c>
      <c r="R116" s="180">
        <f t="shared" ref="R116:R151" si="22">Q116*H116</f>
        <v>0</v>
      </c>
      <c r="S116" s="180">
        <v>0</v>
      </c>
      <c r="T116" s="181">
        <f t="shared" ref="T116:T151" si="23">S116*H116</f>
        <v>0</v>
      </c>
      <c r="AR116" s="20" t="s">
        <v>86</v>
      </c>
      <c r="AT116" s="20" t="s">
        <v>143</v>
      </c>
      <c r="AU116" s="20" t="s">
        <v>80</v>
      </c>
      <c r="AY116" s="20" t="s">
        <v>140</v>
      </c>
      <c r="BE116" s="182">
        <f t="shared" ref="BE116:BE151" si="24">IF(N116="základní",J116,0)</f>
        <v>0</v>
      </c>
      <c r="BF116" s="182">
        <f t="shared" ref="BF116:BF151" si="25">IF(N116="snížená",J116,0)</f>
        <v>0</v>
      </c>
      <c r="BG116" s="182">
        <f t="shared" ref="BG116:BG151" si="26">IF(N116="zákl. přenesená",J116,0)</f>
        <v>0</v>
      </c>
      <c r="BH116" s="182">
        <f t="shared" ref="BH116:BH151" si="27">IF(N116="sníž. přenesená",J116,0)</f>
        <v>0</v>
      </c>
      <c r="BI116" s="182">
        <f t="shared" ref="BI116:BI151" si="28">IF(N116="nulová",J116,0)</f>
        <v>0</v>
      </c>
      <c r="BJ116" s="20" t="s">
        <v>11</v>
      </c>
      <c r="BK116" s="182">
        <f t="shared" ref="BK116:BK151" si="29">ROUND(I116*H116,0)</f>
        <v>0</v>
      </c>
      <c r="BL116" s="20" t="s">
        <v>86</v>
      </c>
      <c r="BM116" s="20" t="s">
        <v>197</v>
      </c>
    </row>
    <row r="117" spans="2:65" s="1" customFormat="1" ht="16.5" customHeight="1">
      <c r="B117" s="170"/>
      <c r="C117" s="171" t="s">
        <v>171</v>
      </c>
      <c r="D117" s="171" t="s">
        <v>143</v>
      </c>
      <c r="E117" s="172" t="s">
        <v>198</v>
      </c>
      <c r="F117" s="173" t="s">
        <v>199</v>
      </c>
      <c r="G117" s="174" t="s">
        <v>167</v>
      </c>
      <c r="H117" s="175">
        <v>0.8</v>
      </c>
      <c r="I117" s="176"/>
      <c r="J117" s="177">
        <f t="shared" si="20"/>
        <v>0</v>
      </c>
      <c r="K117" s="173" t="s">
        <v>965</v>
      </c>
      <c r="L117" s="37"/>
      <c r="M117" s="178" t="s">
        <v>5</v>
      </c>
      <c r="N117" s="179" t="s">
        <v>43</v>
      </c>
      <c r="O117" s="38"/>
      <c r="P117" s="180">
        <f t="shared" si="21"/>
        <v>0</v>
      </c>
      <c r="Q117" s="180">
        <v>0</v>
      </c>
      <c r="R117" s="180">
        <f t="shared" si="22"/>
        <v>0</v>
      </c>
      <c r="S117" s="180">
        <v>0</v>
      </c>
      <c r="T117" s="181">
        <f t="shared" si="23"/>
        <v>0</v>
      </c>
      <c r="AR117" s="20" t="s">
        <v>86</v>
      </c>
      <c r="AT117" s="20" t="s">
        <v>143</v>
      </c>
      <c r="AU117" s="20" t="s">
        <v>80</v>
      </c>
      <c r="AY117" s="20" t="s">
        <v>140</v>
      </c>
      <c r="BE117" s="182">
        <f t="shared" si="24"/>
        <v>0</v>
      </c>
      <c r="BF117" s="182">
        <f t="shared" si="25"/>
        <v>0</v>
      </c>
      <c r="BG117" s="182">
        <f t="shared" si="26"/>
        <v>0</v>
      </c>
      <c r="BH117" s="182">
        <f t="shared" si="27"/>
        <v>0</v>
      </c>
      <c r="BI117" s="182">
        <f t="shared" si="28"/>
        <v>0</v>
      </c>
      <c r="BJ117" s="20" t="s">
        <v>11</v>
      </c>
      <c r="BK117" s="182">
        <f t="shared" si="29"/>
        <v>0</v>
      </c>
      <c r="BL117" s="20" t="s">
        <v>86</v>
      </c>
      <c r="BM117" s="20" t="s">
        <v>200</v>
      </c>
    </row>
    <row r="118" spans="2:65" s="1" customFormat="1" ht="16.5" customHeight="1">
      <c r="B118" s="170"/>
      <c r="C118" s="171" t="s">
        <v>201</v>
      </c>
      <c r="D118" s="171" t="s">
        <v>143</v>
      </c>
      <c r="E118" s="172" t="s">
        <v>202</v>
      </c>
      <c r="F118" s="173" t="s">
        <v>203</v>
      </c>
      <c r="G118" s="174" t="s">
        <v>167</v>
      </c>
      <c r="H118" s="175">
        <v>0.8</v>
      </c>
      <c r="I118" s="176"/>
      <c r="J118" s="177">
        <f t="shared" si="20"/>
        <v>0</v>
      </c>
      <c r="K118" s="173" t="s">
        <v>965</v>
      </c>
      <c r="L118" s="37"/>
      <c r="M118" s="178" t="s">
        <v>5</v>
      </c>
      <c r="N118" s="179" t="s">
        <v>43</v>
      </c>
      <c r="O118" s="38"/>
      <c r="P118" s="180">
        <f t="shared" si="21"/>
        <v>0</v>
      </c>
      <c r="Q118" s="180">
        <v>0</v>
      </c>
      <c r="R118" s="180">
        <f t="shared" si="22"/>
        <v>0</v>
      </c>
      <c r="S118" s="180">
        <v>0</v>
      </c>
      <c r="T118" s="181">
        <f t="shared" si="23"/>
        <v>0</v>
      </c>
      <c r="AR118" s="20" t="s">
        <v>86</v>
      </c>
      <c r="AT118" s="20" t="s">
        <v>143</v>
      </c>
      <c r="AU118" s="20" t="s">
        <v>80</v>
      </c>
      <c r="AY118" s="20" t="s">
        <v>140</v>
      </c>
      <c r="BE118" s="182">
        <f t="shared" si="24"/>
        <v>0</v>
      </c>
      <c r="BF118" s="182">
        <f t="shared" si="25"/>
        <v>0</v>
      </c>
      <c r="BG118" s="182">
        <f t="shared" si="26"/>
        <v>0</v>
      </c>
      <c r="BH118" s="182">
        <f t="shared" si="27"/>
        <v>0</v>
      </c>
      <c r="BI118" s="182">
        <f t="shared" si="28"/>
        <v>0</v>
      </c>
      <c r="BJ118" s="20" t="s">
        <v>11</v>
      </c>
      <c r="BK118" s="182">
        <f t="shared" si="29"/>
        <v>0</v>
      </c>
      <c r="BL118" s="20" t="s">
        <v>86</v>
      </c>
      <c r="BM118" s="20" t="s">
        <v>204</v>
      </c>
    </row>
    <row r="119" spans="2:65" s="1" customFormat="1" ht="16.5" customHeight="1">
      <c r="B119" s="170"/>
      <c r="C119" s="171" t="s">
        <v>175</v>
      </c>
      <c r="D119" s="171" t="s">
        <v>143</v>
      </c>
      <c r="E119" s="172" t="s">
        <v>205</v>
      </c>
      <c r="F119" s="173" t="s">
        <v>206</v>
      </c>
      <c r="G119" s="174" t="s">
        <v>207</v>
      </c>
      <c r="H119" s="175">
        <v>1</v>
      </c>
      <c r="I119" s="176"/>
      <c r="J119" s="177">
        <f t="shared" si="20"/>
        <v>0</v>
      </c>
      <c r="K119" s="173" t="s">
        <v>965</v>
      </c>
      <c r="L119" s="37"/>
      <c r="M119" s="178" t="s">
        <v>5</v>
      </c>
      <c r="N119" s="179" t="s">
        <v>43</v>
      </c>
      <c r="O119" s="38"/>
      <c r="P119" s="180">
        <f t="shared" si="21"/>
        <v>0</v>
      </c>
      <c r="Q119" s="180">
        <v>0</v>
      </c>
      <c r="R119" s="180">
        <f t="shared" si="22"/>
        <v>0</v>
      </c>
      <c r="S119" s="180">
        <v>0</v>
      </c>
      <c r="T119" s="181">
        <f t="shared" si="23"/>
        <v>0</v>
      </c>
      <c r="AR119" s="20" t="s">
        <v>86</v>
      </c>
      <c r="AT119" s="20" t="s">
        <v>143</v>
      </c>
      <c r="AU119" s="20" t="s">
        <v>80</v>
      </c>
      <c r="AY119" s="20" t="s">
        <v>140</v>
      </c>
      <c r="BE119" s="182">
        <f t="shared" si="24"/>
        <v>0</v>
      </c>
      <c r="BF119" s="182">
        <f t="shared" si="25"/>
        <v>0</v>
      </c>
      <c r="BG119" s="182">
        <f t="shared" si="26"/>
        <v>0</v>
      </c>
      <c r="BH119" s="182">
        <f t="shared" si="27"/>
        <v>0</v>
      </c>
      <c r="BI119" s="182">
        <f t="shared" si="28"/>
        <v>0</v>
      </c>
      <c r="BJ119" s="20" t="s">
        <v>11</v>
      </c>
      <c r="BK119" s="182">
        <f t="shared" si="29"/>
        <v>0</v>
      </c>
      <c r="BL119" s="20" t="s">
        <v>86</v>
      </c>
      <c r="BM119" s="20" t="s">
        <v>208</v>
      </c>
    </row>
    <row r="120" spans="2:65" s="1" customFormat="1" ht="16.5" customHeight="1">
      <c r="B120" s="170"/>
      <c r="C120" s="171" t="s">
        <v>209</v>
      </c>
      <c r="D120" s="171" t="s">
        <v>143</v>
      </c>
      <c r="E120" s="172" t="s">
        <v>210</v>
      </c>
      <c r="F120" s="173" t="s">
        <v>211</v>
      </c>
      <c r="G120" s="174" t="s">
        <v>146</v>
      </c>
      <c r="H120" s="175">
        <v>2.61</v>
      </c>
      <c r="I120" s="176"/>
      <c r="J120" s="177">
        <f t="shared" si="20"/>
        <v>0</v>
      </c>
      <c r="K120" s="173" t="s">
        <v>965</v>
      </c>
      <c r="L120" s="37"/>
      <c r="M120" s="178" t="s">
        <v>5</v>
      </c>
      <c r="N120" s="179" t="s">
        <v>43</v>
      </c>
      <c r="O120" s="38"/>
      <c r="P120" s="180">
        <f t="shared" si="21"/>
        <v>0</v>
      </c>
      <c r="Q120" s="180">
        <v>0</v>
      </c>
      <c r="R120" s="180">
        <f t="shared" si="22"/>
        <v>0</v>
      </c>
      <c r="S120" s="180">
        <v>0</v>
      </c>
      <c r="T120" s="181">
        <f t="shared" si="23"/>
        <v>0</v>
      </c>
      <c r="AR120" s="20" t="s">
        <v>86</v>
      </c>
      <c r="AT120" s="20" t="s">
        <v>143</v>
      </c>
      <c r="AU120" s="20" t="s">
        <v>80</v>
      </c>
      <c r="AY120" s="20" t="s">
        <v>140</v>
      </c>
      <c r="BE120" s="182">
        <f t="shared" si="24"/>
        <v>0</v>
      </c>
      <c r="BF120" s="182">
        <f t="shared" si="25"/>
        <v>0</v>
      </c>
      <c r="BG120" s="182">
        <f t="shared" si="26"/>
        <v>0</v>
      </c>
      <c r="BH120" s="182">
        <f t="shared" si="27"/>
        <v>0</v>
      </c>
      <c r="BI120" s="182">
        <f t="shared" si="28"/>
        <v>0</v>
      </c>
      <c r="BJ120" s="20" t="s">
        <v>11</v>
      </c>
      <c r="BK120" s="182">
        <f t="shared" si="29"/>
        <v>0</v>
      </c>
      <c r="BL120" s="20" t="s">
        <v>86</v>
      </c>
      <c r="BM120" s="20" t="s">
        <v>212</v>
      </c>
    </row>
    <row r="121" spans="2:65" s="1" customFormat="1" ht="16.5" customHeight="1">
      <c r="B121" s="170"/>
      <c r="C121" s="171" t="s">
        <v>178</v>
      </c>
      <c r="D121" s="171" t="s">
        <v>143</v>
      </c>
      <c r="E121" s="172" t="s">
        <v>213</v>
      </c>
      <c r="F121" s="173" t="s">
        <v>214</v>
      </c>
      <c r="G121" s="174" t="s">
        <v>207</v>
      </c>
      <c r="H121" s="175">
        <v>2</v>
      </c>
      <c r="I121" s="176"/>
      <c r="J121" s="177">
        <f t="shared" si="20"/>
        <v>0</v>
      </c>
      <c r="K121" s="173" t="s">
        <v>965</v>
      </c>
      <c r="L121" s="37"/>
      <c r="M121" s="178" t="s">
        <v>5</v>
      </c>
      <c r="N121" s="179" t="s">
        <v>43</v>
      </c>
      <c r="O121" s="38"/>
      <c r="P121" s="180">
        <f t="shared" si="21"/>
        <v>0</v>
      </c>
      <c r="Q121" s="180">
        <v>0</v>
      </c>
      <c r="R121" s="180">
        <f t="shared" si="22"/>
        <v>0</v>
      </c>
      <c r="S121" s="180">
        <v>0</v>
      </c>
      <c r="T121" s="181">
        <f t="shared" si="23"/>
        <v>0</v>
      </c>
      <c r="AR121" s="20" t="s">
        <v>86</v>
      </c>
      <c r="AT121" s="20" t="s">
        <v>143</v>
      </c>
      <c r="AU121" s="20" t="s">
        <v>80</v>
      </c>
      <c r="AY121" s="20" t="s">
        <v>140</v>
      </c>
      <c r="BE121" s="182">
        <f t="shared" si="24"/>
        <v>0</v>
      </c>
      <c r="BF121" s="182">
        <f t="shared" si="25"/>
        <v>0</v>
      </c>
      <c r="BG121" s="182">
        <f t="shared" si="26"/>
        <v>0</v>
      </c>
      <c r="BH121" s="182">
        <f t="shared" si="27"/>
        <v>0</v>
      </c>
      <c r="BI121" s="182">
        <f t="shared" si="28"/>
        <v>0</v>
      </c>
      <c r="BJ121" s="20" t="s">
        <v>11</v>
      </c>
      <c r="BK121" s="182">
        <f t="shared" si="29"/>
        <v>0</v>
      </c>
      <c r="BL121" s="20" t="s">
        <v>86</v>
      </c>
      <c r="BM121" s="20" t="s">
        <v>215</v>
      </c>
    </row>
    <row r="122" spans="2:65" s="1" customFormat="1" ht="16.5" customHeight="1">
      <c r="B122" s="170"/>
      <c r="C122" s="183" t="s">
        <v>10</v>
      </c>
      <c r="D122" s="183" t="s">
        <v>216</v>
      </c>
      <c r="E122" s="184" t="s">
        <v>217</v>
      </c>
      <c r="F122" s="185" t="s">
        <v>218</v>
      </c>
      <c r="G122" s="186" t="s">
        <v>207</v>
      </c>
      <c r="H122" s="187">
        <v>2.02</v>
      </c>
      <c r="I122" s="188"/>
      <c r="J122" s="189">
        <f t="shared" si="20"/>
        <v>0</v>
      </c>
      <c r="K122" s="185" t="s">
        <v>965</v>
      </c>
      <c r="L122" s="190"/>
      <c r="M122" s="191" t="s">
        <v>5</v>
      </c>
      <c r="N122" s="192" t="s">
        <v>43</v>
      </c>
      <c r="O122" s="38"/>
      <c r="P122" s="180">
        <f t="shared" si="21"/>
        <v>0</v>
      </c>
      <c r="Q122" s="180">
        <v>0</v>
      </c>
      <c r="R122" s="180">
        <f t="shared" si="22"/>
        <v>0</v>
      </c>
      <c r="S122" s="180">
        <v>0</v>
      </c>
      <c r="T122" s="181">
        <f t="shared" si="23"/>
        <v>0</v>
      </c>
      <c r="AR122" s="20" t="s">
        <v>154</v>
      </c>
      <c r="AT122" s="20" t="s">
        <v>216</v>
      </c>
      <c r="AU122" s="20" t="s">
        <v>80</v>
      </c>
      <c r="AY122" s="20" t="s">
        <v>140</v>
      </c>
      <c r="BE122" s="182">
        <f t="shared" si="24"/>
        <v>0</v>
      </c>
      <c r="BF122" s="182">
        <f t="shared" si="25"/>
        <v>0</v>
      </c>
      <c r="BG122" s="182">
        <f t="shared" si="26"/>
        <v>0</v>
      </c>
      <c r="BH122" s="182">
        <f t="shared" si="27"/>
        <v>0</v>
      </c>
      <c r="BI122" s="182">
        <f t="shared" si="28"/>
        <v>0</v>
      </c>
      <c r="BJ122" s="20" t="s">
        <v>11</v>
      </c>
      <c r="BK122" s="182">
        <f t="shared" si="29"/>
        <v>0</v>
      </c>
      <c r="BL122" s="20" t="s">
        <v>86</v>
      </c>
      <c r="BM122" s="20" t="s">
        <v>219</v>
      </c>
    </row>
    <row r="123" spans="2:65" s="1" customFormat="1" ht="16.5" customHeight="1">
      <c r="B123" s="170"/>
      <c r="C123" s="171" t="s">
        <v>182</v>
      </c>
      <c r="D123" s="171" t="s">
        <v>143</v>
      </c>
      <c r="E123" s="172" t="s">
        <v>220</v>
      </c>
      <c r="F123" s="173" t="s">
        <v>221</v>
      </c>
      <c r="G123" s="174" t="s">
        <v>167</v>
      </c>
      <c r="H123" s="175">
        <v>0.2</v>
      </c>
      <c r="I123" s="176"/>
      <c r="J123" s="177">
        <f t="shared" si="20"/>
        <v>0</v>
      </c>
      <c r="K123" s="173" t="s">
        <v>965</v>
      </c>
      <c r="L123" s="37"/>
      <c r="M123" s="178" t="s">
        <v>5</v>
      </c>
      <c r="N123" s="179" t="s">
        <v>43</v>
      </c>
      <c r="O123" s="38"/>
      <c r="P123" s="180">
        <f t="shared" si="21"/>
        <v>0</v>
      </c>
      <c r="Q123" s="180">
        <v>0</v>
      </c>
      <c r="R123" s="180">
        <f t="shared" si="22"/>
        <v>0</v>
      </c>
      <c r="S123" s="180">
        <v>0</v>
      </c>
      <c r="T123" s="181">
        <f t="shared" si="23"/>
        <v>0</v>
      </c>
      <c r="AR123" s="20" t="s">
        <v>86</v>
      </c>
      <c r="AT123" s="20" t="s">
        <v>143</v>
      </c>
      <c r="AU123" s="20" t="s">
        <v>80</v>
      </c>
      <c r="AY123" s="20" t="s">
        <v>140</v>
      </c>
      <c r="BE123" s="182">
        <f t="shared" si="24"/>
        <v>0</v>
      </c>
      <c r="BF123" s="182">
        <f t="shared" si="25"/>
        <v>0</v>
      </c>
      <c r="BG123" s="182">
        <f t="shared" si="26"/>
        <v>0</v>
      </c>
      <c r="BH123" s="182">
        <f t="shared" si="27"/>
        <v>0</v>
      </c>
      <c r="BI123" s="182">
        <f t="shared" si="28"/>
        <v>0</v>
      </c>
      <c r="BJ123" s="20" t="s">
        <v>11</v>
      </c>
      <c r="BK123" s="182">
        <f t="shared" si="29"/>
        <v>0</v>
      </c>
      <c r="BL123" s="20" t="s">
        <v>86</v>
      </c>
      <c r="BM123" s="20" t="s">
        <v>222</v>
      </c>
    </row>
    <row r="124" spans="2:65" s="1" customFormat="1" ht="16.5" customHeight="1">
      <c r="B124" s="170"/>
      <c r="C124" s="171" t="s">
        <v>223</v>
      </c>
      <c r="D124" s="171" t="s">
        <v>143</v>
      </c>
      <c r="E124" s="172" t="s">
        <v>224</v>
      </c>
      <c r="F124" s="173" t="s">
        <v>225</v>
      </c>
      <c r="G124" s="174" t="s">
        <v>167</v>
      </c>
      <c r="H124" s="175">
        <v>22.23</v>
      </c>
      <c r="I124" s="176"/>
      <c r="J124" s="177">
        <f t="shared" si="20"/>
        <v>0</v>
      </c>
      <c r="K124" s="173" t="s">
        <v>965</v>
      </c>
      <c r="L124" s="37"/>
      <c r="M124" s="178" t="s">
        <v>5</v>
      </c>
      <c r="N124" s="179" t="s">
        <v>43</v>
      </c>
      <c r="O124" s="38"/>
      <c r="P124" s="180">
        <f t="shared" si="21"/>
        <v>0</v>
      </c>
      <c r="Q124" s="180">
        <v>0</v>
      </c>
      <c r="R124" s="180">
        <f t="shared" si="22"/>
        <v>0</v>
      </c>
      <c r="S124" s="180">
        <v>0</v>
      </c>
      <c r="T124" s="181">
        <f t="shared" si="23"/>
        <v>0</v>
      </c>
      <c r="AR124" s="20" t="s">
        <v>86</v>
      </c>
      <c r="AT124" s="20" t="s">
        <v>143</v>
      </c>
      <c r="AU124" s="20" t="s">
        <v>80</v>
      </c>
      <c r="AY124" s="20" t="s">
        <v>140</v>
      </c>
      <c r="BE124" s="182">
        <f t="shared" si="24"/>
        <v>0</v>
      </c>
      <c r="BF124" s="182">
        <f t="shared" si="25"/>
        <v>0</v>
      </c>
      <c r="BG124" s="182">
        <f t="shared" si="26"/>
        <v>0</v>
      </c>
      <c r="BH124" s="182">
        <f t="shared" si="27"/>
        <v>0</v>
      </c>
      <c r="BI124" s="182">
        <f t="shared" si="28"/>
        <v>0</v>
      </c>
      <c r="BJ124" s="20" t="s">
        <v>11</v>
      </c>
      <c r="BK124" s="182">
        <f t="shared" si="29"/>
        <v>0</v>
      </c>
      <c r="BL124" s="20" t="s">
        <v>86</v>
      </c>
      <c r="BM124" s="20" t="s">
        <v>226</v>
      </c>
    </row>
    <row r="125" spans="2:65" s="1" customFormat="1" ht="16.5" customHeight="1">
      <c r="B125" s="170"/>
      <c r="C125" s="171" t="s">
        <v>185</v>
      </c>
      <c r="D125" s="171" t="s">
        <v>143</v>
      </c>
      <c r="E125" s="172" t="s">
        <v>227</v>
      </c>
      <c r="F125" s="173" t="s">
        <v>228</v>
      </c>
      <c r="G125" s="174" t="s">
        <v>216</v>
      </c>
      <c r="H125" s="175">
        <v>4.5</v>
      </c>
      <c r="I125" s="176"/>
      <c r="J125" s="177">
        <f t="shared" si="20"/>
        <v>0</v>
      </c>
      <c r="K125" s="173" t="s">
        <v>965</v>
      </c>
      <c r="L125" s="37"/>
      <c r="M125" s="178" t="s">
        <v>5</v>
      </c>
      <c r="N125" s="179" t="s">
        <v>43</v>
      </c>
      <c r="O125" s="38"/>
      <c r="P125" s="180">
        <f t="shared" si="21"/>
        <v>0</v>
      </c>
      <c r="Q125" s="180">
        <v>0</v>
      </c>
      <c r="R125" s="180">
        <f t="shared" si="22"/>
        <v>0</v>
      </c>
      <c r="S125" s="180">
        <v>0</v>
      </c>
      <c r="T125" s="181">
        <f t="shared" si="23"/>
        <v>0</v>
      </c>
      <c r="AR125" s="20" t="s">
        <v>86</v>
      </c>
      <c r="AT125" s="20" t="s">
        <v>143</v>
      </c>
      <c r="AU125" s="20" t="s">
        <v>80</v>
      </c>
      <c r="AY125" s="20" t="s">
        <v>140</v>
      </c>
      <c r="BE125" s="182">
        <f t="shared" si="24"/>
        <v>0</v>
      </c>
      <c r="BF125" s="182">
        <f t="shared" si="25"/>
        <v>0</v>
      </c>
      <c r="BG125" s="182">
        <f t="shared" si="26"/>
        <v>0</v>
      </c>
      <c r="BH125" s="182">
        <f t="shared" si="27"/>
        <v>0</v>
      </c>
      <c r="BI125" s="182">
        <f t="shared" si="28"/>
        <v>0</v>
      </c>
      <c r="BJ125" s="20" t="s">
        <v>11</v>
      </c>
      <c r="BK125" s="182">
        <f t="shared" si="29"/>
        <v>0</v>
      </c>
      <c r="BL125" s="20" t="s">
        <v>86</v>
      </c>
      <c r="BM125" s="20" t="s">
        <v>229</v>
      </c>
    </row>
    <row r="126" spans="2:65" s="1" customFormat="1" ht="16.5" customHeight="1">
      <c r="B126" s="170"/>
      <c r="C126" s="171" t="s">
        <v>230</v>
      </c>
      <c r="D126" s="171" t="s">
        <v>143</v>
      </c>
      <c r="E126" s="172" t="s">
        <v>231</v>
      </c>
      <c r="F126" s="173" t="s">
        <v>232</v>
      </c>
      <c r="G126" s="174" t="s">
        <v>216</v>
      </c>
      <c r="H126" s="175">
        <v>5.8</v>
      </c>
      <c r="I126" s="176"/>
      <c r="J126" s="177">
        <f t="shared" si="20"/>
        <v>0</v>
      </c>
      <c r="K126" s="173" t="s">
        <v>965</v>
      </c>
      <c r="L126" s="37"/>
      <c r="M126" s="178" t="s">
        <v>5</v>
      </c>
      <c r="N126" s="179" t="s">
        <v>43</v>
      </c>
      <c r="O126" s="38"/>
      <c r="P126" s="180">
        <f t="shared" si="21"/>
        <v>0</v>
      </c>
      <c r="Q126" s="180">
        <v>0</v>
      </c>
      <c r="R126" s="180">
        <f t="shared" si="22"/>
        <v>0</v>
      </c>
      <c r="S126" s="180">
        <v>0</v>
      </c>
      <c r="T126" s="181">
        <f t="shared" si="23"/>
        <v>0</v>
      </c>
      <c r="AR126" s="20" t="s">
        <v>86</v>
      </c>
      <c r="AT126" s="20" t="s">
        <v>143</v>
      </c>
      <c r="AU126" s="20" t="s">
        <v>80</v>
      </c>
      <c r="AY126" s="20" t="s">
        <v>140</v>
      </c>
      <c r="BE126" s="182">
        <f t="shared" si="24"/>
        <v>0</v>
      </c>
      <c r="BF126" s="182">
        <f t="shared" si="25"/>
        <v>0</v>
      </c>
      <c r="BG126" s="182">
        <f t="shared" si="26"/>
        <v>0</v>
      </c>
      <c r="BH126" s="182">
        <f t="shared" si="27"/>
        <v>0</v>
      </c>
      <c r="BI126" s="182">
        <f t="shared" si="28"/>
        <v>0</v>
      </c>
      <c r="BJ126" s="20" t="s">
        <v>11</v>
      </c>
      <c r="BK126" s="182">
        <f t="shared" si="29"/>
        <v>0</v>
      </c>
      <c r="BL126" s="20" t="s">
        <v>86</v>
      </c>
      <c r="BM126" s="20" t="s">
        <v>233</v>
      </c>
    </row>
    <row r="127" spans="2:65" s="1" customFormat="1" ht="16.5" customHeight="1">
      <c r="B127" s="170"/>
      <c r="C127" s="171" t="s">
        <v>189</v>
      </c>
      <c r="D127" s="171" t="s">
        <v>143</v>
      </c>
      <c r="E127" s="172" t="s">
        <v>234</v>
      </c>
      <c r="F127" s="173" t="s">
        <v>235</v>
      </c>
      <c r="G127" s="174" t="s">
        <v>146</v>
      </c>
      <c r="H127" s="175">
        <v>0.45</v>
      </c>
      <c r="I127" s="176"/>
      <c r="J127" s="177">
        <f t="shared" si="20"/>
        <v>0</v>
      </c>
      <c r="K127" s="173" t="s">
        <v>965</v>
      </c>
      <c r="L127" s="37"/>
      <c r="M127" s="178" t="s">
        <v>5</v>
      </c>
      <c r="N127" s="179" t="s">
        <v>43</v>
      </c>
      <c r="O127" s="38"/>
      <c r="P127" s="180">
        <f t="shared" si="21"/>
        <v>0</v>
      </c>
      <c r="Q127" s="180">
        <v>0</v>
      </c>
      <c r="R127" s="180">
        <f t="shared" si="22"/>
        <v>0</v>
      </c>
      <c r="S127" s="180">
        <v>0</v>
      </c>
      <c r="T127" s="181">
        <f t="shared" si="23"/>
        <v>0</v>
      </c>
      <c r="AR127" s="20" t="s">
        <v>86</v>
      </c>
      <c r="AT127" s="20" t="s">
        <v>143</v>
      </c>
      <c r="AU127" s="20" t="s">
        <v>80</v>
      </c>
      <c r="AY127" s="20" t="s">
        <v>140</v>
      </c>
      <c r="BE127" s="182">
        <f t="shared" si="24"/>
        <v>0</v>
      </c>
      <c r="BF127" s="182">
        <f t="shared" si="25"/>
        <v>0</v>
      </c>
      <c r="BG127" s="182">
        <f t="shared" si="26"/>
        <v>0</v>
      </c>
      <c r="BH127" s="182">
        <f t="shared" si="27"/>
        <v>0</v>
      </c>
      <c r="BI127" s="182">
        <f t="shared" si="28"/>
        <v>0</v>
      </c>
      <c r="BJ127" s="20" t="s">
        <v>11</v>
      </c>
      <c r="BK127" s="182">
        <f t="shared" si="29"/>
        <v>0</v>
      </c>
      <c r="BL127" s="20" t="s">
        <v>86</v>
      </c>
      <c r="BM127" s="20" t="s">
        <v>236</v>
      </c>
    </row>
    <row r="128" spans="2:65" s="1" customFormat="1" ht="16.5" customHeight="1">
      <c r="B128" s="170"/>
      <c r="C128" s="171" t="s">
        <v>237</v>
      </c>
      <c r="D128" s="171" t="s">
        <v>143</v>
      </c>
      <c r="E128" s="172" t="s">
        <v>238</v>
      </c>
      <c r="F128" s="173" t="s">
        <v>239</v>
      </c>
      <c r="G128" s="174" t="s">
        <v>167</v>
      </c>
      <c r="H128" s="175">
        <v>4.8</v>
      </c>
      <c r="I128" s="176"/>
      <c r="J128" s="177">
        <f t="shared" si="20"/>
        <v>0</v>
      </c>
      <c r="K128" s="173" t="s">
        <v>965</v>
      </c>
      <c r="L128" s="37"/>
      <c r="M128" s="178" t="s">
        <v>5</v>
      </c>
      <c r="N128" s="179" t="s">
        <v>43</v>
      </c>
      <c r="O128" s="38"/>
      <c r="P128" s="180">
        <f t="shared" si="21"/>
        <v>0</v>
      </c>
      <c r="Q128" s="180">
        <v>0</v>
      </c>
      <c r="R128" s="180">
        <f t="shared" si="22"/>
        <v>0</v>
      </c>
      <c r="S128" s="180">
        <v>0</v>
      </c>
      <c r="T128" s="181">
        <f t="shared" si="23"/>
        <v>0</v>
      </c>
      <c r="AR128" s="20" t="s">
        <v>86</v>
      </c>
      <c r="AT128" s="20" t="s">
        <v>143</v>
      </c>
      <c r="AU128" s="20" t="s">
        <v>80</v>
      </c>
      <c r="AY128" s="20" t="s">
        <v>140</v>
      </c>
      <c r="BE128" s="182">
        <f t="shared" si="24"/>
        <v>0</v>
      </c>
      <c r="BF128" s="182">
        <f t="shared" si="25"/>
        <v>0</v>
      </c>
      <c r="BG128" s="182">
        <f t="shared" si="26"/>
        <v>0</v>
      </c>
      <c r="BH128" s="182">
        <f t="shared" si="27"/>
        <v>0</v>
      </c>
      <c r="BI128" s="182">
        <f t="shared" si="28"/>
        <v>0</v>
      </c>
      <c r="BJ128" s="20" t="s">
        <v>11</v>
      </c>
      <c r="BK128" s="182">
        <f t="shared" si="29"/>
        <v>0</v>
      </c>
      <c r="BL128" s="20" t="s">
        <v>86</v>
      </c>
      <c r="BM128" s="20" t="s">
        <v>240</v>
      </c>
    </row>
    <row r="129" spans="2:65" s="1" customFormat="1" ht="16.5" customHeight="1">
      <c r="B129" s="170"/>
      <c r="C129" s="171" t="s">
        <v>192</v>
      </c>
      <c r="D129" s="171" t="s">
        <v>143</v>
      </c>
      <c r="E129" s="172" t="s">
        <v>241</v>
      </c>
      <c r="F129" s="173" t="s">
        <v>242</v>
      </c>
      <c r="G129" s="174" t="s">
        <v>167</v>
      </c>
      <c r="H129" s="175">
        <v>4.8</v>
      </c>
      <c r="I129" s="176"/>
      <c r="J129" s="177">
        <f t="shared" si="20"/>
        <v>0</v>
      </c>
      <c r="K129" s="173" t="s">
        <v>965</v>
      </c>
      <c r="L129" s="37"/>
      <c r="M129" s="178" t="s">
        <v>5</v>
      </c>
      <c r="N129" s="179" t="s">
        <v>43</v>
      </c>
      <c r="O129" s="38"/>
      <c r="P129" s="180">
        <f t="shared" si="21"/>
        <v>0</v>
      </c>
      <c r="Q129" s="180">
        <v>0</v>
      </c>
      <c r="R129" s="180">
        <f t="shared" si="22"/>
        <v>0</v>
      </c>
      <c r="S129" s="180">
        <v>0</v>
      </c>
      <c r="T129" s="181">
        <f t="shared" si="23"/>
        <v>0</v>
      </c>
      <c r="AR129" s="20" t="s">
        <v>86</v>
      </c>
      <c r="AT129" s="20" t="s">
        <v>143</v>
      </c>
      <c r="AU129" s="20" t="s">
        <v>80</v>
      </c>
      <c r="AY129" s="20" t="s">
        <v>140</v>
      </c>
      <c r="BE129" s="182">
        <f t="shared" si="24"/>
        <v>0</v>
      </c>
      <c r="BF129" s="182">
        <f t="shared" si="25"/>
        <v>0</v>
      </c>
      <c r="BG129" s="182">
        <f t="shared" si="26"/>
        <v>0</v>
      </c>
      <c r="BH129" s="182">
        <f t="shared" si="27"/>
        <v>0</v>
      </c>
      <c r="BI129" s="182">
        <f t="shared" si="28"/>
        <v>0</v>
      </c>
      <c r="BJ129" s="20" t="s">
        <v>11</v>
      </c>
      <c r="BK129" s="182">
        <f t="shared" si="29"/>
        <v>0</v>
      </c>
      <c r="BL129" s="20" t="s">
        <v>86</v>
      </c>
      <c r="BM129" s="20" t="s">
        <v>243</v>
      </c>
    </row>
    <row r="130" spans="2:65" s="1" customFormat="1" ht="16.5" customHeight="1">
      <c r="B130" s="170"/>
      <c r="C130" s="171" t="s">
        <v>244</v>
      </c>
      <c r="D130" s="171" t="s">
        <v>143</v>
      </c>
      <c r="E130" s="172" t="s">
        <v>245</v>
      </c>
      <c r="F130" s="173" t="s">
        <v>246</v>
      </c>
      <c r="G130" s="174" t="s">
        <v>247</v>
      </c>
      <c r="H130" s="175">
        <v>2.1999999999999999E-2</v>
      </c>
      <c r="I130" s="176"/>
      <c r="J130" s="177">
        <f t="shared" si="20"/>
        <v>0</v>
      </c>
      <c r="K130" s="173" t="s">
        <v>965</v>
      </c>
      <c r="L130" s="37"/>
      <c r="M130" s="178" t="s">
        <v>5</v>
      </c>
      <c r="N130" s="179" t="s">
        <v>43</v>
      </c>
      <c r="O130" s="38"/>
      <c r="P130" s="180">
        <f t="shared" si="21"/>
        <v>0</v>
      </c>
      <c r="Q130" s="180">
        <v>0</v>
      </c>
      <c r="R130" s="180">
        <f t="shared" si="22"/>
        <v>0</v>
      </c>
      <c r="S130" s="180">
        <v>0</v>
      </c>
      <c r="T130" s="181">
        <f t="shared" si="23"/>
        <v>0</v>
      </c>
      <c r="AR130" s="20" t="s">
        <v>86</v>
      </c>
      <c r="AT130" s="20" t="s">
        <v>143</v>
      </c>
      <c r="AU130" s="20" t="s">
        <v>80</v>
      </c>
      <c r="AY130" s="20" t="s">
        <v>140</v>
      </c>
      <c r="BE130" s="182">
        <f t="shared" si="24"/>
        <v>0</v>
      </c>
      <c r="BF130" s="182">
        <f t="shared" si="25"/>
        <v>0</v>
      </c>
      <c r="BG130" s="182">
        <f t="shared" si="26"/>
        <v>0</v>
      </c>
      <c r="BH130" s="182">
        <f t="shared" si="27"/>
        <v>0</v>
      </c>
      <c r="BI130" s="182">
        <f t="shared" si="28"/>
        <v>0</v>
      </c>
      <c r="BJ130" s="20" t="s">
        <v>11</v>
      </c>
      <c r="BK130" s="182">
        <f t="shared" si="29"/>
        <v>0</v>
      </c>
      <c r="BL130" s="20" t="s">
        <v>86</v>
      </c>
      <c r="BM130" s="20" t="s">
        <v>248</v>
      </c>
    </row>
    <row r="131" spans="2:65" s="1" customFormat="1" ht="16.5" customHeight="1">
      <c r="B131" s="170"/>
      <c r="C131" s="171" t="s">
        <v>197</v>
      </c>
      <c r="D131" s="171" t="s">
        <v>143</v>
      </c>
      <c r="E131" s="172" t="s">
        <v>249</v>
      </c>
      <c r="F131" s="173" t="s">
        <v>250</v>
      </c>
      <c r="G131" s="174" t="s">
        <v>167</v>
      </c>
      <c r="H131" s="175">
        <v>7.74</v>
      </c>
      <c r="I131" s="176"/>
      <c r="J131" s="177">
        <f t="shared" si="20"/>
        <v>0</v>
      </c>
      <c r="K131" s="173" t="s">
        <v>965</v>
      </c>
      <c r="L131" s="37"/>
      <c r="M131" s="178" t="s">
        <v>5</v>
      </c>
      <c r="N131" s="179" t="s">
        <v>43</v>
      </c>
      <c r="O131" s="38"/>
      <c r="P131" s="180">
        <f t="shared" si="21"/>
        <v>0</v>
      </c>
      <c r="Q131" s="180">
        <v>0</v>
      </c>
      <c r="R131" s="180">
        <f t="shared" si="22"/>
        <v>0</v>
      </c>
      <c r="S131" s="180">
        <v>0</v>
      </c>
      <c r="T131" s="181">
        <f t="shared" si="23"/>
        <v>0</v>
      </c>
      <c r="AR131" s="20" t="s">
        <v>86</v>
      </c>
      <c r="AT131" s="20" t="s">
        <v>143</v>
      </c>
      <c r="AU131" s="20" t="s">
        <v>80</v>
      </c>
      <c r="AY131" s="20" t="s">
        <v>140</v>
      </c>
      <c r="BE131" s="182">
        <f t="shared" si="24"/>
        <v>0</v>
      </c>
      <c r="BF131" s="182">
        <f t="shared" si="25"/>
        <v>0</v>
      </c>
      <c r="BG131" s="182">
        <f t="shared" si="26"/>
        <v>0</v>
      </c>
      <c r="BH131" s="182">
        <f t="shared" si="27"/>
        <v>0</v>
      </c>
      <c r="BI131" s="182">
        <f t="shared" si="28"/>
        <v>0</v>
      </c>
      <c r="BJ131" s="20" t="s">
        <v>11</v>
      </c>
      <c r="BK131" s="182">
        <f t="shared" si="29"/>
        <v>0</v>
      </c>
      <c r="BL131" s="20" t="s">
        <v>86</v>
      </c>
      <c r="BM131" s="20" t="s">
        <v>251</v>
      </c>
    </row>
    <row r="132" spans="2:65" s="1" customFormat="1" ht="16.5" customHeight="1">
      <c r="B132" s="170"/>
      <c r="C132" s="171" t="s">
        <v>252</v>
      </c>
      <c r="D132" s="171" t="s">
        <v>143</v>
      </c>
      <c r="E132" s="172" t="s">
        <v>253</v>
      </c>
      <c r="F132" s="173" t="s">
        <v>254</v>
      </c>
      <c r="G132" s="174" t="s">
        <v>167</v>
      </c>
      <c r="H132" s="175">
        <v>51.209000000000003</v>
      </c>
      <c r="I132" s="176"/>
      <c r="J132" s="177">
        <f t="shared" si="20"/>
        <v>0</v>
      </c>
      <c r="K132" s="173" t="s">
        <v>965</v>
      </c>
      <c r="L132" s="37"/>
      <c r="M132" s="178" t="s">
        <v>5</v>
      </c>
      <c r="N132" s="179" t="s">
        <v>43</v>
      </c>
      <c r="O132" s="38"/>
      <c r="P132" s="180">
        <f t="shared" si="21"/>
        <v>0</v>
      </c>
      <c r="Q132" s="180">
        <v>0</v>
      </c>
      <c r="R132" s="180">
        <f t="shared" si="22"/>
        <v>0</v>
      </c>
      <c r="S132" s="180">
        <v>0</v>
      </c>
      <c r="T132" s="181">
        <f t="shared" si="23"/>
        <v>0</v>
      </c>
      <c r="AR132" s="20" t="s">
        <v>86</v>
      </c>
      <c r="AT132" s="20" t="s">
        <v>143</v>
      </c>
      <c r="AU132" s="20" t="s">
        <v>80</v>
      </c>
      <c r="AY132" s="20" t="s">
        <v>140</v>
      </c>
      <c r="BE132" s="182">
        <f t="shared" si="24"/>
        <v>0</v>
      </c>
      <c r="BF132" s="182">
        <f t="shared" si="25"/>
        <v>0</v>
      </c>
      <c r="BG132" s="182">
        <f t="shared" si="26"/>
        <v>0</v>
      </c>
      <c r="BH132" s="182">
        <f t="shared" si="27"/>
        <v>0</v>
      </c>
      <c r="BI132" s="182">
        <f t="shared" si="28"/>
        <v>0</v>
      </c>
      <c r="BJ132" s="20" t="s">
        <v>11</v>
      </c>
      <c r="BK132" s="182">
        <f t="shared" si="29"/>
        <v>0</v>
      </c>
      <c r="BL132" s="20" t="s">
        <v>86</v>
      </c>
      <c r="BM132" s="20" t="s">
        <v>255</v>
      </c>
    </row>
    <row r="133" spans="2:65" s="1" customFormat="1" ht="16.5" customHeight="1">
      <c r="B133" s="170"/>
      <c r="C133" s="171" t="s">
        <v>200</v>
      </c>
      <c r="D133" s="171" t="s">
        <v>143</v>
      </c>
      <c r="E133" s="172" t="s">
        <v>256</v>
      </c>
      <c r="F133" s="173" t="s">
        <v>257</v>
      </c>
      <c r="G133" s="174" t="s">
        <v>167</v>
      </c>
      <c r="H133" s="175">
        <v>30</v>
      </c>
      <c r="I133" s="176"/>
      <c r="J133" s="177">
        <f t="shared" si="20"/>
        <v>0</v>
      </c>
      <c r="K133" s="173" t="s">
        <v>965</v>
      </c>
      <c r="L133" s="37"/>
      <c r="M133" s="178" t="s">
        <v>5</v>
      </c>
      <c r="N133" s="179" t="s">
        <v>43</v>
      </c>
      <c r="O133" s="38"/>
      <c r="P133" s="180">
        <f t="shared" si="21"/>
        <v>0</v>
      </c>
      <c r="Q133" s="180">
        <v>0</v>
      </c>
      <c r="R133" s="180">
        <f t="shared" si="22"/>
        <v>0</v>
      </c>
      <c r="S133" s="180">
        <v>0</v>
      </c>
      <c r="T133" s="181">
        <f t="shared" si="23"/>
        <v>0</v>
      </c>
      <c r="AR133" s="20" t="s">
        <v>86</v>
      </c>
      <c r="AT133" s="20" t="s">
        <v>143</v>
      </c>
      <c r="AU133" s="20" t="s">
        <v>80</v>
      </c>
      <c r="AY133" s="20" t="s">
        <v>140</v>
      </c>
      <c r="BE133" s="182">
        <f t="shared" si="24"/>
        <v>0</v>
      </c>
      <c r="BF133" s="182">
        <f t="shared" si="25"/>
        <v>0</v>
      </c>
      <c r="BG133" s="182">
        <f t="shared" si="26"/>
        <v>0</v>
      </c>
      <c r="BH133" s="182">
        <f t="shared" si="27"/>
        <v>0</v>
      </c>
      <c r="BI133" s="182">
        <f t="shared" si="28"/>
        <v>0</v>
      </c>
      <c r="BJ133" s="20" t="s">
        <v>11</v>
      </c>
      <c r="BK133" s="182">
        <f t="shared" si="29"/>
        <v>0</v>
      </c>
      <c r="BL133" s="20" t="s">
        <v>86</v>
      </c>
      <c r="BM133" s="20" t="s">
        <v>258</v>
      </c>
    </row>
    <row r="134" spans="2:65" s="1" customFormat="1" ht="16.5" customHeight="1">
      <c r="B134" s="170"/>
      <c r="C134" s="171" t="s">
        <v>259</v>
      </c>
      <c r="D134" s="171" t="s">
        <v>143</v>
      </c>
      <c r="E134" s="172" t="s">
        <v>260</v>
      </c>
      <c r="F134" s="173" t="s">
        <v>261</v>
      </c>
      <c r="G134" s="174" t="s">
        <v>167</v>
      </c>
      <c r="H134" s="175">
        <v>10</v>
      </c>
      <c r="I134" s="176"/>
      <c r="J134" s="177">
        <f t="shared" si="20"/>
        <v>0</v>
      </c>
      <c r="K134" s="173" t="s">
        <v>965</v>
      </c>
      <c r="L134" s="37"/>
      <c r="M134" s="178" t="s">
        <v>5</v>
      </c>
      <c r="N134" s="179" t="s">
        <v>43</v>
      </c>
      <c r="O134" s="38"/>
      <c r="P134" s="180">
        <f t="shared" si="21"/>
        <v>0</v>
      </c>
      <c r="Q134" s="180">
        <v>0</v>
      </c>
      <c r="R134" s="180">
        <f t="shared" si="22"/>
        <v>0</v>
      </c>
      <c r="S134" s="180">
        <v>0</v>
      </c>
      <c r="T134" s="181">
        <f t="shared" si="23"/>
        <v>0</v>
      </c>
      <c r="AR134" s="20" t="s">
        <v>86</v>
      </c>
      <c r="AT134" s="20" t="s">
        <v>143</v>
      </c>
      <c r="AU134" s="20" t="s">
        <v>80</v>
      </c>
      <c r="AY134" s="20" t="s">
        <v>140</v>
      </c>
      <c r="BE134" s="182">
        <f t="shared" si="24"/>
        <v>0</v>
      </c>
      <c r="BF134" s="182">
        <f t="shared" si="25"/>
        <v>0</v>
      </c>
      <c r="BG134" s="182">
        <f t="shared" si="26"/>
        <v>0</v>
      </c>
      <c r="BH134" s="182">
        <f t="shared" si="27"/>
        <v>0</v>
      </c>
      <c r="BI134" s="182">
        <f t="shared" si="28"/>
        <v>0</v>
      </c>
      <c r="BJ134" s="20" t="s">
        <v>11</v>
      </c>
      <c r="BK134" s="182">
        <f t="shared" si="29"/>
        <v>0</v>
      </c>
      <c r="BL134" s="20" t="s">
        <v>86</v>
      </c>
      <c r="BM134" s="20" t="s">
        <v>262</v>
      </c>
    </row>
    <row r="135" spans="2:65" s="1" customFormat="1" ht="16.5" customHeight="1">
      <c r="B135" s="170"/>
      <c r="C135" s="171" t="s">
        <v>204</v>
      </c>
      <c r="D135" s="171" t="s">
        <v>143</v>
      </c>
      <c r="E135" s="172" t="s">
        <v>263</v>
      </c>
      <c r="F135" s="173" t="s">
        <v>264</v>
      </c>
      <c r="G135" s="174" t="s">
        <v>167</v>
      </c>
      <c r="H135" s="175">
        <v>1.853</v>
      </c>
      <c r="I135" s="176"/>
      <c r="J135" s="177">
        <f t="shared" si="20"/>
        <v>0</v>
      </c>
      <c r="K135" s="173" t="s">
        <v>965</v>
      </c>
      <c r="L135" s="37"/>
      <c r="M135" s="178" t="s">
        <v>5</v>
      </c>
      <c r="N135" s="179" t="s">
        <v>43</v>
      </c>
      <c r="O135" s="38"/>
      <c r="P135" s="180">
        <f t="shared" si="21"/>
        <v>0</v>
      </c>
      <c r="Q135" s="180">
        <v>0</v>
      </c>
      <c r="R135" s="180">
        <f t="shared" si="22"/>
        <v>0</v>
      </c>
      <c r="S135" s="180">
        <v>0</v>
      </c>
      <c r="T135" s="181">
        <f t="shared" si="23"/>
        <v>0</v>
      </c>
      <c r="AR135" s="20" t="s">
        <v>86</v>
      </c>
      <c r="AT135" s="20" t="s">
        <v>143</v>
      </c>
      <c r="AU135" s="20" t="s">
        <v>80</v>
      </c>
      <c r="AY135" s="20" t="s">
        <v>140</v>
      </c>
      <c r="BE135" s="182">
        <f t="shared" si="24"/>
        <v>0</v>
      </c>
      <c r="BF135" s="182">
        <f t="shared" si="25"/>
        <v>0</v>
      </c>
      <c r="BG135" s="182">
        <f t="shared" si="26"/>
        <v>0</v>
      </c>
      <c r="BH135" s="182">
        <f t="shared" si="27"/>
        <v>0</v>
      </c>
      <c r="BI135" s="182">
        <f t="shared" si="28"/>
        <v>0</v>
      </c>
      <c r="BJ135" s="20" t="s">
        <v>11</v>
      </c>
      <c r="BK135" s="182">
        <f t="shared" si="29"/>
        <v>0</v>
      </c>
      <c r="BL135" s="20" t="s">
        <v>86</v>
      </c>
      <c r="BM135" s="20" t="s">
        <v>265</v>
      </c>
    </row>
    <row r="136" spans="2:65" s="1" customFormat="1" ht="16.5" customHeight="1">
      <c r="B136" s="170"/>
      <c r="C136" s="171" t="s">
        <v>266</v>
      </c>
      <c r="D136" s="171" t="s">
        <v>143</v>
      </c>
      <c r="E136" s="172" t="s">
        <v>267</v>
      </c>
      <c r="F136" s="173" t="s">
        <v>268</v>
      </c>
      <c r="G136" s="174" t="s">
        <v>216</v>
      </c>
      <c r="H136" s="175">
        <v>4.8499999999999996</v>
      </c>
      <c r="I136" s="176"/>
      <c r="J136" s="177">
        <f t="shared" si="20"/>
        <v>0</v>
      </c>
      <c r="K136" s="173" t="s">
        <v>965</v>
      </c>
      <c r="L136" s="37"/>
      <c r="M136" s="178" t="s">
        <v>5</v>
      </c>
      <c r="N136" s="179" t="s">
        <v>43</v>
      </c>
      <c r="O136" s="38"/>
      <c r="P136" s="180">
        <f t="shared" si="21"/>
        <v>0</v>
      </c>
      <c r="Q136" s="180">
        <v>0</v>
      </c>
      <c r="R136" s="180">
        <f t="shared" si="22"/>
        <v>0</v>
      </c>
      <c r="S136" s="180">
        <v>0</v>
      </c>
      <c r="T136" s="181">
        <f t="shared" si="23"/>
        <v>0</v>
      </c>
      <c r="AR136" s="20" t="s">
        <v>86</v>
      </c>
      <c r="AT136" s="20" t="s">
        <v>143</v>
      </c>
      <c r="AU136" s="20" t="s">
        <v>80</v>
      </c>
      <c r="AY136" s="20" t="s">
        <v>140</v>
      </c>
      <c r="BE136" s="182">
        <f t="shared" si="24"/>
        <v>0</v>
      </c>
      <c r="BF136" s="182">
        <f t="shared" si="25"/>
        <v>0</v>
      </c>
      <c r="BG136" s="182">
        <f t="shared" si="26"/>
        <v>0</v>
      </c>
      <c r="BH136" s="182">
        <f t="shared" si="27"/>
        <v>0</v>
      </c>
      <c r="BI136" s="182">
        <f t="shared" si="28"/>
        <v>0</v>
      </c>
      <c r="BJ136" s="20" t="s">
        <v>11</v>
      </c>
      <c r="BK136" s="182">
        <f t="shared" si="29"/>
        <v>0</v>
      </c>
      <c r="BL136" s="20" t="s">
        <v>86</v>
      </c>
      <c r="BM136" s="20" t="s">
        <v>269</v>
      </c>
    </row>
    <row r="137" spans="2:65" s="1" customFormat="1" ht="16.5" customHeight="1">
      <c r="B137" s="170"/>
      <c r="C137" s="183" t="s">
        <v>208</v>
      </c>
      <c r="D137" s="183" t="s">
        <v>216</v>
      </c>
      <c r="E137" s="184" t="s">
        <v>270</v>
      </c>
      <c r="F137" s="185" t="s">
        <v>271</v>
      </c>
      <c r="G137" s="186" t="s">
        <v>216</v>
      </c>
      <c r="H137" s="187">
        <v>5.093</v>
      </c>
      <c r="I137" s="188"/>
      <c r="J137" s="189">
        <f t="shared" si="20"/>
        <v>0</v>
      </c>
      <c r="K137" s="185" t="s">
        <v>965</v>
      </c>
      <c r="L137" s="190"/>
      <c r="M137" s="191" t="s">
        <v>5</v>
      </c>
      <c r="N137" s="192" t="s">
        <v>43</v>
      </c>
      <c r="O137" s="38"/>
      <c r="P137" s="180">
        <f t="shared" si="21"/>
        <v>0</v>
      </c>
      <c r="Q137" s="180">
        <v>0</v>
      </c>
      <c r="R137" s="180">
        <f t="shared" si="22"/>
        <v>0</v>
      </c>
      <c r="S137" s="180">
        <v>0</v>
      </c>
      <c r="T137" s="181">
        <f t="shared" si="23"/>
        <v>0</v>
      </c>
      <c r="AR137" s="20" t="s">
        <v>154</v>
      </c>
      <c r="AT137" s="20" t="s">
        <v>216</v>
      </c>
      <c r="AU137" s="20" t="s">
        <v>80</v>
      </c>
      <c r="AY137" s="20" t="s">
        <v>140</v>
      </c>
      <c r="BE137" s="182">
        <f t="shared" si="24"/>
        <v>0</v>
      </c>
      <c r="BF137" s="182">
        <f t="shared" si="25"/>
        <v>0</v>
      </c>
      <c r="BG137" s="182">
        <f t="shared" si="26"/>
        <v>0</v>
      </c>
      <c r="BH137" s="182">
        <f t="shared" si="27"/>
        <v>0</v>
      </c>
      <c r="BI137" s="182">
        <f t="shared" si="28"/>
        <v>0</v>
      </c>
      <c r="BJ137" s="20" t="s">
        <v>11</v>
      </c>
      <c r="BK137" s="182">
        <f t="shared" si="29"/>
        <v>0</v>
      </c>
      <c r="BL137" s="20" t="s">
        <v>86</v>
      </c>
      <c r="BM137" s="20" t="s">
        <v>272</v>
      </c>
    </row>
    <row r="138" spans="2:65" s="1" customFormat="1" ht="16.5" customHeight="1">
      <c r="B138" s="170"/>
      <c r="C138" s="171" t="s">
        <v>273</v>
      </c>
      <c r="D138" s="171" t="s">
        <v>143</v>
      </c>
      <c r="E138" s="172" t="s">
        <v>274</v>
      </c>
      <c r="F138" s="173" t="s">
        <v>275</v>
      </c>
      <c r="G138" s="174" t="s">
        <v>146</v>
      </c>
      <c r="H138" s="175">
        <v>0.29299999999999998</v>
      </c>
      <c r="I138" s="176"/>
      <c r="J138" s="177">
        <f t="shared" si="20"/>
        <v>0</v>
      </c>
      <c r="K138" s="173" t="s">
        <v>965</v>
      </c>
      <c r="L138" s="37"/>
      <c r="M138" s="178" t="s">
        <v>5</v>
      </c>
      <c r="N138" s="179" t="s">
        <v>43</v>
      </c>
      <c r="O138" s="38"/>
      <c r="P138" s="180">
        <f t="shared" si="21"/>
        <v>0</v>
      </c>
      <c r="Q138" s="180">
        <v>0</v>
      </c>
      <c r="R138" s="180">
        <f t="shared" si="22"/>
        <v>0</v>
      </c>
      <c r="S138" s="180">
        <v>0</v>
      </c>
      <c r="T138" s="181">
        <f t="shared" si="23"/>
        <v>0</v>
      </c>
      <c r="AR138" s="20" t="s">
        <v>86</v>
      </c>
      <c r="AT138" s="20" t="s">
        <v>143</v>
      </c>
      <c r="AU138" s="20" t="s">
        <v>80</v>
      </c>
      <c r="AY138" s="20" t="s">
        <v>140</v>
      </c>
      <c r="BE138" s="182">
        <f t="shared" si="24"/>
        <v>0</v>
      </c>
      <c r="BF138" s="182">
        <f t="shared" si="25"/>
        <v>0</v>
      </c>
      <c r="BG138" s="182">
        <f t="shared" si="26"/>
        <v>0</v>
      </c>
      <c r="BH138" s="182">
        <f t="shared" si="27"/>
        <v>0</v>
      </c>
      <c r="BI138" s="182">
        <f t="shared" si="28"/>
        <v>0</v>
      </c>
      <c r="BJ138" s="20" t="s">
        <v>11</v>
      </c>
      <c r="BK138" s="182">
        <f t="shared" si="29"/>
        <v>0</v>
      </c>
      <c r="BL138" s="20" t="s">
        <v>86</v>
      </c>
      <c r="BM138" s="20" t="s">
        <v>276</v>
      </c>
    </row>
    <row r="139" spans="2:65" s="1" customFormat="1" ht="16.5" customHeight="1">
      <c r="B139" s="170"/>
      <c r="C139" s="171" t="s">
        <v>212</v>
      </c>
      <c r="D139" s="171" t="s">
        <v>143</v>
      </c>
      <c r="E139" s="172" t="s">
        <v>277</v>
      </c>
      <c r="F139" s="173" t="s">
        <v>278</v>
      </c>
      <c r="G139" s="174" t="s">
        <v>146</v>
      </c>
      <c r="H139" s="175">
        <v>1.4630000000000001</v>
      </c>
      <c r="I139" s="176"/>
      <c r="J139" s="177">
        <f t="shared" si="20"/>
        <v>0</v>
      </c>
      <c r="K139" s="173" t="s">
        <v>965</v>
      </c>
      <c r="L139" s="37"/>
      <c r="M139" s="178" t="s">
        <v>5</v>
      </c>
      <c r="N139" s="179" t="s">
        <v>43</v>
      </c>
      <c r="O139" s="38"/>
      <c r="P139" s="180">
        <f t="shared" si="21"/>
        <v>0</v>
      </c>
      <c r="Q139" s="180">
        <v>0</v>
      </c>
      <c r="R139" s="180">
        <f t="shared" si="22"/>
        <v>0</v>
      </c>
      <c r="S139" s="180">
        <v>0</v>
      </c>
      <c r="T139" s="181">
        <f t="shared" si="23"/>
        <v>0</v>
      </c>
      <c r="AR139" s="20" t="s">
        <v>86</v>
      </c>
      <c r="AT139" s="20" t="s">
        <v>143</v>
      </c>
      <c r="AU139" s="20" t="s">
        <v>80</v>
      </c>
      <c r="AY139" s="20" t="s">
        <v>140</v>
      </c>
      <c r="BE139" s="182">
        <f t="shared" si="24"/>
        <v>0</v>
      </c>
      <c r="BF139" s="182">
        <f t="shared" si="25"/>
        <v>0</v>
      </c>
      <c r="BG139" s="182">
        <f t="shared" si="26"/>
        <v>0</v>
      </c>
      <c r="BH139" s="182">
        <f t="shared" si="27"/>
        <v>0</v>
      </c>
      <c r="BI139" s="182">
        <f t="shared" si="28"/>
        <v>0</v>
      </c>
      <c r="BJ139" s="20" t="s">
        <v>11</v>
      </c>
      <c r="BK139" s="182">
        <f t="shared" si="29"/>
        <v>0</v>
      </c>
      <c r="BL139" s="20" t="s">
        <v>86</v>
      </c>
      <c r="BM139" s="20" t="s">
        <v>279</v>
      </c>
    </row>
    <row r="140" spans="2:65" s="1" customFormat="1" ht="16.5" customHeight="1">
      <c r="B140" s="170"/>
      <c r="C140" s="171" t="s">
        <v>280</v>
      </c>
      <c r="D140" s="171" t="s">
        <v>143</v>
      </c>
      <c r="E140" s="172" t="s">
        <v>281</v>
      </c>
      <c r="F140" s="173" t="s">
        <v>282</v>
      </c>
      <c r="G140" s="174" t="s">
        <v>146</v>
      </c>
      <c r="H140" s="175">
        <v>1.4630000000000001</v>
      </c>
      <c r="I140" s="176"/>
      <c r="J140" s="177">
        <f t="shared" si="20"/>
        <v>0</v>
      </c>
      <c r="K140" s="173" t="s">
        <v>965</v>
      </c>
      <c r="L140" s="37"/>
      <c r="M140" s="178" t="s">
        <v>5</v>
      </c>
      <c r="N140" s="179" t="s">
        <v>43</v>
      </c>
      <c r="O140" s="38"/>
      <c r="P140" s="180">
        <f t="shared" si="21"/>
        <v>0</v>
      </c>
      <c r="Q140" s="180">
        <v>0</v>
      </c>
      <c r="R140" s="180">
        <f t="shared" si="22"/>
        <v>0</v>
      </c>
      <c r="S140" s="180">
        <v>0</v>
      </c>
      <c r="T140" s="181">
        <f t="shared" si="23"/>
        <v>0</v>
      </c>
      <c r="AR140" s="20" t="s">
        <v>86</v>
      </c>
      <c r="AT140" s="20" t="s">
        <v>143</v>
      </c>
      <c r="AU140" s="20" t="s">
        <v>80</v>
      </c>
      <c r="AY140" s="20" t="s">
        <v>140</v>
      </c>
      <c r="BE140" s="182">
        <f t="shared" si="24"/>
        <v>0</v>
      </c>
      <c r="BF140" s="182">
        <f t="shared" si="25"/>
        <v>0</v>
      </c>
      <c r="BG140" s="182">
        <f t="shared" si="26"/>
        <v>0</v>
      </c>
      <c r="BH140" s="182">
        <f t="shared" si="27"/>
        <v>0</v>
      </c>
      <c r="BI140" s="182">
        <f t="shared" si="28"/>
        <v>0</v>
      </c>
      <c r="BJ140" s="20" t="s">
        <v>11</v>
      </c>
      <c r="BK140" s="182">
        <f t="shared" si="29"/>
        <v>0</v>
      </c>
      <c r="BL140" s="20" t="s">
        <v>86</v>
      </c>
      <c r="BM140" s="20" t="s">
        <v>283</v>
      </c>
    </row>
    <row r="141" spans="2:65" s="1" customFormat="1" ht="16.5" customHeight="1">
      <c r="B141" s="170"/>
      <c r="C141" s="171" t="s">
        <v>215</v>
      </c>
      <c r="D141" s="171" t="s">
        <v>143</v>
      </c>
      <c r="E141" s="172" t="s">
        <v>284</v>
      </c>
      <c r="F141" s="173" t="s">
        <v>285</v>
      </c>
      <c r="G141" s="174" t="s">
        <v>247</v>
      </c>
      <c r="H141" s="175">
        <v>1.9E-2</v>
      </c>
      <c r="I141" s="176"/>
      <c r="J141" s="177">
        <f t="shared" si="20"/>
        <v>0</v>
      </c>
      <c r="K141" s="173" t="s">
        <v>965</v>
      </c>
      <c r="L141" s="37"/>
      <c r="M141" s="178" t="s">
        <v>5</v>
      </c>
      <c r="N141" s="179" t="s">
        <v>43</v>
      </c>
      <c r="O141" s="38"/>
      <c r="P141" s="180">
        <f t="shared" si="21"/>
        <v>0</v>
      </c>
      <c r="Q141" s="180">
        <v>0</v>
      </c>
      <c r="R141" s="180">
        <f t="shared" si="22"/>
        <v>0</v>
      </c>
      <c r="S141" s="180">
        <v>0</v>
      </c>
      <c r="T141" s="181">
        <f t="shared" si="23"/>
        <v>0</v>
      </c>
      <c r="AR141" s="20" t="s">
        <v>86</v>
      </c>
      <c r="AT141" s="20" t="s">
        <v>143</v>
      </c>
      <c r="AU141" s="20" t="s">
        <v>80</v>
      </c>
      <c r="AY141" s="20" t="s">
        <v>140</v>
      </c>
      <c r="BE141" s="182">
        <f t="shared" si="24"/>
        <v>0</v>
      </c>
      <c r="BF141" s="182">
        <f t="shared" si="25"/>
        <v>0</v>
      </c>
      <c r="BG141" s="182">
        <f t="shared" si="26"/>
        <v>0</v>
      </c>
      <c r="BH141" s="182">
        <f t="shared" si="27"/>
        <v>0</v>
      </c>
      <c r="BI141" s="182">
        <f t="shared" si="28"/>
        <v>0</v>
      </c>
      <c r="BJ141" s="20" t="s">
        <v>11</v>
      </c>
      <c r="BK141" s="182">
        <f t="shared" si="29"/>
        <v>0</v>
      </c>
      <c r="BL141" s="20" t="s">
        <v>86</v>
      </c>
      <c r="BM141" s="20" t="s">
        <v>286</v>
      </c>
    </row>
    <row r="142" spans="2:65" s="1" customFormat="1" ht="16.5" customHeight="1">
      <c r="B142" s="170"/>
      <c r="C142" s="171" t="s">
        <v>287</v>
      </c>
      <c r="D142" s="171" t="s">
        <v>143</v>
      </c>
      <c r="E142" s="172" t="s">
        <v>288</v>
      </c>
      <c r="F142" s="173" t="s">
        <v>289</v>
      </c>
      <c r="G142" s="174" t="s">
        <v>167</v>
      </c>
      <c r="H142" s="175">
        <v>0.48499999999999999</v>
      </c>
      <c r="I142" s="176"/>
      <c r="J142" s="177">
        <f t="shared" si="20"/>
        <v>0</v>
      </c>
      <c r="K142" s="173" t="s">
        <v>965</v>
      </c>
      <c r="L142" s="37"/>
      <c r="M142" s="178" t="s">
        <v>5</v>
      </c>
      <c r="N142" s="179" t="s">
        <v>43</v>
      </c>
      <c r="O142" s="38"/>
      <c r="P142" s="180">
        <f t="shared" si="21"/>
        <v>0</v>
      </c>
      <c r="Q142" s="180">
        <v>0</v>
      </c>
      <c r="R142" s="180">
        <f t="shared" si="22"/>
        <v>0</v>
      </c>
      <c r="S142" s="180">
        <v>0</v>
      </c>
      <c r="T142" s="181">
        <f t="shared" si="23"/>
        <v>0</v>
      </c>
      <c r="AR142" s="20" t="s">
        <v>86</v>
      </c>
      <c r="AT142" s="20" t="s">
        <v>143</v>
      </c>
      <c r="AU142" s="20" t="s">
        <v>80</v>
      </c>
      <c r="AY142" s="20" t="s">
        <v>140</v>
      </c>
      <c r="BE142" s="182">
        <f t="shared" si="24"/>
        <v>0</v>
      </c>
      <c r="BF142" s="182">
        <f t="shared" si="25"/>
        <v>0</v>
      </c>
      <c r="BG142" s="182">
        <f t="shared" si="26"/>
        <v>0</v>
      </c>
      <c r="BH142" s="182">
        <f t="shared" si="27"/>
        <v>0</v>
      </c>
      <c r="BI142" s="182">
        <f t="shared" si="28"/>
        <v>0</v>
      </c>
      <c r="BJ142" s="20" t="s">
        <v>11</v>
      </c>
      <c r="BK142" s="182">
        <f t="shared" si="29"/>
        <v>0</v>
      </c>
      <c r="BL142" s="20" t="s">
        <v>86</v>
      </c>
      <c r="BM142" s="20" t="s">
        <v>290</v>
      </c>
    </row>
    <row r="143" spans="2:65" s="1" customFormat="1" ht="16.5" customHeight="1">
      <c r="B143" s="170"/>
      <c r="C143" s="171" t="s">
        <v>219</v>
      </c>
      <c r="D143" s="171" t="s">
        <v>143</v>
      </c>
      <c r="E143" s="172" t="s">
        <v>291</v>
      </c>
      <c r="F143" s="173" t="s">
        <v>292</v>
      </c>
      <c r="G143" s="174" t="s">
        <v>167</v>
      </c>
      <c r="H143" s="175">
        <v>0.19</v>
      </c>
      <c r="I143" s="176"/>
      <c r="J143" s="177">
        <f t="shared" si="20"/>
        <v>0</v>
      </c>
      <c r="K143" s="173" t="s">
        <v>965</v>
      </c>
      <c r="L143" s="37"/>
      <c r="M143" s="178" t="s">
        <v>5</v>
      </c>
      <c r="N143" s="179" t="s">
        <v>43</v>
      </c>
      <c r="O143" s="38"/>
      <c r="P143" s="180">
        <f t="shared" si="21"/>
        <v>0</v>
      </c>
      <c r="Q143" s="180">
        <v>0</v>
      </c>
      <c r="R143" s="180">
        <f t="shared" si="22"/>
        <v>0</v>
      </c>
      <c r="S143" s="180">
        <v>0</v>
      </c>
      <c r="T143" s="181">
        <f t="shared" si="23"/>
        <v>0</v>
      </c>
      <c r="AR143" s="20" t="s">
        <v>86</v>
      </c>
      <c r="AT143" s="20" t="s">
        <v>143</v>
      </c>
      <c r="AU143" s="20" t="s">
        <v>80</v>
      </c>
      <c r="AY143" s="20" t="s">
        <v>140</v>
      </c>
      <c r="BE143" s="182">
        <f t="shared" si="24"/>
        <v>0</v>
      </c>
      <c r="BF143" s="182">
        <f t="shared" si="25"/>
        <v>0</v>
      </c>
      <c r="BG143" s="182">
        <f t="shared" si="26"/>
        <v>0</v>
      </c>
      <c r="BH143" s="182">
        <f t="shared" si="27"/>
        <v>0</v>
      </c>
      <c r="BI143" s="182">
        <f t="shared" si="28"/>
        <v>0</v>
      </c>
      <c r="BJ143" s="20" t="s">
        <v>11</v>
      </c>
      <c r="BK143" s="182">
        <f t="shared" si="29"/>
        <v>0</v>
      </c>
      <c r="BL143" s="20" t="s">
        <v>86</v>
      </c>
      <c r="BM143" s="20" t="s">
        <v>293</v>
      </c>
    </row>
    <row r="144" spans="2:65" s="1" customFormat="1" ht="16.5" customHeight="1">
      <c r="B144" s="170"/>
      <c r="C144" s="171" t="s">
        <v>294</v>
      </c>
      <c r="D144" s="171" t="s">
        <v>143</v>
      </c>
      <c r="E144" s="172" t="s">
        <v>295</v>
      </c>
      <c r="F144" s="173" t="s">
        <v>296</v>
      </c>
      <c r="G144" s="174" t="s">
        <v>167</v>
      </c>
      <c r="H144" s="175">
        <v>0.19</v>
      </c>
      <c r="I144" s="176"/>
      <c r="J144" s="177">
        <f t="shared" si="20"/>
        <v>0</v>
      </c>
      <c r="K144" s="173" t="s">
        <v>965</v>
      </c>
      <c r="L144" s="37"/>
      <c r="M144" s="178" t="s">
        <v>5</v>
      </c>
      <c r="N144" s="179" t="s">
        <v>43</v>
      </c>
      <c r="O144" s="38"/>
      <c r="P144" s="180">
        <f t="shared" si="21"/>
        <v>0</v>
      </c>
      <c r="Q144" s="180">
        <v>0</v>
      </c>
      <c r="R144" s="180">
        <f t="shared" si="22"/>
        <v>0</v>
      </c>
      <c r="S144" s="180">
        <v>0</v>
      </c>
      <c r="T144" s="181">
        <f t="shared" si="23"/>
        <v>0</v>
      </c>
      <c r="AR144" s="20" t="s">
        <v>86</v>
      </c>
      <c r="AT144" s="20" t="s">
        <v>143</v>
      </c>
      <c r="AU144" s="20" t="s">
        <v>80</v>
      </c>
      <c r="AY144" s="20" t="s">
        <v>140</v>
      </c>
      <c r="BE144" s="182">
        <f t="shared" si="24"/>
        <v>0</v>
      </c>
      <c r="BF144" s="182">
        <f t="shared" si="25"/>
        <v>0</v>
      </c>
      <c r="BG144" s="182">
        <f t="shared" si="26"/>
        <v>0</v>
      </c>
      <c r="BH144" s="182">
        <f t="shared" si="27"/>
        <v>0</v>
      </c>
      <c r="BI144" s="182">
        <f t="shared" si="28"/>
        <v>0</v>
      </c>
      <c r="BJ144" s="20" t="s">
        <v>11</v>
      </c>
      <c r="BK144" s="182">
        <f t="shared" si="29"/>
        <v>0</v>
      </c>
      <c r="BL144" s="20" t="s">
        <v>86</v>
      </c>
      <c r="BM144" s="20" t="s">
        <v>297</v>
      </c>
    </row>
    <row r="145" spans="2:65" s="1" customFormat="1" ht="16.5" customHeight="1">
      <c r="B145" s="170"/>
      <c r="C145" s="171" t="s">
        <v>222</v>
      </c>
      <c r="D145" s="171" t="s">
        <v>143</v>
      </c>
      <c r="E145" s="172" t="s">
        <v>298</v>
      </c>
      <c r="F145" s="173" t="s">
        <v>299</v>
      </c>
      <c r="G145" s="174" t="s">
        <v>167</v>
      </c>
      <c r="H145" s="175">
        <v>3.294</v>
      </c>
      <c r="I145" s="176"/>
      <c r="J145" s="177">
        <f t="shared" si="20"/>
        <v>0</v>
      </c>
      <c r="K145" s="173" t="s">
        <v>965</v>
      </c>
      <c r="L145" s="37"/>
      <c r="M145" s="178" t="s">
        <v>5</v>
      </c>
      <c r="N145" s="179" t="s">
        <v>43</v>
      </c>
      <c r="O145" s="38"/>
      <c r="P145" s="180">
        <f t="shared" si="21"/>
        <v>0</v>
      </c>
      <c r="Q145" s="180">
        <v>0</v>
      </c>
      <c r="R145" s="180">
        <f t="shared" si="22"/>
        <v>0</v>
      </c>
      <c r="S145" s="180">
        <v>0</v>
      </c>
      <c r="T145" s="181">
        <f t="shared" si="23"/>
        <v>0</v>
      </c>
      <c r="AR145" s="20" t="s">
        <v>86</v>
      </c>
      <c r="AT145" s="20" t="s">
        <v>143</v>
      </c>
      <c r="AU145" s="20" t="s">
        <v>80</v>
      </c>
      <c r="AY145" s="20" t="s">
        <v>140</v>
      </c>
      <c r="BE145" s="182">
        <f t="shared" si="24"/>
        <v>0</v>
      </c>
      <c r="BF145" s="182">
        <f t="shared" si="25"/>
        <v>0</v>
      </c>
      <c r="BG145" s="182">
        <f t="shared" si="26"/>
        <v>0</v>
      </c>
      <c r="BH145" s="182">
        <f t="shared" si="27"/>
        <v>0</v>
      </c>
      <c r="BI145" s="182">
        <f t="shared" si="28"/>
        <v>0</v>
      </c>
      <c r="BJ145" s="20" t="s">
        <v>11</v>
      </c>
      <c r="BK145" s="182">
        <f t="shared" si="29"/>
        <v>0</v>
      </c>
      <c r="BL145" s="20" t="s">
        <v>86</v>
      </c>
      <c r="BM145" s="20" t="s">
        <v>300</v>
      </c>
    </row>
    <row r="146" spans="2:65" s="1" customFormat="1" ht="16.5" customHeight="1">
      <c r="B146" s="170"/>
      <c r="C146" s="171" t="s">
        <v>301</v>
      </c>
      <c r="D146" s="171" t="s">
        <v>143</v>
      </c>
      <c r="E146" s="172" t="s">
        <v>302</v>
      </c>
      <c r="F146" s="173" t="s">
        <v>303</v>
      </c>
      <c r="G146" s="174" t="s">
        <v>146</v>
      </c>
      <c r="H146" s="175">
        <v>0.27</v>
      </c>
      <c r="I146" s="176"/>
      <c r="J146" s="177">
        <f t="shared" si="20"/>
        <v>0</v>
      </c>
      <c r="K146" s="173" t="s">
        <v>965</v>
      </c>
      <c r="L146" s="37"/>
      <c r="M146" s="178" t="s">
        <v>5</v>
      </c>
      <c r="N146" s="179" t="s">
        <v>43</v>
      </c>
      <c r="O146" s="38"/>
      <c r="P146" s="180">
        <f t="shared" si="21"/>
        <v>0</v>
      </c>
      <c r="Q146" s="180">
        <v>0</v>
      </c>
      <c r="R146" s="180">
        <f t="shared" si="22"/>
        <v>0</v>
      </c>
      <c r="S146" s="180">
        <v>0</v>
      </c>
      <c r="T146" s="181">
        <f t="shared" si="23"/>
        <v>0</v>
      </c>
      <c r="AR146" s="20" t="s">
        <v>86</v>
      </c>
      <c r="AT146" s="20" t="s">
        <v>143</v>
      </c>
      <c r="AU146" s="20" t="s">
        <v>80</v>
      </c>
      <c r="AY146" s="20" t="s">
        <v>140</v>
      </c>
      <c r="BE146" s="182">
        <f t="shared" si="24"/>
        <v>0</v>
      </c>
      <c r="BF146" s="182">
        <f t="shared" si="25"/>
        <v>0</v>
      </c>
      <c r="BG146" s="182">
        <f t="shared" si="26"/>
        <v>0</v>
      </c>
      <c r="BH146" s="182">
        <f t="shared" si="27"/>
        <v>0</v>
      </c>
      <c r="BI146" s="182">
        <f t="shared" si="28"/>
        <v>0</v>
      </c>
      <c r="BJ146" s="20" t="s">
        <v>11</v>
      </c>
      <c r="BK146" s="182">
        <f t="shared" si="29"/>
        <v>0</v>
      </c>
      <c r="BL146" s="20" t="s">
        <v>86</v>
      </c>
      <c r="BM146" s="20" t="s">
        <v>304</v>
      </c>
    </row>
    <row r="147" spans="2:65" s="1" customFormat="1" ht="16.5" customHeight="1">
      <c r="B147" s="170"/>
      <c r="C147" s="171" t="s">
        <v>226</v>
      </c>
      <c r="D147" s="171" t="s">
        <v>143</v>
      </c>
      <c r="E147" s="172" t="s">
        <v>305</v>
      </c>
      <c r="F147" s="173" t="s">
        <v>306</v>
      </c>
      <c r="G147" s="174" t="s">
        <v>207</v>
      </c>
      <c r="H147" s="175">
        <v>2</v>
      </c>
      <c r="I147" s="176"/>
      <c r="J147" s="177">
        <f t="shared" si="20"/>
        <v>0</v>
      </c>
      <c r="K147" s="173" t="s">
        <v>965</v>
      </c>
      <c r="L147" s="37"/>
      <c r="M147" s="178" t="s">
        <v>5</v>
      </c>
      <c r="N147" s="179" t="s">
        <v>43</v>
      </c>
      <c r="O147" s="38"/>
      <c r="P147" s="180">
        <f t="shared" si="21"/>
        <v>0</v>
      </c>
      <c r="Q147" s="180">
        <v>0</v>
      </c>
      <c r="R147" s="180">
        <f t="shared" si="22"/>
        <v>0</v>
      </c>
      <c r="S147" s="180">
        <v>0</v>
      </c>
      <c r="T147" s="181">
        <f t="shared" si="23"/>
        <v>0</v>
      </c>
      <c r="AR147" s="20" t="s">
        <v>86</v>
      </c>
      <c r="AT147" s="20" t="s">
        <v>143</v>
      </c>
      <c r="AU147" s="20" t="s">
        <v>80</v>
      </c>
      <c r="AY147" s="20" t="s">
        <v>140</v>
      </c>
      <c r="BE147" s="182">
        <f t="shared" si="24"/>
        <v>0</v>
      </c>
      <c r="BF147" s="182">
        <f t="shared" si="25"/>
        <v>0</v>
      </c>
      <c r="BG147" s="182">
        <f t="shared" si="26"/>
        <v>0</v>
      </c>
      <c r="BH147" s="182">
        <f t="shared" si="27"/>
        <v>0</v>
      </c>
      <c r="BI147" s="182">
        <f t="shared" si="28"/>
        <v>0</v>
      </c>
      <c r="BJ147" s="20" t="s">
        <v>11</v>
      </c>
      <c r="BK147" s="182">
        <f t="shared" si="29"/>
        <v>0</v>
      </c>
      <c r="BL147" s="20" t="s">
        <v>86</v>
      </c>
      <c r="BM147" s="20" t="s">
        <v>307</v>
      </c>
    </row>
    <row r="148" spans="2:65" s="1" customFormat="1" ht="16.5" customHeight="1">
      <c r="B148" s="170"/>
      <c r="C148" s="183" t="s">
        <v>308</v>
      </c>
      <c r="D148" s="183" t="s">
        <v>216</v>
      </c>
      <c r="E148" s="184" t="s">
        <v>309</v>
      </c>
      <c r="F148" s="185" t="s">
        <v>310</v>
      </c>
      <c r="G148" s="186" t="s">
        <v>207</v>
      </c>
      <c r="H148" s="187">
        <v>2</v>
      </c>
      <c r="I148" s="188"/>
      <c r="J148" s="189">
        <f t="shared" si="20"/>
        <v>0</v>
      </c>
      <c r="K148" s="185" t="s">
        <v>965</v>
      </c>
      <c r="L148" s="190"/>
      <c r="M148" s="191" t="s">
        <v>5</v>
      </c>
      <c r="N148" s="192" t="s">
        <v>43</v>
      </c>
      <c r="O148" s="38"/>
      <c r="P148" s="180">
        <f t="shared" si="21"/>
        <v>0</v>
      </c>
      <c r="Q148" s="180">
        <v>0</v>
      </c>
      <c r="R148" s="180">
        <f t="shared" si="22"/>
        <v>0</v>
      </c>
      <c r="S148" s="180">
        <v>0</v>
      </c>
      <c r="T148" s="181">
        <f t="shared" si="23"/>
        <v>0</v>
      </c>
      <c r="AR148" s="20" t="s">
        <v>154</v>
      </c>
      <c r="AT148" s="20" t="s">
        <v>216</v>
      </c>
      <c r="AU148" s="20" t="s">
        <v>80</v>
      </c>
      <c r="AY148" s="20" t="s">
        <v>140</v>
      </c>
      <c r="BE148" s="182">
        <f t="shared" si="24"/>
        <v>0</v>
      </c>
      <c r="BF148" s="182">
        <f t="shared" si="25"/>
        <v>0</v>
      </c>
      <c r="BG148" s="182">
        <f t="shared" si="26"/>
        <v>0</v>
      </c>
      <c r="BH148" s="182">
        <f t="shared" si="27"/>
        <v>0</v>
      </c>
      <c r="BI148" s="182">
        <f t="shared" si="28"/>
        <v>0</v>
      </c>
      <c r="BJ148" s="20" t="s">
        <v>11</v>
      </c>
      <c r="BK148" s="182">
        <f t="shared" si="29"/>
        <v>0</v>
      </c>
      <c r="BL148" s="20" t="s">
        <v>86</v>
      </c>
      <c r="BM148" s="20" t="s">
        <v>311</v>
      </c>
    </row>
    <row r="149" spans="2:65" s="1" customFormat="1" ht="16.5" customHeight="1">
      <c r="B149" s="170"/>
      <c r="C149" s="171" t="s">
        <v>229</v>
      </c>
      <c r="D149" s="171" t="s">
        <v>143</v>
      </c>
      <c r="E149" s="172" t="s">
        <v>312</v>
      </c>
      <c r="F149" s="173" t="s">
        <v>313</v>
      </c>
      <c r="G149" s="174" t="s">
        <v>207</v>
      </c>
      <c r="H149" s="175">
        <v>2</v>
      </c>
      <c r="I149" s="176"/>
      <c r="J149" s="177">
        <f t="shared" si="20"/>
        <v>0</v>
      </c>
      <c r="K149" s="173" t="s">
        <v>965</v>
      </c>
      <c r="L149" s="37"/>
      <c r="M149" s="178" t="s">
        <v>5</v>
      </c>
      <c r="N149" s="179" t="s">
        <v>43</v>
      </c>
      <c r="O149" s="38"/>
      <c r="P149" s="180">
        <f t="shared" si="21"/>
        <v>0</v>
      </c>
      <c r="Q149" s="180">
        <v>0</v>
      </c>
      <c r="R149" s="180">
        <f t="shared" si="22"/>
        <v>0</v>
      </c>
      <c r="S149" s="180">
        <v>0</v>
      </c>
      <c r="T149" s="181">
        <f t="shared" si="23"/>
        <v>0</v>
      </c>
      <c r="AR149" s="20" t="s">
        <v>86</v>
      </c>
      <c r="AT149" s="20" t="s">
        <v>143</v>
      </c>
      <c r="AU149" s="20" t="s">
        <v>80</v>
      </c>
      <c r="AY149" s="20" t="s">
        <v>140</v>
      </c>
      <c r="BE149" s="182">
        <f t="shared" si="24"/>
        <v>0</v>
      </c>
      <c r="BF149" s="182">
        <f t="shared" si="25"/>
        <v>0</v>
      </c>
      <c r="BG149" s="182">
        <f t="shared" si="26"/>
        <v>0</v>
      </c>
      <c r="BH149" s="182">
        <f t="shared" si="27"/>
        <v>0</v>
      </c>
      <c r="BI149" s="182">
        <f t="shared" si="28"/>
        <v>0</v>
      </c>
      <c r="BJ149" s="20" t="s">
        <v>11</v>
      </c>
      <c r="BK149" s="182">
        <f t="shared" si="29"/>
        <v>0</v>
      </c>
      <c r="BL149" s="20" t="s">
        <v>86</v>
      </c>
      <c r="BM149" s="20" t="s">
        <v>314</v>
      </c>
    </row>
    <row r="150" spans="2:65" s="1" customFormat="1" ht="16.5" customHeight="1">
      <c r="B150" s="170"/>
      <c r="C150" s="171" t="s">
        <v>315</v>
      </c>
      <c r="D150" s="171" t="s">
        <v>143</v>
      </c>
      <c r="E150" s="172" t="s">
        <v>316</v>
      </c>
      <c r="F150" s="173" t="s">
        <v>317</v>
      </c>
      <c r="G150" s="174" t="s">
        <v>167</v>
      </c>
      <c r="H150" s="175">
        <v>20</v>
      </c>
      <c r="I150" s="176"/>
      <c r="J150" s="177">
        <f t="shared" si="20"/>
        <v>0</v>
      </c>
      <c r="K150" s="173" t="s">
        <v>965</v>
      </c>
      <c r="L150" s="37"/>
      <c r="M150" s="178" t="s">
        <v>5</v>
      </c>
      <c r="N150" s="179" t="s">
        <v>43</v>
      </c>
      <c r="O150" s="38"/>
      <c r="P150" s="180">
        <f t="shared" si="21"/>
        <v>0</v>
      </c>
      <c r="Q150" s="180">
        <v>0</v>
      </c>
      <c r="R150" s="180">
        <f t="shared" si="22"/>
        <v>0</v>
      </c>
      <c r="S150" s="180">
        <v>0</v>
      </c>
      <c r="T150" s="181">
        <f t="shared" si="23"/>
        <v>0</v>
      </c>
      <c r="AR150" s="20" t="s">
        <v>86</v>
      </c>
      <c r="AT150" s="20" t="s">
        <v>143</v>
      </c>
      <c r="AU150" s="20" t="s">
        <v>80</v>
      </c>
      <c r="AY150" s="20" t="s">
        <v>140</v>
      </c>
      <c r="BE150" s="182">
        <f t="shared" si="24"/>
        <v>0</v>
      </c>
      <c r="BF150" s="182">
        <f t="shared" si="25"/>
        <v>0</v>
      </c>
      <c r="BG150" s="182">
        <f t="shared" si="26"/>
        <v>0</v>
      </c>
      <c r="BH150" s="182">
        <f t="shared" si="27"/>
        <v>0</v>
      </c>
      <c r="BI150" s="182">
        <f t="shared" si="28"/>
        <v>0</v>
      </c>
      <c r="BJ150" s="20" t="s">
        <v>11</v>
      </c>
      <c r="BK150" s="182">
        <f t="shared" si="29"/>
        <v>0</v>
      </c>
      <c r="BL150" s="20" t="s">
        <v>86</v>
      </c>
      <c r="BM150" s="20" t="s">
        <v>318</v>
      </c>
    </row>
    <row r="151" spans="2:65" s="1" customFormat="1" ht="16.5" customHeight="1">
      <c r="B151" s="170"/>
      <c r="C151" s="171" t="s">
        <v>233</v>
      </c>
      <c r="D151" s="171" t="s">
        <v>143</v>
      </c>
      <c r="E151" s="172" t="s">
        <v>319</v>
      </c>
      <c r="F151" s="173" t="s">
        <v>320</v>
      </c>
      <c r="G151" s="174" t="s">
        <v>247</v>
      </c>
      <c r="H151" s="175">
        <v>18.657</v>
      </c>
      <c r="I151" s="176"/>
      <c r="J151" s="177">
        <f t="shared" si="20"/>
        <v>0</v>
      </c>
      <c r="K151" s="173" t="s">
        <v>965</v>
      </c>
      <c r="L151" s="37"/>
      <c r="M151" s="178" t="s">
        <v>5</v>
      </c>
      <c r="N151" s="179" t="s">
        <v>43</v>
      </c>
      <c r="O151" s="38"/>
      <c r="P151" s="180">
        <f t="shared" si="21"/>
        <v>0</v>
      </c>
      <c r="Q151" s="180">
        <v>0</v>
      </c>
      <c r="R151" s="180">
        <f t="shared" si="22"/>
        <v>0</v>
      </c>
      <c r="S151" s="180">
        <v>0</v>
      </c>
      <c r="T151" s="181">
        <f t="shared" si="23"/>
        <v>0</v>
      </c>
      <c r="AR151" s="20" t="s">
        <v>86</v>
      </c>
      <c r="AT151" s="20" t="s">
        <v>143</v>
      </c>
      <c r="AU151" s="20" t="s">
        <v>80</v>
      </c>
      <c r="AY151" s="20" t="s">
        <v>140</v>
      </c>
      <c r="BE151" s="182">
        <f t="shared" si="24"/>
        <v>0</v>
      </c>
      <c r="BF151" s="182">
        <f t="shared" si="25"/>
        <v>0</v>
      </c>
      <c r="BG151" s="182">
        <f t="shared" si="26"/>
        <v>0</v>
      </c>
      <c r="BH151" s="182">
        <f t="shared" si="27"/>
        <v>0</v>
      </c>
      <c r="BI151" s="182">
        <f t="shared" si="28"/>
        <v>0</v>
      </c>
      <c r="BJ151" s="20" t="s">
        <v>11</v>
      </c>
      <c r="BK151" s="182">
        <f t="shared" si="29"/>
        <v>0</v>
      </c>
      <c r="BL151" s="20" t="s">
        <v>86</v>
      </c>
      <c r="BM151" s="20" t="s">
        <v>321</v>
      </c>
    </row>
    <row r="152" spans="2:65" s="10" customFormat="1" ht="29.85" customHeight="1">
      <c r="B152" s="157"/>
      <c r="D152" s="158" t="s">
        <v>71</v>
      </c>
      <c r="E152" s="168" t="s">
        <v>322</v>
      </c>
      <c r="F152" s="168" t="s">
        <v>323</v>
      </c>
      <c r="I152" s="160"/>
      <c r="J152" s="169">
        <f>BK152</f>
        <v>0</v>
      </c>
      <c r="L152" s="157"/>
      <c r="M152" s="162"/>
      <c r="N152" s="163"/>
      <c r="O152" s="163"/>
      <c r="P152" s="164">
        <f>P153</f>
        <v>0</v>
      </c>
      <c r="Q152" s="163"/>
      <c r="R152" s="164">
        <f>R153</f>
        <v>0</v>
      </c>
      <c r="S152" s="163"/>
      <c r="T152" s="165">
        <f>T153</f>
        <v>0</v>
      </c>
      <c r="AR152" s="158" t="s">
        <v>11</v>
      </c>
      <c r="AT152" s="166" t="s">
        <v>71</v>
      </c>
      <c r="AU152" s="166" t="s">
        <v>11</v>
      </c>
      <c r="AY152" s="158" t="s">
        <v>140</v>
      </c>
      <c r="BK152" s="167">
        <f>BK153</f>
        <v>0</v>
      </c>
    </row>
    <row r="153" spans="2:65" s="1" customFormat="1" ht="16.5" customHeight="1">
      <c r="B153" s="170"/>
      <c r="C153" s="171" t="s">
        <v>324</v>
      </c>
      <c r="D153" s="171" t="s">
        <v>143</v>
      </c>
      <c r="E153" s="172" t="s">
        <v>325</v>
      </c>
      <c r="F153" s="173" t="s">
        <v>326</v>
      </c>
      <c r="G153" s="174" t="s">
        <v>216</v>
      </c>
      <c r="H153" s="175">
        <v>0.57999999999999996</v>
      </c>
      <c r="I153" s="176"/>
      <c r="J153" s="177">
        <f>ROUND(I153*H153,0)</f>
        <v>0</v>
      </c>
      <c r="K153" s="173" t="s">
        <v>965</v>
      </c>
      <c r="L153" s="37"/>
      <c r="M153" s="178" t="s">
        <v>5</v>
      </c>
      <c r="N153" s="179" t="s">
        <v>43</v>
      </c>
      <c r="O153" s="38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20" t="s">
        <v>86</v>
      </c>
      <c r="AT153" s="20" t="s">
        <v>143</v>
      </c>
      <c r="AU153" s="20" t="s">
        <v>80</v>
      </c>
      <c r="AY153" s="20" t="s">
        <v>140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20" t="s">
        <v>11</v>
      </c>
      <c r="BK153" s="182">
        <f>ROUND(I153*H153,0)</f>
        <v>0</v>
      </c>
      <c r="BL153" s="20" t="s">
        <v>86</v>
      </c>
      <c r="BM153" s="20" t="s">
        <v>327</v>
      </c>
    </row>
    <row r="154" spans="2:65" s="10" customFormat="1" ht="29.85" customHeight="1">
      <c r="B154" s="157"/>
      <c r="D154" s="158" t="s">
        <v>71</v>
      </c>
      <c r="E154" s="168" t="s">
        <v>328</v>
      </c>
      <c r="F154" s="168" t="s">
        <v>329</v>
      </c>
      <c r="I154" s="160"/>
      <c r="J154" s="169">
        <f>BK154</f>
        <v>0</v>
      </c>
      <c r="L154" s="157"/>
      <c r="M154" s="162"/>
      <c r="N154" s="163"/>
      <c r="O154" s="163"/>
      <c r="P154" s="164">
        <f>SUM(P155:P174)</f>
        <v>0</v>
      </c>
      <c r="Q154" s="163"/>
      <c r="R154" s="164">
        <f>SUM(R155:R174)</f>
        <v>0</v>
      </c>
      <c r="S154" s="163"/>
      <c r="T154" s="165">
        <f>SUM(T155:T174)</f>
        <v>0</v>
      </c>
      <c r="AR154" s="158" t="s">
        <v>11</v>
      </c>
      <c r="AT154" s="166" t="s">
        <v>71</v>
      </c>
      <c r="AU154" s="166" t="s">
        <v>11</v>
      </c>
      <c r="AY154" s="158" t="s">
        <v>140</v>
      </c>
      <c r="BK154" s="167">
        <f>SUM(BK155:BK174)</f>
        <v>0</v>
      </c>
    </row>
    <row r="155" spans="2:65" s="1" customFormat="1" ht="16.5" customHeight="1">
      <c r="B155" s="170"/>
      <c r="C155" s="171" t="s">
        <v>236</v>
      </c>
      <c r="D155" s="171" t="s">
        <v>143</v>
      </c>
      <c r="E155" s="172" t="s">
        <v>330</v>
      </c>
      <c r="F155" s="173" t="s">
        <v>331</v>
      </c>
      <c r="G155" s="174" t="s">
        <v>207</v>
      </c>
      <c r="H155" s="175">
        <v>4</v>
      </c>
      <c r="I155" s="176"/>
      <c r="J155" s="177">
        <f t="shared" ref="J155:J174" si="30">ROUND(I155*H155,0)</f>
        <v>0</v>
      </c>
      <c r="K155" s="173" t="s">
        <v>965</v>
      </c>
      <c r="L155" s="37"/>
      <c r="M155" s="178" t="s">
        <v>5</v>
      </c>
      <c r="N155" s="179" t="s">
        <v>43</v>
      </c>
      <c r="O155" s="38"/>
      <c r="P155" s="180">
        <f t="shared" ref="P155:P174" si="31">O155*H155</f>
        <v>0</v>
      </c>
      <c r="Q155" s="180">
        <v>0</v>
      </c>
      <c r="R155" s="180">
        <f t="shared" ref="R155:R174" si="32">Q155*H155</f>
        <v>0</v>
      </c>
      <c r="S155" s="180">
        <v>0</v>
      </c>
      <c r="T155" s="181">
        <f t="shared" ref="T155:T174" si="33">S155*H155</f>
        <v>0</v>
      </c>
      <c r="AR155" s="20" t="s">
        <v>86</v>
      </c>
      <c r="AT155" s="20" t="s">
        <v>143</v>
      </c>
      <c r="AU155" s="20" t="s">
        <v>80</v>
      </c>
      <c r="AY155" s="20" t="s">
        <v>140</v>
      </c>
      <c r="BE155" s="182">
        <f t="shared" ref="BE155:BE174" si="34">IF(N155="základní",J155,0)</f>
        <v>0</v>
      </c>
      <c r="BF155" s="182">
        <f t="shared" ref="BF155:BF174" si="35">IF(N155="snížená",J155,0)</f>
        <v>0</v>
      </c>
      <c r="BG155" s="182">
        <f t="shared" ref="BG155:BG174" si="36">IF(N155="zákl. přenesená",J155,0)</f>
        <v>0</v>
      </c>
      <c r="BH155" s="182">
        <f t="shared" ref="BH155:BH174" si="37">IF(N155="sníž. přenesená",J155,0)</f>
        <v>0</v>
      </c>
      <c r="BI155" s="182">
        <f t="shared" ref="BI155:BI174" si="38">IF(N155="nulová",J155,0)</f>
        <v>0</v>
      </c>
      <c r="BJ155" s="20" t="s">
        <v>11</v>
      </c>
      <c r="BK155" s="182">
        <f t="shared" ref="BK155:BK174" si="39">ROUND(I155*H155,0)</f>
        <v>0</v>
      </c>
      <c r="BL155" s="20" t="s">
        <v>86</v>
      </c>
      <c r="BM155" s="20" t="s">
        <v>332</v>
      </c>
    </row>
    <row r="156" spans="2:65" s="1" customFormat="1" ht="16.5" customHeight="1">
      <c r="B156" s="170"/>
      <c r="C156" s="171" t="s">
        <v>333</v>
      </c>
      <c r="D156" s="171" t="s">
        <v>143</v>
      </c>
      <c r="E156" s="172" t="s">
        <v>334</v>
      </c>
      <c r="F156" s="173" t="s">
        <v>335</v>
      </c>
      <c r="G156" s="174" t="s">
        <v>167</v>
      </c>
      <c r="H156" s="175">
        <v>2.544</v>
      </c>
      <c r="I156" s="176"/>
      <c r="J156" s="177">
        <f t="shared" si="30"/>
        <v>0</v>
      </c>
      <c r="K156" s="173" t="s">
        <v>965</v>
      </c>
      <c r="L156" s="37"/>
      <c r="M156" s="178" t="s">
        <v>5</v>
      </c>
      <c r="N156" s="179" t="s">
        <v>43</v>
      </c>
      <c r="O156" s="38"/>
      <c r="P156" s="180">
        <f t="shared" si="31"/>
        <v>0</v>
      </c>
      <c r="Q156" s="180">
        <v>0</v>
      </c>
      <c r="R156" s="180">
        <f t="shared" si="32"/>
        <v>0</v>
      </c>
      <c r="S156" s="180">
        <v>0</v>
      </c>
      <c r="T156" s="181">
        <f t="shared" si="33"/>
        <v>0</v>
      </c>
      <c r="AR156" s="20" t="s">
        <v>86</v>
      </c>
      <c r="AT156" s="20" t="s">
        <v>143</v>
      </c>
      <c r="AU156" s="20" t="s">
        <v>80</v>
      </c>
      <c r="AY156" s="20" t="s">
        <v>140</v>
      </c>
      <c r="BE156" s="182">
        <f t="shared" si="34"/>
        <v>0</v>
      </c>
      <c r="BF156" s="182">
        <f t="shared" si="35"/>
        <v>0</v>
      </c>
      <c r="BG156" s="182">
        <f t="shared" si="36"/>
        <v>0</v>
      </c>
      <c r="BH156" s="182">
        <f t="shared" si="37"/>
        <v>0</v>
      </c>
      <c r="BI156" s="182">
        <f t="shared" si="38"/>
        <v>0</v>
      </c>
      <c r="BJ156" s="20" t="s">
        <v>11</v>
      </c>
      <c r="BK156" s="182">
        <f t="shared" si="39"/>
        <v>0</v>
      </c>
      <c r="BL156" s="20" t="s">
        <v>86</v>
      </c>
      <c r="BM156" s="20" t="s">
        <v>336</v>
      </c>
    </row>
    <row r="157" spans="2:65" s="1" customFormat="1" ht="16.5" customHeight="1">
      <c r="B157" s="170"/>
      <c r="C157" s="171" t="s">
        <v>240</v>
      </c>
      <c r="D157" s="171" t="s">
        <v>143</v>
      </c>
      <c r="E157" s="172" t="s">
        <v>337</v>
      </c>
      <c r="F157" s="173" t="s">
        <v>338</v>
      </c>
      <c r="G157" s="174" t="s">
        <v>146</v>
      </c>
      <c r="H157" s="175">
        <v>2.9860000000000002</v>
      </c>
      <c r="I157" s="176"/>
      <c r="J157" s="177">
        <f t="shared" si="30"/>
        <v>0</v>
      </c>
      <c r="K157" s="173" t="s">
        <v>965</v>
      </c>
      <c r="L157" s="37"/>
      <c r="M157" s="178" t="s">
        <v>5</v>
      </c>
      <c r="N157" s="179" t="s">
        <v>43</v>
      </c>
      <c r="O157" s="38"/>
      <c r="P157" s="180">
        <f t="shared" si="31"/>
        <v>0</v>
      </c>
      <c r="Q157" s="180">
        <v>0</v>
      </c>
      <c r="R157" s="180">
        <f t="shared" si="32"/>
        <v>0</v>
      </c>
      <c r="S157" s="180">
        <v>0</v>
      </c>
      <c r="T157" s="181">
        <f t="shared" si="33"/>
        <v>0</v>
      </c>
      <c r="AR157" s="20" t="s">
        <v>86</v>
      </c>
      <c r="AT157" s="20" t="s">
        <v>143</v>
      </c>
      <c r="AU157" s="20" t="s">
        <v>80</v>
      </c>
      <c r="AY157" s="20" t="s">
        <v>140</v>
      </c>
      <c r="BE157" s="182">
        <f t="shared" si="34"/>
        <v>0</v>
      </c>
      <c r="BF157" s="182">
        <f t="shared" si="35"/>
        <v>0</v>
      </c>
      <c r="BG157" s="182">
        <f t="shared" si="36"/>
        <v>0</v>
      </c>
      <c r="BH157" s="182">
        <f t="shared" si="37"/>
        <v>0</v>
      </c>
      <c r="BI157" s="182">
        <f t="shared" si="38"/>
        <v>0</v>
      </c>
      <c r="BJ157" s="20" t="s">
        <v>11</v>
      </c>
      <c r="BK157" s="182">
        <f t="shared" si="39"/>
        <v>0</v>
      </c>
      <c r="BL157" s="20" t="s">
        <v>86</v>
      </c>
      <c r="BM157" s="20" t="s">
        <v>339</v>
      </c>
    </row>
    <row r="158" spans="2:65" s="1" customFormat="1" ht="16.5" customHeight="1">
      <c r="B158" s="170"/>
      <c r="C158" s="171" t="s">
        <v>340</v>
      </c>
      <c r="D158" s="171" t="s">
        <v>143</v>
      </c>
      <c r="E158" s="172" t="s">
        <v>341</v>
      </c>
      <c r="F158" s="173" t="s">
        <v>342</v>
      </c>
      <c r="G158" s="174" t="s">
        <v>146</v>
      </c>
      <c r="H158" s="175">
        <v>0.97899999999999998</v>
      </c>
      <c r="I158" s="176"/>
      <c r="J158" s="177">
        <f t="shared" si="30"/>
        <v>0</v>
      </c>
      <c r="K158" s="173" t="s">
        <v>965</v>
      </c>
      <c r="L158" s="37"/>
      <c r="M158" s="178" t="s">
        <v>5</v>
      </c>
      <c r="N158" s="179" t="s">
        <v>43</v>
      </c>
      <c r="O158" s="38"/>
      <c r="P158" s="180">
        <f t="shared" si="31"/>
        <v>0</v>
      </c>
      <c r="Q158" s="180">
        <v>0</v>
      </c>
      <c r="R158" s="180">
        <f t="shared" si="32"/>
        <v>0</v>
      </c>
      <c r="S158" s="180">
        <v>0</v>
      </c>
      <c r="T158" s="181">
        <f t="shared" si="33"/>
        <v>0</v>
      </c>
      <c r="AR158" s="20" t="s">
        <v>86</v>
      </c>
      <c r="AT158" s="20" t="s">
        <v>143</v>
      </c>
      <c r="AU158" s="20" t="s">
        <v>80</v>
      </c>
      <c r="AY158" s="20" t="s">
        <v>140</v>
      </c>
      <c r="BE158" s="182">
        <f t="shared" si="34"/>
        <v>0</v>
      </c>
      <c r="BF158" s="182">
        <f t="shared" si="35"/>
        <v>0</v>
      </c>
      <c r="BG158" s="182">
        <f t="shared" si="36"/>
        <v>0</v>
      </c>
      <c r="BH158" s="182">
        <f t="shared" si="37"/>
        <v>0</v>
      </c>
      <c r="BI158" s="182">
        <f t="shared" si="38"/>
        <v>0</v>
      </c>
      <c r="BJ158" s="20" t="s">
        <v>11</v>
      </c>
      <c r="BK158" s="182">
        <f t="shared" si="39"/>
        <v>0</v>
      </c>
      <c r="BL158" s="20" t="s">
        <v>86</v>
      </c>
      <c r="BM158" s="20" t="s">
        <v>343</v>
      </c>
    </row>
    <row r="159" spans="2:65" s="1" customFormat="1" ht="16.5" customHeight="1">
      <c r="B159" s="170"/>
      <c r="C159" s="171" t="s">
        <v>243</v>
      </c>
      <c r="D159" s="171" t="s">
        <v>143</v>
      </c>
      <c r="E159" s="172" t="s">
        <v>344</v>
      </c>
      <c r="F159" s="173" t="s">
        <v>345</v>
      </c>
      <c r="G159" s="174" t="s">
        <v>146</v>
      </c>
      <c r="H159" s="175">
        <v>0.878</v>
      </c>
      <c r="I159" s="176"/>
      <c r="J159" s="177">
        <f t="shared" si="30"/>
        <v>0</v>
      </c>
      <c r="K159" s="173" t="s">
        <v>965</v>
      </c>
      <c r="L159" s="37"/>
      <c r="M159" s="178" t="s">
        <v>5</v>
      </c>
      <c r="N159" s="179" t="s">
        <v>43</v>
      </c>
      <c r="O159" s="38"/>
      <c r="P159" s="180">
        <f t="shared" si="31"/>
        <v>0</v>
      </c>
      <c r="Q159" s="180">
        <v>0</v>
      </c>
      <c r="R159" s="180">
        <f t="shared" si="32"/>
        <v>0</v>
      </c>
      <c r="S159" s="180">
        <v>0</v>
      </c>
      <c r="T159" s="181">
        <f t="shared" si="33"/>
        <v>0</v>
      </c>
      <c r="AR159" s="20" t="s">
        <v>86</v>
      </c>
      <c r="AT159" s="20" t="s">
        <v>143</v>
      </c>
      <c r="AU159" s="20" t="s">
        <v>80</v>
      </c>
      <c r="AY159" s="20" t="s">
        <v>140</v>
      </c>
      <c r="BE159" s="182">
        <f t="shared" si="34"/>
        <v>0</v>
      </c>
      <c r="BF159" s="182">
        <f t="shared" si="35"/>
        <v>0</v>
      </c>
      <c r="BG159" s="182">
        <f t="shared" si="36"/>
        <v>0</v>
      </c>
      <c r="BH159" s="182">
        <f t="shared" si="37"/>
        <v>0</v>
      </c>
      <c r="BI159" s="182">
        <f t="shared" si="38"/>
        <v>0</v>
      </c>
      <c r="BJ159" s="20" t="s">
        <v>11</v>
      </c>
      <c r="BK159" s="182">
        <f t="shared" si="39"/>
        <v>0</v>
      </c>
      <c r="BL159" s="20" t="s">
        <v>86</v>
      </c>
      <c r="BM159" s="20" t="s">
        <v>346</v>
      </c>
    </row>
    <row r="160" spans="2:65" s="1" customFormat="1" ht="16.5" customHeight="1">
      <c r="B160" s="170"/>
      <c r="C160" s="171" t="s">
        <v>347</v>
      </c>
      <c r="D160" s="171" t="s">
        <v>143</v>
      </c>
      <c r="E160" s="172" t="s">
        <v>348</v>
      </c>
      <c r="F160" s="173" t="s">
        <v>349</v>
      </c>
      <c r="G160" s="174" t="s">
        <v>146</v>
      </c>
      <c r="H160" s="175">
        <v>0.878</v>
      </c>
      <c r="I160" s="176"/>
      <c r="J160" s="177">
        <f t="shared" si="30"/>
        <v>0</v>
      </c>
      <c r="K160" s="173" t="s">
        <v>965</v>
      </c>
      <c r="L160" s="37"/>
      <c r="M160" s="178" t="s">
        <v>5</v>
      </c>
      <c r="N160" s="179" t="s">
        <v>43</v>
      </c>
      <c r="O160" s="38"/>
      <c r="P160" s="180">
        <f t="shared" si="31"/>
        <v>0</v>
      </c>
      <c r="Q160" s="180">
        <v>0</v>
      </c>
      <c r="R160" s="180">
        <f t="shared" si="32"/>
        <v>0</v>
      </c>
      <c r="S160" s="180">
        <v>0</v>
      </c>
      <c r="T160" s="181">
        <f t="shared" si="33"/>
        <v>0</v>
      </c>
      <c r="AR160" s="20" t="s">
        <v>86</v>
      </c>
      <c r="AT160" s="20" t="s">
        <v>143</v>
      </c>
      <c r="AU160" s="20" t="s">
        <v>80</v>
      </c>
      <c r="AY160" s="20" t="s">
        <v>140</v>
      </c>
      <c r="BE160" s="182">
        <f t="shared" si="34"/>
        <v>0</v>
      </c>
      <c r="BF160" s="182">
        <f t="shared" si="35"/>
        <v>0</v>
      </c>
      <c r="BG160" s="182">
        <f t="shared" si="36"/>
        <v>0</v>
      </c>
      <c r="BH160" s="182">
        <f t="shared" si="37"/>
        <v>0</v>
      </c>
      <c r="BI160" s="182">
        <f t="shared" si="38"/>
        <v>0</v>
      </c>
      <c r="BJ160" s="20" t="s">
        <v>11</v>
      </c>
      <c r="BK160" s="182">
        <f t="shared" si="39"/>
        <v>0</v>
      </c>
      <c r="BL160" s="20" t="s">
        <v>86</v>
      </c>
      <c r="BM160" s="20" t="s">
        <v>350</v>
      </c>
    </row>
    <row r="161" spans="2:65" s="1" customFormat="1" ht="16.5" customHeight="1">
      <c r="B161" s="170"/>
      <c r="C161" s="171" t="s">
        <v>248</v>
      </c>
      <c r="D161" s="171" t="s">
        <v>143</v>
      </c>
      <c r="E161" s="172" t="s">
        <v>351</v>
      </c>
      <c r="F161" s="173" t="s">
        <v>352</v>
      </c>
      <c r="G161" s="174" t="s">
        <v>167</v>
      </c>
      <c r="H161" s="175">
        <v>6.7859999999999996</v>
      </c>
      <c r="I161" s="176"/>
      <c r="J161" s="177">
        <f t="shared" si="30"/>
        <v>0</v>
      </c>
      <c r="K161" s="173" t="s">
        <v>965</v>
      </c>
      <c r="L161" s="37"/>
      <c r="M161" s="178" t="s">
        <v>5</v>
      </c>
      <c r="N161" s="179" t="s">
        <v>43</v>
      </c>
      <c r="O161" s="38"/>
      <c r="P161" s="180">
        <f t="shared" si="31"/>
        <v>0</v>
      </c>
      <c r="Q161" s="180">
        <v>0</v>
      </c>
      <c r="R161" s="180">
        <f t="shared" si="32"/>
        <v>0</v>
      </c>
      <c r="S161" s="180">
        <v>0</v>
      </c>
      <c r="T161" s="181">
        <f t="shared" si="33"/>
        <v>0</v>
      </c>
      <c r="AR161" s="20" t="s">
        <v>86</v>
      </c>
      <c r="AT161" s="20" t="s">
        <v>143</v>
      </c>
      <c r="AU161" s="20" t="s">
        <v>80</v>
      </c>
      <c r="AY161" s="20" t="s">
        <v>140</v>
      </c>
      <c r="BE161" s="182">
        <f t="shared" si="34"/>
        <v>0</v>
      </c>
      <c r="BF161" s="182">
        <f t="shared" si="35"/>
        <v>0</v>
      </c>
      <c r="BG161" s="182">
        <f t="shared" si="36"/>
        <v>0</v>
      </c>
      <c r="BH161" s="182">
        <f t="shared" si="37"/>
        <v>0</v>
      </c>
      <c r="BI161" s="182">
        <f t="shared" si="38"/>
        <v>0</v>
      </c>
      <c r="BJ161" s="20" t="s">
        <v>11</v>
      </c>
      <c r="BK161" s="182">
        <f t="shared" si="39"/>
        <v>0</v>
      </c>
      <c r="BL161" s="20" t="s">
        <v>86</v>
      </c>
      <c r="BM161" s="20" t="s">
        <v>353</v>
      </c>
    </row>
    <row r="162" spans="2:65" s="1" customFormat="1" ht="16.5" customHeight="1">
      <c r="B162" s="170"/>
      <c r="C162" s="171" t="s">
        <v>354</v>
      </c>
      <c r="D162" s="171" t="s">
        <v>143</v>
      </c>
      <c r="E162" s="172" t="s">
        <v>355</v>
      </c>
      <c r="F162" s="173" t="s">
        <v>356</v>
      </c>
      <c r="G162" s="174" t="s">
        <v>146</v>
      </c>
      <c r="H162" s="175">
        <v>0.94499999999999995</v>
      </c>
      <c r="I162" s="176"/>
      <c r="J162" s="177">
        <f t="shared" si="30"/>
        <v>0</v>
      </c>
      <c r="K162" s="173" t="s">
        <v>965</v>
      </c>
      <c r="L162" s="37"/>
      <c r="M162" s="178" t="s">
        <v>5</v>
      </c>
      <c r="N162" s="179" t="s">
        <v>43</v>
      </c>
      <c r="O162" s="38"/>
      <c r="P162" s="180">
        <f t="shared" si="31"/>
        <v>0</v>
      </c>
      <c r="Q162" s="180">
        <v>0</v>
      </c>
      <c r="R162" s="180">
        <f t="shared" si="32"/>
        <v>0</v>
      </c>
      <c r="S162" s="180">
        <v>0</v>
      </c>
      <c r="T162" s="181">
        <f t="shared" si="33"/>
        <v>0</v>
      </c>
      <c r="AR162" s="20" t="s">
        <v>86</v>
      </c>
      <c r="AT162" s="20" t="s">
        <v>143</v>
      </c>
      <c r="AU162" s="20" t="s">
        <v>80</v>
      </c>
      <c r="AY162" s="20" t="s">
        <v>140</v>
      </c>
      <c r="BE162" s="182">
        <f t="shared" si="34"/>
        <v>0</v>
      </c>
      <c r="BF162" s="182">
        <f t="shared" si="35"/>
        <v>0</v>
      </c>
      <c r="BG162" s="182">
        <f t="shared" si="36"/>
        <v>0</v>
      </c>
      <c r="BH162" s="182">
        <f t="shared" si="37"/>
        <v>0</v>
      </c>
      <c r="BI162" s="182">
        <f t="shared" si="38"/>
        <v>0</v>
      </c>
      <c r="BJ162" s="20" t="s">
        <v>11</v>
      </c>
      <c r="BK162" s="182">
        <f t="shared" si="39"/>
        <v>0</v>
      </c>
      <c r="BL162" s="20" t="s">
        <v>86</v>
      </c>
      <c r="BM162" s="20" t="s">
        <v>357</v>
      </c>
    </row>
    <row r="163" spans="2:65" s="1" customFormat="1" ht="16.5" customHeight="1">
      <c r="B163" s="170"/>
      <c r="C163" s="171" t="s">
        <v>251</v>
      </c>
      <c r="D163" s="171" t="s">
        <v>143</v>
      </c>
      <c r="E163" s="172" t="s">
        <v>358</v>
      </c>
      <c r="F163" s="173" t="s">
        <v>359</v>
      </c>
      <c r="G163" s="174" t="s">
        <v>146</v>
      </c>
      <c r="H163" s="175">
        <v>0.38500000000000001</v>
      </c>
      <c r="I163" s="176"/>
      <c r="J163" s="177">
        <f t="shared" si="30"/>
        <v>0</v>
      </c>
      <c r="K163" s="173" t="s">
        <v>965</v>
      </c>
      <c r="L163" s="37"/>
      <c r="M163" s="178" t="s">
        <v>5</v>
      </c>
      <c r="N163" s="179" t="s">
        <v>43</v>
      </c>
      <c r="O163" s="38"/>
      <c r="P163" s="180">
        <f t="shared" si="31"/>
        <v>0</v>
      </c>
      <c r="Q163" s="180">
        <v>0</v>
      </c>
      <c r="R163" s="180">
        <f t="shared" si="32"/>
        <v>0</v>
      </c>
      <c r="S163" s="180">
        <v>0</v>
      </c>
      <c r="T163" s="181">
        <f t="shared" si="33"/>
        <v>0</v>
      </c>
      <c r="AR163" s="20" t="s">
        <v>86</v>
      </c>
      <c r="AT163" s="20" t="s">
        <v>143</v>
      </c>
      <c r="AU163" s="20" t="s">
        <v>80</v>
      </c>
      <c r="AY163" s="20" t="s">
        <v>140</v>
      </c>
      <c r="BE163" s="182">
        <f t="shared" si="34"/>
        <v>0</v>
      </c>
      <c r="BF163" s="182">
        <f t="shared" si="35"/>
        <v>0</v>
      </c>
      <c r="BG163" s="182">
        <f t="shared" si="36"/>
        <v>0</v>
      </c>
      <c r="BH163" s="182">
        <f t="shared" si="37"/>
        <v>0</v>
      </c>
      <c r="BI163" s="182">
        <f t="shared" si="38"/>
        <v>0</v>
      </c>
      <c r="BJ163" s="20" t="s">
        <v>11</v>
      </c>
      <c r="BK163" s="182">
        <f t="shared" si="39"/>
        <v>0</v>
      </c>
      <c r="BL163" s="20" t="s">
        <v>86</v>
      </c>
      <c r="BM163" s="20" t="s">
        <v>360</v>
      </c>
    </row>
    <row r="164" spans="2:65" s="1" customFormat="1" ht="16.5" customHeight="1">
      <c r="B164" s="170"/>
      <c r="C164" s="171" t="s">
        <v>361</v>
      </c>
      <c r="D164" s="171" t="s">
        <v>143</v>
      </c>
      <c r="E164" s="172" t="s">
        <v>362</v>
      </c>
      <c r="F164" s="173" t="s">
        <v>363</v>
      </c>
      <c r="G164" s="174" t="s">
        <v>207</v>
      </c>
      <c r="H164" s="175">
        <v>6</v>
      </c>
      <c r="I164" s="176"/>
      <c r="J164" s="177">
        <f t="shared" si="30"/>
        <v>0</v>
      </c>
      <c r="K164" s="173" t="s">
        <v>965</v>
      </c>
      <c r="L164" s="37"/>
      <c r="M164" s="178" t="s">
        <v>5</v>
      </c>
      <c r="N164" s="179" t="s">
        <v>43</v>
      </c>
      <c r="O164" s="38"/>
      <c r="P164" s="180">
        <f t="shared" si="31"/>
        <v>0</v>
      </c>
      <c r="Q164" s="180">
        <v>0</v>
      </c>
      <c r="R164" s="180">
        <f t="shared" si="32"/>
        <v>0</v>
      </c>
      <c r="S164" s="180">
        <v>0</v>
      </c>
      <c r="T164" s="181">
        <f t="shared" si="33"/>
        <v>0</v>
      </c>
      <c r="AR164" s="20" t="s">
        <v>86</v>
      </c>
      <c r="AT164" s="20" t="s">
        <v>143</v>
      </c>
      <c r="AU164" s="20" t="s">
        <v>80</v>
      </c>
      <c r="AY164" s="20" t="s">
        <v>140</v>
      </c>
      <c r="BE164" s="182">
        <f t="shared" si="34"/>
        <v>0</v>
      </c>
      <c r="BF164" s="182">
        <f t="shared" si="35"/>
        <v>0</v>
      </c>
      <c r="BG164" s="182">
        <f t="shared" si="36"/>
        <v>0</v>
      </c>
      <c r="BH164" s="182">
        <f t="shared" si="37"/>
        <v>0</v>
      </c>
      <c r="BI164" s="182">
        <f t="shared" si="38"/>
        <v>0</v>
      </c>
      <c r="BJ164" s="20" t="s">
        <v>11</v>
      </c>
      <c r="BK164" s="182">
        <f t="shared" si="39"/>
        <v>0</v>
      </c>
      <c r="BL164" s="20" t="s">
        <v>86</v>
      </c>
      <c r="BM164" s="20" t="s">
        <v>364</v>
      </c>
    </row>
    <row r="165" spans="2:65" s="1" customFormat="1" ht="16.5" customHeight="1">
      <c r="B165" s="170"/>
      <c r="C165" s="171" t="s">
        <v>255</v>
      </c>
      <c r="D165" s="171" t="s">
        <v>143</v>
      </c>
      <c r="E165" s="172" t="s">
        <v>365</v>
      </c>
      <c r="F165" s="173" t="s">
        <v>366</v>
      </c>
      <c r="G165" s="174" t="s">
        <v>216</v>
      </c>
      <c r="H165" s="175">
        <v>24.82</v>
      </c>
      <c r="I165" s="176"/>
      <c r="J165" s="177">
        <f t="shared" si="30"/>
        <v>0</v>
      </c>
      <c r="K165" s="173" t="s">
        <v>965</v>
      </c>
      <c r="L165" s="37"/>
      <c r="M165" s="178" t="s">
        <v>5</v>
      </c>
      <c r="N165" s="179" t="s">
        <v>43</v>
      </c>
      <c r="O165" s="38"/>
      <c r="P165" s="180">
        <f t="shared" si="31"/>
        <v>0</v>
      </c>
      <c r="Q165" s="180">
        <v>0</v>
      </c>
      <c r="R165" s="180">
        <f t="shared" si="32"/>
        <v>0</v>
      </c>
      <c r="S165" s="180">
        <v>0</v>
      </c>
      <c r="T165" s="181">
        <f t="shared" si="33"/>
        <v>0</v>
      </c>
      <c r="AR165" s="20" t="s">
        <v>86</v>
      </c>
      <c r="AT165" s="20" t="s">
        <v>143</v>
      </c>
      <c r="AU165" s="20" t="s">
        <v>80</v>
      </c>
      <c r="AY165" s="20" t="s">
        <v>140</v>
      </c>
      <c r="BE165" s="182">
        <f t="shared" si="34"/>
        <v>0</v>
      </c>
      <c r="BF165" s="182">
        <f t="shared" si="35"/>
        <v>0</v>
      </c>
      <c r="BG165" s="182">
        <f t="shared" si="36"/>
        <v>0</v>
      </c>
      <c r="BH165" s="182">
        <f t="shared" si="37"/>
        <v>0</v>
      </c>
      <c r="BI165" s="182">
        <f t="shared" si="38"/>
        <v>0</v>
      </c>
      <c r="BJ165" s="20" t="s">
        <v>11</v>
      </c>
      <c r="BK165" s="182">
        <f t="shared" si="39"/>
        <v>0</v>
      </c>
      <c r="BL165" s="20" t="s">
        <v>86</v>
      </c>
      <c r="BM165" s="20" t="s">
        <v>367</v>
      </c>
    </row>
    <row r="166" spans="2:65" s="1" customFormat="1" ht="16.5" customHeight="1">
      <c r="B166" s="170"/>
      <c r="C166" s="171" t="s">
        <v>368</v>
      </c>
      <c r="D166" s="171" t="s">
        <v>143</v>
      </c>
      <c r="E166" s="172" t="s">
        <v>369</v>
      </c>
      <c r="F166" s="173" t="s">
        <v>370</v>
      </c>
      <c r="G166" s="174" t="s">
        <v>216</v>
      </c>
      <c r="H166" s="175">
        <v>9.9</v>
      </c>
      <c r="I166" s="176"/>
      <c r="J166" s="177">
        <f t="shared" si="30"/>
        <v>0</v>
      </c>
      <c r="K166" s="173" t="s">
        <v>965</v>
      </c>
      <c r="L166" s="37"/>
      <c r="M166" s="178" t="s">
        <v>5</v>
      </c>
      <c r="N166" s="179" t="s">
        <v>43</v>
      </c>
      <c r="O166" s="38"/>
      <c r="P166" s="180">
        <f t="shared" si="31"/>
        <v>0</v>
      </c>
      <c r="Q166" s="180">
        <v>0</v>
      </c>
      <c r="R166" s="180">
        <f t="shared" si="32"/>
        <v>0</v>
      </c>
      <c r="S166" s="180">
        <v>0</v>
      </c>
      <c r="T166" s="181">
        <f t="shared" si="33"/>
        <v>0</v>
      </c>
      <c r="AR166" s="20" t="s">
        <v>86</v>
      </c>
      <c r="AT166" s="20" t="s">
        <v>143</v>
      </c>
      <c r="AU166" s="20" t="s">
        <v>80</v>
      </c>
      <c r="AY166" s="20" t="s">
        <v>140</v>
      </c>
      <c r="BE166" s="182">
        <f t="shared" si="34"/>
        <v>0</v>
      </c>
      <c r="BF166" s="182">
        <f t="shared" si="35"/>
        <v>0</v>
      </c>
      <c r="BG166" s="182">
        <f t="shared" si="36"/>
        <v>0</v>
      </c>
      <c r="BH166" s="182">
        <f t="shared" si="37"/>
        <v>0</v>
      </c>
      <c r="BI166" s="182">
        <f t="shared" si="38"/>
        <v>0</v>
      </c>
      <c r="BJ166" s="20" t="s">
        <v>11</v>
      </c>
      <c r="BK166" s="182">
        <f t="shared" si="39"/>
        <v>0</v>
      </c>
      <c r="BL166" s="20" t="s">
        <v>86</v>
      </c>
      <c r="BM166" s="20" t="s">
        <v>371</v>
      </c>
    </row>
    <row r="167" spans="2:65" s="1" customFormat="1" ht="16.5" customHeight="1">
      <c r="B167" s="170"/>
      <c r="C167" s="171" t="s">
        <v>258</v>
      </c>
      <c r="D167" s="171" t="s">
        <v>143</v>
      </c>
      <c r="E167" s="172" t="s">
        <v>372</v>
      </c>
      <c r="F167" s="173" t="s">
        <v>373</v>
      </c>
      <c r="G167" s="174" t="s">
        <v>207</v>
      </c>
      <c r="H167" s="175">
        <v>1</v>
      </c>
      <c r="I167" s="176"/>
      <c r="J167" s="177">
        <f t="shared" si="30"/>
        <v>0</v>
      </c>
      <c r="K167" s="173" t="s">
        <v>965</v>
      </c>
      <c r="L167" s="37"/>
      <c r="M167" s="178" t="s">
        <v>5</v>
      </c>
      <c r="N167" s="179" t="s">
        <v>43</v>
      </c>
      <c r="O167" s="38"/>
      <c r="P167" s="180">
        <f t="shared" si="31"/>
        <v>0</v>
      </c>
      <c r="Q167" s="180">
        <v>0</v>
      </c>
      <c r="R167" s="180">
        <f t="shared" si="32"/>
        <v>0</v>
      </c>
      <c r="S167" s="180">
        <v>0</v>
      </c>
      <c r="T167" s="181">
        <f t="shared" si="33"/>
        <v>0</v>
      </c>
      <c r="AR167" s="20" t="s">
        <v>86</v>
      </c>
      <c r="AT167" s="20" t="s">
        <v>143</v>
      </c>
      <c r="AU167" s="20" t="s">
        <v>80</v>
      </c>
      <c r="AY167" s="20" t="s">
        <v>140</v>
      </c>
      <c r="BE167" s="182">
        <f t="shared" si="34"/>
        <v>0</v>
      </c>
      <c r="BF167" s="182">
        <f t="shared" si="35"/>
        <v>0</v>
      </c>
      <c r="BG167" s="182">
        <f t="shared" si="36"/>
        <v>0</v>
      </c>
      <c r="BH167" s="182">
        <f t="shared" si="37"/>
        <v>0</v>
      </c>
      <c r="BI167" s="182">
        <f t="shared" si="38"/>
        <v>0</v>
      </c>
      <c r="BJ167" s="20" t="s">
        <v>11</v>
      </c>
      <c r="BK167" s="182">
        <f t="shared" si="39"/>
        <v>0</v>
      </c>
      <c r="BL167" s="20" t="s">
        <v>86</v>
      </c>
      <c r="BM167" s="20" t="s">
        <v>374</v>
      </c>
    </row>
    <row r="168" spans="2:65" s="1" customFormat="1" ht="16.5" customHeight="1">
      <c r="B168" s="170"/>
      <c r="C168" s="171" t="s">
        <v>375</v>
      </c>
      <c r="D168" s="171" t="s">
        <v>143</v>
      </c>
      <c r="E168" s="172" t="s">
        <v>376</v>
      </c>
      <c r="F168" s="173" t="s">
        <v>377</v>
      </c>
      <c r="G168" s="174" t="s">
        <v>216</v>
      </c>
      <c r="H168" s="175">
        <v>2</v>
      </c>
      <c r="I168" s="176"/>
      <c r="J168" s="177">
        <f t="shared" si="30"/>
        <v>0</v>
      </c>
      <c r="K168" s="173" t="s">
        <v>965</v>
      </c>
      <c r="L168" s="37"/>
      <c r="M168" s="178" t="s">
        <v>5</v>
      </c>
      <c r="N168" s="179" t="s">
        <v>43</v>
      </c>
      <c r="O168" s="38"/>
      <c r="P168" s="180">
        <f t="shared" si="31"/>
        <v>0</v>
      </c>
      <c r="Q168" s="180">
        <v>0</v>
      </c>
      <c r="R168" s="180">
        <f t="shared" si="32"/>
        <v>0</v>
      </c>
      <c r="S168" s="180">
        <v>0</v>
      </c>
      <c r="T168" s="181">
        <f t="shared" si="33"/>
        <v>0</v>
      </c>
      <c r="AR168" s="20" t="s">
        <v>86</v>
      </c>
      <c r="AT168" s="20" t="s">
        <v>143</v>
      </c>
      <c r="AU168" s="20" t="s">
        <v>80</v>
      </c>
      <c r="AY168" s="20" t="s">
        <v>140</v>
      </c>
      <c r="BE168" s="182">
        <f t="shared" si="34"/>
        <v>0</v>
      </c>
      <c r="BF168" s="182">
        <f t="shared" si="35"/>
        <v>0</v>
      </c>
      <c r="BG168" s="182">
        <f t="shared" si="36"/>
        <v>0</v>
      </c>
      <c r="BH168" s="182">
        <f t="shared" si="37"/>
        <v>0</v>
      </c>
      <c r="BI168" s="182">
        <f t="shared" si="38"/>
        <v>0</v>
      </c>
      <c r="BJ168" s="20" t="s">
        <v>11</v>
      </c>
      <c r="BK168" s="182">
        <f t="shared" si="39"/>
        <v>0</v>
      </c>
      <c r="BL168" s="20" t="s">
        <v>86</v>
      </c>
      <c r="BM168" s="20" t="s">
        <v>378</v>
      </c>
    </row>
    <row r="169" spans="2:65" s="1" customFormat="1" ht="16.5" customHeight="1">
      <c r="B169" s="170"/>
      <c r="C169" s="171" t="s">
        <v>262</v>
      </c>
      <c r="D169" s="171" t="s">
        <v>143</v>
      </c>
      <c r="E169" s="172" t="s">
        <v>379</v>
      </c>
      <c r="F169" s="173" t="s">
        <v>380</v>
      </c>
      <c r="G169" s="174" t="s">
        <v>216</v>
      </c>
      <c r="H169" s="175">
        <v>5.8</v>
      </c>
      <c r="I169" s="176"/>
      <c r="J169" s="177">
        <f t="shared" si="30"/>
        <v>0</v>
      </c>
      <c r="K169" s="173" t="s">
        <v>965</v>
      </c>
      <c r="L169" s="37"/>
      <c r="M169" s="178" t="s">
        <v>5</v>
      </c>
      <c r="N169" s="179" t="s">
        <v>43</v>
      </c>
      <c r="O169" s="38"/>
      <c r="P169" s="180">
        <f t="shared" si="31"/>
        <v>0</v>
      </c>
      <c r="Q169" s="180">
        <v>0</v>
      </c>
      <c r="R169" s="180">
        <f t="shared" si="32"/>
        <v>0</v>
      </c>
      <c r="S169" s="180">
        <v>0</v>
      </c>
      <c r="T169" s="181">
        <f t="shared" si="33"/>
        <v>0</v>
      </c>
      <c r="AR169" s="20" t="s">
        <v>86</v>
      </c>
      <c r="AT169" s="20" t="s">
        <v>143</v>
      </c>
      <c r="AU169" s="20" t="s">
        <v>80</v>
      </c>
      <c r="AY169" s="20" t="s">
        <v>140</v>
      </c>
      <c r="BE169" s="182">
        <f t="shared" si="34"/>
        <v>0</v>
      </c>
      <c r="BF169" s="182">
        <f t="shared" si="35"/>
        <v>0</v>
      </c>
      <c r="BG169" s="182">
        <f t="shared" si="36"/>
        <v>0</v>
      </c>
      <c r="BH169" s="182">
        <f t="shared" si="37"/>
        <v>0</v>
      </c>
      <c r="BI169" s="182">
        <f t="shared" si="38"/>
        <v>0</v>
      </c>
      <c r="BJ169" s="20" t="s">
        <v>11</v>
      </c>
      <c r="BK169" s="182">
        <f t="shared" si="39"/>
        <v>0</v>
      </c>
      <c r="BL169" s="20" t="s">
        <v>86</v>
      </c>
      <c r="BM169" s="20" t="s">
        <v>381</v>
      </c>
    </row>
    <row r="170" spans="2:65" s="1" customFormat="1" ht="16.5" customHeight="1">
      <c r="B170" s="170"/>
      <c r="C170" s="171" t="s">
        <v>382</v>
      </c>
      <c r="D170" s="171" t="s">
        <v>143</v>
      </c>
      <c r="E170" s="172" t="s">
        <v>383</v>
      </c>
      <c r="F170" s="173" t="s">
        <v>384</v>
      </c>
      <c r="G170" s="174" t="s">
        <v>247</v>
      </c>
      <c r="H170" s="175">
        <v>13.239000000000001</v>
      </c>
      <c r="I170" s="176"/>
      <c r="J170" s="177">
        <f t="shared" si="30"/>
        <v>0</v>
      </c>
      <c r="K170" s="173" t="s">
        <v>965</v>
      </c>
      <c r="L170" s="37"/>
      <c r="M170" s="178" t="s">
        <v>5</v>
      </c>
      <c r="N170" s="179" t="s">
        <v>43</v>
      </c>
      <c r="O170" s="38"/>
      <c r="P170" s="180">
        <f t="shared" si="31"/>
        <v>0</v>
      </c>
      <c r="Q170" s="180">
        <v>0</v>
      </c>
      <c r="R170" s="180">
        <f t="shared" si="32"/>
        <v>0</v>
      </c>
      <c r="S170" s="180">
        <v>0</v>
      </c>
      <c r="T170" s="181">
        <f t="shared" si="33"/>
        <v>0</v>
      </c>
      <c r="AR170" s="20" t="s">
        <v>86</v>
      </c>
      <c r="AT170" s="20" t="s">
        <v>143</v>
      </c>
      <c r="AU170" s="20" t="s">
        <v>80</v>
      </c>
      <c r="AY170" s="20" t="s">
        <v>140</v>
      </c>
      <c r="BE170" s="182">
        <f t="shared" si="34"/>
        <v>0</v>
      </c>
      <c r="BF170" s="182">
        <f t="shared" si="35"/>
        <v>0</v>
      </c>
      <c r="BG170" s="182">
        <f t="shared" si="36"/>
        <v>0</v>
      </c>
      <c r="BH170" s="182">
        <f t="shared" si="37"/>
        <v>0</v>
      </c>
      <c r="BI170" s="182">
        <f t="shared" si="38"/>
        <v>0</v>
      </c>
      <c r="BJ170" s="20" t="s">
        <v>11</v>
      </c>
      <c r="BK170" s="182">
        <f t="shared" si="39"/>
        <v>0</v>
      </c>
      <c r="BL170" s="20" t="s">
        <v>86</v>
      </c>
      <c r="BM170" s="20" t="s">
        <v>385</v>
      </c>
    </row>
    <row r="171" spans="2:65" s="1" customFormat="1" ht="16.5" customHeight="1">
      <c r="B171" s="170"/>
      <c r="C171" s="171" t="s">
        <v>265</v>
      </c>
      <c r="D171" s="171" t="s">
        <v>143</v>
      </c>
      <c r="E171" s="172" t="s">
        <v>386</v>
      </c>
      <c r="F171" s="173" t="s">
        <v>387</v>
      </c>
      <c r="G171" s="174" t="s">
        <v>247</v>
      </c>
      <c r="H171" s="175">
        <v>13.239000000000001</v>
      </c>
      <c r="I171" s="176"/>
      <c r="J171" s="177">
        <f t="shared" si="30"/>
        <v>0</v>
      </c>
      <c r="K171" s="173" t="s">
        <v>965</v>
      </c>
      <c r="L171" s="37"/>
      <c r="M171" s="178" t="s">
        <v>5</v>
      </c>
      <c r="N171" s="179" t="s">
        <v>43</v>
      </c>
      <c r="O171" s="38"/>
      <c r="P171" s="180">
        <f t="shared" si="31"/>
        <v>0</v>
      </c>
      <c r="Q171" s="180">
        <v>0</v>
      </c>
      <c r="R171" s="180">
        <f t="shared" si="32"/>
        <v>0</v>
      </c>
      <c r="S171" s="180">
        <v>0</v>
      </c>
      <c r="T171" s="181">
        <f t="shared" si="33"/>
        <v>0</v>
      </c>
      <c r="AR171" s="20" t="s">
        <v>86</v>
      </c>
      <c r="AT171" s="20" t="s">
        <v>143</v>
      </c>
      <c r="AU171" s="20" t="s">
        <v>80</v>
      </c>
      <c r="AY171" s="20" t="s">
        <v>140</v>
      </c>
      <c r="BE171" s="182">
        <f t="shared" si="34"/>
        <v>0</v>
      </c>
      <c r="BF171" s="182">
        <f t="shared" si="35"/>
        <v>0</v>
      </c>
      <c r="BG171" s="182">
        <f t="shared" si="36"/>
        <v>0</v>
      </c>
      <c r="BH171" s="182">
        <f t="shared" si="37"/>
        <v>0</v>
      </c>
      <c r="BI171" s="182">
        <f t="shared" si="38"/>
        <v>0</v>
      </c>
      <c r="BJ171" s="20" t="s">
        <v>11</v>
      </c>
      <c r="BK171" s="182">
        <f t="shared" si="39"/>
        <v>0</v>
      </c>
      <c r="BL171" s="20" t="s">
        <v>86</v>
      </c>
      <c r="BM171" s="20" t="s">
        <v>388</v>
      </c>
    </row>
    <row r="172" spans="2:65" s="1" customFormat="1" ht="16.5" customHeight="1">
      <c r="B172" s="170"/>
      <c r="C172" s="171" t="s">
        <v>389</v>
      </c>
      <c r="D172" s="171" t="s">
        <v>143</v>
      </c>
      <c r="E172" s="172" t="s">
        <v>390</v>
      </c>
      <c r="F172" s="173" t="s">
        <v>391</v>
      </c>
      <c r="G172" s="174" t="s">
        <v>247</v>
      </c>
      <c r="H172" s="175">
        <v>13.239000000000001</v>
      </c>
      <c r="I172" s="176"/>
      <c r="J172" s="177">
        <f t="shared" si="30"/>
        <v>0</v>
      </c>
      <c r="K172" s="173" t="s">
        <v>965</v>
      </c>
      <c r="L172" s="37"/>
      <c r="M172" s="178" t="s">
        <v>5</v>
      </c>
      <c r="N172" s="179" t="s">
        <v>43</v>
      </c>
      <c r="O172" s="38"/>
      <c r="P172" s="180">
        <f t="shared" si="31"/>
        <v>0</v>
      </c>
      <c r="Q172" s="180">
        <v>0</v>
      </c>
      <c r="R172" s="180">
        <f t="shared" si="32"/>
        <v>0</v>
      </c>
      <c r="S172" s="180">
        <v>0</v>
      </c>
      <c r="T172" s="181">
        <f t="shared" si="33"/>
        <v>0</v>
      </c>
      <c r="AR172" s="20" t="s">
        <v>86</v>
      </c>
      <c r="AT172" s="20" t="s">
        <v>143</v>
      </c>
      <c r="AU172" s="20" t="s">
        <v>80</v>
      </c>
      <c r="AY172" s="20" t="s">
        <v>140</v>
      </c>
      <c r="BE172" s="182">
        <f t="shared" si="34"/>
        <v>0</v>
      </c>
      <c r="BF172" s="182">
        <f t="shared" si="35"/>
        <v>0</v>
      </c>
      <c r="BG172" s="182">
        <f t="shared" si="36"/>
        <v>0</v>
      </c>
      <c r="BH172" s="182">
        <f t="shared" si="37"/>
        <v>0</v>
      </c>
      <c r="BI172" s="182">
        <f t="shared" si="38"/>
        <v>0</v>
      </c>
      <c r="BJ172" s="20" t="s">
        <v>11</v>
      </c>
      <c r="BK172" s="182">
        <f t="shared" si="39"/>
        <v>0</v>
      </c>
      <c r="BL172" s="20" t="s">
        <v>86</v>
      </c>
      <c r="BM172" s="20" t="s">
        <v>392</v>
      </c>
    </row>
    <row r="173" spans="2:65" s="1" customFormat="1" ht="16.5" customHeight="1">
      <c r="B173" s="170"/>
      <c r="C173" s="171" t="s">
        <v>269</v>
      </c>
      <c r="D173" s="171" t="s">
        <v>143</v>
      </c>
      <c r="E173" s="172" t="s">
        <v>393</v>
      </c>
      <c r="F173" s="173" t="s">
        <v>394</v>
      </c>
      <c r="G173" s="174" t="s">
        <v>247</v>
      </c>
      <c r="H173" s="175">
        <v>132.38999999999999</v>
      </c>
      <c r="I173" s="176"/>
      <c r="J173" s="177">
        <f t="shared" si="30"/>
        <v>0</v>
      </c>
      <c r="K173" s="173" t="s">
        <v>965</v>
      </c>
      <c r="L173" s="37"/>
      <c r="M173" s="178" t="s">
        <v>5</v>
      </c>
      <c r="N173" s="179" t="s">
        <v>43</v>
      </c>
      <c r="O173" s="38"/>
      <c r="P173" s="180">
        <f t="shared" si="31"/>
        <v>0</v>
      </c>
      <c r="Q173" s="180">
        <v>0</v>
      </c>
      <c r="R173" s="180">
        <f t="shared" si="32"/>
        <v>0</v>
      </c>
      <c r="S173" s="180">
        <v>0</v>
      </c>
      <c r="T173" s="181">
        <f t="shared" si="33"/>
        <v>0</v>
      </c>
      <c r="AR173" s="20" t="s">
        <v>86</v>
      </c>
      <c r="AT173" s="20" t="s">
        <v>143</v>
      </c>
      <c r="AU173" s="20" t="s">
        <v>80</v>
      </c>
      <c r="AY173" s="20" t="s">
        <v>140</v>
      </c>
      <c r="BE173" s="182">
        <f t="shared" si="34"/>
        <v>0</v>
      </c>
      <c r="BF173" s="182">
        <f t="shared" si="35"/>
        <v>0</v>
      </c>
      <c r="BG173" s="182">
        <f t="shared" si="36"/>
        <v>0</v>
      </c>
      <c r="BH173" s="182">
        <f t="shared" si="37"/>
        <v>0</v>
      </c>
      <c r="BI173" s="182">
        <f t="shared" si="38"/>
        <v>0</v>
      </c>
      <c r="BJ173" s="20" t="s">
        <v>11</v>
      </c>
      <c r="BK173" s="182">
        <f t="shared" si="39"/>
        <v>0</v>
      </c>
      <c r="BL173" s="20" t="s">
        <v>86</v>
      </c>
      <c r="BM173" s="20" t="s">
        <v>395</v>
      </c>
    </row>
    <row r="174" spans="2:65" s="1" customFormat="1" ht="16.5" customHeight="1">
      <c r="B174" s="170"/>
      <c r="C174" s="171" t="s">
        <v>396</v>
      </c>
      <c r="D174" s="171" t="s">
        <v>143</v>
      </c>
      <c r="E174" s="172" t="s">
        <v>397</v>
      </c>
      <c r="F174" s="173" t="s">
        <v>398</v>
      </c>
      <c r="G174" s="174" t="s">
        <v>216</v>
      </c>
      <c r="H174" s="175">
        <v>5.0999999999999996</v>
      </c>
      <c r="I174" s="176"/>
      <c r="J174" s="177">
        <f t="shared" si="30"/>
        <v>0</v>
      </c>
      <c r="K174" s="173" t="s">
        <v>965</v>
      </c>
      <c r="L174" s="37"/>
      <c r="M174" s="178" t="s">
        <v>5</v>
      </c>
      <c r="N174" s="179" t="s">
        <v>43</v>
      </c>
      <c r="O174" s="38"/>
      <c r="P174" s="180">
        <f t="shared" si="31"/>
        <v>0</v>
      </c>
      <c r="Q174" s="180">
        <v>0</v>
      </c>
      <c r="R174" s="180">
        <f t="shared" si="32"/>
        <v>0</v>
      </c>
      <c r="S174" s="180">
        <v>0</v>
      </c>
      <c r="T174" s="181">
        <f t="shared" si="33"/>
        <v>0</v>
      </c>
      <c r="AR174" s="20" t="s">
        <v>86</v>
      </c>
      <c r="AT174" s="20" t="s">
        <v>143</v>
      </c>
      <c r="AU174" s="20" t="s">
        <v>80</v>
      </c>
      <c r="AY174" s="20" t="s">
        <v>140</v>
      </c>
      <c r="BE174" s="182">
        <f t="shared" si="34"/>
        <v>0</v>
      </c>
      <c r="BF174" s="182">
        <f t="shared" si="35"/>
        <v>0</v>
      </c>
      <c r="BG174" s="182">
        <f t="shared" si="36"/>
        <v>0</v>
      </c>
      <c r="BH174" s="182">
        <f t="shared" si="37"/>
        <v>0</v>
      </c>
      <c r="BI174" s="182">
        <f t="shared" si="38"/>
        <v>0</v>
      </c>
      <c r="BJ174" s="20" t="s">
        <v>11</v>
      </c>
      <c r="BK174" s="182">
        <f t="shared" si="39"/>
        <v>0</v>
      </c>
      <c r="BL174" s="20" t="s">
        <v>86</v>
      </c>
      <c r="BM174" s="20" t="s">
        <v>399</v>
      </c>
    </row>
    <row r="175" spans="2:65" s="10" customFormat="1" ht="29.85" customHeight="1">
      <c r="B175" s="157"/>
      <c r="D175" s="158" t="s">
        <v>71</v>
      </c>
      <c r="E175" s="168" t="s">
        <v>400</v>
      </c>
      <c r="F175" s="168" t="s">
        <v>401</v>
      </c>
      <c r="I175" s="160"/>
      <c r="J175" s="169">
        <f>BK175</f>
        <v>0</v>
      </c>
      <c r="L175" s="157"/>
      <c r="M175" s="162"/>
      <c r="N175" s="163"/>
      <c r="O175" s="163"/>
      <c r="P175" s="164">
        <f>SUM(P176:P182)</f>
        <v>0</v>
      </c>
      <c r="Q175" s="163"/>
      <c r="R175" s="164">
        <f>SUM(R176:R182)</f>
        <v>0</v>
      </c>
      <c r="S175" s="163"/>
      <c r="T175" s="165">
        <f>SUM(T176:T182)</f>
        <v>0</v>
      </c>
      <c r="AR175" s="158" t="s">
        <v>11</v>
      </c>
      <c r="AT175" s="166" t="s">
        <v>71</v>
      </c>
      <c r="AU175" s="166" t="s">
        <v>11</v>
      </c>
      <c r="AY175" s="158" t="s">
        <v>140</v>
      </c>
      <c r="BK175" s="167">
        <f>SUM(BK176:BK182)</f>
        <v>0</v>
      </c>
    </row>
    <row r="176" spans="2:65" s="1" customFormat="1" ht="16.5" customHeight="1">
      <c r="B176" s="170"/>
      <c r="C176" s="171" t="s">
        <v>272</v>
      </c>
      <c r="D176" s="171" t="s">
        <v>143</v>
      </c>
      <c r="E176" s="172" t="s">
        <v>402</v>
      </c>
      <c r="F176" s="173" t="s">
        <v>403</v>
      </c>
      <c r="G176" s="174" t="s">
        <v>247</v>
      </c>
      <c r="H176" s="175">
        <v>0.14699999999999999</v>
      </c>
      <c r="I176" s="176"/>
      <c r="J176" s="177">
        <f t="shared" ref="J176:J182" si="40">ROUND(I176*H176,0)</f>
        <v>0</v>
      </c>
      <c r="K176" s="173" t="s">
        <v>965</v>
      </c>
      <c r="L176" s="37"/>
      <c r="M176" s="178" t="s">
        <v>5</v>
      </c>
      <c r="N176" s="179" t="s">
        <v>43</v>
      </c>
      <c r="O176" s="38"/>
      <c r="P176" s="180">
        <f t="shared" ref="P176:P182" si="41">O176*H176</f>
        <v>0</v>
      </c>
      <c r="Q176" s="180">
        <v>0</v>
      </c>
      <c r="R176" s="180">
        <f t="shared" ref="R176:R182" si="42">Q176*H176</f>
        <v>0</v>
      </c>
      <c r="S176" s="180">
        <v>0</v>
      </c>
      <c r="T176" s="181">
        <f t="shared" ref="T176:T182" si="43">S176*H176</f>
        <v>0</v>
      </c>
      <c r="AR176" s="20" t="s">
        <v>86</v>
      </c>
      <c r="AT176" s="20" t="s">
        <v>143</v>
      </c>
      <c r="AU176" s="20" t="s">
        <v>80</v>
      </c>
      <c r="AY176" s="20" t="s">
        <v>140</v>
      </c>
      <c r="BE176" s="182">
        <f t="shared" ref="BE176:BE182" si="44">IF(N176="základní",J176,0)</f>
        <v>0</v>
      </c>
      <c r="BF176" s="182">
        <f t="shared" ref="BF176:BF182" si="45">IF(N176="snížená",J176,0)</f>
        <v>0</v>
      </c>
      <c r="BG176" s="182">
        <f t="shared" ref="BG176:BG182" si="46">IF(N176="zákl. přenesená",J176,0)</f>
        <v>0</v>
      </c>
      <c r="BH176" s="182">
        <f t="shared" ref="BH176:BH182" si="47">IF(N176="sníž. přenesená",J176,0)</f>
        <v>0</v>
      </c>
      <c r="BI176" s="182">
        <f t="shared" ref="BI176:BI182" si="48">IF(N176="nulová",J176,0)</f>
        <v>0</v>
      </c>
      <c r="BJ176" s="20" t="s">
        <v>11</v>
      </c>
      <c r="BK176" s="182">
        <f t="shared" ref="BK176:BK182" si="49">ROUND(I176*H176,0)</f>
        <v>0</v>
      </c>
      <c r="BL176" s="20" t="s">
        <v>86</v>
      </c>
      <c r="BM176" s="20" t="s">
        <v>404</v>
      </c>
    </row>
    <row r="177" spans="2:65" s="1" customFormat="1" ht="16.5" customHeight="1">
      <c r="B177" s="170"/>
      <c r="C177" s="171" t="s">
        <v>405</v>
      </c>
      <c r="D177" s="171" t="s">
        <v>143</v>
      </c>
      <c r="E177" s="172" t="s">
        <v>406</v>
      </c>
      <c r="F177" s="173" t="s">
        <v>407</v>
      </c>
      <c r="G177" s="174" t="s">
        <v>207</v>
      </c>
      <c r="H177" s="175">
        <v>2</v>
      </c>
      <c r="I177" s="176"/>
      <c r="J177" s="177">
        <f t="shared" si="40"/>
        <v>0</v>
      </c>
      <c r="K177" s="173" t="s">
        <v>965</v>
      </c>
      <c r="L177" s="37"/>
      <c r="M177" s="178" t="s">
        <v>5</v>
      </c>
      <c r="N177" s="179" t="s">
        <v>43</v>
      </c>
      <c r="O177" s="38"/>
      <c r="P177" s="180">
        <f t="shared" si="41"/>
        <v>0</v>
      </c>
      <c r="Q177" s="180">
        <v>0</v>
      </c>
      <c r="R177" s="180">
        <f t="shared" si="42"/>
        <v>0</v>
      </c>
      <c r="S177" s="180">
        <v>0</v>
      </c>
      <c r="T177" s="181">
        <f t="shared" si="43"/>
        <v>0</v>
      </c>
      <c r="AR177" s="20" t="s">
        <v>86</v>
      </c>
      <c r="AT177" s="20" t="s">
        <v>143</v>
      </c>
      <c r="AU177" s="20" t="s">
        <v>80</v>
      </c>
      <c r="AY177" s="20" t="s">
        <v>140</v>
      </c>
      <c r="BE177" s="182">
        <f t="shared" si="44"/>
        <v>0</v>
      </c>
      <c r="BF177" s="182">
        <f t="shared" si="45"/>
        <v>0</v>
      </c>
      <c r="BG177" s="182">
        <f t="shared" si="46"/>
        <v>0</v>
      </c>
      <c r="BH177" s="182">
        <f t="shared" si="47"/>
        <v>0</v>
      </c>
      <c r="BI177" s="182">
        <f t="shared" si="48"/>
        <v>0</v>
      </c>
      <c r="BJ177" s="20" t="s">
        <v>11</v>
      </c>
      <c r="BK177" s="182">
        <f t="shared" si="49"/>
        <v>0</v>
      </c>
      <c r="BL177" s="20" t="s">
        <v>86</v>
      </c>
      <c r="BM177" s="20" t="s">
        <v>408</v>
      </c>
    </row>
    <row r="178" spans="2:65" s="1" customFormat="1" ht="16.5" customHeight="1">
      <c r="B178" s="170"/>
      <c r="C178" s="171" t="s">
        <v>276</v>
      </c>
      <c r="D178" s="171" t="s">
        <v>143</v>
      </c>
      <c r="E178" s="172" t="s">
        <v>409</v>
      </c>
      <c r="F178" s="173" t="s">
        <v>410</v>
      </c>
      <c r="G178" s="174" t="s">
        <v>167</v>
      </c>
      <c r="H178" s="175">
        <v>0.2</v>
      </c>
      <c r="I178" s="176"/>
      <c r="J178" s="177">
        <f t="shared" si="40"/>
        <v>0</v>
      </c>
      <c r="K178" s="173" t="s">
        <v>965</v>
      </c>
      <c r="L178" s="37"/>
      <c r="M178" s="178" t="s">
        <v>5</v>
      </c>
      <c r="N178" s="179" t="s">
        <v>43</v>
      </c>
      <c r="O178" s="38"/>
      <c r="P178" s="180">
        <f t="shared" si="41"/>
        <v>0</v>
      </c>
      <c r="Q178" s="180">
        <v>0</v>
      </c>
      <c r="R178" s="180">
        <f t="shared" si="42"/>
        <v>0</v>
      </c>
      <c r="S178" s="180">
        <v>0</v>
      </c>
      <c r="T178" s="181">
        <f t="shared" si="43"/>
        <v>0</v>
      </c>
      <c r="AR178" s="20" t="s">
        <v>86</v>
      </c>
      <c r="AT178" s="20" t="s">
        <v>143</v>
      </c>
      <c r="AU178" s="20" t="s">
        <v>80</v>
      </c>
      <c r="AY178" s="20" t="s">
        <v>140</v>
      </c>
      <c r="BE178" s="182">
        <f t="shared" si="44"/>
        <v>0</v>
      </c>
      <c r="BF178" s="182">
        <f t="shared" si="45"/>
        <v>0</v>
      </c>
      <c r="BG178" s="182">
        <f t="shared" si="46"/>
        <v>0</v>
      </c>
      <c r="BH178" s="182">
        <f t="shared" si="47"/>
        <v>0</v>
      </c>
      <c r="BI178" s="182">
        <f t="shared" si="48"/>
        <v>0</v>
      </c>
      <c r="BJ178" s="20" t="s">
        <v>11</v>
      </c>
      <c r="BK178" s="182">
        <f t="shared" si="49"/>
        <v>0</v>
      </c>
      <c r="BL178" s="20" t="s">
        <v>86</v>
      </c>
      <c r="BM178" s="20" t="s">
        <v>411</v>
      </c>
    </row>
    <row r="179" spans="2:65" s="1" customFormat="1" ht="16.5" customHeight="1">
      <c r="B179" s="170"/>
      <c r="C179" s="171" t="s">
        <v>412</v>
      </c>
      <c r="D179" s="171" t="s">
        <v>143</v>
      </c>
      <c r="E179" s="172" t="s">
        <v>413</v>
      </c>
      <c r="F179" s="173" t="s">
        <v>414</v>
      </c>
      <c r="G179" s="174" t="s">
        <v>167</v>
      </c>
      <c r="H179" s="175">
        <v>14.906000000000001</v>
      </c>
      <c r="I179" s="176"/>
      <c r="J179" s="177">
        <f t="shared" si="40"/>
        <v>0</v>
      </c>
      <c r="K179" s="173" t="s">
        <v>965</v>
      </c>
      <c r="L179" s="37"/>
      <c r="M179" s="178" t="s">
        <v>5</v>
      </c>
      <c r="N179" s="179" t="s">
        <v>43</v>
      </c>
      <c r="O179" s="38"/>
      <c r="P179" s="180">
        <f t="shared" si="41"/>
        <v>0</v>
      </c>
      <c r="Q179" s="180">
        <v>0</v>
      </c>
      <c r="R179" s="180">
        <f t="shared" si="42"/>
        <v>0</v>
      </c>
      <c r="S179" s="180">
        <v>0</v>
      </c>
      <c r="T179" s="181">
        <f t="shared" si="43"/>
        <v>0</v>
      </c>
      <c r="AR179" s="20" t="s">
        <v>86</v>
      </c>
      <c r="AT179" s="20" t="s">
        <v>143</v>
      </c>
      <c r="AU179" s="20" t="s">
        <v>80</v>
      </c>
      <c r="AY179" s="20" t="s">
        <v>140</v>
      </c>
      <c r="BE179" s="182">
        <f t="shared" si="44"/>
        <v>0</v>
      </c>
      <c r="BF179" s="182">
        <f t="shared" si="45"/>
        <v>0</v>
      </c>
      <c r="BG179" s="182">
        <f t="shared" si="46"/>
        <v>0</v>
      </c>
      <c r="BH179" s="182">
        <f t="shared" si="47"/>
        <v>0</v>
      </c>
      <c r="BI179" s="182">
        <f t="shared" si="48"/>
        <v>0</v>
      </c>
      <c r="BJ179" s="20" t="s">
        <v>11</v>
      </c>
      <c r="BK179" s="182">
        <f t="shared" si="49"/>
        <v>0</v>
      </c>
      <c r="BL179" s="20" t="s">
        <v>86</v>
      </c>
      <c r="BM179" s="20" t="s">
        <v>415</v>
      </c>
    </row>
    <row r="180" spans="2:65" s="1" customFormat="1" ht="16.5" customHeight="1">
      <c r="B180" s="170"/>
      <c r="C180" s="171" t="s">
        <v>279</v>
      </c>
      <c r="D180" s="171" t="s">
        <v>143</v>
      </c>
      <c r="E180" s="172" t="s">
        <v>416</v>
      </c>
      <c r="F180" s="173" t="s">
        <v>417</v>
      </c>
      <c r="G180" s="174" t="s">
        <v>167</v>
      </c>
      <c r="H180" s="175">
        <v>4.8499999999999996</v>
      </c>
      <c r="I180" s="176"/>
      <c r="J180" s="177">
        <f t="shared" si="40"/>
        <v>0</v>
      </c>
      <c r="K180" s="173" t="s">
        <v>965</v>
      </c>
      <c r="L180" s="37"/>
      <c r="M180" s="178" t="s">
        <v>5</v>
      </c>
      <c r="N180" s="179" t="s">
        <v>43</v>
      </c>
      <c r="O180" s="38"/>
      <c r="P180" s="180">
        <f t="shared" si="41"/>
        <v>0</v>
      </c>
      <c r="Q180" s="180">
        <v>0</v>
      </c>
      <c r="R180" s="180">
        <f t="shared" si="42"/>
        <v>0</v>
      </c>
      <c r="S180" s="180">
        <v>0</v>
      </c>
      <c r="T180" s="181">
        <f t="shared" si="43"/>
        <v>0</v>
      </c>
      <c r="AR180" s="20" t="s">
        <v>86</v>
      </c>
      <c r="AT180" s="20" t="s">
        <v>143</v>
      </c>
      <c r="AU180" s="20" t="s">
        <v>80</v>
      </c>
      <c r="AY180" s="20" t="s">
        <v>140</v>
      </c>
      <c r="BE180" s="182">
        <f t="shared" si="44"/>
        <v>0</v>
      </c>
      <c r="BF180" s="182">
        <f t="shared" si="45"/>
        <v>0</v>
      </c>
      <c r="BG180" s="182">
        <f t="shared" si="46"/>
        <v>0</v>
      </c>
      <c r="BH180" s="182">
        <f t="shared" si="47"/>
        <v>0</v>
      </c>
      <c r="BI180" s="182">
        <f t="shared" si="48"/>
        <v>0</v>
      </c>
      <c r="BJ180" s="20" t="s">
        <v>11</v>
      </c>
      <c r="BK180" s="182">
        <f t="shared" si="49"/>
        <v>0</v>
      </c>
      <c r="BL180" s="20" t="s">
        <v>86</v>
      </c>
      <c r="BM180" s="20" t="s">
        <v>418</v>
      </c>
    </row>
    <row r="181" spans="2:65" s="1" customFormat="1" ht="16.5" customHeight="1">
      <c r="B181" s="170"/>
      <c r="C181" s="171" t="s">
        <v>419</v>
      </c>
      <c r="D181" s="171" t="s">
        <v>143</v>
      </c>
      <c r="E181" s="172" t="s">
        <v>420</v>
      </c>
      <c r="F181" s="173" t="s">
        <v>421</v>
      </c>
      <c r="G181" s="174" t="s">
        <v>216</v>
      </c>
      <c r="H181" s="175">
        <v>31.36</v>
      </c>
      <c r="I181" s="176"/>
      <c r="J181" s="177">
        <f t="shared" si="40"/>
        <v>0</v>
      </c>
      <c r="K181" s="173" t="s">
        <v>965</v>
      </c>
      <c r="L181" s="37"/>
      <c r="M181" s="178" t="s">
        <v>5</v>
      </c>
      <c r="N181" s="179" t="s">
        <v>43</v>
      </c>
      <c r="O181" s="38"/>
      <c r="P181" s="180">
        <f t="shared" si="41"/>
        <v>0</v>
      </c>
      <c r="Q181" s="180">
        <v>0</v>
      </c>
      <c r="R181" s="180">
        <f t="shared" si="42"/>
        <v>0</v>
      </c>
      <c r="S181" s="180">
        <v>0</v>
      </c>
      <c r="T181" s="181">
        <f t="shared" si="43"/>
        <v>0</v>
      </c>
      <c r="AR181" s="20" t="s">
        <v>86</v>
      </c>
      <c r="AT181" s="20" t="s">
        <v>143</v>
      </c>
      <c r="AU181" s="20" t="s">
        <v>80</v>
      </c>
      <c r="AY181" s="20" t="s">
        <v>140</v>
      </c>
      <c r="BE181" s="182">
        <f t="shared" si="44"/>
        <v>0</v>
      </c>
      <c r="BF181" s="182">
        <f t="shared" si="45"/>
        <v>0</v>
      </c>
      <c r="BG181" s="182">
        <f t="shared" si="46"/>
        <v>0</v>
      </c>
      <c r="BH181" s="182">
        <f t="shared" si="47"/>
        <v>0</v>
      </c>
      <c r="BI181" s="182">
        <f t="shared" si="48"/>
        <v>0</v>
      </c>
      <c r="BJ181" s="20" t="s">
        <v>11</v>
      </c>
      <c r="BK181" s="182">
        <f t="shared" si="49"/>
        <v>0</v>
      </c>
      <c r="BL181" s="20" t="s">
        <v>86</v>
      </c>
      <c r="BM181" s="20" t="s">
        <v>422</v>
      </c>
    </row>
    <row r="182" spans="2:65" s="1" customFormat="1" ht="16.5" customHeight="1">
      <c r="B182" s="170"/>
      <c r="C182" s="171" t="s">
        <v>283</v>
      </c>
      <c r="D182" s="171" t="s">
        <v>143</v>
      </c>
      <c r="E182" s="172" t="s">
        <v>423</v>
      </c>
      <c r="F182" s="173" t="s">
        <v>424</v>
      </c>
      <c r="G182" s="174" t="s">
        <v>146</v>
      </c>
      <c r="H182" s="175">
        <v>0.3</v>
      </c>
      <c r="I182" s="176"/>
      <c r="J182" s="177">
        <f t="shared" si="40"/>
        <v>0</v>
      </c>
      <c r="K182" s="173" t="s">
        <v>965</v>
      </c>
      <c r="L182" s="37"/>
      <c r="M182" s="178" t="s">
        <v>5</v>
      </c>
      <c r="N182" s="179" t="s">
        <v>43</v>
      </c>
      <c r="O182" s="38"/>
      <c r="P182" s="180">
        <f t="shared" si="41"/>
        <v>0</v>
      </c>
      <c r="Q182" s="180">
        <v>0</v>
      </c>
      <c r="R182" s="180">
        <f t="shared" si="42"/>
        <v>0</v>
      </c>
      <c r="S182" s="180">
        <v>0</v>
      </c>
      <c r="T182" s="181">
        <f t="shared" si="43"/>
        <v>0</v>
      </c>
      <c r="AR182" s="20" t="s">
        <v>86</v>
      </c>
      <c r="AT182" s="20" t="s">
        <v>143</v>
      </c>
      <c r="AU182" s="20" t="s">
        <v>80</v>
      </c>
      <c r="AY182" s="20" t="s">
        <v>140</v>
      </c>
      <c r="BE182" s="182">
        <f t="shared" si="44"/>
        <v>0</v>
      </c>
      <c r="BF182" s="182">
        <f t="shared" si="45"/>
        <v>0</v>
      </c>
      <c r="BG182" s="182">
        <f t="shared" si="46"/>
        <v>0</v>
      </c>
      <c r="BH182" s="182">
        <f t="shared" si="47"/>
        <v>0</v>
      </c>
      <c r="BI182" s="182">
        <f t="shared" si="48"/>
        <v>0</v>
      </c>
      <c r="BJ182" s="20" t="s">
        <v>11</v>
      </c>
      <c r="BK182" s="182">
        <f t="shared" si="49"/>
        <v>0</v>
      </c>
      <c r="BL182" s="20" t="s">
        <v>86</v>
      </c>
      <c r="BM182" s="20" t="s">
        <v>425</v>
      </c>
    </row>
    <row r="183" spans="2:65" s="10" customFormat="1" ht="37.35" customHeight="1">
      <c r="B183" s="157"/>
      <c r="D183" s="158" t="s">
        <v>71</v>
      </c>
      <c r="E183" s="159" t="s">
        <v>426</v>
      </c>
      <c r="F183" s="159" t="s">
        <v>427</v>
      </c>
      <c r="I183" s="160"/>
      <c r="J183" s="161">
        <f>BK183</f>
        <v>0</v>
      </c>
      <c r="L183" s="157"/>
      <c r="M183" s="162"/>
      <c r="N183" s="163"/>
      <c r="O183" s="163"/>
      <c r="P183" s="164">
        <f>P184+P193+P195+P212+P214+P220+P230+P234+P238+P240</f>
        <v>0</v>
      </c>
      <c r="Q183" s="163"/>
      <c r="R183" s="164">
        <f>R184+R193+R195+R212+R214+R220+R230+R234+R238+R240</f>
        <v>0</v>
      </c>
      <c r="S183" s="163"/>
      <c r="T183" s="165">
        <f>T184+T193+T195+T212+T214+T220+T230+T234+T238+T240</f>
        <v>0</v>
      </c>
      <c r="AR183" s="158" t="s">
        <v>80</v>
      </c>
      <c r="AT183" s="166" t="s">
        <v>71</v>
      </c>
      <c r="AU183" s="166" t="s">
        <v>72</v>
      </c>
      <c r="AY183" s="158" t="s">
        <v>140</v>
      </c>
      <c r="BK183" s="167">
        <f>BK184+BK193+BK195+BK212+BK214+BK220+BK230+BK234+BK238+BK240</f>
        <v>0</v>
      </c>
    </row>
    <row r="184" spans="2:65" s="10" customFormat="1" ht="19.899999999999999" customHeight="1">
      <c r="B184" s="157"/>
      <c r="D184" s="158" t="s">
        <v>71</v>
      </c>
      <c r="E184" s="168" t="s">
        <v>428</v>
      </c>
      <c r="F184" s="168" t="s">
        <v>429</v>
      </c>
      <c r="I184" s="160"/>
      <c r="J184" s="169">
        <f>BK184</f>
        <v>0</v>
      </c>
      <c r="L184" s="157"/>
      <c r="M184" s="162"/>
      <c r="N184" s="163"/>
      <c r="O184" s="163"/>
      <c r="P184" s="164">
        <f>SUM(P185:P192)</f>
        <v>0</v>
      </c>
      <c r="Q184" s="163"/>
      <c r="R184" s="164">
        <f>SUM(R185:R192)</f>
        <v>0</v>
      </c>
      <c r="S184" s="163"/>
      <c r="T184" s="165">
        <f>SUM(T185:T192)</f>
        <v>0</v>
      </c>
      <c r="AR184" s="158" t="s">
        <v>11</v>
      </c>
      <c r="AT184" s="166" t="s">
        <v>71</v>
      </c>
      <c r="AU184" s="166" t="s">
        <v>11</v>
      </c>
      <c r="AY184" s="158" t="s">
        <v>140</v>
      </c>
      <c r="BK184" s="167">
        <f>SUM(BK185:BK192)</f>
        <v>0</v>
      </c>
    </row>
    <row r="185" spans="2:65" s="1" customFormat="1" ht="16.5" customHeight="1">
      <c r="B185" s="170"/>
      <c r="C185" s="171" t="s">
        <v>430</v>
      </c>
      <c r="D185" s="171" t="s">
        <v>143</v>
      </c>
      <c r="E185" s="172" t="s">
        <v>431</v>
      </c>
      <c r="F185" s="173" t="s">
        <v>432</v>
      </c>
      <c r="G185" s="174" t="s">
        <v>167</v>
      </c>
      <c r="H185" s="175">
        <v>5.85</v>
      </c>
      <c r="I185" s="176"/>
      <c r="J185" s="177">
        <f t="shared" ref="J185:J192" si="50">ROUND(I185*H185,0)</f>
        <v>0</v>
      </c>
      <c r="K185" s="173" t="s">
        <v>965</v>
      </c>
      <c r="L185" s="37"/>
      <c r="M185" s="178" t="s">
        <v>5</v>
      </c>
      <c r="N185" s="179" t="s">
        <v>43</v>
      </c>
      <c r="O185" s="38"/>
      <c r="P185" s="180">
        <f t="shared" ref="P185:P192" si="51">O185*H185</f>
        <v>0</v>
      </c>
      <c r="Q185" s="180">
        <v>0</v>
      </c>
      <c r="R185" s="180">
        <f t="shared" ref="R185:R192" si="52">Q185*H185</f>
        <v>0</v>
      </c>
      <c r="S185" s="180">
        <v>0</v>
      </c>
      <c r="T185" s="181">
        <f t="shared" ref="T185:T192" si="53">S185*H185</f>
        <v>0</v>
      </c>
      <c r="AR185" s="20" t="s">
        <v>86</v>
      </c>
      <c r="AT185" s="20" t="s">
        <v>143</v>
      </c>
      <c r="AU185" s="20" t="s">
        <v>80</v>
      </c>
      <c r="AY185" s="20" t="s">
        <v>140</v>
      </c>
      <c r="BE185" s="182">
        <f t="shared" ref="BE185:BE192" si="54">IF(N185="základní",J185,0)</f>
        <v>0</v>
      </c>
      <c r="BF185" s="182">
        <f t="shared" ref="BF185:BF192" si="55">IF(N185="snížená",J185,0)</f>
        <v>0</v>
      </c>
      <c r="BG185" s="182">
        <f t="shared" ref="BG185:BG192" si="56">IF(N185="zákl. přenesená",J185,0)</f>
        <v>0</v>
      </c>
      <c r="BH185" s="182">
        <f t="shared" ref="BH185:BH192" si="57">IF(N185="sníž. přenesená",J185,0)</f>
        <v>0</v>
      </c>
      <c r="BI185" s="182">
        <f t="shared" ref="BI185:BI192" si="58">IF(N185="nulová",J185,0)</f>
        <v>0</v>
      </c>
      <c r="BJ185" s="20" t="s">
        <v>11</v>
      </c>
      <c r="BK185" s="182">
        <f t="shared" ref="BK185:BK192" si="59">ROUND(I185*H185,0)</f>
        <v>0</v>
      </c>
      <c r="BL185" s="20" t="s">
        <v>86</v>
      </c>
      <c r="BM185" s="20" t="s">
        <v>433</v>
      </c>
    </row>
    <row r="186" spans="2:65" s="1" customFormat="1" ht="16.5" customHeight="1">
      <c r="B186" s="170"/>
      <c r="C186" s="171" t="s">
        <v>286</v>
      </c>
      <c r="D186" s="171" t="s">
        <v>143</v>
      </c>
      <c r="E186" s="172" t="s">
        <v>434</v>
      </c>
      <c r="F186" s="173" t="s">
        <v>435</v>
      </c>
      <c r="G186" s="174" t="s">
        <v>167</v>
      </c>
      <c r="H186" s="175">
        <v>1.8</v>
      </c>
      <c r="I186" s="176"/>
      <c r="J186" s="177">
        <f t="shared" si="50"/>
        <v>0</v>
      </c>
      <c r="K186" s="173" t="s">
        <v>965</v>
      </c>
      <c r="L186" s="37"/>
      <c r="M186" s="178" t="s">
        <v>5</v>
      </c>
      <c r="N186" s="179" t="s">
        <v>43</v>
      </c>
      <c r="O186" s="38"/>
      <c r="P186" s="180">
        <f t="shared" si="51"/>
        <v>0</v>
      </c>
      <c r="Q186" s="180">
        <v>0</v>
      </c>
      <c r="R186" s="180">
        <f t="shared" si="52"/>
        <v>0</v>
      </c>
      <c r="S186" s="180">
        <v>0</v>
      </c>
      <c r="T186" s="181">
        <f t="shared" si="53"/>
        <v>0</v>
      </c>
      <c r="AR186" s="20" t="s">
        <v>86</v>
      </c>
      <c r="AT186" s="20" t="s">
        <v>143</v>
      </c>
      <c r="AU186" s="20" t="s">
        <v>80</v>
      </c>
      <c r="AY186" s="20" t="s">
        <v>140</v>
      </c>
      <c r="BE186" s="182">
        <f t="shared" si="54"/>
        <v>0</v>
      </c>
      <c r="BF186" s="182">
        <f t="shared" si="55"/>
        <v>0</v>
      </c>
      <c r="BG186" s="182">
        <f t="shared" si="56"/>
        <v>0</v>
      </c>
      <c r="BH186" s="182">
        <f t="shared" si="57"/>
        <v>0</v>
      </c>
      <c r="BI186" s="182">
        <f t="shared" si="58"/>
        <v>0</v>
      </c>
      <c r="BJ186" s="20" t="s">
        <v>11</v>
      </c>
      <c r="BK186" s="182">
        <f t="shared" si="59"/>
        <v>0</v>
      </c>
      <c r="BL186" s="20" t="s">
        <v>86</v>
      </c>
      <c r="BM186" s="20" t="s">
        <v>436</v>
      </c>
    </row>
    <row r="187" spans="2:65" s="1" customFormat="1" ht="16.5" customHeight="1">
      <c r="B187" s="170"/>
      <c r="C187" s="183" t="s">
        <v>437</v>
      </c>
      <c r="D187" s="183" t="s">
        <v>216</v>
      </c>
      <c r="E187" s="184" t="s">
        <v>438</v>
      </c>
      <c r="F187" s="185" t="s">
        <v>439</v>
      </c>
      <c r="G187" s="186" t="s">
        <v>247</v>
      </c>
      <c r="H187" s="187">
        <v>2E-3</v>
      </c>
      <c r="I187" s="188"/>
      <c r="J187" s="189">
        <f t="shared" si="50"/>
        <v>0</v>
      </c>
      <c r="K187" s="185" t="s">
        <v>965</v>
      </c>
      <c r="L187" s="190"/>
      <c r="M187" s="191" t="s">
        <v>5</v>
      </c>
      <c r="N187" s="192" t="s">
        <v>43</v>
      </c>
      <c r="O187" s="38"/>
      <c r="P187" s="180">
        <f t="shared" si="51"/>
        <v>0</v>
      </c>
      <c r="Q187" s="180">
        <v>0</v>
      </c>
      <c r="R187" s="180">
        <f t="shared" si="52"/>
        <v>0</v>
      </c>
      <c r="S187" s="180">
        <v>0</v>
      </c>
      <c r="T187" s="181">
        <f t="shared" si="53"/>
        <v>0</v>
      </c>
      <c r="AR187" s="20" t="s">
        <v>154</v>
      </c>
      <c r="AT187" s="20" t="s">
        <v>216</v>
      </c>
      <c r="AU187" s="20" t="s">
        <v>80</v>
      </c>
      <c r="AY187" s="20" t="s">
        <v>140</v>
      </c>
      <c r="BE187" s="182">
        <f t="shared" si="54"/>
        <v>0</v>
      </c>
      <c r="BF187" s="182">
        <f t="shared" si="55"/>
        <v>0</v>
      </c>
      <c r="BG187" s="182">
        <f t="shared" si="56"/>
        <v>0</v>
      </c>
      <c r="BH187" s="182">
        <f t="shared" si="57"/>
        <v>0</v>
      </c>
      <c r="BI187" s="182">
        <f t="shared" si="58"/>
        <v>0</v>
      </c>
      <c r="BJ187" s="20" t="s">
        <v>11</v>
      </c>
      <c r="BK187" s="182">
        <f t="shared" si="59"/>
        <v>0</v>
      </c>
      <c r="BL187" s="20" t="s">
        <v>86</v>
      </c>
      <c r="BM187" s="20" t="s">
        <v>440</v>
      </c>
    </row>
    <row r="188" spans="2:65" s="1" customFormat="1" ht="16.5" customHeight="1">
      <c r="B188" s="170"/>
      <c r="C188" s="171" t="s">
        <v>290</v>
      </c>
      <c r="D188" s="171" t="s">
        <v>143</v>
      </c>
      <c r="E188" s="172" t="s">
        <v>441</v>
      </c>
      <c r="F188" s="173" t="s">
        <v>442</v>
      </c>
      <c r="G188" s="174" t="s">
        <v>167</v>
      </c>
      <c r="H188" s="175">
        <v>11.7</v>
      </c>
      <c r="I188" s="176"/>
      <c r="J188" s="177">
        <f t="shared" si="50"/>
        <v>0</v>
      </c>
      <c r="K188" s="173" t="s">
        <v>965</v>
      </c>
      <c r="L188" s="37"/>
      <c r="M188" s="178" t="s">
        <v>5</v>
      </c>
      <c r="N188" s="179" t="s">
        <v>43</v>
      </c>
      <c r="O188" s="38"/>
      <c r="P188" s="180">
        <f t="shared" si="51"/>
        <v>0</v>
      </c>
      <c r="Q188" s="180">
        <v>0</v>
      </c>
      <c r="R188" s="180">
        <f t="shared" si="52"/>
        <v>0</v>
      </c>
      <c r="S188" s="180">
        <v>0</v>
      </c>
      <c r="T188" s="181">
        <f t="shared" si="53"/>
        <v>0</v>
      </c>
      <c r="AR188" s="20" t="s">
        <v>86</v>
      </c>
      <c r="AT188" s="20" t="s">
        <v>143</v>
      </c>
      <c r="AU188" s="20" t="s">
        <v>80</v>
      </c>
      <c r="AY188" s="20" t="s">
        <v>140</v>
      </c>
      <c r="BE188" s="182">
        <f t="shared" si="54"/>
        <v>0</v>
      </c>
      <c r="BF188" s="182">
        <f t="shared" si="55"/>
        <v>0</v>
      </c>
      <c r="BG188" s="182">
        <f t="shared" si="56"/>
        <v>0</v>
      </c>
      <c r="BH188" s="182">
        <f t="shared" si="57"/>
        <v>0</v>
      </c>
      <c r="BI188" s="182">
        <f t="shared" si="58"/>
        <v>0</v>
      </c>
      <c r="BJ188" s="20" t="s">
        <v>11</v>
      </c>
      <c r="BK188" s="182">
        <f t="shared" si="59"/>
        <v>0</v>
      </c>
      <c r="BL188" s="20" t="s">
        <v>86</v>
      </c>
      <c r="BM188" s="20" t="s">
        <v>443</v>
      </c>
    </row>
    <row r="189" spans="2:65" s="1" customFormat="1" ht="16.5" customHeight="1">
      <c r="B189" s="170"/>
      <c r="C189" s="171" t="s">
        <v>444</v>
      </c>
      <c r="D189" s="171" t="s">
        <v>143</v>
      </c>
      <c r="E189" s="172" t="s">
        <v>445</v>
      </c>
      <c r="F189" s="173" t="s">
        <v>446</v>
      </c>
      <c r="G189" s="174" t="s">
        <v>167</v>
      </c>
      <c r="H189" s="175">
        <v>3.6</v>
      </c>
      <c r="I189" s="176"/>
      <c r="J189" s="177">
        <f t="shared" si="50"/>
        <v>0</v>
      </c>
      <c r="K189" s="173" t="s">
        <v>965</v>
      </c>
      <c r="L189" s="37"/>
      <c r="M189" s="178" t="s">
        <v>5</v>
      </c>
      <c r="N189" s="179" t="s">
        <v>43</v>
      </c>
      <c r="O189" s="38"/>
      <c r="P189" s="180">
        <f t="shared" si="51"/>
        <v>0</v>
      </c>
      <c r="Q189" s="180">
        <v>0</v>
      </c>
      <c r="R189" s="180">
        <f t="shared" si="52"/>
        <v>0</v>
      </c>
      <c r="S189" s="180">
        <v>0</v>
      </c>
      <c r="T189" s="181">
        <f t="shared" si="53"/>
        <v>0</v>
      </c>
      <c r="AR189" s="20" t="s">
        <v>86</v>
      </c>
      <c r="AT189" s="20" t="s">
        <v>143</v>
      </c>
      <c r="AU189" s="20" t="s">
        <v>80</v>
      </c>
      <c r="AY189" s="20" t="s">
        <v>140</v>
      </c>
      <c r="BE189" s="182">
        <f t="shared" si="54"/>
        <v>0</v>
      </c>
      <c r="BF189" s="182">
        <f t="shared" si="55"/>
        <v>0</v>
      </c>
      <c r="BG189" s="182">
        <f t="shared" si="56"/>
        <v>0</v>
      </c>
      <c r="BH189" s="182">
        <f t="shared" si="57"/>
        <v>0</v>
      </c>
      <c r="BI189" s="182">
        <f t="shared" si="58"/>
        <v>0</v>
      </c>
      <c r="BJ189" s="20" t="s">
        <v>11</v>
      </c>
      <c r="BK189" s="182">
        <f t="shared" si="59"/>
        <v>0</v>
      </c>
      <c r="BL189" s="20" t="s">
        <v>86</v>
      </c>
      <c r="BM189" s="20" t="s">
        <v>447</v>
      </c>
    </row>
    <row r="190" spans="2:65" s="1" customFormat="1" ht="16.5" customHeight="1">
      <c r="B190" s="170"/>
      <c r="C190" s="183" t="s">
        <v>293</v>
      </c>
      <c r="D190" s="183" t="s">
        <v>216</v>
      </c>
      <c r="E190" s="184" t="s">
        <v>448</v>
      </c>
      <c r="F190" s="185" t="s">
        <v>449</v>
      </c>
      <c r="G190" s="186" t="s">
        <v>167</v>
      </c>
      <c r="H190" s="187">
        <v>17.774999999999999</v>
      </c>
      <c r="I190" s="188"/>
      <c r="J190" s="189">
        <f t="shared" si="50"/>
        <v>0</v>
      </c>
      <c r="K190" s="185" t="s">
        <v>965</v>
      </c>
      <c r="L190" s="190"/>
      <c r="M190" s="191" t="s">
        <v>5</v>
      </c>
      <c r="N190" s="192" t="s">
        <v>43</v>
      </c>
      <c r="O190" s="38"/>
      <c r="P190" s="180">
        <f t="shared" si="51"/>
        <v>0</v>
      </c>
      <c r="Q190" s="180">
        <v>0</v>
      </c>
      <c r="R190" s="180">
        <f t="shared" si="52"/>
        <v>0</v>
      </c>
      <c r="S190" s="180">
        <v>0</v>
      </c>
      <c r="T190" s="181">
        <f t="shared" si="53"/>
        <v>0</v>
      </c>
      <c r="AR190" s="20" t="s">
        <v>154</v>
      </c>
      <c r="AT190" s="20" t="s">
        <v>216</v>
      </c>
      <c r="AU190" s="20" t="s">
        <v>80</v>
      </c>
      <c r="AY190" s="20" t="s">
        <v>140</v>
      </c>
      <c r="BE190" s="182">
        <f t="shared" si="54"/>
        <v>0</v>
      </c>
      <c r="BF190" s="182">
        <f t="shared" si="55"/>
        <v>0</v>
      </c>
      <c r="BG190" s="182">
        <f t="shared" si="56"/>
        <v>0</v>
      </c>
      <c r="BH190" s="182">
        <f t="shared" si="57"/>
        <v>0</v>
      </c>
      <c r="BI190" s="182">
        <f t="shared" si="58"/>
        <v>0</v>
      </c>
      <c r="BJ190" s="20" t="s">
        <v>11</v>
      </c>
      <c r="BK190" s="182">
        <f t="shared" si="59"/>
        <v>0</v>
      </c>
      <c r="BL190" s="20" t="s">
        <v>86</v>
      </c>
      <c r="BM190" s="20" t="s">
        <v>450</v>
      </c>
    </row>
    <row r="191" spans="2:65" s="1" customFormat="1" ht="16.5" customHeight="1">
      <c r="B191" s="170"/>
      <c r="C191" s="171" t="s">
        <v>451</v>
      </c>
      <c r="D191" s="171" t="s">
        <v>143</v>
      </c>
      <c r="E191" s="172" t="s">
        <v>452</v>
      </c>
      <c r="F191" s="173" t="s">
        <v>453</v>
      </c>
      <c r="G191" s="174" t="s">
        <v>247</v>
      </c>
      <c r="H191" s="175">
        <v>8.7999999999999995E-2</v>
      </c>
      <c r="I191" s="176"/>
      <c r="J191" s="177">
        <f t="shared" si="50"/>
        <v>0</v>
      </c>
      <c r="K191" s="173" t="s">
        <v>965</v>
      </c>
      <c r="L191" s="37"/>
      <c r="M191" s="178" t="s">
        <v>5</v>
      </c>
      <c r="N191" s="179" t="s">
        <v>43</v>
      </c>
      <c r="O191" s="38"/>
      <c r="P191" s="180">
        <f t="shared" si="51"/>
        <v>0</v>
      </c>
      <c r="Q191" s="180">
        <v>0</v>
      </c>
      <c r="R191" s="180">
        <f t="shared" si="52"/>
        <v>0</v>
      </c>
      <c r="S191" s="180">
        <v>0</v>
      </c>
      <c r="T191" s="181">
        <f t="shared" si="53"/>
        <v>0</v>
      </c>
      <c r="AR191" s="20" t="s">
        <v>86</v>
      </c>
      <c r="AT191" s="20" t="s">
        <v>143</v>
      </c>
      <c r="AU191" s="20" t="s">
        <v>80</v>
      </c>
      <c r="AY191" s="20" t="s">
        <v>140</v>
      </c>
      <c r="BE191" s="182">
        <f t="shared" si="54"/>
        <v>0</v>
      </c>
      <c r="BF191" s="182">
        <f t="shared" si="55"/>
        <v>0</v>
      </c>
      <c r="BG191" s="182">
        <f t="shared" si="56"/>
        <v>0</v>
      </c>
      <c r="BH191" s="182">
        <f t="shared" si="57"/>
        <v>0</v>
      </c>
      <c r="BI191" s="182">
        <f t="shared" si="58"/>
        <v>0</v>
      </c>
      <c r="BJ191" s="20" t="s">
        <v>11</v>
      </c>
      <c r="BK191" s="182">
        <f t="shared" si="59"/>
        <v>0</v>
      </c>
      <c r="BL191" s="20" t="s">
        <v>86</v>
      </c>
      <c r="BM191" s="20" t="s">
        <v>454</v>
      </c>
    </row>
    <row r="192" spans="2:65" s="1" customFormat="1" ht="16.5" customHeight="1">
      <c r="B192" s="170"/>
      <c r="C192" s="171" t="s">
        <v>297</v>
      </c>
      <c r="D192" s="171" t="s">
        <v>143</v>
      </c>
      <c r="E192" s="172" t="s">
        <v>455</v>
      </c>
      <c r="F192" s="173" t="s">
        <v>456</v>
      </c>
      <c r="G192" s="174" t="s">
        <v>167</v>
      </c>
      <c r="H192" s="175">
        <v>11.7</v>
      </c>
      <c r="I192" s="176"/>
      <c r="J192" s="177">
        <f t="shared" si="50"/>
        <v>0</v>
      </c>
      <c r="K192" s="173" t="s">
        <v>965</v>
      </c>
      <c r="L192" s="37"/>
      <c r="M192" s="178" t="s">
        <v>5</v>
      </c>
      <c r="N192" s="179" t="s">
        <v>43</v>
      </c>
      <c r="O192" s="38"/>
      <c r="P192" s="180">
        <f t="shared" si="51"/>
        <v>0</v>
      </c>
      <c r="Q192" s="180">
        <v>0</v>
      </c>
      <c r="R192" s="180">
        <f t="shared" si="52"/>
        <v>0</v>
      </c>
      <c r="S192" s="180">
        <v>0</v>
      </c>
      <c r="T192" s="181">
        <f t="shared" si="53"/>
        <v>0</v>
      </c>
      <c r="AR192" s="20" t="s">
        <v>86</v>
      </c>
      <c r="AT192" s="20" t="s">
        <v>143</v>
      </c>
      <c r="AU192" s="20" t="s">
        <v>80</v>
      </c>
      <c r="AY192" s="20" t="s">
        <v>140</v>
      </c>
      <c r="BE192" s="182">
        <f t="shared" si="54"/>
        <v>0</v>
      </c>
      <c r="BF192" s="182">
        <f t="shared" si="55"/>
        <v>0</v>
      </c>
      <c r="BG192" s="182">
        <f t="shared" si="56"/>
        <v>0</v>
      </c>
      <c r="BH192" s="182">
        <f t="shared" si="57"/>
        <v>0</v>
      </c>
      <c r="BI192" s="182">
        <f t="shared" si="58"/>
        <v>0</v>
      </c>
      <c r="BJ192" s="20" t="s">
        <v>11</v>
      </c>
      <c r="BK192" s="182">
        <f t="shared" si="59"/>
        <v>0</v>
      </c>
      <c r="BL192" s="20" t="s">
        <v>86</v>
      </c>
      <c r="BM192" s="20" t="s">
        <v>457</v>
      </c>
    </row>
    <row r="193" spans="2:65" s="10" customFormat="1" ht="29.85" customHeight="1">
      <c r="B193" s="157"/>
      <c r="D193" s="158" t="s">
        <v>71</v>
      </c>
      <c r="E193" s="168" t="s">
        <v>458</v>
      </c>
      <c r="F193" s="168" t="s">
        <v>459</v>
      </c>
      <c r="I193" s="160"/>
      <c r="J193" s="169">
        <f>BK193</f>
        <v>0</v>
      </c>
      <c r="L193" s="157"/>
      <c r="M193" s="162"/>
      <c r="N193" s="163"/>
      <c r="O193" s="163"/>
      <c r="P193" s="164">
        <f>P194</f>
        <v>0</v>
      </c>
      <c r="Q193" s="163"/>
      <c r="R193" s="164">
        <f>R194</f>
        <v>0</v>
      </c>
      <c r="S193" s="163"/>
      <c r="T193" s="165">
        <f>T194</f>
        <v>0</v>
      </c>
      <c r="AR193" s="158" t="s">
        <v>80</v>
      </c>
      <c r="AT193" s="166" t="s">
        <v>71</v>
      </c>
      <c r="AU193" s="166" t="s">
        <v>11</v>
      </c>
      <c r="AY193" s="158" t="s">
        <v>140</v>
      </c>
      <c r="BK193" s="167">
        <f>BK194</f>
        <v>0</v>
      </c>
    </row>
    <row r="194" spans="2:65" s="1" customFormat="1" ht="16.5" customHeight="1">
      <c r="B194" s="170"/>
      <c r="C194" s="171" t="s">
        <v>460</v>
      </c>
      <c r="D194" s="171" t="s">
        <v>143</v>
      </c>
      <c r="E194" s="172" t="s">
        <v>461</v>
      </c>
      <c r="F194" s="173" t="s">
        <v>462</v>
      </c>
      <c r="G194" s="174" t="s">
        <v>167</v>
      </c>
      <c r="H194" s="175">
        <v>2</v>
      </c>
      <c r="I194" s="176"/>
      <c r="J194" s="177">
        <f>ROUND(I194*H194,0)</f>
        <v>0</v>
      </c>
      <c r="K194" s="173" t="s">
        <v>965</v>
      </c>
      <c r="L194" s="37"/>
      <c r="M194" s="178" t="s">
        <v>5</v>
      </c>
      <c r="N194" s="179" t="s">
        <v>43</v>
      </c>
      <c r="O194" s="38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AR194" s="20" t="s">
        <v>171</v>
      </c>
      <c r="AT194" s="20" t="s">
        <v>143</v>
      </c>
      <c r="AU194" s="20" t="s">
        <v>80</v>
      </c>
      <c r="AY194" s="20" t="s">
        <v>140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20" t="s">
        <v>11</v>
      </c>
      <c r="BK194" s="182">
        <f>ROUND(I194*H194,0)</f>
        <v>0</v>
      </c>
      <c r="BL194" s="20" t="s">
        <v>171</v>
      </c>
      <c r="BM194" s="20" t="s">
        <v>463</v>
      </c>
    </row>
    <row r="195" spans="2:65" s="10" customFormat="1" ht="29.85" customHeight="1">
      <c r="B195" s="157"/>
      <c r="D195" s="158" t="s">
        <v>71</v>
      </c>
      <c r="E195" s="168" t="s">
        <v>464</v>
      </c>
      <c r="F195" s="168" t="s">
        <v>465</v>
      </c>
      <c r="I195" s="160"/>
      <c r="J195" s="169">
        <f>BK195</f>
        <v>0</v>
      </c>
      <c r="L195" s="157"/>
      <c r="M195" s="162"/>
      <c r="N195" s="163"/>
      <c r="O195" s="163"/>
      <c r="P195" s="164">
        <f>SUM(P196:P211)</f>
        <v>0</v>
      </c>
      <c r="Q195" s="163"/>
      <c r="R195" s="164">
        <f>SUM(R196:R211)</f>
        <v>0</v>
      </c>
      <c r="S195" s="163"/>
      <c r="T195" s="165">
        <f>SUM(T196:T211)</f>
        <v>0</v>
      </c>
      <c r="AR195" s="158" t="s">
        <v>80</v>
      </c>
      <c r="AT195" s="166" t="s">
        <v>71</v>
      </c>
      <c r="AU195" s="166" t="s">
        <v>11</v>
      </c>
      <c r="AY195" s="158" t="s">
        <v>140</v>
      </c>
      <c r="BK195" s="167">
        <f>SUM(BK196:BK211)</f>
        <v>0</v>
      </c>
    </row>
    <row r="196" spans="2:65" s="1" customFormat="1" ht="16.5" customHeight="1">
      <c r="B196" s="170"/>
      <c r="C196" s="171" t="s">
        <v>300</v>
      </c>
      <c r="D196" s="171" t="s">
        <v>143</v>
      </c>
      <c r="E196" s="172" t="s">
        <v>466</v>
      </c>
      <c r="F196" s="173" t="s">
        <v>467</v>
      </c>
      <c r="G196" s="174" t="s">
        <v>216</v>
      </c>
      <c r="H196" s="175">
        <v>1</v>
      </c>
      <c r="I196" s="176"/>
      <c r="J196" s="177">
        <f t="shared" ref="J196:J211" si="60">ROUND(I196*H196,0)</f>
        <v>0</v>
      </c>
      <c r="K196" s="173" t="s">
        <v>965</v>
      </c>
      <c r="L196" s="37"/>
      <c r="M196" s="178" t="s">
        <v>5</v>
      </c>
      <c r="N196" s="179" t="s">
        <v>43</v>
      </c>
      <c r="O196" s="38"/>
      <c r="P196" s="180">
        <f t="shared" ref="P196:P211" si="61">O196*H196</f>
        <v>0</v>
      </c>
      <c r="Q196" s="180">
        <v>0</v>
      </c>
      <c r="R196" s="180">
        <f t="shared" ref="R196:R211" si="62">Q196*H196</f>
        <v>0</v>
      </c>
      <c r="S196" s="180">
        <v>0</v>
      </c>
      <c r="T196" s="181">
        <f t="shared" ref="T196:T211" si="63">S196*H196</f>
        <v>0</v>
      </c>
      <c r="AR196" s="20" t="s">
        <v>171</v>
      </c>
      <c r="AT196" s="20" t="s">
        <v>143</v>
      </c>
      <c r="AU196" s="20" t="s">
        <v>80</v>
      </c>
      <c r="AY196" s="20" t="s">
        <v>140</v>
      </c>
      <c r="BE196" s="182">
        <f t="shared" ref="BE196:BE211" si="64">IF(N196="základní",J196,0)</f>
        <v>0</v>
      </c>
      <c r="BF196" s="182">
        <f t="shared" ref="BF196:BF211" si="65">IF(N196="snížená",J196,0)</f>
        <v>0</v>
      </c>
      <c r="BG196" s="182">
        <f t="shared" ref="BG196:BG211" si="66">IF(N196="zákl. přenesená",J196,0)</f>
        <v>0</v>
      </c>
      <c r="BH196" s="182">
        <f t="shared" ref="BH196:BH211" si="67">IF(N196="sníž. přenesená",J196,0)</f>
        <v>0</v>
      </c>
      <c r="BI196" s="182">
        <f t="shared" ref="BI196:BI211" si="68">IF(N196="nulová",J196,0)</f>
        <v>0</v>
      </c>
      <c r="BJ196" s="20" t="s">
        <v>11</v>
      </c>
      <c r="BK196" s="182">
        <f t="shared" ref="BK196:BK211" si="69">ROUND(I196*H196,0)</f>
        <v>0</v>
      </c>
      <c r="BL196" s="20" t="s">
        <v>171</v>
      </c>
      <c r="BM196" s="20" t="s">
        <v>468</v>
      </c>
    </row>
    <row r="197" spans="2:65" s="1" customFormat="1" ht="16.5" customHeight="1">
      <c r="B197" s="170"/>
      <c r="C197" s="171" t="s">
        <v>469</v>
      </c>
      <c r="D197" s="171" t="s">
        <v>143</v>
      </c>
      <c r="E197" s="172" t="s">
        <v>470</v>
      </c>
      <c r="F197" s="173" t="s">
        <v>471</v>
      </c>
      <c r="G197" s="174" t="s">
        <v>207</v>
      </c>
      <c r="H197" s="175">
        <v>1</v>
      </c>
      <c r="I197" s="176"/>
      <c r="J197" s="177">
        <f t="shared" si="60"/>
        <v>0</v>
      </c>
      <c r="K197" s="173" t="s">
        <v>965</v>
      </c>
      <c r="L197" s="37"/>
      <c r="M197" s="178" t="s">
        <v>5</v>
      </c>
      <c r="N197" s="179" t="s">
        <v>43</v>
      </c>
      <c r="O197" s="38"/>
      <c r="P197" s="180">
        <f t="shared" si="61"/>
        <v>0</v>
      </c>
      <c r="Q197" s="180">
        <v>0</v>
      </c>
      <c r="R197" s="180">
        <f t="shared" si="62"/>
        <v>0</v>
      </c>
      <c r="S197" s="180">
        <v>0</v>
      </c>
      <c r="T197" s="181">
        <f t="shared" si="63"/>
        <v>0</v>
      </c>
      <c r="AR197" s="20" t="s">
        <v>171</v>
      </c>
      <c r="AT197" s="20" t="s">
        <v>143</v>
      </c>
      <c r="AU197" s="20" t="s">
        <v>80</v>
      </c>
      <c r="AY197" s="20" t="s">
        <v>140</v>
      </c>
      <c r="BE197" s="182">
        <f t="shared" si="64"/>
        <v>0</v>
      </c>
      <c r="BF197" s="182">
        <f t="shared" si="65"/>
        <v>0</v>
      </c>
      <c r="BG197" s="182">
        <f t="shared" si="66"/>
        <v>0</v>
      </c>
      <c r="BH197" s="182">
        <f t="shared" si="67"/>
        <v>0</v>
      </c>
      <c r="BI197" s="182">
        <f t="shared" si="68"/>
        <v>0</v>
      </c>
      <c r="BJ197" s="20" t="s">
        <v>11</v>
      </c>
      <c r="BK197" s="182">
        <f t="shared" si="69"/>
        <v>0</v>
      </c>
      <c r="BL197" s="20" t="s">
        <v>171</v>
      </c>
      <c r="BM197" s="20" t="s">
        <v>472</v>
      </c>
    </row>
    <row r="198" spans="2:65" s="1" customFormat="1" ht="16.5" customHeight="1">
      <c r="B198" s="170"/>
      <c r="C198" s="171" t="s">
        <v>304</v>
      </c>
      <c r="D198" s="171" t="s">
        <v>143</v>
      </c>
      <c r="E198" s="172" t="s">
        <v>473</v>
      </c>
      <c r="F198" s="173" t="s">
        <v>474</v>
      </c>
      <c r="G198" s="174" t="s">
        <v>247</v>
      </c>
      <c r="H198" s="175">
        <v>1E-3</v>
      </c>
      <c r="I198" s="176"/>
      <c r="J198" s="177">
        <f t="shared" si="60"/>
        <v>0</v>
      </c>
      <c r="K198" s="173" t="s">
        <v>965</v>
      </c>
      <c r="L198" s="37"/>
      <c r="M198" s="178" t="s">
        <v>5</v>
      </c>
      <c r="N198" s="179" t="s">
        <v>43</v>
      </c>
      <c r="O198" s="38"/>
      <c r="P198" s="180">
        <f t="shared" si="61"/>
        <v>0</v>
      </c>
      <c r="Q198" s="180">
        <v>0</v>
      </c>
      <c r="R198" s="180">
        <f t="shared" si="62"/>
        <v>0</v>
      </c>
      <c r="S198" s="180">
        <v>0</v>
      </c>
      <c r="T198" s="181">
        <f t="shared" si="63"/>
        <v>0</v>
      </c>
      <c r="AR198" s="20" t="s">
        <v>171</v>
      </c>
      <c r="AT198" s="20" t="s">
        <v>143</v>
      </c>
      <c r="AU198" s="20" t="s">
        <v>80</v>
      </c>
      <c r="AY198" s="20" t="s">
        <v>140</v>
      </c>
      <c r="BE198" s="182">
        <f t="shared" si="64"/>
        <v>0</v>
      </c>
      <c r="BF198" s="182">
        <f t="shared" si="65"/>
        <v>0</v>
      </c>
      <c r="BG198" s="182">
        <f t="shared" si="66"/>
        <v>0</v>
      </c>
      <c r="BH198" s="182">
        <f t="shared" si="67"/>
        <v>0</v>
      </c>
      <c r="BI198" s="182">
        <f t="shared" si="68"/>
        <v>0</v>
      </c>
      <c r="BJ198" s="20" t="s">
        <v>11</v>
      </c>
      <c r="BK198" s="182">
        <f t="shared" si="69"/>
        <v>0</v>
      </c>
      <c r="BL198" s="20" t="s">
        <v>171</v>
      </c>
      <c r="BM198" s="20" t="s">
        <v>475</v>
      </c>
    </row>
    <row r="199" spans="2:65" s="1" customFormat="1" ht="16.5" customHeight="1">
      <c r="B199" s="170"/>
      <c r="C199" s="171" t="s">
        <v>476</v>
      </c>
      <c r="D199" s="171" t="s">
        <v>143</v>
      </c>
      <c r="E199" s="172" t="s">
        <v>477</v>
      </c>
      <c r="F199" s="173" t="s">
        <v>478</v>
      </c>
      <c r="G199" s="174" t="s">
        <v>216</v>
      </c>
      <c r="H199" s="175">
        <v>2</v>
      </c>
      <c r="I199" s="176"/>
      <c r="J199" s="177">
        <f t="shared" si="60"/>
        <v>0</v>
      </c>
      <c r="K199" s="173" t="s">
        <v>965</v>
      </c>
      <c r="L199" s="37"/>
      <c r="M199" s="178" t="s">
        <v>5</v>
      </c>
      <c r="N199" s="179" t="s">
        <v>43</v>
      </c>
      <c r="O199" s="38"/>
      <c r="P199" s="180">
        <f t="shared" si="61"/>
        <v>0</v>
      </c>
      <c r="Q199" s="180">
        <v>0</v>
      </c>
      <c r="R199" s="180">
        <f t="shared" si="62"/>
        <v>0</v>
      </c>
      <c r="S199" s="180">
        <v>0</v>
      </c>
      <c r="T199" s="181">
        <f t="shared" si="63"/>
        <v>0</v>
      </c>
      <c r="AR199" s="20" t="s">
        <v>171</v>
      </c>
      <c r="AT199" s="20" t="s">
        <v>143</v>
      </c>
      <c r="AU199" s="20" t="s">
        <v>80</v>
      </c>
      <c r="AY199" s="20" t="s">
        <v>140</v>
      </c>
      <c r="BE199" s="182">
        <f t="shared" si="64"/>
        <v>0</v>
      </c>
      <c r="BF199" s="182">
        <f t="shared" si="65"/>
        <v>0</v>
      </c>
      <c r="BG199" s="182">
        <f t="shared" si="66"/>
        <v>0</v>
      </c>
      <c r="BH199" s="182">
        <f t="shared" si="67"/>
        <v>0</v>
      </c>
      <c r="BI199" s="182">
        <f t="shared" si="68"/>
        <v>0</v>
      </c>
      <c r="BJ199" s="20" t="s">
        <v>11</v>
      </c>
      <c r="BK199" s="182">
        <f t="shared" si="69"/>
        <v>0</v>
      </c>
      <c r="BL199" s="20" t="s">
        <v>171</v>
      </c>
      <c r="BM199" s="20" t="s">
        <v>479</v>
      </c>
    </row>
    <row r="200" spans="2:65" s="1" customFormat="1" ht="16.5" customHeight="1">
      <c r="B200" s="170"/>
      <c r="C200" s="171" t="s">
        <v>307</v>
      </c>
      <c r="D200" s="171" t="s">
        <v>143</v>
      </c>
      <c r="E200" s="172" t="s">
        <v>480</v>
      </c>
      <c r="F200" s="173" t="s">
        <v>481</v>
      </c>
      <c r="G200" s="174" t="s">
        <v>216</v>
      </c>
      <c r="H200" s="175">
        <v>2</v>
      </c>
      <c r="I200" s="176"/>
      <c r="J200" s="177">
        <f t="shared" si="60"/>
        <v>0</v>
      </c>
      <c r="K200" s="173" t="s">
        <v>965</v>
      </c>
      <c r="L200" s="37"/>
      <c r="M200" s="178" t="s">
        <v>5</v>
      </c>
      <c r="N200" s="179" t="s">
        <v>43</v>
      </c>
      <c r="O200" s="38"/>
      <c r="P200" s="180">
        <f t="shared" si="61"/>
        <v>0</v>
      </c>
      <c r="Q200" s="180">
        <v>0</v>
      </c>
      <c r="R200" s="180">
        <f t="shared" si="62"/>
        <v>0</v>
      </c>
      <c r="S200" s="180">
        <v>0</v>
      </c>
      <c r="T200" s="181">
        <f t="shared" si="63"/>
        <v>0</v>
      </c>
      <c r="AR200" s="20" t="s">
        <v>171</v>
      </c>
      <c r="AT200" s="20" t="s">
        <v>143</v>
      </c>
      <c r="AU200" s="20" t="s">
        <v>80</v>
      </c>
      <c r="AY200" s="20" t="s">
        <v>140</v>
      </c>
      <c r="BE200" s="182">
        <f t="shared" si="64"/>
        <v>0</v>
      </c>
      <c r="BF200" s="182">
        <f t="shared" si="65"/>
        <v>0</v>
      </c>
      <c r="BG200" s="182">
        <f t="shared" si="66"/>
        <v>0</v>
      </c>
      <c r="BH200" s="182">
        <f t="shared" si="67"/>
        <v>0</v>
      </c>
      <c r="BI200" s="182">
        <f t="shared" si="68"/>
        <v>0</v>
      </c>
      <c r="BJ200" s="20" t="s">
        <v>11</v>
      </c>
      <c r="BK200" s="182">
        <f t="shared" si="69"/>
        <v>0</v>
      </c>
      <c r="BL200" s="20" t="s">
        <v>171</v>
      </c>
      <c r="BM200" s="20" t="s">
        <v>482</v>
      </c>
    </row>
    <row r="201" spans="2:65" s="1" customFormat="1" ht="16.5" customHeight="1">
      <c r="B201" s="170"/>
      <c r="C201" s="171" t="s">
        <v>483</v>
      </c>
      <c r="D201" s="171" t="s">
        <v>143</v>
      </c>
      <c r="E201" s="172" t="s">
        <v>484</v>
      </c>
      <c r="F201" s="173" t="s">
        <v>485</v>
      </c>
      <c r="G201" s="174" t="s">
        <v>207</v>
      </c>
      <c r="H201" s="175">
        <v>2</v>
      </c>
      <c r="I201" s="176"/>
      <c r="J201" s="177">
        <f t="shared" si="60"/>
        <v>0</v>
      </c>
      <c r="K201" s="173" t="s">
        <v>965</v>
      </c>
      <c r="L201" s="37"/>
      <c r="M201" s="178" t="s">
        <v>5</v>
      </c>
      <c r="N201" s="179" t="s">
        <v>43</v>
      </c>
      <c r="O201" s="38"/>
      <c r="P201" s="180">
        <f t="shared" si="61"/>
        <v>0</v>
      </c>
      <c r="Q201" s="180">
        <v>0</v>
      </c>
      <c r="R201" s="180">
        <f t="shared" si="62"/>
        <v>0</v>
      </c>
      <c r="S201" s="180">
        <v>0</v>
      </c>
      <c r="T201" s="181">
        <f t="shared" si="63"/>
        <v>0</v>
      </c>
      <c r="AR201" s="20" t="s">
        <v>171</v>
      </c>
      <c r="AT201" s="20" t="s">
        <v>143</v>
      </c>
      <c r="AU201" s="20" t="s">
        <v>80</v>
      </c>
      <c r="AY201" s="20" t="s">
        <v>140</v>
      </c>
      <c r="BE201" s="182">
        <f t="shared" si="64"/>
        <v>0</v>
      </c>
      <c r="BF201" s="182">
        <f t="shared" si="65"/>
        <v>0</v>
      </c>
      <c r="BG201" s="182">
        <f t="shared" si="66"/>
        <v>0</v>
      </c>
      <c r="BH201" s="182">
        <f t="shared" si="67"/>
        <v>0</v>
      </c>
      <c r="BI201" s="182">
        <f t="shared" si="68"/>
        <v>0</v>
      </c>
      <c r="BJ201" s="20" t="s">
        <v>11</v>
      </c>
      <c r="BK201" s="182">
        <f t="shared" si="69"/>
        <v>0</v>
      </c>
      <c r="BL201" s="20" t="s">
        <v>171</v>
      </c>
      <c r="BM201" s="20" t="s">
        <v>486</v>
      </c>
    </row>
    <row r="202" spans="2:65" s="1" customFormat="1" ht="16.5" customHeight="1">
      <c r="B202" s="170"/>
      <c r="C202" s="171" t="s">
        <v>311</v>
      </c>
      <c r="D202" s="171" t="s">
        <v>143</v>
      </c>
      <c r="E202" s="172" t="s">
        <v>487</v>
      </c>
      <c r="F202" s="173" t="s">
        <v>488</v>
      </c>
      <c r="G202" s="174" t="s">
        <v>247</v>
      </c>
      <c r="H202" s="175">
        <v>1E-3</v>
      </c>
      <c r="I202" s="176"/>
      <c r="J202" s="177">
        <f t="shared" si="60"/>
        <v>0</v>
      </c>
      <c r="K202" s="173" t="s">
        <v>965</v>
      </c>
      <c r="L202" s="37"/>
      <c r="M202" s="178" t="s">
        <v>5</v>
      </c>
      <c r="N202" s="179" t="s">
        <v>43</v>
      </c>
      <c r="O202" s="38"/>
      <c r="P202" s="180">
        <f t="shared" si="61"/>
        <v>0</v>
      </c>
      <c r="Q202" s="180">
        <v>0</v>
      </c>
      <c r="R202" s="180">
        <f t="shared" si="62"/>
        <v>0</v>
      </c>
      <c r="S202" s="180">
        <v>0</v>
      </c>
      <c r="T202" s="181">
        <f t="shared" si="63"/>
        <v>0</v>
      </c>
      <c r="AR202" s="20" t="s">
        <v>171</v>
      </c>
      <c r="AT202" s="20" t="s">
        <v>143</v>
      </c>
      <c r="AU202" s="20" t="s">
        <v>80</v>
      </c>
      <c r="AY202" s="20" t="s">
        <v>140</v>
      </c>
      <c r="BE202" s="182">
        <f t="shared" si="64"/>
        <v>0</v>
      </c>
      <c r="BF202" s="182">
        <f t="shared" si="65"/>
        <v>0</v>
      </c>
      <c r="BG202" s="182">
        <f t="shared" si="66"/>
        <v>0</v>
      </c>
      <c r="BH202" s="182">
        <f t="shared" si="67"/>
        <v>0</v>
      </c>
      <c r="BI202" s="182">
        <f t="shared" si="68"/>
        <v>0</v>
      </c>
      <c r="BJ202" s="20" t="s">
        <v>11</v>
      </c>
      <c r="BK202" s="182">
        <f t="shared" si="69"/>
        <v>0</v>
      </c>
      <c r="BL202" s="20" t="s">
        <v>171</v>
      </c>
      <c r="BM202" s="20" t="s">
        <v>489</v>
      </c>
    </row>
    <row r="203" spans="2:65" s="1" customFormat="1" ht="16.5" customHeight="1">
      <c r="B203" s="170"/>
      <c r="C203" s="171" t="s">
        <v>490</v>
      </c>
      <c r="D203" s="171" t="s">
        <v>143</v>
      </c>
      <c r="E203" s="172" t="s">
        <v>491</v>
      </c>
      <c r="F203" s="173" t="s">
        <v>492</v>
      </c>
      <c r="G203" s="174" t="s">
        <v>493</v>
      </c>
      <c r="H203" s="175">
        <v>1</v>
      </c>
      <c r="I203" s="176"/>
      <c r="J203" s="177">
        <f t="shared" si="60"/>
        <v>0</v>
      </c>
      <c r="K203" s="173" t="s">
        <v>965</v>
      </c>
      <c r="L203" s="37"/>
      <c r="M203" s="178" t="s">
        <v>5</v>
      </c>
      <c r="N203" s="179" t="s">
        <v>43</v>
      </c>
      <c r="O203" s="38"/>
      <c r="P203" s="180">
        <f t="shared" si="61"/>
        <v>0</v>
      </c>
      <c r="Q203" s="180">
        <v>0</v>
      </c>
      <c r="R203" s="180">
        <f t="shared" si="62"/>
        <v>0</v>
      </c>
      <c r="S203" s="180">
        <v>0</v>
      </c>
      <c r="T203" s="181">
        <f t="shared" si="63"/>
        <v>0</v>
      </c>
      <c r="AR203" s="20" t="s">
        <v>171</v>
      </c>
      <c r="AT203" s="20" t="s">
        <v>143</v>
      </c>
      <c r="AU203" s="20" t="s">
        <v>80</v>
      </c>
      <c r="AY203" s="20" t="s">
        <v>140</v>
      </c>
      <c r="BE203" s="182">
        <f t="shared" si="64"/>
        <v>0</v>
      </c>
      <c r="BF203" s="182">
        <f t="shared" si="65"/>
        <v>0</v>
      </c>
      <c r="BG203" s="182">
        <f t="shared" si="66"/>
        <v>0</v>
      </c>
      <c r="BH203" s="182">
        <f t="shared" si="67"/>
        <v>0</v>
      </c>
      <c r="BI203" s="182">
        <f t="shared" si="68"/>
        <v>0</v>
      </c>
      <c r="BJ203" s="20" t="s">
        <v>11</v>
      </c>
      <c r="BK203" s="182">
        <f t="shared" si="69"/>
        <v>0</v>
      </c>
      <c r="BL203" s="20" t="s">
        <v>171</v>
      </c>
      <c r="BM203" s="20" t="s">
        <v>494</v>
      </c>
    </row>
    <row r="204" spans="2:65" s="1" customFormat="1" ht="16.5" customHeight="1">
      <c r="B204" s="170"/>
      <c r="C204" s="171" t="s">
        <v>314</v>
      </c>
      <c r="D204" s="171" t="s">
        <v>143</v>
      </c>
      <c r="E204" s="172" t="s">
        <v>495</v>
      </c>
      <c r="F204" s="173" t="s">
        <v>496</v>
      </c>
      <c r="G204" s="174" t="s">
        <v>207</v>
      </c>
      <c r="H204" s="175">
        <v>1</v>
      </c>
      <c r="I204" s="176"/>
      <c r="J204" s="177">
        <f t="shared" si="60"/>
        <v>0</v>
      </c>
      <c r="K204" s="173" t="s">
        <v>965</v>
      </c>
      <c r="L204" s="37"/>
      <c r="M204" s="178" t="s">
        <v>5</v>
      </c>
      <c r="N204" s="179" t="s">
        <v>43</v>
      </c>
      <c r="O204" s="38"/>
      <c r="P204" s="180">
        <f t="shared" si="61"/>
        <v>0</v>
      </c>
      <c r="Q204" s="180">
        <v>0</v>
      </c>
      <c r="R204" s="180">
        <f t="shared" si="62"/>
        <v>0</v>
      </c>
      <c r="S204" s="180">
        <v>0</v>
      </c>
      <c r="T204" s="181">
        <f t="shared" si="63"/>
        <v>0</v>
      </c>
      <c r="AR204" s="20" t="s">
        <v>171</v>
      </c>
      <c r="AT204" s="20" t="s">
        <v>143</v>
      </c>
      <c r="AU204" s="20" t="s">
        <v>80</v>
      </c>
      <c r="AY204" s="20" t="s">
        <v>140</v>
      </c>
      <c r="BE204" s="182">
        <f t="shared" si="64"/>
        <v>0</v>
      </c>
      <c r="BF204" s="182">
        <f t="shared" si="65"/>
        <v>0</v>
      </c>
      <c r="BG204" s="182">
        <f t="shared" si="66"/>
        <v>0</v>
      </c>
      <c r="BH204" s="182">
        <f t="shared" si="67"/>
        <v>0</v>
      </c>
      <c r="BI204" s="182">
        <f t="shared" si="68"/>
        <v>0</v>
      </c>
      <c r="BJ204" s="20" t="s">
        <v>11</v>
      </c>
      <c r="BK204" s="182">
        <f t="shared" si="69"/>
        <v>0</v>
      </c>
      <c r="BL204" s="20" t="s">
        <v>171</v>
      </c>
      <c r="BM204" s="20" t="s">
        <v>497</v>
      </c>
    </row>
    <row r="205" spans="2:65" s="1" customFormat="1" ht="16.5" customHeight="1">
      <c r="B205" s="170"/>
      <c r="C205" s="171" t="s">
        <v>498</v>
      </c>
      <c r="D205" s="171" t="s">
        <v>143</v>
      </c>
      <c r="E205" s="172" t="s">
        <v>499</v>
      </c>
      <c r="F205" s="173" t="s">
        <v>500</v>
      </c>
      <c r="G205" s="174" t="s">
        <v>493</v>
      </c>
      <c r="H205" s="175">
        <v>2</v>
      </c>
      <c r="I205" s="176"/>
      <c r="J205" s="177">
        <f t="shared" si="60"/>
        <v>0</v>
      </c>
      <c r="K205" s="173" t="s">
        <v>965</v>
      </c>
      <c r="L205" s="37"/>
      <c r="M205" s="178" t="s">
        <v>5</v>
      </c>
      <c r="N205" s="179" t="s">
        <v>43</v>
      </c>
      <c r="O205" s="38"/>
      <c r="P205" s="180">
        <f t="shared" si="61"/>
        <v>0</v>
      </c>
      <c r="Q205" s="180">
        <v>0</v>
      </c>
      <c r="R205" s="180">
        <f t="shared" si="62"/>
        <v>0</v>
      </c>
      <c r="S205" s="180">
        <v>0</v>
      </c>
      <c r="T205" s="181">
        <f t="shared" si="63"/>
        <v>0</v>
      </c>
      <c r="AR205" s="20" t="s">
        <v>171</v>
      </c>
      <c r="AT205" s="20" t="s">
        <v>143</v>
      </c>
      <c r="AU205" s="20" t="s">
        <v>80</v>
      </c>
      <c r="AY205" s="20" t="s">
        <v>140</v>
      </c>
      <c r="BE205" s="182">
        <f t="shared" si="64"/>
        <v>0</v>
      </c>
      <c r="BF205" s="182">
        <f t="shared" si="65"/>
        <v>0</v>
      </c>
      <c r="BG205" s="182">
        <f t="shared" si="66"/>
        <v>0</v>
      </c>
      <c r="BH205" s="182">
        <f t="shared" si="67"/>
        <v>0</v>
      </c>
      <c r="BI205" s="182">
        <f t="shared" si="68"/>
        <v>0</v>
      </c>
      <c r="BJ205" s="20" t="s">
        <v>11</v>
      </c>
      <c r="BK205" s="182">
        <f t="shared" si="69"/>
        <v>0</v>
      </c>
      <c r="BL205" s="20" t="s">
        <v>171</v>
      </c>
      <c r="BM205" s="20" t="s">
        <v>501</v>
      </c>
    </row>
    <row r="206" spans="2:65" s="1" customFormat="1" ht="16.5" customHeight="1">
      <c r="B206" s="170"/>
      <c r="C206" s="171" t="s">
        <v>318</v>
      </c>
      <c r="D206" s="171" t="s">
        <v>143</v>
      </c>
      <c r="E206" s="172" t="s">
        <v>502</v>
      </c>
      <c r="F206" s="173" t="s">
        <v>503</v>
      </c>
      <c r="G206" s="174" t="s">
        <v>247</v>
      </c>
      <c r="H206" s="175">
        <v>3.0000000000000001E-3</v>
      </c>
      <c r="I206" s="176"/>
      <c r="J206" s="177">
        <f t="shared" si="60"/>
        <v>0</v>
      </c>
      <c r="K206" s="173" t="s">
        <v>965</v>
      </c>
      <c r="L206" s="37"/>
      <c r="M206" s="178" t="s">
        <v>5</v>
      </c>
      <c r="N206" s="179" t="s">
        <v>43</v>
      </c>
      <c r="O206" s="38"/>
      <c r="P206" s="180">
        <f t="shared" si="61"/>
        <v>0</v>
      </c>
      <c r="Q206" s="180">
        <v>0</v>
      </c>
      <c r="R206" s="180">
        <f t="shared" si="62"/>
        <v>0</v>
      </c>
      <c r="S206" s="180">
        <v>0</v>
      </c>
      <c r="T206" s="181">
        <f t="shared" si="63"/>
        <v>0</v>
      </c>
      <c r="AR206" s="20" t="s">
        <v>171</v>
      </c>
      <c r="AT206" s="20" t="s">
        <v>143</v>
      </c>
      <c r="AU206" s="20" t="s">
        <v>80</v>
      </c>
      <c r="AY206" s="20" t="s">
        <v>140</v>
      </c>
      <c r="BE206" s="182">
        <f t="shared" si="64"/>
        <v>0</v>
      </c>
      <c r="BF206" s="182">
        <f t="shared" si="65"/>
        <v>0</v>
      </c>
      <c r="BG206" s="182">
        <f t="shared" si="66"/>
        <v>0</v>
      </c>
      <c r="BH206" s="182">
        <f t="shared" si="67"/>
        <v>0</v>
      </c>
      <c r="BI206" s="182">
        <f t="shared" si="68"/>
        <v>0</v>
      </c>
      <c r="BJ206" s="20" t="s">
        <v>11</v>
      </c>
      <c r="BK206" s="182">
        <f t="shared" si="69"/>
        <v>0</v>
      </c>
      <c r="BL206" s="20" t="s">
        <v>171</v>
      </c>
      <c r="BM206" s="20" t="s">
        <v>504</v>
      </c>
    </row>
    <row r="207" spans="2:65" s="1" customFormat="1" ht="16.5" customHeight="1">
      <c r="B207" s="170"/>
      <c r="C207" s="171" t="s">
        <v>505</v>
      </c>
      <c r="D207" s="171" t="s">
        <v>143</v>
      </c>
      <c r="E207" s="172" t="s">
        <v>506</v>
      </c>
      <c r="F207" s="173" t="s">
        <v>507</v>
      </c>
      <c r="G207" s="174" t="s">
        <v>207</v>
      </c>
      <c r="H207" s="175">
        <v>2</v>
      </c>
      <c r="I207" s="176"/>
      <c r="J207" s="177">
        <f t="shared" si="60"/>
        <v>0</v>
      </c>
      <c r="K207" s="173" t="s">
        <v>965</v>
      </c>
      <c r="L207" s="37"/>
      <c r="M207" s="178" t="s">
        <v>5</v>
      </c>
      <c r="N207" s="179" t="s">
        <v>43</v>
      </c>
      <c r="O207" s="38"/>
      <c r="P207" s="180">
        <f t="shared" si="61"/>
        <v>0</v>
      </c>
      <c r="Q207" s="180">
        <v>0</v>
      </c>
      <c r="R207" s="180">
        <f t="shared" si="62"/>
        <v>0</v>
      </c>
      <c r="S207" s="180">
        <v>0</v>
      </c>
      <c r="T207" s="181">
        <f t="shared" si="63"/>
        <v>0</v>
      </c>
      <c r="AR207" s="20" t="s">
        <v>171</v>
      </c>
      <c r="AT207" s="20" t="s">
        <v>143</v>
      </c>
      <c r="AU207" s="20" t="s">
        <v>80</v>
      </c>
      <c r="AY207" s="20" t="s">
        <v>140</v>
      </c>
      <c r="BE207" s="182">
        <f t="shared" si="64"/>
        <v>0</v>
      </c>
      <c r="BF207" s="182">
        <f t="shared" si="65"/>
        <v>0</v>
      </c>
      <c r="BG207" s="182">
        <f t="shared" si="66"/>
        <v>0</v>
      </c>
      <c r="BH207" s="182">
        <f t="shared" si="67"/>
        <v>0</v>
      </c>
      <c r="BI207" s="182">
        <f t="shared" si="68"/>
        <v>0</v>
      </c>
      <c r="BJ207" s="20" t="s">
        <v>11</v>
      </c>
      <c r="BK207" s="182">
        <f t="shared" si="69"/>
        <v>0</v>
      </c>
      <c r="BL207" s="20" t="s">
        <v>171</v>
      </c>
      <c r="BM207" s="20" t="s">
        <v>508</v>
      </c>
    </row>
    <row r="208" spans="2:65" s="1" customFormat="1" ht="16.5" customHeight="1">
      <c r="B208" s="170"/>
      <c r="C208" s="171" t="s">
        <v>321</v>
      </c>
      <c r="D208" s="171" t="s">
        <v>143</v>
      </c>
      <c r="E208" s="172" t="s">
        <v>509</v>
      </c>
      <c r="F208" s="173" t="s">
        <v>510</v>
      </c>
      <c r="G208" s="174" t="s">
        <v>493</v>
      </c>
      <c r="H208" s="175">
        <v>1</v>
      </c>
      <c r="I208" s="176"/>
      <c r="J208" s="177">
        <f t="shared" si="60"/>
        <v>0</v>
      </c>
      <c r="K208" s="173" t="s">
        <v>965</v>
      </c>
      <c r="L208" s="37"/>
      <c r="M208" s="178" t="s">
        <v>5</v>
      </c>
      <c r="N208" s="179" t="s">
        <v>43</v>
      </c>
      <c r="O208" s="38"/>
      <c r="P208" s="180">
        <f t="shared" si="61"/>
        <v>0</v>
      </c>
      <c r="Q208" s="180">
        <v>0</v>
      </c>
      <c r="R208" s="180">
        <f t="shared" si="62"/>
        <v>0</v>
      </c>
      <c r="S208" s="180">
        <v>0</v>
      </c>
      <c r="T208" s="181">
        <f t="shared" si="63"/>
        <v>0</v>
      </c>
      <c r="AR208" s="20" t="s">
        <v>171</v>
      </c>
      <c r="AT208" s="20" t="s">
        <v>143</v>
      </c>
      <c r="AU208" s="20" t="s">
        <v>80</v>
      </c>
      <c r="AY208" s="20" t="s">
        <v>140</v>
      </c>
      <c r="BE208" s="182">
        <f t="shared" si="64"/>
        <v>0</v>
      </c>
      <c r="BF208" s="182">
        <f t="shared" si="65"/>
        <v>0</v>
      </c>
      <c r="BG208" s="182">
        <f t="shared" si="66"/>
        <v>0</v>
      </c>
      <c r="BH208" s="182">
        <f t="shared" si="67"/>
        <v>0</v>
      </c>
      <c r="BI208" s="182">
        <f t="shared" si="68"/>
        <v>0</v>
      </c>
      <c r="BJ208" s="20" t="s">
        <v>11</v>
      </c>
      <c r="BK208" s="182">
        <f t="shared" si="69"/>
        <v>0</v>
      </c>
      <c r="BL208" s="20" t="s">
        <v>171</v>
      </c>
      <c r="BM208" s="20" t="s">
        <v>511</v>
      </c>
    </row>
    <row r="209" spans="2:65" s="1" customFormat="1" ht="16.5" customHeight="1">
      <c r="B209" s="170"/>
      <c r="C209" s="171" t="s">
        <v>512</v>
      </c>
      <c r="D209" s="171" t="s">
        <v>143</v>
      </c>
      <c r="E209" s="172" t="s">
        <v>513</v>
      </c>
      <c r="F209" s="173" t="s">
        <v>514</v>
      </c>
      <c r="G209" s="174" t="s">
        <v>493</v>
      </c>
      <c r="H209" s="175">
        <v>1</v>
      </c>
      <c r="I209" s="176"/>
      <c r="J209" s="177">
        <f t="shared" si="60"/>
        <v>0</v>
      </c>
      <c r="K209" s="173" t="s">
        <v>965</v>
      </c>
      <c r="L209" s="37"/>
      <c r="M209" s="178" t="s">
        <v>5</v>
      </c>
      <c r="N209" s="179" t="s">
        <v>43</v>
      </c>
      <c r="O209" s="38"/>
      <c r="P209" s="180">
        <f t="shared" si="61"/>
        <v>0</v>
      </c>
      <c r="Q209" s="180">
        <v>0</v>
      </c>
      <c r="R209" s="180">
        <f t="shared" si="62"/>
        <v>0</v>
      </c>
      <c r="S209" s="180">
        <v>0</v>
      </c>
      <c r="T209" s="181">
        <f t="shared" si="63"/>
        <v>0</v>
      </c>
      <c r="AR209" s="20" t="s">
        <v>171</v>
      </c>
      <c r="AT209" s="20" t="s">
        <v>143</v>
      </c>
      <c r="AU209" s="20" t="s">
        <v>80</v>
      </c>
      <c r="AY209" s="20" t="s">
        <v>140</v>
      </c>
      <c r="BE209" s="182">
        <f t="shared" si="64"/>
        <v>0</v>
      </c>
      <c r="BF209" s="182">
        <f t="shared" si="65"/>
        <v>0</v>
      </c>
      <c r="BG209" s="182">
        <f t="shared" si="66"/>
        <v>0</v>
      </c>
      <c r="BH209" s="182">
        <f t="shared" si="67"/>
        <v>0</v>
      </c>
      <c r="BI209" s="182">
        <f t="shared" si="68"/>
        <v>0</v>
      </c>
      <c r="BJ209" s="20" t="s">
        <v>11</v>
      </c>
      <c r="BK209" s="182">
        <f t="shared" si="69"/>
        <v>0</v>
      </c>
      <c r="BL209" s="20" t="s">
        <v>171</v>
      </c>
      <c r="BM209" s="20" t="s">
        <v>515</v>
      </c>
    </row>
    <row r="210" spans="2:65" s="1" customFormat="1" ht="16.5" customHeight="1">
      <c r="B210" s="170"/>
      <c r="C210" s="171" t="s">
        <v>327</v>
      </c>
      <c r="D210" s="171" t="s">
        <v>143</v>
      </c>
      <c r="E210" s="172" t="s">
        <v>516</v>
      </c>
      <c r="F210" s="173" t="s">
        <v>517</v>
      </c>
      <c r="G210" s="174" t="s">
        <v>207</v>
      </c>
      <c r="H210" s="175">
        <v>1</v>
      </c>
      <c r="I210" s="176"/>
      <c r="J210" s="177">
        <f t="shared" si="60"/>
        <v>0</v>
      </c>
      <c r="K210" s="173" t="s">
        <v>965</v>
      </c>
      <c r="L210" s="37"/>
      <c r="M210" s="178" t="s">
        <v>5</v>
      </c>
      <c r="N210" s="179" t="s">
        <v>43</v>
      </c>
      <c r="O210" s="38"/>
      <c r="P210" s="180">
        <f t="shared" si="61"/>
        <v>0</v>
      </c>
      <c r="Q210" s="180">
        <v>0</v>
      </c>
      <c r="R210" s="180">
        <f t="shared" si="62"/>
        <v>0</v>
      </c>
      <c r="S210" s="180">
        <v>0</v>
      </c>
      <c r="T210" s="181">
        <f t="shared" si="63"/>
        <v>0</v>
      </c>
      <c r="AR210" s="20" t="s">
        <v>171</v>
      </c>
      <c r="AT210" s="20" t="s">
        <v>143</v>
      </c>
      <c r="AU210" s="20" t="s">
        <v>80</v>
      </c>
      <c r="AY210" s="20" t="s">
        <v>140</v>
      </c>
      <c r="BE210" s="182">
        <f t="shared" si="64"/>
        <v>0</v>
      </c>
      <c r="BF210" s="182">
        <f t="shared" si="65"/>
        <v>0</v>
      </c>
      <c r="BG210" s="182">
        <f t="shared" si="66"/>
        <v>0</v>
      </c>
      <c r="BH210" s="182">
        <f t="shared" si="67"/>
        <v>0</v>
      </c>
      <c r="BI210" s="182">
        <f t="shared" si="68"/>
        <v>0</v>
      </c>
      <c r="BJ210" s="20" t="s">
        <v>11</v>
      </c>
      <c r="BK210" s="182">
        <f t="shared" si="69"/>
        <v>0</v>
      </c>
      <c r="BL210" s="20" t="s">
        <v>171</v>
      </c>
      <c r="BM210" s="20" t="s">
        <v>518</v>
      </c>
    </row>
    <row r="211" spans="2:65" s="1" customFormat="1" ht="16.5" customHeight="1">
      <c r="B211" s="170"/>
      <c r="C211" s="171" t="s">
        <v>519</v>
      </c>
      <c r="D211" s="171" t="s">
        <v>143</v>
      </c>
      <c r="E211" s="172" t="s">
        <v>520</v>
      </c>
      <c r="F211" s="173" t="s">
        <v>521</v>
      </c>
      <c r="G211" s="174" t="s">
        <v>207</v>
      </c>
      <c r="H211" s="175">
        <v>2</v>
      </c>
      <c r="I211" s="176"/>
      <c r="J211" s="177">
        <f t="shared" si="60"/>
        <v>0</v>
      </c>
      <c r="K211" s="173" t="s">
        <v>965</v>
      </c>
      <c r="L211" s="37"/>
      <c r="M211" s="178" t="s">
        <v>5</v>
      </c>
      <c r="N211" s="179" t="s">
        <v>43</v>
      </c>
      <c r="O211" s="38"/>
      <c r="P211" s="180">
        <f t="shared" si="61"/>
        <v>0</v>
      </c>
      <c r="Q211" s="180">
        <v>0</v>
      </c>
      <c r="R211" s="180">
        <f t="shared" si="62"/>
        <v>0</v>
      </c>
      <c r="S211" s="180">
        <v>0</v>
      </c>
      <c r="T211" s="181">
        <f t="shared" si="63"/>
        <v>0</v>
      </c>
      <c r="AR211" s="20" t="s">
        <v>171</v>
      </c>
      <c r="AT211" s="20" t="s">
        <v>143</v>
      </c>
      <c r="AU211" s="20" t="s">
        <v>80</v>
      </c>
      <c r="AY211" s="20" t="s">
        <v>140</v>
      </c>
      <c r="BE211" s="182">
        <f t="shared" si="64"/>
        <v>0</v>
      </c>
      <c r="BF211" s="182">
        <f t="shared" si="65"/>
        <v>0</v>
      </c>
      <c r="BG211" s="182">
        <f t="shared" si="66"/>
        <v>0</v>
      </c>
      <c r="BH211" s="182">
        <f t="shared" si="67"/>
        <v>0</v>
      </c>
      <c r="BI211" s="182">
        <f t="shared" si="68"/>
        <v>0</v>
      </c>
      <c r="BJ211" s="20" t="s">
        <v>11</v>
      </c>
      <c r="BK211" s="182">
        <f t="shared" si="69"/>
        <v>0</v>
      </c>
      <c r="BL211" s="20" t="s">
        <v>171</v>
      </c>
      <c r="BM211" s="20" t="s">
        <v>522</v>
      </c>
    </row>
    <row r="212" spans="2:65" s="10" customFormat="1" ht="29.85" customHeight="1">
      <c r="B212" s="157"/>
      <c r="D212" s="158" t="s">
        <v>71</v>
      </c>
      <c r="E212" s="168" t="s">
        <v>523</v>
      </c>
      <c r="F212" s="168" t="s">
        <v>524</v>
      </c>
      <c r="I212" s="160"/>
      <c r="J212" s="169">
        <f>BK212</f>
        <v>0</v>
      </c>
      <c r="L212" s="157"/>
      <c r="M212" s="162"/>
      <c r="N212" s="163"/>
      <c r="O212" s="163"/>
      <c r="P212" s="164">
        <f>P213</f>
        <v>0</v>
      </c>
      <c r="Q212" s="163"/>
      <c r="R212" s="164">
        <f>R213</f>
        <v>0</v>
      </c>
      <c r="S212" s="163"/>
      <c r="T212" s="165">
        <f>T213</f>
        <v>0</v>
      </c>
      <c r="AR212" s="158" t="s">
        <v>80</v>
      </c>
      <c r="AT212" s="166" t="s">
        <v>71</v>
      </c>
      <c r="AU212" s="166" t="s">
        <v>11</v>
      </c>
      <c r="AY212" s="158" t="s">
        <v>140</v>
      </c>
      <c r="BK212" s="167">
        <f>BK213</f>
        <v>0</v>
      </c>
    </row>
    <row r="213" spans="2:65" s="1" customFormat="1" ht="16.5" customHeight="1">
      <c r="B213" s="170"/>
      <c r="C213" s="171" t="s">
        <v>332</v>
      </c>
      <c r="D213" s="171" t="s">
        <v>143</v>
      </c>
      <c r="E213" s="172" t="s">
        <v>525</v>
      </c>
      <c r="F213" s="173" t="s">
        <v>526</v>
      </c>
      <c r="G213" s="174" t="s">
        <v>207</v>
      </c>
      <c r="H213" s="175">
        <v>1</v>
      </c>
      <c r="I213" s="176"/>
      <c r="J213" s="177">
        <f>ROUND(I213*H213,0)</f>
        <v>0</v>
      </c>
      <c r="K213" s="173" t="s">
        <v>965</v>
      </c>
      <c r="L213" s="37"/>
      <c r="M213" s="178" t="s">
        <v>5</v>
      </c>
      <c r="N213" s="179" t="s">
        <v>43</v>
      </c>
      <c r="O213" s="38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AR213" s="20" t="s">
        <v>171</v>
      </c>
      <c r="AT213" s="20" t="s">
        <v>143</v>
      </c>
      <c r="AU213" s="20" t="s">
        <v>80</v>
      </c>
      <c r="AY213" s="20" t="s">
        <v>140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20" t="s">
        <v>11</v>
      </c>
      <c r="BK213" s="182">
        <f>ROUND(I213*H213,0)</f>
        <v>0</v>
      </c>
      <c r="BL213" s="20" t="s">
        <v>171</v>
      </c>
      <c r="BM213" s="20" t="s">
        <v>527</v>
      </c>
    </row>
    <row r="214" spans="2:65" s="10" customFormat="1" ht="29.85" customHeight="1">
      <c r="B214" s="157"/>
      <c r="D214" s="158" t="s">
        <v>71</v>
      </c>
      <c r="E214" s="168" t="s">
        <v>528</v>
      </c>
      <c r="F214" s="168" t="s">
        <v>529</v>
      </c>
      <c r="I214" s="160"/>
      <c r="J214" s="169">
        <f>BK214</f>
        <v>0</v>
      </c>
      <c r="L214" s="157"/>
      <c r="M214" s="162"/>
      <c r="N214" s="163"/>
      <c r="O214" s="163"/>
      <c r="P214" s="164">
        <f>SUM(P215:P219)</f>
        <v>0</v>
      </c>
      <c r="Q214" s="163"/>
      <c r="R214" s="164">
        <f>SUM(R215:R219)</f>
        <v>0</v>
      </c>
      <c r="S214" s="163"/>
      <c r="T214" s="165">
        <f>SUM(T215:T219)</f>
        <v>0</v>
      </c>
      <c r="AR214" s="158" t="s">
        <v>80</v>
      </c>
      <c r="AT214" s="166" t="s">
        <v>71</v>
      </c>
      <c r="AU214" s="166" t="s">
        <v>11</v>
      </c>
      <c r="AY214" s="158" t="s">
        <v>140</v>
      </c>
      <c r="BK214" s="167">
        <f>SUM(BK215:BK219)</f>
        <v>0</v>
      </c>
    </row>
    <row r="215" spans="2:65" s="1" customFormat="1" ht="16.5" customHeight="1">
      <c r="B215" s="170"/>
      <c r="C215" s="171" t="s">
        <v>530</v>
      </c>
      <c r="D215" s="171" t="s">
        <v>143</v>
      </c>
      <c r="E215" s="172" t="s">
        <v>531</v>
      </c>
      <c r="F215" s="173" t="s">
        <v>532</v>
      </c>
      <c r="G215" s="174" t="s">
        <v>167</v>
      </c>
      <c r="H215" s="175">
        <v>4.2759999999999998</v>
      </c>
      <c r="I215" s="176"/>
      <c r="J215" s="177">
        <f>ROUND(I215*H215,0)</f>
        <v>0</v>
      </c>
      <c r="K215" s="173" t="s">
        <v>965</v>
      </c>
      <c r="L215" s="37"/>
      <c r="M215" s="178" t="s">
        <v>5</v>
      </c>
      <c r="N215" s="179" t="s">
        <v>43</v>
      </c>
      <c r="O215" s="38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AR215" s="20" t="s">
        <v>171</v>
      </c>
      <c r="AT215" s="20" t="s">
        <v>143</v>
      </c>
      <c r="AU215" s="20" t="s">
        <v>80</v>
      </c>
      <c r="AY215" s="20" t="s">
        <v>140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20" t="s">
        <v>11</v>
      </c>
      <c r="BK215" s="182">
        <f>ROUND(I215*H215,0)</f>
        <v>0</v>
      </c>
      <c r="BL215" s="20" t="s">
        <v>171</v>
      </c>
      <c r="BM215" s="20" t="s">
        <v>533</v>
      </c>
    </row>
    <row r="216" spans="2:65" s="1" customFormat="1" ht="16.5" customHeight="1">
      <c r="B216" s="170"/>
      <c r="C216" s="183" t="s">
        <v>336</v>
      </c>
      <c r="D216" s="183" t="s">
        <v>216</v>
      </c>
      <c r="E216" s="184" t="s">
        <v>534</v>
      </c>
      <c r="F216" s="185" t="s">
        <v>535</v>
      </c>
      <c r="G216" s="186" t="s">
        <v>207</v>
      </c>
      <c r="H216" s="187">
        <v>1</v>
      </c>
      <c r="I216" s="188"/>
      <c r="J216" s="189">
        <f>ROUND(I216*H216,0)</f>
        <v>0</v>
      </c>
      <c r="K216" s="185" t="s">
        <v>965</v>
      </c>
      <c r="L216" s="190"/>
      <c r="M216" s="191" t="s">
        <v>5</v>
      </c>
      <c r="N216" s="192" t="s">
        <v>43</v>
      </c>
      <c r="O216" s="38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AR216" s="20" t="s">
        <v>200</v>
      </c>
      <c r="AT216" s="20" t="s">
        <v>216</v>
      </c>
      <c r="AU216" s="20" t="s">
        <v>80</v>
      </c>
      <c r="AY216" s="20" t="s">
        <v>140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20" t="s">
        <v>11</v>
      </c>
      <c r="BK216" s="182">
        <f>ROUND(I216*H216,0)</f>
        <v>0</v>
      </c>
      <c r="BL216" s="20" t="s">
        <v>171</v>
      </c>
      <c r="BM216" s="20" t="s">
        <v>536</v>
      </c>
    </row>
    <row r="217" spans="2:65" s="1" customFormat="1" ht="16.5" customHeight="1">
      <c r="B217" s="170"/>
      <c r="C217" s="171" t="s">
        <v>537</v>
      </c>
      <c r="D217" s="171" t="s">
        <v>143</v>
      </c>
      <c r="E217" s="172" t="s">
        <v>538</v>
      </c>
      <c r="F217" s="173" t="s">
        <v>539</v>
      </c>
      <c r="G217" s="174" t="s">
        <v>207</v>
      </c>
      <c r="H217" s="175">
        <v>1</v>
      </c>
      <c r="I217" s="176"/>
      <c r="J217" s="177">
        <f>ROUND(I217*H217,0)</f>
        <v>0</v>
      </c>
      <c r="K217" s="173" t="s">
        <v>965</v>
      </c>
      <c r="L217" s="37"/>
      <c r="M217" s="178" t="s">
        <v>5</v>
      </c>
      <c r="N217" s="179" t="s">
        <v>43</v>
      </c>
      <c r="O217" s="38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AR217" s="20" t="s">
        <v>171</v>
      </c>
      <c r="AT217" s="20" t="s">
        <v>143</v>
      </c>
      <c r="AU217" s="20" t="s">
        <v>80</v>
      </c>
      <c r="AY217" s="20" t="s">
        <v>140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20" t="s">
        <v>11</v>
      </c>
      <c r="BK217" s="182">
        <f>ROUND(I217*H217,0)</f>
        <v>0</v>
      </c>
      <c r="BL217" s="20" t="s">
        <v>171</v>
      </c>
      <c r="BM217" s="20" t="s">
        <v>540</v>
      </c>
    </row>
    <row r="218" spans="2:65" s="1" customFormat="1" ht="16.5" customHeight="1">
      <c r="B218" s="170"/>
      <c r="C218" s="183" t="s">
        <v>339</v>
      </c>
      <c r="D218" s="183" t="s">
        <v>216</v>
      </c>
      <c r="E218" s="184" t="s">
        <v>541</v>
      </c>
      <c r="F218" s="185" t="s">
        <v>542</v>
      </c>
      <c r="G218" s="186" t="s">
        <v>207</v>
      </c>
      <c r="H218" s="187">
        <v>1</v>
      </c>
      <c r="I218" s="188"/>
      <c r="J218" s="189">
        <f>ROUND(I218*H218,0)</f>
        <v>0</v>
      </c>
      <c r="K218" s="185" t="s">
        <v>965</v>
      </c>
      <c r="L218" s="190"/>
      <c r="M218" s="191" t="s">
        <v>5</v>
      </c>
      <c r="N218" s="192" t="s">
        <v>43</v>
      </c>
      <c r="O218" s="38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AR218" s="20" t="s">
        <v>200</v>
      </c>
      <c r="AT218" s="20" t="s">
        <v>216</v>
      </c>
      <c r="AU218" s="20" t="s">
        <v>80</v>
      </c>
      <c r="AY218" s="20" t="s">
        <v>140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20" t="s">
        <v>11</v>
      </c>
      <c r="BK218" s="182">
        <f>ROUND(I218*H218,0)</f>
        <v>0</v>
      </c>
      <c r="BL218" s="20" t="s">
        <v>171</v>
      </c>
      <c r="BM218" s="20" t="s">
        <v>543</v>
      </c>
    </row>
    <row r="219" spans="2:65" s="1" customFormat="1" ht="16.5" customHeight="1">
      <c r="B219" s="170"/>
      <c r="C219" s="171" t="s">
        <v>544</v>
      </c>
      <c r="D219" s="171" t="s">
        <v>143</v>
      </c>
      <c r="E219" s="172" t="s">
        <v>545</v>
      </c>
      <c r="F219" s="173" t="s">
        <v>546</v>
      </c>
      <c r="G219" s="174" t="s">
        <v>247</v>
      </c>
      <c r="H219" s="175">
        <v>0.14799999999999999</v>
      </c>
      <c r="I219" s="176"/>
      <c r="J219" s="177">
        <f>ROUND(I219*H219,0)</f>
        <v>0</v>
      </c>
      <c r="K219" s="173" t="s">
        <v>965</v>
      </c>
      <c r="L219" s="37"/>
      <c r="M219" s="178" t="s">
        <v>5</v>
      </c>
      <c r="N219" s="179" t="s">
        <v>43</v>
      </c>
      <c r="O219" s="38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AR219" s="20" t="s">
        <v>171</v>
      </c>
      <c r="AT219" s="20" t="s">
        <v>143</v>
      </c>
      <c r="AU219" s="20" t="s">
        <v>80</v>
      </c>
      <c r="AY219" s="20" t="s">
        <v>140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20" t="s">
        <v>11</v>
      </c>
      <c r="BK219" s="182">
        <f>ROUND(I219*H219,0)</f>
        <v>0</v>
      </c>
      <c r="BL219" s="20" t="s">
        <v>171</v>
      </c>
      <c r="BM219" s="20" t="s">
        <v>547</v>
      </c>
    </row>
    <row r="220" spans="2:65" s="10" customFormat="1" ht="29.85" customHeight="1">
      <c r="B220" s="157"/>
      <c r="D220" s="158" t="s">
        <v>71</v>
      </c>
      <c r="E220" s="168" t="s">
        <v>548</v>
      </c>
      <c r="F220" s="168" t="s">
        <v>549</v>
      </c>
      <c r="I220" s="160"/>
      <c r="J220" s="169">
        <f>BK220</f>
        <v>0</v>
      </c>
      <c r="L220" s="157"/>
      <c r="M220" s="162"/>
      <c r="N220" s="163"/>
      <c r="O220" s="163"/>
      <c r="P220" s="164">
        <f>SUM(P221:P229)</f>
        <v>0</v>
      </c>
      <c r="Q220" s="163"/>
      <c r="R220" s="164">
        <f>SUM(R221:R229)</f>
        <v>0</v>
      </c>
      <c r="S220" s="163"/>
      <c r="T220" s="165">
        <f>SUM(T221:T229)</f>
        <v>0</v>
      </c>
      <c r="AR220" s="158" t="s">
        <v>80</v>
      </c>
      <c r="AT220" s="166" t="s">
        <v>71</v>
      </c>
      <c r="AU220" s="166" t="s">
        <v>11</v>
      </c>
      <c r="AY220" s="158" t="s">
        <v>140</v>
      </c>
      <c r="BK220" s="167">
        <f>SUM(BK221:BK229)</f>
        <v>0</v>
      </c>
    </row>
    <row r="221" spans="2:65" s="1" customFormat="1" ht="16.5" customHeight="1">
      <c r="B221" s="170"/>
      <c r="C221" s="171" t="s">
        <v>343</v>
      </c>
      <c r="D221" s="171" t="s">
        <v>143</v>
      </c>
      <c r="E221" s="172" t="s">
        <v>550</v>
      </c>
      <c r="F221" s="173" t="s">
        <v>551</v>
      </c>
      <c r="G221" s="174" t="s">
        <v>216</v>
      </c>
      <c r="H221" s="175">
        <v>10.55</v>
      </c>
      <c r="I221" s="176"/>
      <c r="J221" s="177">
        <f t="shared" ref="J221:J229" si="70">ROUND(I221*H221,0)</f>
        <v>0</v>
      </c>
      <c r="K221" s="173" t="s">
        <v>965</v>
      </c>
      <c r="L221" s="37"/>
      <c r="M221" s="178" t="s">
        <v>5</v>
      </c>
      <c r="N221" s="179" t="s">
        <v>43</v>
      </c>
      <c r="O221" s="38"/>
      <c r="P221" s="180">
        <f t="shared" ref="P221:P229" si="71">O221*H221</f>
        <v>0</v>
      </c>
      <c r="Q221" s="180">
        <v>0</v>
      </c>
      <c r="R221" s="180">
        <f t="shared" ref="R221:R229" si="72">Q221*H221</f>
        <v>0</v>
      </c>
      <c r="S221" s="180">
        <v>0</v>
      </c>
      <c r="T221" s="181">
        <f t="shared" ref="T221:T229" si="73">S221*H221</f>
        <v>0</v>
      </c>
      <c r="AR221" s="20" t="s">
        <v>171</v>
      </c>
      <c r="AT221" s="20" t="s">
        <v>143</v>
      </c>
      <c r="AU221" s="20" t="s">
        <v>80</v>
      </c>
      <c r="AY221" s="20" t="s">
        <v>140</v>
      </c>
      <c r="BE221" s="182">
        <f t="shared" ref="BE221:BE229" si="74">IF(N221="základní",J221,0)</f>
        <v>0</v>
      </c>
      <c r="BF221" s="182">
        <f t="shared" ref="BF221:BF229" si="75">IF(N221="snížená",J221,0)</f>
        <v>0</v>
      </c>
      <c r="BG221" s="182">
        <f t="shared" ref="BG221:BG229" si="76">IF(N221="zákl. přenesená",J221,0)</f>
        <v>0</v>
      </c>
      <c r="BH221" s="182">
        <f t="shared" ref="BH221:BH229" si="77">IF(N221="sníž. přenesená",J221,0)</f>
        <v>0</v>
      </c>
      <c r="BI221" s="182">
        <f t="shared" ref="BI221:BI229" si="78">IF(N221="nulová",J221,0)</f>
        <v>0</v>
      </c>
      <c r="BJ221" s="20" t="s">
        <v>11</v>
      </c>
      <c r="BK221" s="182">
        <f t="shared" ref="BK221:BK229" si="79">ROUND(I221*H221,0)</f>
        <v>0</v>
      </c>
      <c r="BL221" s="20" t="s">
        <v>171</v>
      </c>
      <c r="BM221" s="20" t="s">
        <v>552</v>
      </c>
    </row>
    <row r="222" spans="2:65" s="1" customFormat="1" ht="16.5" customHeight="1">
      <c r="B222" s="170"/>
      <c r="C222" s="171" t="s">
        <v>553</v>
      </c>
      <c r="D222" s="171" t="s">
        <v>143</v>
      </c>
      <c r="E222" s="172" t="s">
        <v>554</v>
      </c>
      <c r="F222" s="173" t="s">
        <v>555</v>
      </c>
      <c r="G222" s="174" t="s">
        <v>216</v>
      </c>
      <c r="H222" s="175">
        <v>3.97</v>
      </c>
      <c r="I222" s="176"/>
      <c r="J222" s="177">
        <f t="shared" si="70"/>
        <v>0</v>
      </c>
      <c r="K222" s="173" t="s">
        <v>965</v>
      </c>
      <c r="L222" s="37"/>
      <c r="M222" s="178" t="s">
        <v>5</v>
      </c>
      <c r="N222" s="179" t="s">
        <v>43</v>
      </c>
      <c r="O222" s="38"/>
      <c r="P222" s="180">
        <f t="shared" si="71"/>
        <v>0</v>
      </c>
      <c r="Q222" s="180">
        <v>0</v>
      </c>
      <c r="R222" s="180">
        <f t="shared" si="72"/>
        <v>0</v>
      </c>
      <c r="S222" s="180">
        <v>0</v>
      </c>
      <c r="T222" s="181">
        <f t="shared" si="73"/>
        <v>0</v>
      </c>
      <c r="AR222" s="20" t="s">
        <v>171</v>
      </c>
      <c r="AT222" s="20" t="s">
        <v>143</v>
      </c>
      <c r="AU222" s="20" t="s">
        <v>80</v>
      </c>
      <c r="AY222" s="20" t="s">
        <v>140</v>
      </c>
      <c r="BE222" s="182">
        <f t="shared" si="74"/>
        <v>0</v>
      </c>
      <c r="BF222" s="182">
        <f t="shared" si="75"/>
        <v>0</v>
      </c>
      <c r="BG222" s="182">
        <f t="shared" si="76"/>
        <v>0</v>
      </c>
      <c r="BH222" s="182">
        <f t="shared" si="77"/>
        <v>0</v>
      </c>
      <c r="BI222" s="182">
        <f t="shared" si="78"/>
        <v>0</v>
      </c>
      <c r="BJ222" s="20" t="s">
        <v>11</v>
      </c>
      <c r="BK222" s="182">
        <f t="shared" si="79"/>
        <v>0</v>
      </c>
      <c r="BL222" s="20" t="s">
        <v>171</v>
      </c>
      <c r="BM222" s="20" t="s">
        <v>556</v>
      </c>
    </row>
    <row r="223" spans="2:65" s="1" customFormat="1" ht="16.5" customHeight="1">
      <c r="B223" s="170"/>
      <c r="C223" s="171" t="s">
        <v>346</v>
      </c>
      <c r="D223" s="171" t="s">
        <v>143</v>
      </c>
      <c r="E223" s="172" t="s">
        <v>557</v>
      </c>
      <c r="F223" s="173" t="s">
        <v>558</v>
      </c>
      <c r="G223" s="174" t="s">
        <v>167</v>
      </c>
      <c r="H223" s="175">
        <v>5.8159999999999998</v>
      </c>
      <c r="I223" s="176"/>
      <c r="J223" s="177">
        <f t="shared" si="70"/>
        <v>0</v>
      </c>
      <c r="K223" s="173" t="s">
        <v>965</v>
      </c>
      <c r="L223" s="37"/>
      <c r="M223" s="178" t="s">
        <v>5</v>
      </c>
      <c r="N223" s="179" t="s">
        <v>43</v>
      </c>
      <c r="O223" s="38"/>
      <c r="P223" s="180">
        <f t="shared" si="71"/>
        <v>0</v>
      </c>
      <c r="Q223" s="180">
        <v>0</v>
      </c>
      <c r="R223" s="180">
        <f t="shared" si="72"/>
        <v>0</v>
      </c>
      <c r="S223" s="180">
        <v>0</v>
      </c>
      <c r="T223" s="181">
        <f t="shared" si="73"/>
        <v>0</v>
      </c>
      <c r="AR223" s="20" t="s">
        <v>171</v>
      </c>
      <c r="AT223" s="20" t="s">
        <v>143</v>
      </c>
      <c r="AU223" s="20" t="s">
        <v>80</v>
      </c>
      <c r="AY223" s="20" t="s">
        <v>140</v>
      </c>
      <c r="BE223" s="182">
        <f t="shared" si="74"/>
        <v>0</v>
      </c>
      <c r="BF223" s="182">
        <f t="shared" si="75"/>
        <v>0</v>
      </c>
      <c r="BG223" s="182">
        <f t="shared" si="76"/>
        <v>0</v>
      </c>
      <c r="BH223" s="182">
        <f t="shared" si="77"/>
        <v>0</v>
      </c>
      <c r="BI223" s="182">
        <f t="shared" si="78"/>
        <v>0</v>
      </c>
      <c r="BJ223" s="20" t="s">
        <v>11</v>
      </c>
      <c r="BK223" s="182">
        <f t="shared" si="79"/>
        <v>0</v>
      </c>
      <c r="BL223" s="20" t="s">
        <v>171</v>
      </c>
      <c r="BM223" s="20" t="s">
        <v>559</v>
      </c>
    </row>
    <row r="224" spans="2:65" s="1" customFormat="1" ht="16.5" customHeight="1">
      <c r="B224" s="170"/>
      <c r="C224" s="183" t="s">
        <v>560</v>
      </c>
      <c r="D224" s="183" t="s">
        <v>216</v>
      </c>
      <c r="E224" s="184" t="s">
        <v>561</v>
      </c>
      <c r="F224" s="185" t="s">
        <v>562</v>
      </c>
      <c r="G224" s="186" t="s">
        <v>167</v>
      </c>
      <c r="H224" s="187">
        <v>10.680999999999999</v>
      </c>
      <c r="I224" s="188"/>
      <c r="J224" s="189">
        <f t="shared" si="70"/>
        <v>0</v>
      </c>
      <c r="K224" s="185" t="s">
        <v>965</v>
      </c>
      <c r="L224" s="190"/>
      <c r="M224" s="191" t="s">
        <v>5</v>
      </c>
      <c r="N224" s="192" t="s">
        <v>43</v>
      </c>
      <c r="O224" s="38"/>
      <c r="P224" s="180">
        <f t="shared" si="71"/>
        <v>0</v>
      </c>
      <c r="Q224" s="180">
        <v>0</v>
      </c>
      <c r="R224" s="180">
        <f t="shared" si="72"/>
        <v>0</v>
      </c>
      <c r="S224" s="180">
        <v>0</v>
      </c>
      <c r="T224" s="181">
        <f t="shared" si="73"/>
        <v>0</v>
      </c>
      <c r="AR224" s="20" t="s">
        <v>200</v>
      </c>
      <c r="AT224" s="20" t="s">
        <v>216</v>
      </c>
      <c r="AU224" s="20" t="s">
        <v>80</v>
      </c>
      <c r="AY224" s="20" t="s">
        <v>140</v>
      </c>
      <c r="BE224" s="182">
        <f t="shared" si="74"/>
        <v>0</v>
      </c>
      <c r="BF224" s="182">
        <f t="shared" si="75"/>
        <v>0</v>
      </c>
      <c r="BG224" s="182">
        <f t="shared" si="76"/>
        <v>0</v>
      </c>
      <c r="BH224" s="182">
        <f t="shared" si="77"/>
        <v>0</v>
      </c>
      <c r="BI224" s="182">
        <f t="shared" si="78"/>
        <v>0</v>
      </c>
      <c r="BJ224" s="20" t="s">
        <v>11</v>
      </c>
      <c r="BK224" s="182">
        <f t="shared" si="79"/>
        <v>0</v>
      </c>
      <c r="BL224" s="20" t="s">
        <v>171</v>
      </c>
      <c r="BM224" s="20" t="s">
        <v>563</v>
      </c>
    </row>
    <row r="225" spans="2:65" s="1" customFormat="1" ht="16.5" customHeight="1">
      <c r="B225" s="170"/>
      <c r="C225" s="171" t="s">
        <v>350</v>
      </c>
      <c r="D225" s="171" t="s">
        <v>143</v>
      </c>
      <c r="E225" s="172" t="s">
        <v>564</v>
      </c>
      <c r="F225" s="173" t="s">
        <v>565</v>
      </c>
      <c r="G225" s="174" t="s">
        <v>167</v>
      </c>
      <c r="H225" s="175">
        <v>10.172000000000001</v>
      </c>
      <c r="I225" s="176"/>
      <c r="J225" s="177">
        <f t="shared" si="70"/>
        <v>0</v>
      </c>
      <c r="K225" s="173" t="s">
        <v>965</v>
      </c>
      <c r="L225" s="37"/>
      <c r="M225" s="178" t="s">
        <v>5</v>
      </c>
      <c r="N225" s="179" t="s">
        <v>43</v>
      </c>
      <c r="O225" s="38"/>
      <c r="P225" s="180">
        <f t="shared" si="71"/>
        <v>0</v>
      </c>
      <c r="Q225" s="180">
        <v>0</v>
      </c>
      <c r="R225" s="180">
        <f t="shared" si="72"/>
        <v>0</v>
      </c>
      <c r="S225" s="180">
        <v>0</v>
      </c>
      <c r="T225" s="181">
        <f t="shared" si="73"/>
        <v>0</v>
      </c>
      <c r="AR225" s="20" t="s">
        <v>171</v>
      </c>
      <c r="AT225" s="20" t="s">
        <v>143</v>
      </c>
      <c r="AU225" s="20" t="s">
        <v>80</v>
      </c>
      <c r="AY225" s="20" t="s">
        <v>140</v>
      </c>
      <c r="BE225" s="182">
        <f t="shared" si="74"/>
        <v>0</v>
      </c>
      <c r="BF225" s="182">
        <f t="shared" si="75"/>
        <v>0</v>
      </c>
      <c r="BG225" s="182">
        <f t="shared" si="76"/>
        <v>0</v>
      </c>
      <c r="BH225" s="182">
        <f t="shared" si="77"/>
        <v>0</v>
      </c>
      <c r="BI225" s="182">
        <f t="shared" si="78"/>
        <v>0</v>
      </c>
      <c r="BJ225" s="20" t="s">
        <v>11</v>
      </c>
      <c r="BK225" s="182">
        <f t="shared" si="79"/>
        <v>0</v>
      </c>
      <c r="BL225" s="20" t="s">
        <v>171</v>
      </c>
      <c r="BM225" s="20" t="s">
        <v>566</v>
      </c>
    </row>
    <row r="226" spans="2:65" s="1" customFormat="1" ht="16.5" customHeight="1">
      <c r="B226" s="170"/>
      <c r="C226" s="171" t="s">
        <v>567</v>
      </c>
      <c r="D226" s="171" t="s">
        <v>143</v>
      </c>
      <c r="E226" s="172" t="s">
        <v>568</v>
      </c>
      <c r="F226" s="173" t="s">
        <v>569</v>
      </c>
      <c r="G226" s="174" t="s">
        <v>247</v>
      </c>
      <c r="H226" s="175">
        <v>0.41199999999999998</v>
      </c>
      <c r="I226" s="176"/>
      <c r="J226" s="177">
        <f t="shared" si="70"/>
        <v>0</v>
      </c>
      <c r="K226" s="173" t="s">
        <v>965</v>
      </c>
      <c r="L226" s="37"/>
      <c r="M226" s="178" t="s">
        <v>5</v>
      </c>
      <c r="N226" s="179" t="s">
        <v>43</v>
      </c>
      <c r="O226" s="38"/>
      <c r="P226" s="180">
        <f t="shared" si="71"/>
        <v>0</v>
      </c>
      <c r="Q226" s="180">
        <v>0</v>
      </c>
      <c r="R226" s="180">
        <f t="shared" si="72"/>
        <v>0</v>
      </c>
      <c r="S226" s="180">
        <v>0</v>
      </c>
      <c r="T226" s="181">
        <f t="shared" si="73"/>
        <v>0</v>
      </c>
      <c r="AR226" s="20" t="s">
        <v>171</v>
      </c>
      <c r="AT226" s="20" t="s">
        <v>143</v>
      </c>
      <c r="AU226" s="20" t="s">
        <v>80</v>
      </c>
      <c r="AY226" s="20" t="s">
        <v>140</v>
      </c>
      <c r="BE226" s="182">
        <f t="shared" si="74"/>
        <v>0</v>
      </c>
      <c r="BF226" s="182">
        <f t="shared" si="75"/>
        <v>0</v>
      </c>
      <c r="BG226" s="182">
        <f t="shared" si="76"/>
        <v>0</v>
      </c>
      <c r="BH226" s="182">
        <f t="shared" si="77"/>
        <v>0</v>
      </c>
      <c r="BI226" s="182">
        <f t="shared" si="78"/>
        <v>0</v>
      </c>
      <c r="BJ226" s="20" t="s">
        <v>11</v>
      </c>
      <c r="BK226" s="182">
        <f t="shared" si="79"/>
        <v>0</v>
      </c>
      <c r="BL226" s="20" t="s">
        <v>171</v>
      </c>
      <c r="BM226" s="20" t="s">
        <v>570</v>
      </c>
    </row>
    <row r="227" spans="2:65" s="1" customFormat="1" ht="16.5" customHeight="1">
      <c r="B227" s="170"/>
      <c r="C227" s="171" t="s">
        <v>353</v>
      </c>
      <c r="D227" s="171" t="s">
        <v>143</v>
      </c>
      <c r="E227" s="172" t="s">
        <v>571</v>
      </c>
      <c r="F227" s="173" t="s">
        <v>572</v>
      </c>
      <c r="G227" s="174" t="s">
        <v>167</v>
      </c>
      <c r="H227" s="175">
        <v>6.4710000000000001</v>
      </c>
      <c r="I227" s="176"/>
      <c r="J227" s="177">
        <f t="shared" si="70"/>
        <v>0</v>
      </c>
      <c r="K227" s="173" t="s">
        <v>965</v>
      </c>
      <c r="L227" s="37"/>
      <c r="M227" s="178" t="s">
        <v>5</v>
      </c>
      <c r="N227" s="179" t="s">
        <v>43</v>
      </c>
      <c r="O227" s="38"/>
      <c r="P227" s="180">
        <f t="shared" si="71"/>
        <v>0</v>
      </c>
      <c r="Q227" s="180">
        <v>0</v>
      </c>
      <c r="R227" s="180">
        <f t="shared" si="72"/>
        <v>0</v>
      </c>
      <c r="S227" s="180">
        <v>0</v>
      </c>
      <c r="T227" s="181">
        <f t="shared" si="73"/>
        <v>0</v>
      </c>
      <c r="AR227" s="20" t="s">
        <v>171</v>
      </c>
      <c r="AT227" s="20" t="s">
        <v>143</v>
      </c>
      <c r="AU227" s="20" t="s">
        <v>80</v>
      </c>
      <c r="AY227" s="20" t="s">
        <v>140</v>
      </c>
      <c r="BE227" s="182">
        <f t="shared" si="74"/>
        <v>0</v>
      </c>
      <c r="BF227" s="182">
        <f t="shared" si="75"/>
        <v>0</v>
      </c>
      <c r="BG227" s="182">
        <f t="shared" si="76"/>
        <v>0</v>
      </c>
      <c r="BH227" s="182">
        <f t="shared" si="77"/>
        <v>0</v>
      </c>
      <c r="BI227" s="182">
        <f t="shared" si="78"/>
        <v>0</v>
      </c>
      <c r="BJ227" s="20" t="s">
        <v>11</v>
      </c>
      <c r="BK227" s="182">
        <f t="shared" si="79"/>
        <v>0</v>
      </c>
      <c r="BL227" s="20" t="s">
        <v>171</v>
      </c>
      <c r="BM227" s="20" t="s">
        <v>573</v>
      </c>
    </row>
    <row r="228" spans="2:65" s="1" customFormat="1" ht="16.5" customHeight="1">
      <c r="B228" s="170"/>
      <c r="C228" s="171" t="s">
        <v>574</v>
      </c>
      <c r="D228" s="171" t="s">
        <v>143</v>
      </c>
      <c r="E228" s="172" t="s">
        <v>575</v>
      </c>
      <c r="F228" s="173" t="s">
        <v>576</v>
      </c>
      <c r="G228" s="174" t="s">
        <v>207</v>
      </c>
      <c r="H228" s="175">
        <v>75</v>
      </c>
      <c r="I228" s="176"/>
      <c r="J228" s="177">
        <f t="shared" si="70"/>
        <v>0</v>
      </c>
      <c r="K228" s="173" t="s">
        <v>965</v>
      </c>
      <c r="L228" s="37"/>
      <c r="M228" s="178" t="s">
        <v>5</v>
      </c>
      <c r="N228" s="179" t="s">
        <v>43</v>
      </c>
      <c r="O228" s="38"/>
      <c r="P228" s="180">
        <f t="shared" si="71"/>
        <v>0</v>
      </c>
      <c r="Q228" s="180">
        <v>0</v>
      </c>
      <c r="R228" s="180">
        <f t="shared" si="72"/>
        <v>0</v>
      </c>
      <c r="S228" s="180">
        <v>0</v>
      </c>
      <c r="T228" s="181">
        <f t="shared" si="73"/>
        <v>0</v>
      </c>
      <c r="AR228" s="20" t="s">
        <v>171</v>
      </c>
      <c r="AT228" s="20" t="s">
        <v>143</v>
      </c>
      <c r="AU228" s="20" t="s">
        <v>80</v>
      </c>
      <c r="AY228" s="20" t="s">
        <v>140</v>
      </c>
      <c r="BE228" s="182">
        <f t="shared" si="74"/>
        <v>0</v>
      </c>
      <c r="BF228" s="182">
        <f t="shared" si="75"/>
        <v>0</v>
      </c>
      <c r="BG228" s="182">
        <f t="shared" si="76"/>
        <v>0</v>
      </c>
      <c r="BH228" s="182">
        <f t="shared" si="77"/>
        <v>0</v>
      </c>
      <c r="BI228" s="182">
        <f t="shared" si="78"/>
        <v>0</v>
      </c>
      <c r="BJ228" s="20" t="s">
        <v>11</v>
      </c>
      <c r="BK228" s="182">
        <f t="shared" si="79"/>
        <v>0</v>
      </c>
      <c r="BL228" s="20" t="s">
        <v>171</v>
      </c>
      <c r="BM228" s="20" t="s">
        <v>577</v>
      </c>
    </row>
    <row r="229" spans="2:65" s="1" customFormat="1" ht="16.5" customHeight="1">
      <c r="B229" s="170"/>
      <c r="C229" s="183" t="s">
        <v>357</v>
      </c>
      <c r="D229" s="183" t="s">
        <v>216</v>
      </c>
      <c r="E229" s="184" t="s">
        <v>561</v>
      </c>
      <c r="F229" s="185" t="s">
        <v>562</v>
      </c>
      <c r="G229" s="186" t="s">
        <v>167</v>
      </c>
      <c r="H229" s="187">
        <v>7</v>
      </c>
      <c r="I229" s="188"/>
      <c r="J229" s="189">
        <f t="shared" si="70"/>
        <v>0</v>
      </c>
      <c r="K229" s="185" t="s">
        <v>965</v>
      </c>
      <c r="L229" s="190"/>
      <c r="M229" s="191" t="s">
        <v>5</v>
      </c>
      <c r="N229" s="192" t="s">
        <v>43</v>
      </c>
      <c r="O229" s="38"/>
      <c r="P229" s="180">
        <f t="shared" si="71"/>
        <v>0</v>
      </c>
      <c r="Q229" s="180">
        <v>0</v>
      </c>
      <c r="R229" s="180">
        <f t="shared" si="72"/>
        <v>0</v>
      </c>
      <c r="S229" s="180">
        <v>0</v>
      </c>
      <c r="T229" s="181">
        <f t="shared" si="73"/>
        <v>0</v>
      </c>
      <c r="AR229" s="20" t="s">
        <v>200</v>
      </c>
      <c r="AT229" s="20" t="s">
        <v>216</v>
      </c>
      <c r="AU229" s="20" t="s">
        <v>80</v>
      </c>
      <c r="AY229" s="20" t="s">
        <v>140</v>
      </c>
      <c r="BE229" s="182">
        <f t="shared" si="74"/>
        <v>0</v>
      </c>
      <c r="BF229" s="182">
        <f t="shared" si="75"/>
        <v>0</v>
      </c>
      <c r="BG229" s="182">
        <f t="shared" si="76"/>
        <v>0</v>
      </c>
      <c r="BH229" s="182">
        <f t="shared" si="77"/>
        <v>0</v>
      </c>
      <c r="BI229" s="182">
        <f t="shared" si="78"/>
        <v>0</v>
      </c>
      <c r="BJ229" s="20" t="s">
        <v>11</v>
      </c>
      <c r="BK229" s="182">
        <f t="shared" si="79"/>
        <v>0</v>
      </c>
      <c r="BL229" s="20" t="s">
        <v>171</v>
      </c>
      <c r="BM229" s="20" t="s">
        <v>578</v>
      </c>
    </row>
    <row r="230" spans="2:65" s="10" customFormat="1" ht="29.85" customHeight="1">
      <c r="B230" s="157"/>
      <c r="D230" s="158" t="s">
        <v>71</v>
      </c>
      <c r="E230" s="168" t="s">
        <v>579</v>
      </c>
      <c r="F230" s="168" t="s">
        <v>580</v>
      </c>
      <c r="I230" s="160"/>
      <c r="J230" s="169">
        <f>BK230</f>
        <v>0</v>
      </c>
      <c r="L230" s="157"/>
      <c r="M230" s="162"/>
      <c r="N230" s="163"/>
      <c r="O230" s="163"/>
      <c r="P230" s="164">
        <f>SUM(P231:P233)</f>
        <v>0</v>
      </c>
      <c r="Q230" s="163"/>
      <c r="R230" s="164">
        <f>SUM(R231:R233)</f>
        <v>0</v>
      </c>
      <c r="S230" s="163"/>
      <c r="T230" s="165">
        <f>SUM(T231:T233)</f>
        <v>0</v>
      </c>
      <c r="AR230" s="158" t="s">
        <v>80</v>
      </c>
      <c r="AT230" s="166" t="s">
        <v>71</v>
      </c>
      <c r="AU230" s="166" t="s">
        <v>11</v>
      </c>
      <c r="AY230" s="158" t="s">
        <v>140</v>
      </c>
      <c r="BK230" s="167">
        <f>SUM(BK231:BK233)</f>
        <v>0</v>
      </c>
    </row>
    <row r="231" spans="2:65" s="1" customFormat="1" ht="16.5" customHeight="1">
      <c r="B231" s="170"/>
      <c r="C231" s="171" t="s">
        <v>581</v>
      </c>
      <c r="D231" s="171" t="s">
        <v>143</v>
      </c>
      <c r="E231" s="172" t="s">
        <v>582</v>
      </c>
      <c r="F231" s="173" t="s">
        <v>583</v>
      </c>
      <c r="G231" s="174" t="s">
        <v>167</v>
      </c>
      <c r="H231" s="175">
        <v>1.35</v>
      </c>
      <c r="I231" s="176"/>
      <c r="J231" s="177">
        <f>ROUND(I231*H231,0)</f>
        <v>0</v>
      </c>
      <c r="K231" s="173" t="s">
        <v>965</v>
      </c>
      <c r="L231" s="37"/>
      <c r="M231" s="178" t="s">
        <v>5</v>
      </c>
      <c r="N231" s="179" t="s">
        <v>43</v>
      </c>
      <c r="O231" s="38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AR231" s="20" t="s">
        <v>171</v>
      </c>
      <c r="AT231" s="20" t="s">
        <v>143</v>
      </c>
      <c r="AU231" s="20" t="s">
        <v>80</v>
      </c>
      <c r="AY231" s="20" t="s">
        <v>140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20" t="s">
        <v>11</v>
      </c>
      <c r="BK231" s="182">
        <f>ROUND(I231*H231,0)</f>
        <v>0</v>
      </c>
      <c r="BL231" s="20" t="s">
        <v>171</v>
      </c>
      <c r="BM231" s="20" t="s">
        <v>584</v>
      </c>
    </row>
    <row r="232" spans="2:65" s="1" customFormat="1" ht="16.5" customHeight="1">
      <c r="B232" s="170"/>
      <c r="C232" s="183" t="s">
        <v>360</v>
      </c>
      <c r="D232" s="183" t="s">
        <v>216</v>
      </c>
      <c r="E232" s="184" t="s">
        <v>585</v>
      </c>
      <c r="F232" s="185" t="s">
        <v>586</v>
      </c>
      <c r="G232" s="186" t="s">
        <v>167</v>
      </c>
      <c r="H232" s="187">
        <v>1.35</v>
      </c>
      <c r="I232" s="188"/>
      <c r="J232" s="189">
        <f>ROUND(I232*H232,0)</f>
        <v>0</v>
      </c>
      <c r="K232" s="185" t="s">
        <v>965</v>
      </c>
      <c r="L232" s="190"/>
      <c r="M232" s="191" t="s">
        <v>5</v>
      </c>
      <c r="N232" s="192" t="s">
        <v>43</v>
      </c>
      <c r="O232" s="38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AR232" s="20" t="s">
        <v>200</v>
      </c>
      <c r="AT232" s="20" t="s">
        <v>216</v>
      </c>
      <c r="AU232" s="20" t="s">
        <v>80</v>
      </c>
      <c r="AY232" s="20" t="s">
        <v>140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20" t="s">
        <v>11</v>
      </c>
      <c r="BK232" s="182">
        <f>ROUND(I232*H232,0)</f>
        <v>0</v>
      </c>
      <c r="BL232" s="20" t="s">
        <v>171</v>
      </c>
      <c r="BM232" s="20" t="s">
        <v>587</v>
      </c>
    </row>
    <row r="233" spans="2:65" s="1" customFormat="1" ht="16.5" customHeight="1">
      <c r="B233" s="170"/>
      <c r="C233" s="171" t="s">
        <v>588</v>
      </c>
      <c r="D233" s="171" t="s">
        <v>143</v>
      </c>
      <c r="E233" s="172" t="s">
        <v>589</v>
      </c>
      <c r="F233" s="173" t="s">
        <v>590</v>
      </c>
      <c r="G233" s="174" t="s">
        <v>247</v>
      </c>
      <c r="H233" s="175">
        <v>7.0000000000000001E-3</v>
      </c>
      <c r="I233" s="176"/>
      <c r="J233" s="177">
        <f>ROUND(I233*H233,0)</f>
        <v>0</v>
      </c>
      <c r="K233" s="173" t="s">
        <v>965</v>
      </c>
      <c r="L233" s="37"/>
      <c r="M233" s="178" t="s">
        <v>5</v>
      </c>
      <c r="N233" s="179" t="s">
        <v>43</v>
      </c>
      <c r="O233" s="38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AR233" s="20" t="s">
        <v>171</v>
      </c>
      <c r="AT233" s="20" t="s">
        <v>143</v>
      </c>
      <c r="AU233" s="20" t="s">
        <v>80</v>
      </c>
      <c r="AY233" s="20" t="s">
        <v>140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20" t="s">
        <v>11</v>
      </c>
      <c r="BK233" s="182">
        <f>ROUND(I233*H233,0)</f>
        <v>0</v>
      </c>
      <c r="BL233" s="20" t="s">
        <v>171</v>
      </c>
      <c r="BM233" s="20" t="s">
        <v>591</v>
      </c>
    </row>
    <row r="234" spans="2:65" s="10" customFormat="1" ht="29.85" customHeight="1">
      <c r="B234" s="157"/>
      <c r="D234" s="158" t="s">
        <v>71</v>
      </c>
      <c r="E234" s="168" t="s">
        <v>592</v>
      </c>
      <c r="F234" s="168" t="s">
        <v>593</v>
      </c>
      <c r="I234" s="160"/>
      <c r="J234" s="169">
        <f>BK234</f>
        <v>0</v>
      </c>
      <c r="L234" s="157"/>
      <c r="M234" s="162"/>
      <c r="N234" s="163"/>
      <c r="O234" s="163"/>
      <c r="P234" s="164">
        <f>SUM(P235:P237)</f>
        <v>0</v>
      </c>
      <c r="Q234" s="163"/>
      <c r="R234" s="164">
        <f>SUM(R235:R237)</f>
        <v>0</v>
      </c>
      <c r="S234" s="163"/>
      <c r="T234" s="165">
        <f>SUM(T235:T237)</f>
        <v>0</v>
      </c>
      <c r="AR234" s="158" t="s">
        <v>80</v>
      </c>
      <c r="AT234" s="166" t="s">
        <v>71</v>
      </c>
      <c r="AU234" s="166" t="s">
        <v>11</v>
      </c>
      <c r="AY234" s="158" t="s">
        <v>140</v>
      </c>
      <c r="BK234" s="167">
        <f>SUM(BK235:BK237)</f>
        <v>0</v>
      </c>
    </row>
    <row r="235" spans="2:65" s="1" customFormat="1" ht="16.5" customHeight="1">
      <c r="B235" s="170"/>
      <c r="C235" s="171" t="s">
        <v>364</v>
      </c>
      <c r="D235" s="171" t="s">
        <v>143</v>
      </c>
      <c r="E235" s="172" t="s">
        <v>594</v>
      </c>
      <c r="F235" s="173" t="s">
        <v>595</v>
      </c>
      <c r="G235" s="174" t="s">
        <v>247</v>
      </c>
      <c r="H235" s="175">
        <v>1.4999999999999999E-2</v>
      </c>
      <c r="I235" s="176"/>
      <c r="J235" s="177">
        <f>ROUND(I235*H235,0)</f>
        <v>0</v>
      </c>
      <c r="K235" s="173" t="s">
        <v>965</v>
      </c>
      <c r="L235" s="37"/>
      <c r="M235" s="178" t="s">
        <v>5</v>
      </c>
      <c r="N235" s="179" t="s">
        <v>43</v>
      </c>
      <c r="O235" s="38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AR235" s="20" t="s">
        <v>171</v>
      </c>
      <c r="AT235" s="20" t="s">
        <v>143</v>
      </c>
      <c r="AU235" s="20" t="s">
        <v>80</v>
      </c>
      <c r="AY235" s="20" t="s">
        <v>140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20" t="s">
        <v>11</v>
      </c>
      <c r="BK235" s="182">
        <f>ROUND(I235*H235,0)</f>
        <v>0</v>
      </c>
      <c r="BL235" s="20" t="s">
        <v>171</v>
      </c>
      <c r="BM235" s="20" t="s">
        <v>596</v>
      </c>
    </row>
    <row r="236" spans="2:65" s="1" customFormat="1" ht="16.5" customHeight="1">
      <c r="B236" s="170"/>
      <c r="C236" s="171" t="s">
        <v>597</v>
      </c>
      <c r="D236" s="171" t="s">
        <v>143</v>
      </c>
      <c r="E236" s="172" t="s">
        <v>598</v>
      </c>
      <c r="F236" s="173" t="s">
        <v>599</v>
      </c>
      <c r="G236" s="174" t="s">
        <v>207</v>
      </c>
      <c r="H236" s="175">
        <v>15</v>
      </c>
      <c r="I236" s="176"/>
      <c r="J236" s="177">
        <f>ROUND(I236*H236,0)</f>
        <v>0</v>
      </c>
      <c r="K236" s="173" t="s">
        <v>965</v>
      </c>
      <c r="L236" s="37"/>
      <c r="M236" s="178" t="s">
        <v>5</v>
      </c>
      <c r="N236" s="179" t="s">
        <v>43</v>
      </c>
      <c r="O236" s="38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AR236" s="20" t="s">
        <v>171</v>
      </c>
      <c r="AT236" s="20" t="s">
        <v>143</v>
      </c>
      <c r="AU236" s="20" t="s">
        <v>80</v>
      </c>
      <c r="AY236" s="20" t="s">
        <v>140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20" t="s">
        <v>11</v>
      </c>
      <c r="BK236" s="182">
        <f>ROUND(I236*H236,0)</f>
        <v>0</v>
      </c>
      <c r="BL236" s="20" t="s">
        <v>171</v>
      </c>
      <c r="BM236" s="20" t="s">
        <v>600</v>
      </c>
    </row>
    <row r="237" spans="2:65" s="1" customFormat="1" ht="16.5" customHeight="1">
      <c r="B237" s="170"/>
      <c r="C237" s="183" t="s">
        <v>367</v>
      </c>
      <c r="D237" s="183" t="s">
        <v>216</v>
      </c>
      <c r="E237" s="184" t="s">
        <v>601</v>
      </c>
      <c r="F237" s="185" t="s">
        <v>602</v>
      </c>
      <c r="G237" s="186" t="s">
        <v>167</v>
      </c>
      <c r="H237" s="187">
        <v>1</v>
      </c>
      <c r="I237" s="188"/>
      <c r="J237" s="189">
        <f>ROUND(I237*H237,0)</f>
        <v>0</v>
      </c>
      <c r="K237" s="185" t="s">
        <v>965</v>
      </c>
      <c r="L237" s="190"/>
      <c r="M237" s="191" t="s">
        <v>5</v>
      </c>
      <c r="N237" s="192" t="s">
        <v>43</v>
      </c>
      <c r="O237" s="38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AR237" s="20" t="s">
        <v>200</v>
      </c>
      <c r="AT237" s="20" t="s">
        <v>216</v>
      </c>
      <c r="AU237" s="20" t="s">
        <v>80</v>
      </c>
      <c r="AY237" s="20" t="s">
        <v>140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20" t="s">
        <v>11</v>
      </c>
      <c r="BK237" s="182">
        <f>ROUND(I237*H237,0)</f>
        <v>0</v>
      </c>
      <c r="BL237" s="20" t="s">
        <v>171</v>
      </c>
      <c r="BM237" s="20" t="s">
        <v>603</v>
      </c>
    </row>
    <row r="238" spans="2:65" s="10" customFormat="1" ht="29.85" customHeight="1">
      <c r="B238" s="157"/>
      <c r="D238" s="158" t="s">
        <v>71</v>
      </c>
      <c r="E238" s="168" t="s">
        <v>604</v>
      </c>
      <c r="F238" s="168" t="s">
        <v>605</v>
      </c>
      <c r="I238" s="160"/>
      <c r="J238" s="169">
        <f>BK238</f>
        <v>0</v>
      </c>
      <c r="L238" s="157"/>
      <c r="M238" s="162"/>
      <c r="N238" s="163"/>
      <c r="O238" s="163"/>
      <c r="P238" s="164">
        <f>P239</f>
        <v>0</v>
      </c>
      <c r="Q238" s="163"/>
      <c r="R238" s="164">
        <f>R239</f>
        <v>0</v>
      </c>
      <c r="S238" s="163"/>
      <c r="T238" s="165">
        <f>T239</f>
        <v>0</v>
      </c>
      <c r="AR238" s="158" t="s">
        <v>80</v>
      </c>
      <c r="AT238" s="166" t="s">
        <v>71</v>
      </c>
      <c r="AU238" s="166" t="s">
        <v>11</v>
      </c>
      <c r="AY238" s="158" t="s">
        <v>140</v>
      </c>
      <c r="BK238" s="167">
        <f>BK239</f>
        <v>0</v>
      </c>
    </row>
    <row r="239" spans="2:65" s="1" customFormat="1" ht="16.5" customHeight="1">
      <c r="B239" s="170"/>
      <c r="C239" s="171" t="s">
        <v>606</v>
      </c>
      <c r="D239" s="171" t="s">
        <v>143</v>
      </c>
      <c r="E239" s="172" t="s">
        <v>607</v>
      </c>
      <c r="F239" s="173" t="s">
        <v>608</v>
      </c>
      <c r="G239" s="174" t="s">
        <v>167</v>
      </c>
      <c r="H239" s="175">
        <v>8.5510000000000002</v>
      </c>
      <c r="I239" s="176"/>
      <c r="J239" s="177">
        <f>ROUND(I239*H239,0)</f>
        <v>0</v>
      </c>
      <c r="K239" s="173" t="s">
        <v>965</v>
      </c>
      <c r="L239" s="37"/>
      <c r="M239" s="178" t="s">
        <v>5</v>
      </c>
      <c r="N239" s="179" t="s">
        <v>43</v>
      </c>
      <c r="O239" s="38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AR239" s="20" t="s">
        <v>171</v>
      </c>
      <c r="AT239" s="20" t="s">
        <v>143</v>
      </c>
      <c r="AU239" s="20" t="s">
        <v>80</v>
      </c>
      <c r="AY239" s="20" t="s">
        <v>140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20" t="s">
        <v>11</v>
      </c>
      <c r="BK239" s="182">
        <f>ROUND(I239*H239,0)</f>
        <v>0</v>
      </c>
      <c r="BL239" s="20" t="s">
        <v>171</v>
      </c>
      <c r="BM239" s="20" t="s">
        <v>609</v>
      </c>
    </row>
    <row r="240" spans="2:65" s="10" customFormat="1" ht="29.85" customHeight="1">
      <c r="B240" s="157"/>
      <c r="D240" s="158" t="s">
        <v>71</v>
      </c>
      <c r="E240" s="168" t="s">
        <v>610</v>
      </c>
      <c r="F240" s="168" t="s">
        <v>611</v>
      </c>
      <c r="I240" s="160"/>
      <c r="J240" s="169">
        <f>BK240</f>
        <v>0</v>
      </c>
      <c r="L240" s="157"/>
      <c r="M240" s="162"/>
      <c r="N240" s="163"/>
      <c r="O240" s="163"/>
      <c r="P240" s="164">
        <f>SUM(P241:P246)</f>
        <v>0</v>
      </c>
      <c r="Q240" s="163"/>
      <c r="R240" s="164">
        <f>SUM(R241:R246)</f>
        <v>0</v>
      </c>
      <c r="S240" s="163"/>
      <c r="T240" s="165">
        <f>SUM(T241:T246)</f>
        <v>0</v>
      </c>
      <c r="AR240" s="158" t="s">
        <v>80</v>
      </c>
      <c r="AT240" s="166" t="s">
        <v>71</v>
      </c>
      <c r="AU240" s="166" t="s">
        <v>11</v>
      </c>
      <c r="AY240" s="158" t="s">
        <v>140</v>
      </c>
      <c r="BK240" s="167">
        <f>SUM(BK241:BK246)</f>
        <v>0</v>
      </c>
    </row>
    <row r="241" spans="2:65" s="1" customFormat="1" ht="16.5" customHeight="1">
      <c r="B241" s="170"/>
      <c r="C241" s="171" t="s">
        <v>371</v>
      </c>
      <c r="D241" s="171" t="s">
        <v>143</v>
      </c>
      <c r="E241" s="172" t="s">
        <v>612</v>
      </c>
      <c r="F241" s="173" t="s">
        <v>613</v>
      </c>
      <c r="G241" s="174" t="s">
        <v>167</v>
      </c>
      <c r="H241" s="175">
        <v>31.864000000000001</v>
      </c>
      <c r="I241" s="176"/>
      <c r="J241" s="177">
        <f t="shared" ref="J241:J246" si="80">ROUND(I241*H241,0)</f>
        <v>0</v>
      </c>
      <c r="K241" s="173" t="s">
        <v>965</v>
      </c>
      <c r="L241" s="37"/>
      <c r="M241" s="178" t="s">
        <v>5</v>
      </c>
      <c r="N241" s="179" t="s">
        <v>43</v>
      </c>
      <c r="O241" s="38"/>
      <c r="P241" s="180">
        <f t="shared" ref="P241:P246" si="81">O241*H241</f>
        <v>0</v>
      </c>
      <c r="Q241" s="180">
        <v>0</v>
      </c>
      <c r="R241" s="180">
        <f t="shared" ref="R241:R246" si="82">Q241*H241</f>
        <v>0</v>
      </c>
      <c r="S241" s="180">
        <v>0</v>
      </c>
      <c r="T241" s="181">
        <f t="shared" ref="T241:T246" si="83">S241*H241</f>
        <v>0</v>
      </c>
      <c r="AR241" s="20" t="s">
        <v>171</v>
      </c>
      <c r="AT241" s="20" t="s">
        <v>143</v>
      </c>
      <c r="AU241" s="20" t="s">
        <v>80</v>
      </c>
      <c r="AY241" s="20" t="s">
        <v>140</v>
      </c>
      <c r="BE241" s="182">
        <f t="shared" ref="BE241:BE246" si="84">IF(N241="základní",J241,0)</f>
        <v>0</v>
      </c>
      <c r="BF241" s="182">
        <f t="shared" ref="BF241:BF246" si="85">IF(N241="snížená",J241,0)</f>
        <v>0</v>
      </c>
      <c r="BG241" s="182">
        <f t="shared" ref="BG241:BG246" si="86">IF(N241="zákl. přenesená",J241,0)</f>
        <v>0</v>
      </c>
      <c r="BH241" s="182">
        <f t="shared" ref="BH241:BH246" si="87">IF(N241="sníž. přenesená",J241,0)</f>
        <v>0</v>
      </c>
      <c r="BI241" s="182">
        <f t="shared" ref="BI241:BI246" si="88">IF(N241="nulová",J241,0)</f>
        <v>0</v>
      </c>
      <c r="BJ241" s="20" t="s">
        <v>11</v>
      </c>
      <c r="BK241" s="182">
        <f t="shared" ref="BK241:BK246" si="89">ROUND(I241*H241,0)</f>
        <v>0</v>
      </c>
      <c r="BL241" s="20" t="s">
        <v>171</v>
      </c>
      <c r="BM241" s="20" t="s">
        <v>614</v>
      </c>
    </row>
    <row r="242" spans="2:65" s="1" customFormat="1" ht="16.5" customHeight="1">
      <c r="B242" s="170"/>
      <c r="C242" s="171" t="s">
        <v>615</v>
      </c>
      <c r="D242" s="171" t="s">
        <v>143</v>
      </c>
      <c r="E242" s="172" t="s">
        <v>616</v>
      </c>
      <c r="F242" s="173" t="s">
        <v>617</v>
      </c>
      <c r="G242" s="174" t="s">
        <v>167</v>
      </c>
      <c r="H242" s="175">
        <v>30.344999999999999</v>
      </c>
      <c r="I242" s="176"/>
      <c r="J242" s="177">
        <f t="shared" si="80"/>
        <v>0</v>
      </c>
      <c r="K242" s="173" t="s">
        <v>965</v>
      </c>
      <c r="L242" s="37"/>
      <c r="M242" s="178" t="s">
        <v>5</v>
      </c>
      <c r="N242" s="179" t="s">
        <v>43</v>
      </c>
      <c r="O242" s="38"/>
      <c r="P242" s="180">
        <f t="shared" si="81"/>
        <v>0</v>
      </c>
      <c r="Q242" s="180">
        <v>0</v>
      </c>
      <c r="R242" s="180">
        <f t="shared" si="82"/>
        <v>0</v>
      </c>
      <c r="S242" s="180">
        <v>0</v>
      </c>
      <c r="T242" s="181">
        <f t="shared" si="83"/>
        <v>0</v>
      </c>
      <c r="AR242" s="20" t="s">
        <v>171</v>
      </c>
      <c r="AT242" s="20" t="s">
        <v>143</v>
      </c>
      <c r="AU242" s="20" t="s">
        <v>80</v>
      </c>
      <c r="AY242" s="20" t="s">
        <v>140</v>
      </c>
      <c r="BE242" s="182">
        <f t="shared" si="84"/>
        <v>0</v>
      </c>
      <c r="BF242" s="182">
        <f t="shared" si="85"/>
        <v>0</v>
      </c>
      <c r="BG242" s="182">
        <f t="shared" si="86"/>
        <v>0</v>
      </c>
      <c r="BH242" s="182">
        <f t="shared" si="87"/>
        <v>0</v>
      </c>
      <c r="BI242" s="182">
        <f t="shared" si="88"/>
        <v>0</v>
      </c>
      <c r="BJ242" s="20" t="s">
        <v>11</v>
      </c>
      <c r="BK242" s="182">
        <f t="shared" si="89"/>
        <v>0</v>
      </c>
      <c r="BL242" s="20" t="s">
        <v>171</v>
      </c>
      <c r="BM242" s="20" t="s">
        <v>618</v>
      </c>
    </row>
    <row r="243" spans="2:65" s="1" customFormat="1" ht="16.5" customHeight="1">
      <c r="B243" s="170"/>
      <c r="C243" s="171" t="s">
        <v>374</v>
      </c>
      <c r="D243" s="171" t="s">
        <v>143</v>
      </c>
      <c r="E243" s="172" t="s">
        <v>619</v>
      </c>
      <c r="F243" s="173" t="s">
        <v>620</v>
      </c>
      <c r="G243" s="174" t="s">
        <v>167</v>
      </c>
      <c r="H243" s="175">
        <v>40</v>
      </c>
      <c r="I243" s="176"/>
      <c r="J243" s="177">
        <f t="shared" si="80"/>
        <v>0</v>
      </c>
      <c r="K243" s="173" t="s">
        <v>965</v>
      </c>
      <c r="L243" s="37"/>
      <c r="M243" s="178" t="s">
        <v>5</v>
      </c>
      <c r="N243" s="179" t="s">
        <v>43</v>
      </c>
      <c r="O243" s="38"/>
      <c r="P243" s="180">
        <f t="shared" si="81"/>
        <v>0</v>
      </c>
      <c r="Q243" s="180">
        <v>0</v>
      </c>
      <c r="R243" s="180">
        <f t="shared" si="82"/>
        <v>0</v>
      </c>
      <c r="S243" s="180">
        <v>0</v>
      </c>
      <c r="T243" s="181">
        <f t="shared" si="83"/>
        <v>0</v>
      </c>
      <c r="AR243" s="20" t="s">
        <v>171</v>
      </c>
      <c r="AT243" s="20" t="s">
        <v>143</v>
      </c>
      <c r="AU243" s="20" t="s">
        <v>80</v>
      </c>
      <c r="AY243" s="20" t="s">
        <v>140</v>
      </c>
      <c r="BE243" s="182">
        <f t="shared" si="84"/>
        <v>0</v>
      </c>
      <c r="BF243" s="182">
        <f t="shared" si="85"/>
        <v>0</v>
      </c>
      <c r="BG243" s="182">
        <f t="shared" si="86"/>
        <v>0</v>
      </c>
      <c r="BH243" s="182">
        <f t="shared" si="87"/>
        <v>0</v>
      </c>
      <c r="BI243" s="182">
        <f t="shared" si="88"/>
        <v>0</v>
      </c>
      <c r="BJ243" s="20" t="s">
        <v>11</v>
      </c>
      <c r="BK243" s="182">
        <f t="shared" si="89"/>
        <v>0</v>
      </c>
      <c r="BL243" s="20" t="s">
        <v>171</v>
      </c>
      <c r="BM243" s="20" t="s">
        <v>621</v>
      </c>
    </row>
    <row r="244" spans="2:65" s="1" customFormat="1" ht="16.5" customHeight="1">
      <c r="B244" s="170"/>
      <c r="C244" s="183" t="s">
        <v>622</v>
      </c>
      <c r="D244" s="183" t="s">
        <v>216</v>
      </c>
      <c r="E244" s="184" t="s">
        <v>623</v>
      </c>
      <c r="F244" s="185" t="s">
        <v>624</v>
      </c>
      <c r="G244" s="186" t="s">
        <v>167</v>
      </c>
      <c r="H244" s="187">
        <v>40</v>
      </c>
      <c r="I244" s="188"/>
      <c r="J244" s="189">
        <f t="shared" si="80"/>
        <v>0</v>
      </c>
      <c r="K244" s="185" t="s">
        <v>965</v>
      </c>
      <c r="L244" s="190"/>
      <c r="M244" s="191" t="s">
        <v>5</v>
      </c>
      <c r="N244" s="192" t="s">
        <v>43</v>
      </c>
      <c r="O244" s="38"/>
      <c r="P244" s="180">
        <f t="shared" si="81"/>
        <v>0</v>
      </c>
      <c r="Q244" s="180">
        <v>0</v>
      </c>
      <c r="R244" s="180">
        <f t="shared" si="82"/>
        <v>0</v>
      </c>
      <c r="S244" s="180">
        <v>0</v>
      </c>
      <c r="T244" s="181">
        <f t="shared" si="83"/>
        <v>0</v>
      </c>
      <c r="AR244" s="20" t="s">
        <v>200</v>
      </c>
      <c r="AT244" s="20" t="s">
        <v>216</v>
      </c>
      <c r="AU244" s="20" t="s">
        <v>80</v>
      </c>
      <c r="AY244" s="20" t="s">
        <v>140</v>
      </c>
      <c r="BE244" s="182">
        <f t="shared" si="84"/>
        <v>0</v>
      </c>
      <c r="BF244" s="182">
        <f t="shared" si="85"/>
        <v>0</v>
      </c>
      <c r="BG244" s="182">
        <f t="shared" si="86"/>
        <v>0</v>
      </c>
      <c r="BH244" s="182">
        <f t="shared" si="87"/>
        <v>0</v>
      </c>
      <c r="BI244" s="182">
        <f t="shared" si="88"/>
        <v>0</v>
      </c>
      <c r="BJ244" s="20" t="s">
        <v>11</v>
      </c>
      <c r="BK244" s="182">
        <f t="shared" si="89"/>
        <v>0</v>
      </c>
      <c r="BL244" s="20" t="s">
        <v>171</v>
      </c>
      <c r="BM244" s="20" t="s">
        <v>625</v>
      </c>
    </row>
    <row r="245" spans="2:65" s="1" customFormat="1" ht="16.5" customHeight="1">
      <c r="B245" s="170"/>
      <c r="C245" s="171" t="s">
        <v>378</v>
      </c>
      <c r="D245" s="171" t="s">
        <v>143</v>
      </c>
      <c r="E245" s="172" t="s">
        <v>626</v>
      </c>
      <c r="F245" s="173" t="s">
        <v>627</v>
      </c>
      <c r="G245" s="174" t="s">
        <v>167</v>
      </c>
      <c r="H245" s="175">
        <v>66.77</v>
      </c>
      <c r="I245" s="176"/>
      <c r="J245" s="177">
        <f t="shared" si="80"/>
        <v>0</v>
      </c>
      <c r="K245" s="173" t="s">
        <v>965</v>
      </c>
      <c r="L245" s="37"/>
      <c r="M245" s="178" t="s">
        <v>5</v>
      </c>
      <c r="N245" s="179" t="s">
        <v>43</v>
      </c>
      <c r="O245" s="38"/>
      <c r="P245" s="180">
        <f t="shared" si="81"/>
        <v>0</v>
      </c>
      <c r="Q245" s="180">
        <v>0</v>
      </c>
      <c r="R245" s="180">
        <f t="shared" si="82"/>
        <v>0</v>
      </c>
      <c r="S245" s="180">
        <v>0</v>
      </c>
      <c r="T245" s="181">
        <f t="shared" si="83"/>
        <v>0</v>
      </c>
      <c r="AR245" s="20" t="s">
        <v>171</v>
      </c>
      <c r="AT245" s="20" t="s">
        <v>143</v>
      </c>
      <c r="AU245" s="20" t="s">
        <v>80</v>
      </c>
      <c r="AY245" s="20" t="s">
        <v>140</v>
      </c>
      <c r="BE245" s="182">
        <f t="shared" si="84"/>
        <v>0</v>
      </c>
      <c r="BF245" s="182">
        <f t="shared" si="85"/>
        <v>0</v>
      </c>
      <c r="BG245" s="182">
        <f t="shared" si="86"/>
        <v>0</v>
      </c>
      <c r="BH245" s="182">
        <f t="shared" si="87"/>
        <v>0</v>
      </c>
      <c r="BI245" s="182">
        <f t="shared" si="88"/>
        <v>0</v>
      </c>
      <c r="BJ245" s="20" t="s">
        <v>11</v>
      </c>
      <c r="BK245" s="182">
        <f t="shared" si="89"/>
        <v>0</v>
      </c>
      <c r="BL245" s="20" t="s">
        <v>171</v>
      </c>
      <c r="BM245" s="20" t="s">
        <v>628</v>
      </c>
    </row>
    <row r="246" spans="2:65" s="1" customFormat="1" ht="16.5" customHeight="1">
      <c r="B246" s="170"/>
      <c r="C246" s="171" t="s">
        <v>629</v>
      </c>
      <c r="D246" s="171" t="s">
        <v>143</v>
      </c>
      <c r="E246" s="172" t="s">
        <v>630</v>
      </c>
      <c r="F246" s="173" t="s">
        <v>631</v>
      </c>
      <c r="G246" s="174" t="s">
        <v>167</v>
      </c>
      <c r="H246" s="175">
        <v>31.835000000000001</v>
      </c>
      <c r="I246" s="176"/>
      <c r="J246" s="177">
        <f t="shared" si="80"/>
        <v>0</v>
      </c>
      <c r="K246" s="173" t="s">
        <v>965</v>
      </c>
      <c r="L246" s="37"/>
      <c r="M246" s="178" t="s">
        <v>5</v>
      </c>
      <c r="N246" s="179" t="s">
        <v>43</v>
      </c>
      <c r="O246" s="38"/>
      <c r="P246" s="180">
        <f t="shared" si="81"/>
        <v>0</v>
      </c>
      <c r="Q246" s="180">
        <v>0</v>
      </c>
      <c r="R246" s="180">
        <f t="shared" si="82"/>
        <v>0</v>
      </c>
      <c r="S246" s="180">
        <v>0</v>
      </c>
      <c r="T246" s="181">
        <f t="shared" si="83"/>
        <v>0</v>
      </c>
      <c r="AR246" s="20" t="s">
        <v>171</v>
      </c>
      <c r="AT246" s="20" t="s">
        <v>143</v>
      </c>
      <c r="AU246" s="20" t="s">
        <v>80</v>
      </c>
      <c r="AY246" s="20" t="s">
        <v>140</v>
      </c>
      <c r="BE246" s="182">
        <f t="shared" si="84"/>
        <v>0</v>
      </c>
      <c r="BF246" s="182">
        <f t="shared" si="85"/>
        <v>0</v>
      </c>
      <c r="BG246" s="182">
        <f t="shared" si="86"/>
        <v>0</v>
      </c>
      <c r="BH246" s="182">
        <f t="shared" si="87"/>
        <v>0</v>
      </c>
      <c r="BI246" s="182">
        <f t="shared" si="88"/>
        <v>0</v>
      </c>
      <c r="BJ246" s="20" t="s">
        <v>11</v>
      </c>
      <c r="BK246" s="182">
        <f t="shared" si="89"/>
        <v>0</v>
      </c>
      <c r="BL246" s="20" t="s">
        <v>171</v>
      </c>
      <c r="BM246" s="20" t="s">
        <v>632</v>
      </c>
    </row>
    <row r="247" spans="2:65" s="10" customFormat="1" ht="37.35" customHeight="1">
      <c r="B247" s="157"/>
      <c r="D247" s="158" t="s">
        <v>71</v>
      </c>
      <c r="E247" s="159" t="s">
        <v>216</v>
      </c>
      <c r="F247" s="159" t="s">
        <v>633</v>
      </c>
      <c r="I247" s="160"/>
      <c r="J247" s="161">
        <f>BK247</f>
        <v>0</v>
      </c>
      <c r="L247" s="157"/>
      <c r="M247" s="162"/>
      <c r="N247" s="163"/>
      <c r="O247" s="163"/>
      <c r="P247" s="164">
        <f>P248+P250</f>
        <v>0</v>
      </c>
      <c r="Q247" s="163"/>
      <c r="R247" s="164">
        <f>R248+R250</f>
        <v>0</v>
      </c>
      <c r="S247" s="163"/>
      <c r="T247" s="165">
        <f>T248+T250</f>
        <v>0</v>
      </c>
      <c r="AR247" s="158" t="s">
        <v>83</v>
      </c>
      <c r="AT247" s="166" t="s">
        <v>71</v>
      </c>
      <c r="AU247" s="166" t="s">
        <v>72</v>
      </c>
      <c r="AY247" s="158" t="s">
        <v>140</v>
      </c>
      <c r="BK247" s="167">
        <f>BK248+BK250</f>
        <v>0</v>
      </c>
    </row>
    <row r="248" spans="2:65" s="10" customFormat="1" ht="19.899999999999999" customHeight="1">
      <c r="B248" s="157"/>
      <c r="D248" s="158" t="s">
        <v>71</v>
      </c>
      <c r="E248" s="168" t="s">
        <v>634</v>
      </c>
      <c r="F248" s="168" t="s">
        <v>635</v>
      </c>
      <c r="I248" s="160"/>
      <c r="J248" s="169">
        <f>BK248</f>
        <v>0</v>
      </c>
      <c r="K248" s="10" t="s">
        <v>97</v>
      </c>
      <c r="L248" s="157"/>
      <c r="M248" s="162"/>
      <c r="N248" s="163"/>
      <c r="O248" s="163"/>
      <c r="P248" s="164">
        <f>P249</f>
        <v>0</v>
      </c>
      <c r="Q248" s="163"/>
      <c r="R248" s="164">
        <f>R249</f>
        <v>0</v>
      </c>
      <c r="S248" s="163"/>
      <c r="T248" s="165">
        <f>T249</f>
        <v>0</v>
      </c>
      <c r="AR248" s="158" t="s">
        <v>83</v>
      </c>
      <c r="AT248" s="166" t="s">
        <v>71</v>
      </c>
      <c r="AU248" s="166" t="s">
        <v>11</v>
      </c>
      <c r="AY248" s="158" t="s">
        <v>140</v>
      </c>
      <c r="BK248" s="167">
        <f>BK249</f>
        <v>0</v>
      </c>
    </row>
    <row r="249" spans="2:65" s="1" customFormat="1" ht="16.5" customHeight="1">
      <c r="B249" s="170"/>
      <c r="C249" s="171" t="s">
        <v>381</v>
      </c>
      <c r="D249" s="171" t="s">
        <v>143</v>
      </c>
      <c r="E249" s="172" t="s">
        <v>636</v>
      </c>
      <c r="F249" s="173" t="s">
        <v>637</v>
      </c>
      <c r="G249" s="174" t="s">
        <v>638</v>
      </c>
      <c r="H249" s="175">
        <v>1</v>
      </c>
      <c r="I249" s="176"/>
      <c r="J249" s="177">
        <f>ROUND(I249*H249,0)</f>
        <v>0</v>
      </c>
      <c r="K249" s="173" t="s">
        <v>965</v>
      </c>
      <c r="L249" s="37"/>
      <c r="M249" s="178" t="s">
        <v>5</v>
      </c>
      <c r="N249" s="179" t="s">
        <v>43</v>
      </c>
      <c r="O249" s="38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AR249" s="20" t="s">
        <v>258</v>
      </c>
      <c r="AT249" s="20" t="s">
        <v>143</v>
      </c>
      <c r="AU249" s="20" t="s">
        <v>80</v>
      </c>
      <c r="AY249" s="20" t="s">
        <v>140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20" t="s">
        <v>11</v>
      </c>
      <c r="BK249" s="182">
        <f>ROUND(I249*H249,0)</f>
        <v>0</v>
      </c>
      <c r="BL249" s="20" t="s">
        <v>258</v>
      </c>
      <c r="BM249" s="20" t="s">
        <v>639</v>
      </c>
    </row>
    <row r="250" spans="2:65" s="10" customFormat="1" ht="29.85" customHeight="1">
      <c r="B250" s="157"/>
      <c r="D250" s="158" t="s">
        <v>71</v>
      </c>
      <c r="E250" s="168" t="s">
        <v>640</v>
      </c>
      <c r="F250" s="168" t="s">
        <v>641</v>
      </c>
      <c r="I250" s="160"/>
      <c r="J250" s="169">
        <f>BK250</f>
        <v>0</v>
      </c>
      <c r="L250" s="157"/>
      <c r="M250" s="162"/>
      <c r="N250" s="163"/>
      <c r="O250" s="163"/>
      <c r="P250" s="164">
        <f>SUM(P251:P253)</f>
        <v>0</v>
      </c>
      <c r="Q250" s="163"/>
      <c r="R250" s="164">
        <f>SUM(R251:R253)</f>
        <v>0</v>
      </c>
      <c r="S250" s="163"/>
      <c r="T250" s="165">
        <f>SUM(T251:T253)</f>
        <v>0</v>
      </c>
      <c r="AR250" s="158" t="s">
        <v>83</v>
      </c>
      <c r="AT250" s="166" t="s">
        <v>71</v>
      </c>
      <c r="AU250" s="166" t="s">
        <v>11</v>
      </c>
      <c r="AY250" s="158" t="s">
        <v>140</v>
      </c>
      <c r="BK250" s="167">
        <f>SUM(BK251:BK253)</f>
        <v>0</v>
      </c>
    </row>
    <row r="251" spans="2:65" s="1" customFormat="1" ht="16.5" customHeight="1">
      <c r="B251" s="170"/>
      <c r="C251" s="171" t="s">
        <v>642</v>
      </c>
      <c r="D251" s="171" t="s">
        <v>143</v>
      </c>
      <c r="E251" s="172" t="s">
        <v>643</v>
      </c>
      <c r="F251" s="173" t="s">
        <v>644</v>
      </c>
      <c r="G251" s="174" t="s">
        <v>207</v>
      </c>
      <c r="H251" s="175">
        <v>1</v>
      </c>
      <c r="I251" s="176"/>
      <c r="J251" s="177">
        <f>ROUND(I251*H251,0)</f>
        <v>0</v>
      </c>
      <c r="K251" s="173" t="s">
        <v>965</v>
      </c>
      <c r="L251" s="37"/>
      <c r="M251" s="178" t="s">
        <v>5</v>
      </c>
      <c r="N251" s="179" t="s">
        <v>43</v>
      </c>
      <c r="O251" s="38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AR251" s="20" t="s">
        <v>258</v>
      </c>
      <c r="AT251" s="20" t="s">
        <v>143</v>
      </c>
      <c r="AU251" s="20" t="s">
        <v>80</v>
      </c>
      <c r="AY251" s="20" t="s">
        <v>140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20" t="s">
        <v>11</v>
      </c>
      <c r="BK251" s="182">
        <f>ROUND(I251*H251,0)</f>
        <v>0</v>
      </c>
      <c r="BL251" s="20" t="s">
        <v>258</v>
      </c>
      <c r="BM251" s="20" t="s">
        <v>645</v>
      </c>
    </row>
    <row r="252" spans="2:65" s="1" customFormat="1" ht="16.5" customHeight="1">
      <c r="B252" s="170"/>
      <c r="C252" s="171" t="s">
        <v>385</v>
      </c>
      <c r="D252" s="171" t="s">
        <v>143</v>
      </c>
      <c r="E252" s="172" t="s">
        <v>646</v>
      </c>
      <c r="F252" s="173" t="s">
        <v>647</v>
      </c>
      <c r="G252" s="174" t="s">
        <v>207</v>
      </c>
      <c r="H252" s="175">
        <v>1</v>
      </c>
      <c r="I252" s="176"/>
      <c r="J252" s="177">
        <f>ROUND(I252*H252,0)</f>
        <v>0</v>
      </c>
      <c r="K252" s="173" t="s">
        <v>965</v>
      </c>
      <c r="L252" s="37"/>
      <c r="M252" s="178" t="s">
        <v>5</v>
      </c>
      <c r="N252" s="179" t="s">
        <v>43</v>
      </c>
      <c r="O252" s="38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AR252" s="20" t="s">
        <v>258</v>
      </c>
      <c r="AT252" s="20" t="s">
        <v>143</v>
      </c>
      <c r="AU252" s="20" t="s">
        <v>80</v>
      </c>
      <c r="AY252" s="20" t="s">
        <v>140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20" t="s">
        <v>11</v>
      </c>
      <c r="BK252" s="182">
        <f>ROUND(I252*H252,0)</f>
        <v>0</v>
      </c>
      <c r="BL252" s="20" t="s">
        <v>258</v>
      </c>
      <c r="BM252" s="20" t="s">
        <v>648</v>
      </c>
    </row>
    <row r="253" spans="2:65" s="1" customFormat="1" ht="16.5" customHeight="1">
      <c r="B253" s="170"/>
      <c r="C253" s="171" t="s">
        <v>649</v>
      </c>
      <c r="D253" s="171" t="s">
        <v>143</v>
      </c>
      <c r="E253" s="172" t="s">
        <v>650</v>
      </c>
      <c r="F253" s="173" t="s">
        <v>651</v>
      </c>
      <c r="G253" s="174" t="s">
        <v>207</v>
      </c>
      <c r="H253" s="175">
        <v>1</v>
      </c>
      <c r="I253" s="176"/>
      <c r="J253" s="177">
        <f>ROUND(I253*H253,0)</f>
        <v>0</v>
      </c>
      <c r="K253" s="173" t="s">
        <v>965</v>
      </c>
      <c r="L253" s="37"/>
      <c r="M253" s="178" t="s">
        <v>5</v>
      </c>
      <c r="N253" s="193" t="s">
        <v>43</v>
      </c>
      <c r="O253" s="194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AR253" s="20" t="s">
        <v>258</v>
      </c>
      <c r="AT253" s="20" t="s">
        <v>143</v>
      </c>
      <c r="AU253" s="20" t="s">
        <v>80</v>
      </c>
      <c r="AY253" s="20" t="s">
        <v>140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20" t="s">
        <v>11</v>
      </c>
      <c r="BK253" s="182">
        <f>ROUND(I253*H253,0)</f>
        <v>0</v>
      </c>
      <c r="BL253" s="20" t="s">
        <v>258</v>
      </c>
      <c r="BM253" s="20" t="s">
        <v>652</v>
      </c>
    </row>
    <row r="254" spans="2:65" s="1" customFormat="1" ht="6.95" customHeight="1">
      <c r="B254" s="52"/>
      <c r="C254" s="53"/>
      <c r="D254" s="53"/>
      <c r="E254" s="53"/>
      <c r="F254" s="53"/>
      <c r="G254" s="53"/>
      <c r="H254" s="53"/>
      <c r="I254" s="123"/>
      <c r="J254" s="53"/>
      <c r="K254" s="53"/>
      <c r="L254" s="37"/>
    </row>
  </sheetData>
  <autoFilter ref="C96:K253"/>
  <mergeCells count="10">
    <mergeCell ref="J51:J52"/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82" activePane="bottomLeft" state="frozen"/>
      <selection pane="bottomLeft" activeCell="K111" sqref="K1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89</v>
      </c>
      <c r="G1" s="322" t="s">
        <v>90</v>
      </c>
      <c r="H1" s="322"/>
      <c r="I1" s="99"/>
      <c r="J1" s="98" t="s">
        <v>91</v>
      </c>
      <c r="K1" s="97" t="s">
        <v>92</v>
      </c>
      <c r="L1" s="98" t="s">
        <v>93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0" t="s">
        <v>82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94</v>
      </c>
      <c r="E4" s="25"/>
      <c r="F4" s="25"/>
      <c r="G4" s="25"/>
      <c r="H4" s="25"/>
      <c r="I4" s="101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>
      <c r="B6" s="24"/>
      <c r="C6" s="25"/>
      <c r="D6" s="33" t="s">
        <v>20</v>
      </c>
      <c r="E6" s="25"/>
      <c r="F6" s="25"/>
      <c r="G6" s="25"/>
      <c r="H6" s="25"/>
      <c r="I6" s="101"/>
      <c r="J6" s="25"/>
      <c r="K6" s="27"/>
    </row>
    <row r="7" spans="1:70" ht="16.5" customHeight="1">
      <c r="B7" s="24"/>
      <c r="C7" s="25"/>
      <c r="D7" s="25"/>
      <c r="E7" s="314" t="str">
        <f>'Rekapitulace stavby'!K6</f>
        <v>DD Tmavý Důl 633, Rtyně v Podkrkonoší</v>
      </c>
      <c r="F7" s="315"/>
      <c r="G7" s="315"/>
      <c r="H7" s="315"/>
      <c r="I7" s="101"/>
      <c r="J7" s="25"/>
      <c r="K7" s="27"/>
    </row>
    <row r="8" spans="1:70" s="1" customFormat="1">
      <c r="B8" s="37"/>
      <c r="C8" s="38"/>
      <c r="D8" s="33" t="s">
        <v>95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16" t="s">
        <v>653</v>
      </c>
      <c r="F9" s="317"/>
      <c r="G9" s="317"/>
      <c r="H9" s="317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22</v>
      </c>
      <c r="E11" s="38"/>
      <c r="F11" s="31" t="s">
        <v>5</v>
      </c>
      <c r="G11" s="38"/>
      <c r="H11" s="38"/>
      <c r="I11" s="103" t="s">
        <v>23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24</v>
      </c>
      <c r="E12" s="38"/>
      <c r="F12" s="31" t="s">
        <v>97</v>
      </c>
      <c r="G12" s="38"/>
      <c r="H12" s="38"/>
      <c r="I12" s="103" t="s">
        <v>26</v>
      </c>
      <c r="J12" s="104" t="str">
        <f>'Rekapitulace stavby'!AN8</f>
        <v>21. 11. 2018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28</v>
      </c>
      <c r="E14" s="38"/>
      <c r="F14" s="38"/>
      <c r="G14" s="38"/>
      <c r="H14" s="38"/>
      <c r="I14" s="103" t="s">
        <v>29</v>
      </c>
      <c r="J14" s="31" t="str">
        <f>IF('Rekapitulace stavby'!AN10="","",'Rekapitulace stavby'!AN10)</f>
        <v/>
      </c>
      <c r="K14" s="41"/>
    </row>
    <row r="15" spans="1:70" s="1" customFormat="1" ht="18" customHeight="1">
      <c r="B15" s="37"/>
      <c r="C15" s="38"/>
      <c r="D15" s="38"/>
      <c r="E15" s="31" t="str">
        <f>IF('Rekapitulace stavby'!E11="","",'Rekapitulace stavby'!E11)</f>
        <v>Královéhradecký kraj, Hradec Králové</v>
      </c>
      <c r="F15" s="38"/>
      <c r="G15" s="38"/>
      <c r="H15" s="38"/>
      <c r="I15" s="103" t="s">
        <v>31</v>
      </c>
      <c r="J15" s="31" t="str">
        <f>IF('Rekapitulace stavby'!AN11="","",'Rekapitulace stavby'!AN11)</f>
        <v/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32</v>
      </c>
      <c r="E17" s="38"/>
      <c r="F17" s="38"/>
      <c r="G17" s="38"/>
      <c r="H17" s="38"/>
      <c r="I17" s="103" t="s">
        <v>29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34</v>
      </c>
      <c r="E20" s="38"/>
      <c r="F20" s="38"/>
      <c r="G20" s="38"/>
      <c r="H20" s="38"/>
      <c r="I20" s="103" t="s">
        <v>29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>Ateliér Pavlíček, Roosveltova 2855, D.K.n.L.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37</v>
      </c>
      <c r="E23" s="38"/>
      <c r="F23" s="38"/>
      <c r="G23" s="38"/>
      <c r="H23" s="38"/>
      <c r="I23" s="102"/>
      <c r="J23" s="38"/>
      <c r="K23" s="41"/>
    </row>
    <row r="24" spans="2:11" s="6" customFormat="1" ht="16.5" customHeight="1">
      <c r="B24" s="105"/>
      <c r="C24" s="106"/>
      <c r="D24" s="106"/>
      <c r="E24" s="303" t="s">
        <v>5</v>
      </c>
      <c r="F24" s="303"/>
      <c r="G24" s="303"/>
      <c r="H24" s="303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38</v>
      </c>
      <c r="E27" s="38"/>
      <c r="F27" s="38"/>
      <c r="G27" s="38"/>
      <c r="H27" s="38"/>
      <c r="I27" s="102"/>
      <c r="J27" s="112">
        <f>ROUND(J80,0)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13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14">
        <f>ROUND(SUM(BE80:BE110), 0)</f>
        <v>0</v>
      </c>
      <c r="G30" s="38"/>
      <c r="H30" s="38"/>
      <c r="I30" s="115">
        <v>0.21</v>
      </c>
      <c r="J30" s="114">
        <f>ROUND(ROUND((SUM(BE80:BE110)), 0)*I30, 0)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14">
        <f>ROUND(SUM(BF80:BF110), 0)</f>
        <v>0</v>
      </c>
      <c r="G31" s="38"/>
      <c r="H31" s="38"/>
      <c r="I31" s="115">
        <v>0.15</v>
      </c>
      <c r="J31" s="114">
        <f>ROUND(ROUND((SUM(BF80:BF110)), 0)*I31, 0)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14">
        <f>ROUND(SUM(BG80:BG110), 0)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14">
        <f>ROUND(SUM(BH80:BH110), 0)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14">
        <f>ROUND(SUM(BI80:BI110), 0)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48</v>
      </c>
      <c r="E36" s="67"/>
      <c r="F36" s="67"/>
      <c r="G36" s="118" t="s">
        <v>49</v>
      </c>
      <c r="H36" s="119" t="s">
        <v>50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20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6.5" customHeight="1">
      <c r="B45" s="37"/>
      <c r="C45" s="38"/>
      <c r="D45" s="38"/>
      <c r="E45" s="314" t="str">
        <f>E7</f>
        <v>DD Tmavý Důl 633, Rtyně v Podkrkonoší</v>
      </c>
      <c r="F45" s="315"/>
      <c r="G45" s="315"/>
      <c r="H45" s="315"/>
      <c r="I45" s="102"/>
      <c r="J45" s="38"/>
      <c r="K45" s="41"/>
    </row>
    <row r="46" spans="2:11" s="1" customFormat="1" ht="14.45" customHeight="1">
      <c r="B46" s="37"/>
      <c r="C46" s="33" t="s">
        <v>95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7.25" customHeight="1">
      <c r="B47" s="37"/>
      <c r="C47" s="38"/>
      <c r="D47" s="38"/>
      <c r="E47" s="316" t="str">
        <f>E9</f>
        <v>2 - SO 01 - Elektroinstalace</v>
      </c>
      <c r="F47" s="317"/>
      <c r="G47" s="317"/>
      <c r="H47" s="317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24</v>
      </c>
      <c r="D49" s="38"/>
      <c r="E49" s="38"/>
      <c r="F49" s="31" t="str">
        <f>F12</f>
        <v xml:space="preserve"> </v>
      </c>
      <c r="G49" s="38"/>
      <c r="H49" s="38"/>
      <c r="I49" s="103" t="s">
        <v>26</v>
      </c>
      <c r="J49" s="104" t="str">
        <f>IF(J12="","",J12)</f>
        <v>21. 11. 2018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3" t="s">
        <v>28</v>
      </c>
      <c r="D51" s="38"/>
      <c r="E51" s="38"/>
      <c r="F51" s="31" t="str">
        <f>E15</f>
        <v>Královéhradecký kraj, Hradec Králové</v>
      </c>
      <c r="G51" s="38"/>
      <c r="H51" s="38"/>
      <c r="I51" s="103" t="s">
        <v>34</v>
      </c>
      <c r="J51" s="303" t="str">
        <f>E21</f>
        <v>Ateliér Pavlíček, Roosveltova 2855, D.K.n.L.</v>
      </c>
      <c r="K51" s="41"/>
    </row>
    <row r="52" spans="2:47" s="1" customFormat="1" ht="14.45" customHeight="1">
      <c r="B52" s="37"/>
      <c r="C52" s="33" t="s">
        <v>32</v>
      </c>
      <c r="D52" s="38"/>
      <c r="E52" s="38"/>
      <c r="F52" s="31" t="str">
        <f>IF(E18="","",E18)</f>
        <v/>
      </c>
      <c r="G52" s="38"/>
      <c r="H52" s="38"/>
      <c r="I52" s="102"/>
      <c r="J52" s="31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99</v>
      </c>
      <c r="D54" s="116"/>
      <c r="E54" s="116"/>
      <c r="F54" s="116"/>
      <c r="G54" s="116"/>
      <c r="H54" s="116"/>
      <c r="I54" s="127"/>
      <c r="J54" s="128" t="s">
        <v>100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101</v>
      </c>
      <c r="D56" s="38"/>
      <c r="E56" s="38"/>
      <c r="F56" s="38"/>
      <c r="G56" s="38"/>
      <c r="H56" s="38"/>
      <c r="I56" s="102"/>
      <c r="J56" s="112">
        <f>J80</f>
        <v>0</v>
      </c>
      <c r="K56" s="41"/>
      <c r="AU56" s="20" t="s">
        <v>102</v>
      </c>
    </row>
    <row r="57" spans="2:47" s="7" customFormat="1" ht="24.95" customHeight="1">
      <c r="B57" s="131"/>
      <c r="C57" s="132"/>
      <c r="D57" s="133" t="s">
        <v>121</v>
      </c>
      <c r="E57" s="134"/>
      <c r="F57" s="134"/>
      <c r="G57" s="134"/>
      <c r="H57" s="134"/>
      <c r="I57" s="135"/>
      <c r="J57" s="136">
        <f>J81</f>
        <v>0</v>
      </c>
      <c r="K57" s="137"/>
    </row>
    <row r="58" spans="2:47" s="8" customFormat="1" ht="19.899999999999999" customHeight="1">
      <c r="B58" s="138"/>
      <c r="C58" s="139"/>
      <c r="D58" s="140" t="s">
        <v>654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8" customFormat="1" ht="19.899999999999999" customHeight="1">
      <c r="B59" s="138"/>
      <c r="C59" s="139"/>
      <c r="D59" s="140" t="s">
        <v>655</v>
      </c>
      <c r="E59" s="141"/>
      <c r="F59" s="141"/>
      <c r="G59" s="141"/>
      <c r="H59" s="141"/>
      <c r="I59" s="142"/>
      <c r="J59" s="143">
        <f>J99</f>
        <v>0</v>
      </c>
      <c r="K59" s="144"/>
    </row>
    <row r="60" spans="2:47" s="8" customFormat="1" ht="19.899999999999999" customHeight="1">
      <c r="B60" s="138"/>
      <c r="C60" s="139"/>
      <c r="D60" s="140" t="s">
        <v>656</v>
      </c>
      <c r="E60" s="141"/>
      <c r="F60" s="141"/>
      <c r="G60" s="141"/>
      <c r="H60" s="141"/>
      <c r="I60" s="142"/>
      <c r="J60" s="143">
        <f>J105</f>
        <v>0</v>
      </c>
      <c r="K60" s="14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02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2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24"/>
      <c r="J66" s="56"/>
      <c r="K66" s="56"/>
      <c r="L66" s="37"/>
    </row>
    <row r="67" spans="2:63" s="1" customFormat="1" ht="36.950000000000003" customHeight="1">
      <c r="B67" s="37"/>
      <c r="C67" s="57" t="s">
        <v>124</v>
      </c>
      <c r="I67" s="145"/>
      <c r="L67" s="37"/>
    </row>
    <row r="68" spans="2:63" s="1" customFormat="1" ht="6.95" customHeight="1">
      <c r="B68" s="37"/>
      <c r="I68" s="145"/>
      <c r="L68" s="37"/>
    </row>
    <row r="69" spans="2:63" s="1" customFormat="1" ht="14.45" customHeight="1">
      <c r="B69" s="37"/>
      <c r="C69" s="59" t="s">
        <v>20</v>
      </c>
      <c r="I69" s="145"/>
      <c r="L69" s="37"/>
    </row>
    <row r="70" spans="2:63" s="1" customFormat="1" ht="16.5" customHeight="1">
      <c r="B70" s="37"/>
      <c r="E70" s="319" t="str">
        <f>E7</f>
        <v>DD Tmavý Důl 633, Rtyně v Podkrkonoší</v>
      </c>
      <c r="F70" s="320"/>
      <c r="G70" s="320"/>
      <c r="H70" s="320"/>
      <c r="I70" s="145"/>
      <c r="L70" s="37"/>
    </row>
    <row r="71" spans="2:63" s="1" customFormat="1" ht="14.45" customHeight="1">
      <c r="B71" s="37"/>
      <c r="C71" s="59" t="s">
        <v>95</v>
      </c>
      <c r="I71" s="145"/>
      <c r="L71" s="37"/>
    </row>
    <row r="72" spans="2:63" s="1" customFormat="1" ht="17.25" customHeight="1">
      <c r="B72" s="37"/>
      <c r="E72" s="310" t="str">
        <f>E9</f>
        <v>2 - SO 01 - Elektroinstalace</v>
      </c>
      <c r="F72" s="321"/>
      <c r="G72" s="321"/>
      <c r="H72" s="321"/>
      <c r="I72" s="145"/>
      <c r="L72" s="37"/>
    </row>
    <row r="73" spans="2:63" s="1" customFormat="1" ht="6.95" customHeight="1">
      <c r="B73" s="37"/>
      <c r="I73" s="145"/>
      <c r="L73" s="37"/>
    </row>
    <row r="74" spans="2:63" s="1" customFormat="1" ht="18" customHeight="1">
      <c r="B74" s="37"/>
      <c r="C74" s="59" t="s">
        <v>24</v>
      </c>
      <c r="F74" s="146" t="str">
        <f>F12</f>
        <v xml:space="preserve"> </v>
      </c>
      <c r="I74" s="147" t="s">
        <v>26</v>
      </c>
      <c r="J74" s="63" t="str">
        <f>IF(J12="","",J12)</f>
        <v>21. 11. 2018</v>
      </c>
      <c r="L74" s="37"/>
    </row>
    <row r="75" spans="2:63" s="1" customFormat="1" ht="6.95" customHeight="1">
      <c r="B75" s="37"/>
      <c r="I75" s="145"/>
      <c r="L75" s="37"/>
    </row>
    <row r="76" spans="2:63" s="1" customFormat="1">
      <c r="B76" s="37"/>
      <c r="C76" s="59" t="s">
        <v>28</v>
      </c>
      <c r="F76" s="146" t="str">
        <f>E15</f>
        <v>Královéhradecký kraj, Hradec Králové</v>
      </c>
      <c r="I76" s="147" t="s">
        <v>34</v>
      </c>
      <c r="J76" s="146" t="str">
        <f>E21</f>
        <v>Ateliér Pavlíček, Roosveltova 2855, D.K.n.L.</v>
      </c>
      <c r="L76" s="37"/>
    </row>
    <row r="77" spans="2:63" s="1" customFormat="1" ht="14.45" customHeight="1">
      <c r="B77" s="37"/>
      <c r="C77" s="59" t="s">
        <v>32</v>
      </c>
      <c r="F77" s="146" t="str">
        <f>IF(E18="","",E18)</f>
        <v/>
      </c>
      <c r="I77" s="145"/>
      <c r="L77" s="37"/>
    </row>
    <row r="78" spans="2:63" s="1" customFormat="1" ht="10.35" customHeight="1">
      <c r="B78" s="37"/>
      <c r="I78" s="145"/>
      <c r="L78" s="37"/>
    </row>
    <row r="79" spans="2:63" s="9" customFormat="1" ht="29.25" customHeight="1">
      <c r="B79" s="148"/>
      <c r="C79" s="149" t="s">
        <v>125</v>
      </c>
      <c r="D79" s="150" t="s">
        <v>57</v>
      </c>
      <c r="E79" s="150" t="s">
        <v>53</v>
      </c>
      <c r="F79" s="150" t="s">
        <v>126</v>
      </c>
      <c r="G79" s="150" t="s">
        <v>127</v>
      </c>
      <c r="H79" s="150" t="s">
        <v>128</v>
      </c>
      <c r="I79" s="151" t="s">
        <v>129</v>
      </c>
      <c r="J79" s="150" t="s">
        <v>100</v>
      </c>
      <c r="K79" s="152" t="s">
        <v>130</v>
      </c>
      <c r="L79" s="148"/>
      <c r="M79" s="69" t="s">
        <v>131</v>
      </c>
      <c r="N79" s="70" t="s">
        <v>42</v>
      </c>
      <c r="O79" s="70" t="s">
        <v>132</v>
      </c>
      <c r="P79" s="70" t="s">
        <v>133</v>
      </c>
      <c r="Q79" s="70" t="s">
        <v>134</v>
      </c>
      <c r="R79" s="70" t="s">
        <v>135</v>
      </c>
      <c r="S79" s="70" t="s">
        <v>136</v>
      </c>
      <c r="T79" s="71" t="s">
        <v>137</v>
      </c>
    </row>
    <row r="80" spans="2:63" s="1" customFormat="1" ht="29.25" customHeight="1">
      <c r="B80" s="37"/>
      <c r="C80" s="73" t="s">
        <v>101</v>
      </c>
      <c r="I80" s="145"/>
      <c r="J80" s="153">
        <f>BK80</f>
        <v>0</v>
      </c>
      <c r="L80" s="37"/>
      <c r="M80" s="72"/>
      <c r="N80" s="64"/>
      <c r="O80" s="64"/>
      <c r="P80" s="154">
        <f>P81</f>
        <v>0</v>
      </c>
      <c r="Q80" s="64"/>
      <c r="R80" s="154">
        <f>R81</f>
        <v>0</v>
      </c>
      <c r="S80" s="64"/>
      <c r="T80" s="155">
        <f>T81</f>
        <v>0</v>
      </c>
      <c r="AT80" s="20" t="s">
        <v>71</v>
      </c>
      <c r="AU80" s="20" t="s">
        <v>102</v>
      </c>
      <c r="BK80" s="156">
        <f>BK81</f>
        <v>0</v>
      </c>
    </row>
    <row r="81" spans="2:65" s="10" customFormat="1" ht="37.35" customHeight="1">
      <c r="B81" s="157"/>
      <c r="D81" s="158" t="s">
        <v>71</v>
      </c>
      <c r="E81" s="159" t="s">
        <v>216</v>
      </c>
      <c r="F81" s="159" t="s">
        <v>633</v>
      </c>
      <c r="I81" s="160"/>
      <c r="J81" s="161">
        <f>BK81</f>
        <v>0</v>
      </c>
      <c r="L81" s="157"/>
      <c r="M81" s="162"/>
      <c r="N81" s="163"/>
      <c r="O81" s="163"/>
      <c r="P81" s="164">
        <f>P82+P99+P105</f>
        <v>0</v>
      </c>
      <c r="Q81" s="163"/>
      <c r="R81" s="164">
        <f>R82+R99+R105</f>
        <v>0</v>
      </c>
      <c r="S81" s="163"/>
      <c r="T81" s="165">
        <f>T82+T99+T105</f>
        <v>0</v>
      </c>
      <c r="AR81" s="158" t="s">
        <v>83</v>
      </c>
      <c r="AT81" s="166" t="s">
        <v>71</v>
      </c>
      <c r="AU81" s="166" t="s">
        <v>72</v>
      </c>
      <c r="AY81" s="158" t="s">
        <v>140</v>
      </c>
      <c r="BK81" s="167">
        <f>BK82+BK99+BK105</f>
        <v>0</v>
      </c>
    </row>
    <row r="82" spans="2:65" s="10" customFormat="1" ht="19.899999999999999" customHeight="1">
      <c r="B82" s="157"/>
      <c r="D82" s="158" t="s">
        <v>71</v>
      </c>
      <c r="E82" s="168" t="s">
        <v>657</v>
      </c>
      <c r="F82" s="168" t="s">
        <v>658</v>
      </c>
      <c r="I82" s="160"/>
      <c r="J82" s="169">
        <f>BK82</f>
        <v>0</v>
      </c>
      <c r="L82" s="157"/>
      <c r="M82" s="162"/>
      <c r="N82" s="163"/>
      <c r="O82" s="163"/>
      <c r="P82" s="164">
        <f>SUM(P83:P98)</f>
        <v>0</v>
      </c>
      <c r="Q82" s="163"/>
      <c r="R82" s="164">
        <f>SUM(R83:R98)</f>
        <v>0</v>
      </c>
      <c r="S82" s="163"/>
      <c r="T82" s="165">
        <f>SUM(T83:T98)</f>
        <v>0</v>
      </c>
      <c r="AR82" s="158" t="s">
        <v>83</v>
      </c>
      <c r="AT82" s="166" t="s">
        <v>71</v>
      </c>
      <c r="AU82" s="166" t="s">
        <v>11</v>
      </c>
      <c r="AY82" s="158" t="s">
        <v>140</v>
      </c>
      <c r="BK82" s="167">
        <f>SUM(BK83:BK98)</f>
        <v>0</v>
      </c>
    </row>
    <row r="83" spans="2:65" s="1" customFormat="1" ht="25.5" customHeight="1">
      <c r="B83" s="170"/>
      <c r="C83" s="183" t="s">
        <v>11</v>
      </c>
      <c r="D83" s="183" t="s">
        <v>216</v>
      </c>
      <c r="E83" s="184" t="s">
        <v>659</v>
      </c>
      <c r="F83" s="185" t="s">
        <v>660</v>
      </c>
      <c r="G83" s="186" t="s">
        <v>661</v>
      </c>
      <c r="H83" s="187">
        <v>2</v>
      </c>
      <c r="I83" s="188"/>
      <c r="J83" s="189">
        <f t="shared" ref="J83:J98" si="0">ROUND(I83*H83,0)</f>
        <v>0</v>
      </c>
      <c r="K83" s="185" t="s">
        <v>966</v>
      </c>
      <c r="L83" s="190"/>
      <c r="M83" s="191" t="s">
        <v>5</v>
      </c>
      <c r="N83" s="192" t="s">
        <v>43</v>
      </c>
      <c r="O83" s="38"/>
      <c r="P83" s="180">
        <f t="shared" ref="P83:P98" si="1">O83*H83</f>
        <v>0</v>
      </c>
      <c r="Q83" s="180">
        <v>0</v>
      </c>
      <c r="R83" s="180">
        <f t="shared" ref="R83:R98" si="2">Q83*H83</f>
        <v>0</v>
      </c>
      <c r="S83" s="180">
        <v>0</v>
      </c>
      <c r="T83" s="181">
        <f t="shared" ref="T83:T98" si="3">S83*H83</f>
        <v>0</v>
      </c>
      <c r="AR83" s="20" t="s">
        <v>621</v>
      </c>
      <c r="AT83" s="20" t="s">
        <v>216</v>
      </c>
      <c r="AU83" s="20" t="s">
        <v>80</v>
      </c>
      <c r="AY83" s="20" t="s">
        <v>140</v>
      </c>
      <c r="BE83" s="182">
        <f t="shared" ref="BE83:BE98" si="4">IF(N83="základní",J83,0)</f>
        <v>0</v>
      </c>
      <c r="BF83" s="182">
        <f t="shared" ref="BF83:BF98" si="5">IF(N83="snížená",J83,0)</f>
        <v>0</v>
      </c>
      <c r="BG83" s="182">
        <f t="shared" ref="BG83:BG98" si="6">IF(N83="zákl. přenesená",J83,0)</f>
        <v>0</v>
      </c>
      <c r="BH83" s="182">
        <f t="shared" ref="BH83:BH98" si="7">IF(N83="sníž. přenesená",J83,0)</f>
        <v>0</v>
      </c>
      <c r="BI83" s="182">
        <f t="shared" ref="BI83:BI98" si="8">IF(N83="nulová",J83,0)</f>
        <v>0</v>
      </c>
      <c r="BJ83" s="20" t="s">
        <v>11</v>
      </c>
      <c r="BK83" s="182">
        <f t="shared" ref="BK83:BK98" si="9">ROUND(I83*H83,0)</f>
        <v>0</v>
      </c>
      <c r="BL83" s="20" t="s">
        <v>258</v>
      </c>
      <c r="BM83" s="20" t="s">
        <v>80</v>
      </c>
    </row>
    <row r="84" spans="2:65" s="1" customFormat="1" ht="16.5" customHeight="1">
      <c r="B84" s="170"/>
      <c r="C84" s="183" t="s">
        <v>80</v>
      </c>
      <c r="D84" s="183" t="s">
        <v>216</v>
      </c>
      <c r="E84" s="184" t="s">
        <v>662</v>
      </c>
      <c r="F84" s="185" t="s">
        <v>663</v>
      </c>
      <c r="G84" s="186" t="s">
        <v>664</v>
      </c>
      <c r="H84" s="187">
        <v>5</v>
      </c>
      <c r="I84" s="188"/>
      <c r="J84" s="189">
        <f t="shared" si="0"/>
        <v>0</v>
      </c>
      <c r="K84" s="185" t="s">
        <v>966</v>
      </c>
      <c r="L84" s="190"/>
      <c r="M84" s="191" t="s">
        <v>5</v>
      </c>
      <c r="N84" s="192" t="s">
        <v>43</v>
      </c>
      <c r="O84" s="38"/>
      <c r="P84" s="180">
        <f t="shared" si="1"/>
        <v>0</v>
      </c>
      <c r="Q84" s="180">
        <v>0</v>
      </c>
      <c r="R84" s="180">
        <f t="shared" si="2"/>
        <v>0</v>
      </c>
      <c r="S84" s="180">
        <v>0</v>
      </c>
      <c r="T84" s="181">
        <f t="shared" si="3"/>
        <v>0</v>
      </c>
      <c r="AR84" s="20" t="s">
        <v>621</v>
      </c>
      <c r="AT84" s="20" t="s">
        <v>216</v>
      </c>
      <c r="AU84" s="20" t="s">
        <v>80</v>
      </c>
      <c r="AY84" s="20" t="s">
        <v>140</v>
      </c>
      <c r="BE84" s="182">
        <f t="shared" si="4"/>
        <v>0</v>
      </c>
      <c r="BF84" s="182">
        <f t="shared" si="5"/>
        <v>0</v>
      </c>
      <c r="BG84" s="182">
        <f t="shared" si="6"/>
        <v>0</v>
      </c>
      <c r="BH84" s="182">
        <f t="shared" si="7"/>
        <v>0</v>
      </c>
      <c r="BI84" s="182">
        <f t="shared" si="8"/>
        <v>0</v>
      </c>
      <c r="BJ84" s="20" t="s">
        <v>11</v>
      </c>
      <c r="BK84" s="182">
        <f t="shared" si="9"/>
        <v>0</v>
      </c>
      <c r="BL84" s="20" t="s">
        <v>258</v>
      </c>
      <c r="BM84" s="20" t="s">
        <v>86</v>
      </c>
    </row>
    <row r="85" spans="2:65" s="1" customFormat="1" ht="16.5" customHeight="1">
      <c r="B85" s="170"/>
      <c r="C85" s="183" t="s">
        <v>83</v>
      </c>
      <c r="D85" s="183" t="s">
        <v>216</v>
      </c>
      <c r="E85" s="184" t="s">
        <v>665</v>
      </c>
      <c r="F85" s="185" t="s">
        <v>666</v>
      </c>
      <c r="G85" s="186" t="s">
        <v>664</v>
      </c>
      <c r="H85" s="187">
        <v>20</v>
      </c>
      <c r="I85" s="188"/>
      <c r="J85" s="189">
        <f t="shared" si="0"/>
        <v>0</v>
      </c>
      <c r="K85" s="185" t="s">
        <v>966</v>
      </c>
      <c r="L85" s="190"/>
      <c r="M85" s="191" t="s">
        <v>5</v>
      </c>
      <c r="N85" s="192" t="s">
        <v>43</v>
      </c>
      <c r="O85" s="38"/>
      <c r="P85" s="180">
        <f t="shared" si="1"/>
        <v>0</v>
      </c>
      <c r="Q85" s="180">
        <v>0</v>
      </c>
      <c r="R85" s="180">
        <f t="shared" si="2"/>
        <v>0</v>
      </c>
      <c r="S85" s="180">
        <v>0</v>
      </c>
      <c r="T85" s="181">
        <f t="shared" si="3"/>
        <v>0</v>
      </c>
      <c r="AR85" s="20" t="s">
        <v>621</v>
      </c>
      <c r="AT85" s="20" t="s">
        <v>216</v>
      </c>
      <c r="AU85" s="20" t="s">
        <v>80</v>
      </c>
      <c r="AY85" s="20" t="s">
        <v>140</v>
      </c>
      <c r="BE85" s="182">
        <f t="shared" si="4"/>
        <v>0</v>
      </c>
      <c r="BF85" s="182">
        <f t="shared" si="5"/>
        <v>0</v>
      </c>
      <c r="BG85" s="182">
        <f t="shared" si="6"/>
        <v>0</v>
      </c>
      <c r="BH85" s="182">
        <f t="shared" si="7"/>
        <v>0</v>
      </c>
      <c r="BI85" s="182">
        <f t="shared" si="8"/>
        <v>0</v>
      </c>
      <c r="BJ85" s="20" t="s">
        <v>11</v>
      </c>
      <c r="BK85" s="182">
        <f t="shared" si="9"/>
        <v>0</v>
      </c>
      <c r="BL85" s="20" t="s">
        <v>258</v>
      </c>
      <c r="BM85" s="20" t="s">
        <v>151</v>
      </c>
    </row>
    <row r="86" spans="2:65" s="1" customFormat="1" ht="16.5" customHeight="1">
      <c r="B86" s="170"/>
      <c r="C86" s="183" t="s">
        <v>86</v>
      </c>
      <c r="D86" s="183" t="s">
        <v>216</v>
      </c>
      <c r="E86" s="184" t="s">
        <v>667</v>
      </c>
      <c r="F86" s="185" t="s">
        <v>668</v>
      </c>
      <c r="G86" s="186" t="s">
        <v>664</v>
      </c>
      <c r="H86" s="187">
        <v>10</v>
      </c>
      <c r="I86" s="188"/>
      <c r="J86" s="189">
        <f t="shared" si="0"/>
        <v>0</v>
      </c>
      <c r="K86" s="185" t="s">
        <v>966</v>
      </c>
      <c r="L86" s="190"/>
      <c r="M86" s="191" t="s">
        <v>5</v>
      </c>
      <c r="N86" s="192" t="s">
        <v>43</v>
      </c>
      <c r="O86" s="38"/>
      <c r="P86" s="180">
        <f t="shared" si="1"/>
        <v>0</v>
      </c>
      <c r="Q86" s="180">
        <v>0</v>
      </c>
      <c r="R86" s="180">
        <f t="shared" si="2"/>
        <v>0</v>
      </c>
      <c r="S86" s="180">
        <v>0</v>
      </c>
      <c r="T86" s="181">
        <f t="shared" si="3"/>
        <v>0</v>
      </c>
      <c r="AR86" s="20" t="s">
        <v>621</v>
      </c>
      <c r="AT86" s="20" t="s">
        <v>216</v>
      </c>
      <c r="AU86" s="20" t="s">
        <v>80</v>
      </c>
      <c r="AY86" s="20" t="s">
        <v>140</v>
      </c>
      <c r="BE86" s="182">
        <f t="shared" si="4"/>
        <v>0</v>
      </c>
      <c r="BF86" s="182">
        <f t="shared" si="5"/>
        <v>0</v>
      </c>
      <c r="BG86" s="182">
        <f t="shared" si="6"/>
        <v>0</v>
      </c>
      <c r="BH86" s="182">
        <f t="shared" si="7"/>
        <v>0</v>
      </c>
      <c r="BI86" s="182">
        <f t="shared" si="8"/>
        <v>0</v>
      </c>
      <c r="BJ86" s="20" t="s">
        <v>11</v>
      </c>
      <c r="BK86" s="182">
        <f t="shared" si="9"/>
        <v>0</v>
      </c>
      <c r="BL86" s="20" t="s">
        <v>258</v>
      </c>
      <c r="BM86" s="20" t="s">
        <v>154</v>
      </c>
    </row>
    <row r="87" spans="2:65" s="1" customFormat="1" ht="16.5" customHeight="1">
      <c r="B87" s="170"/>
      <c r="C87" s="183" t="s">
        <v>155</v>
      </c>
      <c r="D87" s="183" t="s">
        <v>216</v>
      </c>
      <c r="E87" s="184" t="s">
        <v>669</v>
      </c>
      <c r="F87" s="185" t="s">
        <v>670</v>
      </c>
      <c r="G87" s="186" t="s">
        <v>664</v>
      </c>
      <c r="H87" s="187">
        <v>30</v>
      </c>
      <c r="I87" s="188"/>
      <c r="J87" s="189">
        <f t="shared" si="0"/>
        <v>0</v>
      </c>
      <c r="K87" s="185" t="s">
        <v>966</v>
      </c>
      <c r="L87" s="190"/>
      <c r="M87" s="191" t="s">
        <v>5</v>
      </c>
      <c r="N87" s="192" t="s">
        <v>43</v>
      </c>
      <c r="O87" s="38"/>
      <c r="P87" s="180">
        <f t="shared" si="1"/>
        <v>0</v>
      </c>
      <c r="Q87" s="180">
        <v>0</v>
      </c>
      <c r="R87" s="180">
        <f t="shared" si="2"/>
        <v>0</v>
      </c>
      <c r="S87" s="180">
        <v>0</v>
      </c>
      <c r="T87" s="181">
        <f t="shared" si="3"/>
        <v>0</v>
      </c>
      <c r="AR87" s="20" t="s">
        <v>621</v>
      </c>
      <c r="AT87" s="20" t="s">
        <v>216</v>
      </c>
      <c r="AU87" s="20" t="s">
        <v>80</v>
      </c>
      <c r="AY87" s="20" t="s">
        <v>140</v>
      </c>
      <c r="BE87" s="182">
        <f t="shared" si="4"/>
        <v>0</v>
      </c>
      <c r="BF87" s="182">
        <f t="shared" si="5"/>
        <v>0</v>
      </c>
      <c r="BG87" s="182">
        <f t="shared" si="6"/>
        <v>0</v>
      </c>
      <c r="BH87" s="182">
        <f t="shared" si="7"/>
        <v>0</v>
      </c>
      <c r="BI87" s="182">
        <f t="shared" si="8"/>
        <v>0</v>
      </c>
      <c r="BJ87" s="20" t="s">
        <v>11</v>
      </c>
      <c r="BK87" s="182">
        <f t="shared" si="9"/>
        <v>0</v>
      </c>
      <c r="BL87" s="20" t="s">
        <v>258</v>
      </c>
      <c r="BM87" s="20" t="s">
        <v>158</v>
      </c>
    </row>
    <row r="88" spans="2:65" s="1" customFormat="1" ht="16.5" customHeight="1">
      <c r="B88" s="170"/>
      <c r="C88" s="183" t="s">
        <v>151</v>
      </c>
      <c r="D88" s="183" t="s">
        <v>216</v>
      </c>
      <c r="E88" s="184" t="s">
        <v>671</v>
      </c>
      <c r="F88" s="185" t="s">
        <v>672</v>
      </c>
      <c r="G88" s="186" t="s">
        <v>664</v>
      </c>
      <c r="H88" s="187">
        <v>10</v>
      </c>
      <c r="I88" s="188"/>
      <c r="J88" s="189">
        <f t="shared" si="0"/>
        <v>0</v>
      </c>
      <c r="K88" s="185" t="s">
        <v>966</v>
      </c>
      <c r="L88" s="190"/>
      <c r="M88" s="191" t="s">
        <v>5</v>
      </c>
      <c r="N88" s="192" t="s">
        <v>43</v>
      </c>
      <c r="O88" s="38"/>
      <c r="P88" s="180">
        <f t="shared" si="1"/>
        <v>0</v>
      </c>
      <c r="Q88" s="180">
        <v>0</v>
      </c>
      <c r="R88" s="180">
        <f t="shared" si="2"/>
        <v>0</v>
      </c>
      <c r="S88" s="180">
        <v>0</v>
      </c>
      <c r="T88" s="181">
        <f t="shared" si="3"/>
        <v>0</v>
      </c>
      <c r="AR88" s="20" t="s">
        <v>621</v>
      </c>
      <c r="AT88" s="20" t="s">
        <v>216</v>
      </c>
      <c r="AU88" s="20" t="s">
        <v>80</v>
      </c>
      <c r="AY88" s="20" t="s">
        <v>140</v>
      </c>
      <c r="BE88" s="182">
        <f t="shared" si="4"/>
        <v>0</v>
      </c>
      <c r="BF88" s="182">
        <f t="shared" si="5"/>
        <v>0</v>
      </c>
      <c r="BG88" s="182">
        <f t="shared" si="6"/>
        <v>0</v>
      </c>
      <c r="BH88" s="182">
        <f t="shared" si="7"/>
        <v>0</v>
      </c>
      <c r="BI88" s="182">
        <f t="shared" si="8"/>
        <v>0</v>
      </c>
      <c r="BJ88" s="20" t="s">
        <v>11</v>
      </c>
      <c r="BK88" s="182">
        <f t="shared" si="9"/>
        <v>0</v>
      </c>
      <c r="BL88" s="20" t="s">
        <v>258</v>
      </c>
      <c r="BM88" s="20" t="s">
        <v>161</v>
      </c>
    </row>
    <row r="89" spans="2:65" s="1" customFormat="1" ht="16.5" customHeight="1">
      <c r="B89" s="170"/>
      <c r="C89" s="183" t="s">
        <v>164</v>
      </c>
      <c r="D89" s="183" t="s">
        <v>216</v>
      </c>
      <c r="E89" s="184" t="s">
        <v>673</v>
      </c>
      <c r="F89" s="185" t="s">
        <v>674</v>
      </c>
      <c r="G89" s="186" t="s">
        <v>664</v>
      </c>
      <c r="H89" s="187">
        <v>30</v>
      </c>
      <c r="I89" s="188"/>
      <c r="J89" s="189">
        <f t="shared" si="0"/>
        <v>0</v>
      </c>
      <c r="K89" s="185" t="s">
        <v>966</v>
      </c>
      <c r="L89" s="190"/>
      <c r="M89" s="191" t="s">
        <v>5</v>
      </c>
      <c r="N89" s="192" t="s">
        <v>43</v>
      </c>
      <c r="O89" s="38"/>
      <c r="P89" s="180">
        <f t="shared" si="1"/>
        <v>0</v>
      </c>
      <c r="Q89" s="180">
        <v>0</v>
      </c>
      <c r="R89" s="180">
        <f t="shared" si="2"/>
        <v>0</v>
      </c>
      <c r="S89" s="180">
        <v>0</v>
      </c>
      <c r="T89" s="181">
        <f t="shared" si="3"/>
        <v>0</v>
      </c>
      <c r="AR89" s="20" t="s">
        <v>621</v>
      </c>
      <c r="AT89" s="20" t="s">
        <v>216</v>
      </c>
      <c r="AU89" s="20" t="s">
        <v>80</v>
      </c>
      <c r="AY89" s="20" t="s">
        <v>140</v>
      </c>
      <c r="BE89" s="182">
        <f t="shared" si="4"/>
        <v>0</v>
      </c>
      <c r="BF89" s="182">
        <f t="shared" si="5"/>
        <v>0</v>
      </c>
      <c r="BG89" s="182">
        <f t="shared" si="6"/>
        <v>0</v>
      </c>
      <c r="BH89" s="182">
        <f t="shared" si="7"/>
        <v>0</v>
      </c>
      <c r="BI89" s="182">
        <f t="shared" si="8"/>
        <v>0</v>
      </c>
      <c r="BJ89" s="20" t="s">
        <v>11</v>
      </c>
      <c r="BK89" s="182">
        <f t="shared" si="9"/>
        <v>0</v>
      </c>
      <c r="BL89" s="20" t="s">
        <v>258</v>
      </c>
      <c r="BM89" s="20" t="s">
        <v>168</v>
      </c>
    </row>
    <row r="90" spans="2:65" s="1" customFormat="1" ht="16.5" customHeight="1">
      <c r="B90" s="170"/>
      <c r="C90" s="183" t="s">
        <v>154</v>
      </c>
      <c r="D90" s="183" t="s">
        <v>216</v>
      </c>
      <c r="E90" s="184" t="s">
        <v>675</v>
      </c>
      <c r="F90" s="185" t="s">
        <v>676</v>
      </c>
      <c r="G90" s="186" t="s">
        <v>677</v>
      </c>
      <c r="H90" s="187">
        <v>1</v>
      </c>
      <c r="I90" s="188"/>
      <c r="J90" s="189">
        <f t="shared" si="0"/>
        <v>0</v>
      </c>
      <c r="K90" s="185" t="s">
        <v>966</v>
      </c>
      <c r="L90" s="190"/>
      <c r="M90" s="191" t="s">
        <v>5</v>
      </c>
      <c r="N90" s="192" t="s">
        <v>43</v>
      </c>
      <c r="O90" s="38"/>
      <c r="P90" s="180">
        <f t="shared" si="1"/>
        <v>0</v>
      </c>
      <c r="Q90" s="180">
        <v>0</v>
      </c>
      <c r="R90" s="180">
        <f t="shared" si="2"/>
        <v>0</v>
      </c>
      <c r="S90" s="180">
        <v>0</v>
      </c>
      <c r="T90" s="181">
        <f t="shared" si="3"/>
        <v>0</v>
      </c>
      <c r="AR90" s="20" t="s">
        <v>621</v>
      </c>
      <c r="AT90" s="20" t="s">
        <v>216</v>
      </c>
      <c r="AU90" s="20" t="s">
        <v>80</v>
      </c>
      <c r="AY90" s="20" t="s">
        <v>140</v>
      </c>
      <c r="BE90" s="182">
        <f t="shared" si="4"/>
        <v>0</v>
      </c>
      <c r="BF90" s="182">
        <f t="shared" si="5"/>
        <v>0</v>
      </c>
      <c r="BG90" s="182">
        <f t="shared" si="6"/>
        <v>0</v>
      </c>
      <c r="BH90" s="182">
        <f t="shared" si="7"/>
        <v>0</v>
      </c>
      <c r="BI90" s="182">
        <f t="shared" si="8"/>
        <v>0</v>
      </c>
      <c r="BJ90" s="20" t="s">
        <v>11</v>
      </c>
      <c r="BK90" s="182">
        <f t="shared" si="9"/>
        <v>0</v>
      </c>
      <c r="BL90" s="20" t="s">
        <v>258</v>
      </c>
      <c r="BM90" s="20" t="s">
        <v>171</v>
      </c>
    </row>
    <row r="91" spans="2:65" s="1" customFormat="1" ht="16.5" customHeight="1">
      <c r="B91" s="170"/>
      <c r="C91" s="183" t="s">
        <v>172</v>
      </c>
      <c r="D91" s="183" t="s">
        <v>216</v>
      </c>
      <c r="E91" s="184" t="s">
        <v>678</v>
      </c>
      <c r="F91" s="185" t="s">
        <v>679</v>
      </c>
      <c r="G91" s="186" t="s">
        <v>661</v>
      </c>
      <c r="H91" s="187">
        <v>4</v>
      </c>
      <c r="I91" s="188"/>
      <c r="J91" s="189">
        <f t="shared" si="0"/>
        <v>0</v>
      </c>
      <c r="K91" s="185" t="s">
        <v>966</v>
      </c>
      <c r="L91" s="190"/>
      <c r="M91" s="191" t="s">
        <v>5</v>
      </c>
      <c r="N91" s="192" t="s">
        <v>43</v>
      </c>
      <c r="O91" s="38"/>
      <c r="P91" s="180">
        <f t="shared" si="1"/>
        <v>0</v>
      </c>
      <c r="Q91" s="180">
        <v>0</v>
      </c>
      <c r="R91" s="180">
        <f t="shared" si="2"/>
        <v>0</v>
      </c>
      <c r="S91" s="180">
        <v>0</v>
      </c>
      <c r="T91" s="181">
        <f t="shared" si="3"/>
        <v>0</v>
      </c>
      <c r="AR91" s="20" t="s">
        <v>621</v>
      </c>
      <c r="AT91" s="20" t="s">
        <v>216</v>
      </c>
      <c r="AU91" s="20" t="s">
        <v>80</v>
      </c>
      <c r="AY91" s="20" t="s">
        <v>140</v>
      </c>
      <c r="BE91" s="182">
        <f t="shared" si="4"/>
        <v>0</v>
      </c>
      <c r="BF91" s="182">
        <f t="shared" si="5"/>
        <v>0</v>
      </c>
      <c r="BG91" s="182">
        <f t="shared" si="6"/>
        <v>0</v>
      </c>
      <c r="BH91" s="182">
        <f t="shared" si="7"/>
        <v>0</v>
      </c>
      <c r="BI91" s="182">
        <f t="shared" si="8"/>
        <v>0</v>
      </c>
      <c r="BJ91" s="20" t="s">
        <v>11</v>
      </c>
      <c r="BK91" s="182">
        <f t="shared" si="9"/>
        <v>0</v>
      </c>
      <c r="BL91" s="20" t="s">
        <v>258</v>
      </c>
      <c r="BM91" s="20" t="s">
        <v>175</v>
      </c>
    </row>
    <row r="92" spans="2:65" s="1" customFormat="1" ht="16.5" customHeight="1">
      <c r="B92" s="170"/>
      <c r="C92" s="183" t="s">
        <v>158</v>
      </c>
      <c r="D92" s="183" t="s">
        <v>216</v>
      </c>
      <c r="E92" s="184" t="s">
        <v>680</v>
      </c>
      <c r="F92" s="185" t="s">
        <v>681</v>
      </c>
      <c r="G92" s="186" t="s">
        <v>661</v>
      </c>
      <c r="H92" s="187">
        <v>2</v>
      </c>
      <c r="I92" s="188"/>
      <c r="J92" s="189">
        <f t="shared" si="0"/>
        <v>0</v>
      </c>
      <c r="K92" s="185" t="s">
        <v>966</v>
      </c>
      <c r="L92" s="190"/>
      <c r="M92" s="191" t="s">
        <v>5</v>
      </c>
      <c r="N92" s="192" t="s">
        <v>43</v>
      </c>
      <c r="O92" s="38"/>
      <c r="P92" s="180">
        <f t="shared" si="1"/>
        <v>0</v>
      </c>
      <c r="Q92" s="180">
        <v>0</v>
      </c>
      <c r="R92" s="180">
        <f t="shared" si="2"/>
        <v>0</v>
      </c>
      <c r="S92" s="180">
        <v>0</v>
      </c>
      <c r="T92" s="181">
        <f t="shared" si="3"/>
        <v>0</v>
      </c>
      <c r="AR92" s="20" t="s">
        <v>621</v>
      </c>
      <c r="AT92" s="20" t="s">
        <v>216</v>
      </c>
      <c r="AU92" s="20" t="s">
        <v>80</v>
      </c>
      <c r="AY92" s="20" t="s">
        <v>140</v>
      </c>
      <c r="BE92" s="182">
        <f t="shared" si="4"/>
        <v>0</v>
      </c>
      <c r="BF92" s="182">
        <f t="shared" si="5"/>
        <v>0</v>
      </c>
      <c r="BG92" s="182">
        <f t="shared" si="6"/>
        <v>0</v>
      </c>
      <c r="BH92" s="182">
        <f t="shared" si="7"/>
        <v>0</v>
      </c>
      <c r="BI92" s="182">
        <f t="shared" si="8"/>
        <v>0</v>
      </c>
      <c r="BJ92" s="20" t="s">
        <v>11</v>
      </c>
      <c r="BK92" s="182">
        <f t="shared" si="9"/>
        <v>0</v>
      </c>
      <c r="BL92" s="20" t="s">
        <v>258</v>
      </c>
      <c r="BM92" s="20" t="s">
        <v>178</v>
      </c>
    </row>
    <row r="93" spans="2:65" s="1" customFormat="1" ht="16.5" customHeight="1">
      <c r="B93" s="170"/>
      <c r="C93" s="183" t="s">
        <v>179</v>
      </c>
      <c r="D93" s="183" t="s">
        <v>216</v>
      </c>
      <c r="E93" s="184" t="s">
        <v>682</v>
      </c>
      <c r="F93" s="185" t="s">
        <v>683</v>
      </c>
      <c r="G93" s="186" t="s">
        <v>661</v>
      </c>
      <c r="H93" s="187">
        <v>1</v>
      </c>
      <c r="I93" s="188"/>
      <c r="J93" s="189">
        <f t="shared" si="0"/>
        <v>0</v>
      </c>
      <c r="K93" s="185" t="s">
        <v>966</v>
      </c>
      <c r="L93" s="190"/>
      <c r="M93" s="191" t="s">
        <v>5</v>
      </c>
      <c r="N93" s="192" t="s">
        <v>43</v>
      </c>
      <c r="O93" s="38"/>
      <c r="P93" s="180">
        <f t="shared" si="1"/>
        <v>0</v>
      </c>
      <c r="Q93" s="180">
        <v>0</v>
      </c>
      <c r="R93" s="180">
        <f t="shared" si="2"/>
        <v>0</v>
      </c>
      <c r="S93" s="180">
        <v>0</v>
      </c>
      <c r="T93" s="181">
        <f t="shared" si="3"/>
        <v>0</v>
      </c>
      <c r="AR93" s="20" t="s">
        <v>621</v>
      </c>
      <c r="AT93" s="20" t="s">
        <v>216</v>
      </c>
      <c r="AU93" s="20" t="s">
        <v>80</v>
      </c>
      <c r="AY93" s="20" t="s">
        <v>140</v>
      </c>
      <c r="BE93" s="182">
        <f t="shared" si="4"/>
        <v>0</v>
      </c>
      <c r="BF93" s="182">
        <f t="shared" si="5"/>
        <v>0</v>
      </c>
      <c r="BG93" s="182">
        <f t="shared" si="6"/>
        <v>0</v>
      </c>
      <c r="BH93" s="182">
        <f t="shared" si="7"/>
        <v>0</v>
      </c>
      <c r="BI93" s="182">
        <f t="shared" si="8"/>
        <v>0</v>
      </c>
      <c r="BJ93" s="20" t="s">
        <v>11</v>
      </c>
      <c r="BK93" s="182">
        <f t="shared" si="9"/>
        <v>0</v>
      </c>
      <c r="BL93" s="20" t="s">
        <v>258</v>
      </c>
      <c r="BM93" s="20" t="s">
        <v>182</v>
      </c>
    </row>
    <row r="94" spans="2:65" s="1" customFormat="1" ht="16.5" customHeight="1">
      <c r="B94" s="170"/>
      <c r="C94" s="183" t="s">
        <v>161</v>
      </c>
      <c r="D94" s="183" t="s">
        <v>216</v>
      </c>
      <c r="E94" s="184" t="s">
        <v>684</v>
      </c>
      <c r="F94" s="185" t="s">
        <v>685</v>
      </c>
      <c r="G94" s="186" t="s">
        <v>661</v>
      </c>
      <c r="H94" s="187">
        <v>1</v>
      </c>
      <c r="I94" s="188"/>
      <c r="J94" s="189">
        <f t="shared" si="0"/>
        <v>0</v>
      </c>
      <c r="K94" s="185" t="s">
        <v>966</v>
      </c>
      <c r="L94" s="190"/>
      <c r="M94" s="191" t="s">
        <v>5</v>
      </c>
      <c r="N94" s="192" t="s">
        <v>43</v>
      </c>
      <c r="O94" s="38"/>
      <c r="P94" s="180">
        <f t="shared" si="1"/>
        <v>0</v>
      </c>
      <c r="Q94" s="180">
        <v>0</v>
      </c>
      <c r="R94" s="180">
        <f t="shared" si="2"/>
        <v>0</v>
      </c>
      <c r="S94" s="180">
        <v>0</v>
      </c>
      <c r="T94" s="181">
        <f t="shared" si="3"/>
        <v>0</v>
      </c>
      <c r="AR94" s="20" t="s">
        <v>621</v>
      </c>
      <c r="AT94" s="20" t="s">
        <v>216</v>
      </c>
      <c r="AU94" s="20" t="s">
        <v>80</v>
      </c>
      <c r="AY94" s="20" t="s">
        <v>140</v>
      </c>
      <c r="BE94" s="182">
        <f t="shared" si="4"/>
        <v>0</v>
      </c>
      <c r="BF94" s="182">
        <f t="shared" si="5"/>
        <v>0</v>
      </c>
      <c r="BG94" s="182">
        <f t="shared" si="6"/>
        <v>0</v>
      </c>
      <c r="BH94" s="182">
        <f t="shared" si="7"/>
        <v>0</v>
      </c>
      <c r="BI94" s="182">
        <f t="shared" si="8"/>
        <v>0</v>
      </c>
      <c r="BJ94" s="20" t="s">
        <v>11</v>
      </c>
      <c r="BK94" s="182">
        <f t="shared" si="9"/>
        <v>0</v>
      </c>
      <c r="BL94" s="20" t="s">
        <v>258</v>
      </c>
      <c r="BM94" s="20" t="s">
        <v>185</v>
      </c>
    </row>
    <row r="95" spans="2:65" s="1" customFormat="1" ht="25.5" customHeight="1">
      <c r="B95" s="170"/>
      <c r="C95" s="183" t="s">
        <v>186</v>
      </c>
      <c r="D95" s="183" t="s">
        <v>216</v>
      </c>
      <c r="E95" s="184" t="s">
        <v>686</v>
      </c>
      <c r="F95" s="185" t="s">
        <v>687</v>
      </c>
      <c r="G95" s="186" t="s">
        <v>661</v>
      </c>
      <c r="H95" s="187">
        <v>1</v>
      </c>
      <c r="I95" s="188"/>
      <c r="J95" s="189">
        <f t="shared" si="0"/>
        <v>0</v>
      </c>
      <c r="K95" s="185" t="s">
        <v>966</v>
      </c>
      <c r="L95" s="190"/>
      <c r="M95" s="191" t="s">
        <v>5</v>
      </c>
      <c r="N95" s="192" t="s">
        <v>43</v>
      </c>
      <c r="O95" s="38"/>
      <c r="P95" s="180">
        <f t="shared" si="1"/>
        <v>0</v>
      </c>
      <c r="Q95" s="180">
        <v>0</v>
      </c>
      <c r="R95" s="180">
        <f t="shared" si="2"/>
        <v>0</v>
      </c>
      <c r="S95" s="180">
        <v>0</v>
      </c>
      <c r="T95" s="181">
        <f t="shared" si="3"/>
        <v>0</v>
      </c>
      <c r="AR95" s="20" t="s">
        <v>621</v>
      </c>
      <c r="AT95" s="20" t="s">
        <v>216</v>
      </c>
      <c r="AU95" s="20" t="s">
        <v>80</v>
      </c>
      <c r="AY95" s="20" t="s">
        <v>140</v>
      </c>
      <c r="BE95" s="182">
        <f t="shared" si="4"/>
        <v>0</v>
      </c>
      <c r="BF95" s="182">
        <f t="shared" si="5"/>
        <v>0</v>
      </c>
      <c r="BG95" s="182">
        <f t="shared" si="6"/>
        <v>0</v>
      </c>
      <c r="BH95" s="182">
        <f t="shared" si="7"/>
        <v>0</v>
      </c>
      <c r="BI95" s="182">
        <f t="shared" si="8"/>
        <v>0</v>
      </c>
      <c r="BJ95" s="20" t="s">
        <v>11</v>
      </c>
      <c r="BK95" s="182">
        <f t="shared" si="9"/>
        <v>0</v>
      </c>
      <c r="BL95" s="20" t="s">
        <v>258</v>
      </c>
      <c r="BM95" s="20" t="s">
        <v>189</v>
      </c>
    </row>
    <row r="96" spans="2:65" s="1" customFormat="1" ht="16.5" customHeight="1">
      <c r="B96" s="170"/>
      <c r="C96" s="183" t="s">
        <v>168</v>
      </c>
      <c r="D96" s="183" t="s">
        <v>216</v>
      </c>
      <c r="E96" s="184" t="s">
        <v>688</v>
      </c>
      <c r="F96" s="185" t="s">
        <v>689</v>
      </c>
      <c r="G96" s="186" t="s">
        <v>690</v>
      </c>
      <c r="H96" s="187">
        <v>30</v>
      </c>
      <c r="I96" s="188"/>
      <c r="J96" s="189">
        <f t="shared" si="0"/>
        <v>0</v>
      </c>
      <c r="K96" s="185" t="s">
        <v>966</v>
      </c>
      <c r="L96" s="190"/>
      <c r="M96" s="191" t="s">
        <v>5</v>
      </c>
      <c r="N96" s="192" t="s">
        <v>43</v>
      </c>
      <c r="O96" s="38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AR96" s="20" t="s">
        <v>621</v>
      </c>
      <c r="AT96" s="20" t="s">
        <v>216</v>
      </c>
      <c r="AU96" s="20" t="s">
        <v>80</v>
      </c>
      <c r="AY96" s="20" t="s">
        <v>140</v>
      </c>
      <c r="BE96" s="182">
        <f t="shared" si="4"/>
        <v>0</v>
      </c>
      <c r="BF96" s="182">
        <f t="shared" si="5"/>
        <v>0</v>
      </c>
      <c r="BG96" s="182">
        <f t="shared" si="6"/>
        <v>0</v>
      </c>
      <c r="BH96" s="182">
        <f t="shared" si="7"/>
        <v>0</v>
      </c>
      <c r="BI96" s="182">
        <f t="shared" si="8"/>
        <v>0</v>
      </c>
      <c r="BJ96" s="20" t="s">
        <v>11</v>
      </c>
      <c r="BK96" s="182">
        <f t="shared" si="9"/>
        <v>0</v>
      </c>
      <c r="BL96" s="20" t="s">
        <v>258</v>
      </c>
      <c r="BM96" s="20" t="s">
        <v>192</v>
      </c>
    </row>
    <row r="97" spans="2:65" s="1" customFormat="1" ht="16.5" customHeight="1">
      <c r="B97" s="170"/>
      <c r="C97" s="183" t="s">
        <v>12</v>
      </c>
      <c r="D97" s="183" t="s">
        <v>216</v>
      </c>
      <c r="E97" s="184" t="s">
        <v>691</v>
      </c>
      <c r="F97" s="185" t="s">
        <v>692</v>
      </c>
      <c r="G97" s="186" t="s">
        <v>693</v>
      </c>
      <c r="H97" s="197"/>
      <c r="I97" s="188"/>
      <c r="J97" s="189">
        <f t="shared" si="0"/>
        <v>0</v>
      </c>
      <c r="K97" s="185" t="s">
        <v>966</v>
      </c>
      <c r="L97" s="190"/>
      <c r="M97" s="191" t="s">
        <v>5</v>
      </c>
      <c r="N97" s="192" t="s">
        <v>43</v>
      </c>
      <c r="O97" s="38"/>
      <c r="P97" s="180">
        <f t="shared" si="1"/>
        <v>0</v>
      </c>
      <c r="Q97" s="180">
        <v>0</v>
      </c>
      <c r="R97" s="180">
        <f t="shared" si="2"/>
        <v>0</v>
      </c>
      <c r="S97" s="180">
        <v>0</v>
      </c>
      <c r="T97" s="181">
        <f t="shared" si="3"/>
        <v>0</v>
      </c>
      <c r="AR97" s="20" t="s">
        <v>621</v>
      </c>
      <c r="AT97" s="20" t="s">
        <v>216</v>
      </c>
      <c r="AU97" s="20" t="s">
        <v>80</v>
      </c>
      <c r="AY97" s="20" t="s">
        <v>140</v>
      </c>
      <c r="BE97" s="182">
        <f t="shared" si="4"/>
        <v>0</v>
      </c>
      <c r="BF97" s="182">
        <f t="shared" si="5"/>
        <v>0</v>
      </c>
      <c r="BG97" s="182">
        <f t="shared" si="6"/>
        <v>0</v>
      </c>
      <c r="BH97" s="182">
        <f t="shared" si="7"/>
        <v>0</v>
      </c>
      <c r="BI97" s="182">
        <f t="shared" si="8"/>
        <v>0</v>
      </c>
      <c r="BJ97" s="20" t="s">
        <v>11</v>
      </c>
      <c r="BK97" s="182">
        <f t="shared" si="9"/>
        <v>0</v>
      </c>
      <c r="BL97" s="20" t="s">
        <v>258</v>
      </c>
      <c r="BM97" s="20" t="s">
        <v>197</v>
      </c>
    </row>
    <row r="98" spans="2:65" s="1" customFormat="1" ht="16.5" customHeight="1">
      <c r="B98" s="170"/>
      <c r="C98" s="183" t="s">
        <v>171</v>
      </c>
      <c r="D98" s="183" t="s">
        <v>216</v>
      </c>
      <c r="E98" s="184" t="s">
        <v>694</v>
      </c>
      <c r="F98" s="185" t="s">
        <v>695</v>
      </c>
      <c r="G98" s="186" t="s">
        <v>693</v>
      </c>
      <c r="H98" s="197"/>
      <c r="I98" s="188"/>
      <c r="J98" s="189">
        <f t="shared" si="0"/>
        <v>0</v>
      </c>
      <c r="K98" s="185" t="s">
        <v>966</v>
      </c>
      <c r="L98" s="190"/>
      <c r="M98" s="191" t="s">
        <v>5</v>
      </c>
      <c r="N98" s="192" t="s">
        <v>43</v>
      </c>
      <c r="O98" s="38"/>
      <c r="P98" s="180">
        <f t="shared" si="1"/>
        <v>0</v>
      </c>
      <c r="Q98" s="180">
        <v>0</v>
      </c>
      <c r="R98" s="180">
        <f t="shared" si="2"/>
        <v>0</v>
      </c>
      <c r="S98" s="180">
        <v>0</v>
      </c>
      <c r="T98" s="181">
        <f t="shared" si="3"/>
        <v>0</v>
      </c>
      <c r="AR98" s="20" t="s">
        <v>621</v>
      </c>
      <c r="AT98" s="20" t="s">
        <v>216</v>
      </c>
      <c r="AU98" s="20" t="s">
        <v>80</v>
      </c>
      <c r="AY98" s="20" t="s">
        <v>140</v>
      </c>
      <c r="BE98" s="182">
        <f t="shared" si="4"/>
        <v>0</v>
      </c>
      <c r="BF98" s="182">
        <f t="shared" si="5"/>
        <v>0</v>
      </c>
      <c r="BG98" s="182">
        <f t="shared" si="6"/>
        <v>0</v>
      </c>
      <c r="BH98" s="182">
        <f t="shared" si="7"/>
        <v>0</v>
      </c>
      <c r="BI98" s="182">
        <f t="shared" si="8"/>
        <v>0</v>
      </c>
      <c r="BJ98" s="20" t="s">
        <v>11</v>
      </c>
      <c r="BK98" s="182">
        <f t="shared" si="9"/>
        <v>0</v>
      </c>
      <c r="BL98" s="20" t="s">
        <v>258</v>
      </c>
      <c r="BM98" s="20" t="s">
        <v>200</v>
      </c>
    </row>
    <row r="99" spans="2:65" s="10" customFormat="1" ht="29.85" customHeight="1">
      <c r="B99" s="157"/>
      <c r="D99" s="158" t="s">
        <v>71</v>
      </c>
      <c r="E99" s="168" t="s">
        <v>141</v>
      </c>
      <c r="F99" s="168" t="s">
        <v>696</v>
      </c>
      <c r="I99" s="160"/>
      <c r="J99" s="169">
        <f>BK99</f>
        <v>0</v>
      </c>
      <c r="L99" s="157"/>
      <c r="M99" s="162"/>
      <c r="N99" s="163"/>
      <c r="O99" s="163"/>
      <c r="P99" s="164">
        <f>SUM(P100:P104)</f>
        <v>0</v>
      </c>
      <c r="Q99" s="163"/>
      <c r="R99" s="164">
        <f>SUM(R100:R104)</f>
        <v>0</v>
      </c>
      <c r="S99" s="163"/>
      <c r="T99" s="165">
        <f>SUM(T100:T104)</f>
        <v>0</v>
      </c>
      <c r="AR99" s="158" t="s">
        <v>83</v>
      </c>
      <c r="AT99" s="166" t="s">
        <v>71</v>
      </c>
      <c r="AU99" s="166" t="s">
        <v>11</v>
      </c>
      <c r="AY99" s="158" t="s">
        <v>140</v>
      </c>
      <c r="BK99" s="167">
        <f>SUM(BK100:BK104)</f>
        <v>0</v>
      </c>
    </row>
    <row r="100" spans="2:65" s="1" customFormat="1" ht="16.5" customHeight="1">
      <c r="B100" s="170"/>
      <c r="C100" s="183" t="s">
        <v>175</v>
      </c>
      <c r="D100" s="183" t="s">
        <v>216</v>
      </c>
      <c r="E100" s="184" t="s">
        <v>697</v>
      </c>
      <c r="F100" s="185" t="s">
        <v>698</v>
      </c>
      <c r="G100" s="186" t="s">
        <v>661</v>
      </c>
      <c r="H100" s="187">
        <v>1</v>
      </c>
      <c r="I100" s="188"/>
      <c r="J100" s="189">
        <f>ROUND(I100*H100,0)</f>
        <v>0</v>
      </c>
      <c r="K100" s="185" t="s">
        <v>966</v>
      </c>
      <c r="L100" s="190"/>
      <c r="M100" s="191" t="s">
        <v>5</v>
      </c>
      <c r="N100" s="192" t="s">
        <v>43</v>
      </c>
      <c r="O100" s="38"/>
      <c r="P100" s="180">
        <f>O100*H100</f>
        <v>0</v>
      </c>
      <c r="Q100" s="180">
        <v>0</v>
      </c>
      <c r="R100" s="180">
        <f>Q100*H100</f>
        <v>0</v>
      </c>
      <c r="S100" s="180">
        <v>0</v>
      </c>
      <c r="T100" s="181">
        <f>S100*H100</f>
        <v>0</v>
      </c>
      <c r="AR100" s="20" t="s">
        <v>621</v>
      </c>
      <c r="AT100" s="20" t="s">
        <v>216</v>
      </c>
      <c r="AU100" s="20" t="s">
        <v>80</v>
      </c>
      <c r="AY100" s="20" t="s">
        <v>140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20" t="s">
        <v>11</v>
      </c>
      <c r="BK100" s="182">
        <f>ROUND(I100*H100,0)</f>
        <v>0</v>
      </c>
      <c r="BL100" s="20" t="s">
        <v>258</v>
      </c>
      <c r="BM100" s="20" t="s">
        <v>204</v>
      </c>
    </row>
    <row r="101" spans="2:65" s="1" customFormat="1" ht="16.5" customHeight="1">
      <c r="B101" s="170"/>
      <c r="C101" s="183" t="s">
        <v>209</v>
      </c>
      <c r="D101" s="183" t="s">
        <v>216</v>
      </c>
      <c r="E101" s="184" t="s">
        <v>699</v>
      </c>
      <c r="F101" s="185" t="s">
        <v>700</v>
      </c>
      <c r="G101" s="186" t="s">
        <v>661</v>
      </c>
      <c r="H101" s="187">
        <v>2</v>
      </c>
      <c r="I101" s="188"/>
      <c r="J101" s="189">
        <f>ROUND(I101*H101,0)</f>
        <v>0</v>
      </c>
      <c r="K101" s="185" t="s">
        <v>966</v>
      </c>
      <c r="L101" s="190"/>
      <c r="M101" s="191" t="s">
        <v>5</v>
      </c>
      <c r="N101" s="192" t="s">
        <v>43</v>
      </c>
      <c r="O101" s="38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AR101" s="20" t="s">
        <v>621</v>
      </c>
      <c r="AT101" s="20" t="s">
        <v>216</v>
      </c>
      <c r="AU101" s="20" t="s">
        <v>80</v>
      </c>
      <c r="AY101" s="20" t="s">
        <v>140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20" t="s">
        <v>11</v>
      </c>
      <c r="BK101" s="182">
        <f>ROUND(I101*H101,0)</f>
        <v>0</v>
      </c>
      <c r="BL101" s="20" t="s">
        <v>258</v>
      </c>
      <c r="BM101" s="20" t="s">
        <v>208</v>
      </c>
    </row>
    <row r="102" spans="2:65" s="1" customFormat="1" ht="16.5" customHeight="1">
      <c r="B102" s="170"/>
      <c r="C102" s="183" t="s">
        <v>178</v>
      </c>
      <c r="D102" s="183" t="s">
        <v>216</v>
      </c>
      <c r="E102" s="184" t="s">
        <v>701</v>
      </c>
      <c r="F102" s="185" t="s">
        <v>702</v>
      </c>
      <c r="G102" s="186" t="s">
        <v>661</v>
      </c>
      <c r="H102" s="187">
        <v>4</v>
      </c>
      <c r="I102" s="188"/>
      <c r="J102" s="189">
        <f>ROUND(I102*H102,0)</f>
        <v>0</v>
      </c>
      <c r="K102" s="185" t="s">
        <v>966</v>
      </c>
      <c r="L102" s="190"/>
      <c r="M102" s="191" t="s">
        <v>5</v>
      </c>
      <c r="N102" s="192" t="s">
        <v>43</v>
      </c>
      <c r="O102" s="38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20" t="s">
        <v>621</v>
      </c>
      <c r="AT102" s="20" t="s">
        <v>216</v>
      </c>
      <c r="AU102" s="20" t="s">
        <v>80</v>
      </c>
      <c r="AY102" s="20" t="s">
        <v>140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20" t="s">
        <v>11</v>
      </c>
      <c r="BK102" s="182">
        <f>ROUND(I102*H102,0)</f>
        <v>0</v>
      </c>
      <c r="BL102" s="20" t="s">
        <v>258</v>
      </c>
      <c r="BM102" s="20" t="s">
        <v>212</v>
      </c>
    </row>
    <row r="103" spans="2:65" s="1" customFormat="1" ht="16.5" customHeight="1">
      <c r="B103" s="170"/>
      <c r="C103" s="183" t="s">
        <v>10</v>
      </c>
      <c r="D103" s="183" t="s">
        <v>216</v>
      </c>
      <c r="E103" s="184" t="s">
        <v>703</v>
      </c>
      <c r="F103" s="185" t="s">
        <v>692</v>
      </c>
      <c r="G103" s="186" t="s">
        <v>693</v>
      </c>
      <c r="H103" s="197"/>
      <c r="I103" s="188"/>
      <c r="J103" s="189">
        <f>ROUND(I103*H103,0)</f>
        <v>0</v>
      </c>
      <c r="K103" s="185" t="s">
        <v>966</v>
      </c>
      <c r="L103" s="190"/>
      <c r="M103" s="191" t="s">
        <v>5</v>
      </c>
      <c r="N103" s="192" t="s">
        <v>43</v>
      </c>
      <c r="O103" s="38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20" t="s">
        <v>621</v>
      </c>
      <c r="AT103" s="20" t="s">
        <v>216</v>
      </c>
      <c r="AU103" s="20" t="s">
        <v>80</v>
      </c>
      <c r="AY103" s="20" t="s">
        <v>140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0" t="s">
        <v>11</v>
      </c>
      <c r="BK103" s="182">
        <f>ROUND(I103*H103,0)</f>
        <v>0</v>
      </c>
      <c r="BL103" s="20" t="s">
        <v>258</v>
      </c>
      <c r="BM103" s="20" t="s">
        <v>215</v>
      </c>
    </row>
    <row r="104" spans="2:65" s="1" customFormat="1" ht="16.5" customHeight="1">
      <c r="B104" s="170"/>
      <c r="C104" s="183" t="s">
        <v>182</v>
      </c>
      <c r="D104" s="183" t="s">
        <v>216</v>
      </c>
      <c r="E104" s="184" t="s">
        <v>704</v>
      </c>
      <c r="F104" s="185" t="s">
        <v>695</v>
      </c>
      <c r="G104" s="186" t="s">
        <v>693</v>
      </c>
      <c r="H104" s="197"/>
      <c r="I104" s="188"/>
      <c r="J104" s="189">
        <f>ROUND(I104*H104,0)</f>
        <v>0</v>
      </c>
      <c r="K104" s="185" t="s">
        <v>966</v>
      </c>
      <c r="L104" s="190"/>
      <c r="M104" s="191" t="s">
        <v>5</v>
      </c>
      <c r="N104" s="192" t="s">
        <v>43</v>
      </c>
      <c r="O104" s="38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AR104" s="20" t="s">
        <v>621</v>
      </c>
      <c r="AT104" s="20" t="s">
        <v>216</v>
      </c>
      <c r="AU104" s="20" t="s">
        <v>80</v>
      </c>
      <c r="AY104" s="20" t="s">
        <v>140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20" t="s">
        <v>11</v>
      </c>
      <c r="BK104" s="182">
        <f>ROUND(I104*H104,0)</f>
        <v>0</v>
      </c>
      <c r="BL104" s="20" t="s">
        <v>258</v>
      </c>
      <c r="BM104" s="20" t="s">
        <v>219</v>
      </c>
    </row>
    <row r="105" spans="2:65" s="10" customFormat="1" ht="29.85" customHeight="1">
      <c r="B105" s="157"/>
      <c r="D105" s="158" t="s">
        <v>71</v>
      </c>
      <c r="E105" s="168" t="s">
        <v>162</v>
      </c>
      <c r="F105" s="168" t="s">
        <v>705</v>
      </c>
      <c r="I105" s="160"/>
      <c r="J105" s="169">
        <f>BK105</f>
        <v>0</v>
      </c>
      <c r="L105" s="157"/>
      <c r="M105" s="162"/>
      <c r="N105" s="163"/>
      <c r="O105" s="163"/>
      <c r="P105" s="164">
        <f>SUM(P106:P110)</f>
        <v>0</v>
      </c>
      <c r="Q105" s="163"/>
      <c r="R105" s="164">
        <f>SUM(R106:R110)</f>
        <v>0</v>
      </c>
      <c r="S105" s="163"/>
      <c r="T105" s="165">
        <f>SUM(T106:T110)</f>
        <v>0</v>
      </c>
      <c r="AR105" s="158" t="s">
        <v>83</v>
      </c>
      <c r="AT105" s="166" t="s">
        <v>71</v>
      </c>
      <c r="AU105" s="166" t="s">
        <v>11</v>
      </c>
      <c r="AY105" s="158" t="s">
        <v>140</v>
      </c>
      <c r="BK105" s="167">
        <f>SUM(BK106:BK110)</f>
        <v>0</v>
      </c>
    </row>
    <row r="106" spans="2:65" s="1" customFormat="1" ht="16.5" customHeight="1">
      <c r="B106" s="170"/>
      <c r="C106" s="183" t="s">
        <v>185</v>
      </c>
      <c r="D106" s="183" t="s">
        <v>216</v>
      </c>
      <c r="E106" s="184" t="s">
        <v>706</v>
      </c>
      <c r="F106" s="185" t="s">
        <v>707</v>
      </c>
      <c r="G106" s="186" t="s">
        <v>677</v>
      </c>
      <c r="H106" s="187">
        <v>1</v>
      </c>
      <c r="I106" s="188"/>
      <c r="J106" s="189">
        <f>ROUND(I106*H106,0)</f>
        <v>0</v>
      </c>
      <c r="K106" s="185" t="s">
        <v>966</v>
      </c>
      <c r="L106" s="190"/>
      <c r="M106" s="191" t="s">
        <v>5</v>
      </c>
      <c r="N106" s="192" t="s">
        <v>43</v>
      </c>
      <c r="O106" s="38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AR106" s="20" t="s">
        <v>621</v>
      </c>
      <c r="AT106" s="20" t="s">
        <v>216</v>
      </c>
      <c r="AU106" s="20" t="s">
        <v>80</v>
      </c>
      <c r="AY106" s="20" t="s">
        <v>140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20" t="s">
        <v>11</v>
      </c>
      <c r="BK106" s="182">
        <f>ROUND(I106*H106,0)</f>
        <v>0</v>
      </c>
      <c r="BL106" s="20" t="s">
        <v>258</v>
      </c>
      <c r="BM106" s="20" t="s">
        <v>222</v>
      </c>
    </row>
    <row r="107" spans="2:65" s="1" customFormat="1" ht="16.5" customHeight="1">
      <c r="B107" s="170"/>
      <c r="C107" s="183" t="s">
        <v>230</v>
      </c>
      <c r="D107" s="183" t="s">
        <v>216</v>
      </c>
      <c r="E107" s="184" t="s">
        <v>708</v>
      </c>
      <c r="F107" s="185" t="s">
        <v>709</v>
      </c>
      <c r="G107" s="186" t="s">
        <v>710</v>
      </c>
      <c r="H107" s="187">
        <v>8</v>
      </c>
      <c r="I107" s="188"/>
      <c r="J107" s="189">
        <f>ROUND(I107*H107,0)</f>
        <v>0</v>
      </c>
      <c r="K107" s="185" t="s">
        <v>966</v>
      </c>
      <c r="L107" s="190"/>
      <c r="M107" s="191" t="s">
        <v>5</v>
      </c>
      <c r="N107" s="192" t="s">
        <v>43</v>
      </c>
      <c r="O107" s="38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AR107" s="20" t="s">
        <v>621</v>
      </c>
      <c r="AT107" s="20" t="s">
        <v>216</v>
      </c>
      <c r="AU107" s="20" t="s">
        <v>80</v>
      </c>
      <c r="AY107" s="20" t="s">
        <v>140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20" t="s">
        <v>11</v>
      </c>
      <c r="BK107" s="182">
        <f>ROUND(I107*H107,0)</f>
        <v>0</v>
      </c>
      <c r="BL107" s="20" t="s">
        <v>258</v>
      </c>
      <c r="BM107" s="20" t="s">
        <v>226</v>
      </c>
    </row>
    <row r="108" spans="2:65" s="1" customFormat="1" ht="16.5" customHeight="1">
      <c r="B108" s="170"/>
      <c r="C108" s="183" t="s">
        <v>189</v>
      </c>
      <c r="D108" s="183" t="s">
        <v>216</v>
      </c>
      <c r="E108" s="184" t="s">
        <v>711</v>
      </c>
      <c r="F108" s="185" t="s">
        <v>712</v>
      </c>
      <c r="G108" s="186" t="s">
        <v>677</v>
      </c>
      <c r="H108" s="187">
        <v>1</v>
      </c>
      <c r="I108" s="188"/>
      <c r="J108" s="189">
        <f>ROUND(I108*H108,0)</f>
        <v>0</v>
      </c>
      <c r="K108" s="185" t="s">
        <v>966</v>
      </c>
      <c r="L108" s="190"/>
      <c r="M108" s="191" t="s">
        <v>5</v>
      </c>
      <c r="N108" s="192" t="s">
        <v>43</v>
      </c>
      <c r="O108" s="38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AR108" s="20" t="s">
        <v>621</v>
      </c>
      <c r="AT108" s="20" t="s">
        <v>216</v>
      </c>
      <c r="AU108" s="20" t="s">
        <v>80</v>
      </c>
      <c r="AY108" s="20" t="s">
        <v>140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20" t="s">
        <v>11</v>
      </c>
      <c r="BK108" s="182">
        <f>ROUND(I108*H108,0)</f>
        <v>0</v>
      </c>
      <c r="BL108" s="20" t="s">
        <v>258</v>
      </c>
      <c r="BM108" s="20" t="s">
        <v>229</v>
      </c>
    </row>
    <row r="109" spans="2:65" s="1" customFormat="1" ht="16.5" customHeight="1">
      <c r="B109" s="170"/>
      <c r="C109" s="183" t="s">
        <v>237</v>
      </c>
      <c r="D109" s="183" t="s">
        <v>216</v>
      </c>
      <c r="E109" s="184" t="s">
        <v>713</v>
      </c>
      <c r="F109" s="185" t="s">
        <v>714</v>
      </c>
      <c r="G109" s="186" t="s">
        <v>677</v>
      </c>
      <c r="H109" s="187">
        <v>1</v>
      </c>
      <c r="I109" s="188"/>
      <c r="J109" s="189">
        <f>ROUND(I109*H109,0)</f>
        <v>0</v>
      </c>
      <c r="K109" s="185" t="s">
        <v>966</v>
      </c>
      <c r="L109" s="190"/>
      <c r="M109" s="191" t="s">
        <v>5</v>
      </c>
      <c r="N109" s="192" t="s">
        <v>43</v>
      </c>
      <c r="O109" s="38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AR109" s="20" t="s">
        <v>621</v>
      </c>
      <c r="AT109" s="20" t="s">
        <v>216</v>
      </c>
      <c r="AU109" s="20" t="s">
        <v>80</v>
      </c>
      <c r="AY109" s="20" t="s">
        <v>140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20" t="s">
        <v>11</v>
      </c>
      <c r="BK109" s="182">
        <f>ROUND(I109*H109,0)</f>
        <v>0</v>
      </c>
      <c r="BL109" s="20" t="s">
        <v>258</v>
      </c>
      <c r="BM109" s="20" t="s">
        <v>233</v>
      </c>
    </row>
    <row r="110" spans="2:65" s="1" customFormat="1" ht="16.5" customHeight="1">
      <c r="B110" s="170"/>
      <c r="C110" s="183" t="s">
        <v>192</v>
      </c>
      <c r="D110" s="183" t="s">
        <v>216</v>
      </c>
      <c r="E110" s="184" t="s">
        <v>715</v>
      </c>
      <c r="F110" s="185" t="s">
        <v>716</v>
      </c>
      <c r="G110" s="186" t="s">
        <v>677</v>
      </c>
      <c r="H110" s="187">
        <v>1</v>
      </c>
      <c r="I110" s="188"/>
      <c r="J110" s="189">
        <f>ROUND(I110*H110,0)</f>
        <v>0</v>
      </c>
      <c r="K110" s="185" t="s">
        <v>966</v>
      </c>
      <c r="L110" s="190"/>
      <c r="M110" s="191" t="s">
        <v>5</v>
      </c>
      <c r="N110" s="198" t="s">
        <v>43</v>
      </c>
      <c r="O110" s="194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AR110" s="20" t="s">
        <v>621</v>
      </c>
      <c r="AT110" s="20" t="s">
        <v>216</v>
      </c>
      <c r="AU110" s="20" t="s">
        <v>80</v>
      </c>
      <c r="AY110" s="20" t="s">
        <v>140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20" t="s">
        <v>11</v>
      </c>
      <c r="BK110" s="182">
        <f>ROUND(I110*H110,0)</f>
        <v>0</v>
      </c>
      <c r="BL110" s="20" t="s">
        <v>258</v>
      </c>
      <c r="BM110" s="20" t="s">
        <v>236</v>
      </c>
    </row>
    <row r="111" spans="2:65" s="1" customFormat="1" ht="6.95" customHeight="1">
      <c r="B111" s="52"/>
      <c r="C111" s="53"/>
      <c r="D111" s="53"/>
      <c r="E111" s="53"/>
      <c r="F111" s="53"/>
      <c r="G111" s="53"/>
      <c r="H111" s="53"/>
      <c r="I111" s="123"/>
      <c r="J111" s="53"/>
      <c r="K111" s="53"/>
      <c r="L111" s="37"/>
    </row>
  </sheetData>
  <autoFilter ref="C79:K110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62" activePane="bottomLeft" state="frozen"/>
      <selection pane="bottomLeft" activeCell="K86" sqref="K8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89</v>
      </c>
      <c r="G1" s="322" t="s">
        <v>90</v>
      </c>
      <c r="H1" s="322"/>
      <c r="I1" s="99"/>
      <c r="J1" s="98" t="s">
        <v>91</v>
      </c>
      <c r="K1" s="97" t="s">
        <v>92</v>
      </c>
      <c r="L1" s="98" t="s">
        <v>93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0" t="s">
        <v>85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94</v>
      </c>
      <c r="E4" s="25"/>
      <c r="F4" s="25"/>
      <c r="G4" s="25"/>
      <c r="H4" s="25"/>
      <c r="I4" s="101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>
      <c r="B6" s="24"/>
      <c r="C6" s="25"/>
      <c r="D6" s="33" t="s">
        <v>20</v>
      </c>
      <c r="E6" s="25"/>
      <c r="F6" s="25"/>
      <c r="G6" s="25"/>
      <c r="H6" s="25"/>
      <c r="I6" s="101"/>
      <c r="J6" s="25"/>
      <c r="K6" s="27"/>
    </row>
    <row r="7" spans="1:70" ht="16.5" customHeight="1">
      <c r="B7" s="24"/>
      <c r="C7" s="25"/>
      <c r="D7" s="25"/>
      <c r="E7" s="314" t="str">
        <f>'Rekapitulace stavby'!K6</f>
        <v>DD Tmavý Důl 633, Rtyně v Podkrkonoší</v>
      </c>
      <c r="F7" s="315"/>
      <c r="G7" s="315"/>
      <c r="H7" s="315"/>
      <c r="I7" s="101"/>
      <c r="J7" s="25"/>
      <c r="K7" s="27"/>
    </row>
    <row r="8" spans="1:70" s="1" customFormat="1">
      <c r="B8" s="37"/>
      <c r="C8" s="38"/>
      <c r="D8" s="33" t="s">
        <v>95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16" t="s">
        <v>717</v>
      </c>
      <c r="F9" s="317"/>
      <c r="G9" s="317"/>
      <c r="H9" s="317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22</v>
      </c>
      <c r="E11" s="38"/>
      <c r="F11" s="31" t="s">
        <v>5</v>
      </c>
      <c r="G11" s="38"/>
      <c r="H11" s="38"/>
      <c r="I11" s="103" t="s">
        <v>23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24</v>
      </c>
      <c r="E12" s="38"/>
      <c r="F12" s="31" t="s">
        <v>97</v>
      </c>
      <c r="G12" s="38"/>
      <c r="H12" s="38"/>
      <c r="I12" s="103" t="s">
        <v>26</v>
      </c>
      <c r="J12" s="104" t="str">
        <f>'Rekapitulace stavby'!AN8</f>
        <v>21. 11. 2018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28</v>
      </c>
      <c r="E14" s="38"/>
      <c r="F14" s="38"/>
      <c r="G14" s="38"/>
      <c r="H14" s="38"/>
      <c r="I14" s="103" t="s">
        <v>29</v>
      </c>
      <c r="J14" s="31" t="str">
        <f>IF('Rekapitulace stavby'!AN10="","",'Rekapitulace stavby'!AN10)</f>
        <v/>
      </c>
      <c r="K14" s="41"/>
    </row>
    <row r="15" spans="1:70" s="1" customFormat="1" ht="18" customHeight="1">
      <c r="B15" s="37"/>
      <c r="C15" s="38"/>
      <c r="D15" s="38"/>
      <c r="E15" s="31" t="str">
        <f>IF('Rekapitulace stavby'!E11="","",'Rekapitulace stavby'!E11)</f>
        <v>Královéhradecký kraj, Hradec Králové</v>
      </c>
      <c r="F15" s="38"/>
      <c r="G15" s="38"/>
      <c r="H15" s="38"/>
      <c r="I15" s="103" t="s">
        <v>31</v>
      </c>
      <c r="J15" s="31" t="str">
        <f>IF('Rekapitulace stavby'!AN11="","",'Rekapitulace stavby'!AN11)</f>
        <v/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32</v>
      </c>
      <c r="E17" s="38"/>
      <c r="F17" s="38"/>
      <c r="G17" s="38"/>
      <c r="H17" s="38"/>
      <c r="I17" s="103" t="s">
        <v>29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34</v>
      </c>
      <c r="E20" s="38"/>
      <c r="F20" s="38"/>
      <c r="G20" s="38"/>
      <c r="H20" s="38"/>
      <c r="I20" s="103" t="s">
        <v>29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>Ateliér Pavlíček, Roosveltova 2855, D.K.n.L.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37</v>
      </c>
      <c r="E23" s="38"/>
      <c r="F23" s="38"/>
      <c r="G23" s="38"/>
      <c r="H23" s="38"/>
      <c r="I23" s="102"/>
      <c r="J23" s="38"/>
      <c r="K23" s="41"/>
    </row>
    <row r="24" spans="2:11" s="6" customFormat="1" ht="16.5" customHeight="1">
      <c r="B24" s="105"/>
      <c r="C24" s="106"/>
      <c r="D24" s="106"/>
      <c r="E24" s="303" t="s">
        <v>5</v>
      </c>
      <c r="F24" s="303"/>
      <c r="G24" s="303"/>
      <c r="H24" s="303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38</v>
      </c>
      <c r="E27" s="38"/>
      <c r="F27" s="38"/>
      <c r="G27" s="38"/>
      <c r="H27" s="38"/>
      <c r="I27" s="102"/>
      <c r="J27" s="112">
        <f>ROUND(J78,0)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13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14">
        <f>ROUND(SUM(BE78:BE85), 0)</f>
        <v>0</v>
      </c>
      <c r="G30" s="38"/>
      <c r="H30" s="38"/>
      <c r="I30" s="115">
        <v>0.21</v>
      </c>
      <c r="J30" s="114">
        <f>ROUND(ROUND((SUM(BE78:BE85)), 0)*I30, 0)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14">
        <f>ROUND(SUM(BF78:BF85), 0)</f>
        <v>0</v>
      </c>
      <c r="G31" s="38"/>
      <c r="H31" s="38"/>
      <c r="I31" s="115">
        <v>0.15</v>
      </c>
      <c r="J31" s="114">
        <f>ROUND(ROUND((SUM(BF78:BF85)), 0)*I31, 0)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14">
        <f>ROUND(SUM(BG78:BG85), 0)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14">
        <f>ROUND(SUM(BH78:BH85), 0)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14">
        <f>ROUND(SUM(BI78:BI85), 0)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48</v>
      </c>
      <c r="E36" s="67"/>
      <c r="F36" s="67"/>
      <c r="G36" s="118" t="s">
        <v>49</v>
      </c>
      <c r="H36" s="119" t="s">
        <v>50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20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6.5" customHeight="1">
      <c r="B45" s="37"/>
      <c r="C45" s="38"/>
      <c r="D45" s="38"/>
      <c r="E45" s="314" t="str">
        <f>E7</f>
        <v>DD Tmavý Důl 633, Rtyně v Podkrkonoší</v>
      </c>
      <c r="F45" s="315"/>
      <c r="G45" s="315"/>
      <c r="H45" s="315"/>
      <c r="I45" s="102"/>
      <c r="J45" s="38"/>
      <c r="K45" s="41"/>
    </row>
    <row r="46" spans="2:11" s="1" customFormat="1" ht="14.45" customHeight="1">
      <c r="B46" s="37"/>
      <c r="C46" s="33" t="s">
        <v>95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7.25" customHeight="1">
      <c r="B47" s="37"/>
      <c r="C47" s="38"/>
      <c r="D47" s="38"/>
      <c r="E47" s="316" t="str">
        <f>E9</f>
        <v>3 - PS 01 - Strojní vybavení prádelny</v>
      </c>
      <c r="F47" s="317"/>
      <c r="G47" s="317"/>
      <c r="H47" s="317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24</v>
      </c>
      <c r="D49" s="38"/>
      <c r="E49" s="38"/>
      <c r="F49" s="31" t="str">
        <f>F12</f>
        <v xml:space="preserve"> </v>
      </c>
      <c r="G49" s="38"/>
      <c r="H49" s="38"/>
      <c r="I49" s="103" t="s">
        <v>26</v>
      </c>
      <c r="J49" s="104" t="str">
        <f>IF(J12="","",J12)</f>
        <v>21. 11. 2018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3" t="s">
        <v>28</v>
      </c>
      <c r="D51" s="38"/>
      <c r="E51" s="38"/>
      <c r="F51" s="31" t="str">
        <f>E15</f>
        <v>Královéhradecký kraj, Hradec Králové</v>
      </c>
      <c r="G51" s="38"/>
      <c r="H51" s="38"/>
      <c r="I51" s="103" t="s">
        <v>34</v>
      </c>
      <c r="J51" s="303" t="str">
        <f>E21</f>
        <v>Ateliér Pavlíček, Roosveltova 2855, D.K.n.L.</v>
      </c>
      <c r="K51" s="41"/>
    </row>
    <row r="52" spans="2:47" s="1" customFormat="1" ht="14.45" customHeight="1">
      <c r="B52" s="37"/>
      <c r="C52" s="33" t="s">
        <v>32</v>
      </c>
      <c r="D52" s="38"/>
      <c r="E52" s="38"/>
      <c r="F52" s="31" t="str">
        <f>IF(E18="","",E18)</f>
        <v/>
      </c>
      <c r="G52" s="38"/>
      <c r="H52" s="38"/>
      <c r="I52" s="102"/>
      <c r="J52" s="31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99</v>
      </c>
      <c r="D54" s="116"/>
      <c r="E54" s="116"/>
      <c r="F54" s="116"/>
      <c r="G54" s="116"/>
      <c r="H54" s="116"/>
      <c r="I54" s="127"/>
      <c r="J54" s="128" t="s">
        <v>100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101</v>
      </c>
      <c r="D56" s="38"/>
      <c r="E56" s="38"/>
      <c r="F56" s="38"/>
      <c r="G56" s="38"/>
      <c r="H56" s="38"/>
      <c r="I56" s="102"/>
      <c r="J56" s="112">
        <f>J78</f>
        <v>0</v>
      </c>
      <c r="K56" s="41"/>
      <c r="AU56" s="20" t="s">
        <v>102</v>
      </c>
    </row>
    <row r="57" spans="2:47" s="7" customFormat="1" ht="24.95" customHeight="1">
      <c r="B57" s="131"/>
      <c r="C57" s="132"/>
      <c r="D57" s="133" t="s">
        <v>110</v>
      </c>
      <c r="E57" s="134"/>
      <c r="F57" s="134"/>
      <c r="G57" s="134"/>
      <c r="H57" s="134"/>
      <c r="I57" s="135"/>
      <c r="J57" s="136">
        <f>J79</f>
        <v>0</v>
      </c>
      <c r="K57" s="137"/>
    </row>
    <row r="58" spans="2:47" s="8" customFormat="1" ht="19.899999999999999" customHeight="1">
      <c r="B58" s="138"/>
      <c r="C58" s="139"/>
      <c r="D58" s="140" t="s">
        <v>718</v>
      </c>
      <c r="E58" s="141"/>
      <c r="F58" s="141"/>
      <c r="G58" s="141"/>
      <c r="H58" s="141"/>
      <c r="I58" s="142"/>
      <c r="J58" s="143">
        <f>J80</f>
        <v>0</v>
      </c>
      <c r="K58" s="144"/>
    </row>
    <row r="59" spans="2:47" s="1" customFormat="1" ht="21.75" customHeight="1">
      <c r="B59" s="37"/>
      <c r="C59" s="38"/>
      <c r="D59" s="38"/>
      <c r="E59" s="38"/>
      <c r="F59" s="38"/>
      <c r="G59" s="38"/>
      <c r="H59" s="38"/>
      <c r="I59" s="102"/>
      <c r="J59" s="38"/>
      <c r="K59" s="41"/>
    </row>
    <row r="60" spans="2:47" s="1" customFormat="1" ht="6.95" customHeight="1">
      <c r="B60" s="52"/>
      <c r="C60" s="53"/>
      <c r="D60" s="53"/>
      <c r="E60" s="53"/>
      <c r="F60" s="53"/>
      <c r="G60" s="53"/>
      <c r="H60" s="53"/>
      <c r="I60" s="123"/>
      <c r="J60" s="53"/>
      <c r="K60" s="5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4"/>
      <c r="J64" s="56"/>
      <c r="K64" s="56"/>
      <c r="L64" s="37"/>
    </row>
    <row r="65" spans="2:63" s="1" customFormat="1" ht="36.950000000000003" customHeight="1">
      <c r="B65" s="37"/>
      <c r="C65" s="57" t="s">
        <v>124</v>
      </c>
      <c r="I65" s="145"/>
      <c r="L65" s="37"/>
    </row>
    <row r="66" spans="2:63" s="1" customFormat="1" ht="6.95" customHeight="1">
      <c r="B66" s="37"/>
      <c r="I66" s="145"/>
      <c r="L66" s="37"/>
    </row>
    <row r="67" spans="2:63" s="1" customFormat="1" ht="14.45" customHeight="1">
      <c r="B67" s="37"/>
      <c r="C67" s="59" t="s">
        <v>20</v>
      </c>
      <c r="I67" s="145"/>
      <c r="L67" s="37"/>
    </row>
    <row r="68" spans="2:63" s="1" customFormat="1" ht="16.5" customHeight="1">
      <c r="B68" s="37"/>
      <c r="E68" s="319" t="str">
        <f>E7</f>
        <v>DD Tmavý Důl 633, Rtyně v Podkrkonoší</v>
      </c>
      <c r="F68" s="320"/>
      <c r="G68" s="320"/>
      <c r="H68" s="320"/>
      <c r="I68" s="145"/>
      <c r="L68" s="37"/>
    </row>
    <row r="69" spans="2:63" s="1" customFormat="1" ht="14.45" customHeight="1">
      <c r="B69" s="37"/>
      <c r="C69" s="59" t="s">
        <v>95</v>
      </c>
      <c r="I69" s="145"/>
      <c r="L69" s="37"/>
    </row>
    <row r="70" spans="2:63" s="1" customFormat="1" ht="17.25" customHeight="1">
      <c r="B70" s="37"/>
      <c r="E70" s="310" t="str">
        <f>E9</f>
        <v>3 - PS 01 - Strojní vybavení prádelny</v>
      </c>
      <c r="F70" s="321"/>
      <c r="G70" s="321"/>
      <c r="H70" s="321"/>
      <c r="I70" s="145"/>
      <c r="L70" s="37"/>
    </row>
    <row r="71" spans="2:63" s="1" customFormat="1" ht="6.95" customHeight="1">
      <c r="B71" s="37"/>
      <c r="I71" s="145"/>
      <c r="L71" s="37"/>
    </row>
    <row r="72" spans="2:63" s="1" customFormat="1" ht="18" customHeight="1">
      <c r="B72" s="37"/>
      <c r="C72" s="59" t="s">
        <v>24</v>
      </c>
      <c r="F72" s="146" t="str">
        <f>F12</f>
        <v xml:space="preserve"> </v>
      </c>
      <c r="I72" s="147" t="s">
        <v>26</v>
      </c>
      <c r="J72" s="63" t="str">
        <f>IF(J12="","",J12)</f>
        <v>21. 11. 2018</v>
      </c>
      <c r="L72" s="37"/>
    </row>
    <row r="73" spans="2:63" s="1" customFormat="1" ht="6.95" customHeight="1">
      <c r="B73" s="37"/>
      <c r="I73" s="145"/>
      <c r="L73" s="37"/>
    </row>
    <row r="74" spans="2:63" s="1" customFormat="1">
      <c r="B74" s="37"/>
      <c r="C74" s="59" t="s">
        <v>28</v>
      </c>
      <c r="F74" s="146" t="str">
        <f>E15</f>
        <v>Královéhradecký kraj, Hradec Králové</v>
      </c>
      <c r="I74" s="147" t="s">
        <v>34</v>
      </c>
      <c r="J74" s="146" t="str">
        <f>E21</f>
        <v>Ateliér Pavlíček, Roosveltova 2855, D.K.n.L.</v>
      </c>
      <c r="L74" s="37"/>
    </row>
    <row r="75" spans="2:63" s="1" customFormat="1" ht="14.45" customHeight="1">
      <c r="B75" s="37"/>
      <c r="C75" s="59" t="s">
        <v>32</v>
      </c>
      <c r="F75" s="146" t="str">
        <f>IF(E18="","",E18)</f>
        <v/>
      </c>
      <c r="I75" s="145"/>
      <c r="L75" s="37"/>
    </row>
    <row r="76" spans="2:63" s="1" customFormat="1" ht="10.35" customHeight="1">
      <c r="B76" s="37"/>
      <c r="I76" s="145"/>
      <c r="L76" s="37"/>
    </row>
    <row r="77" spans="2:63" s="9" customFormat="1" ht="29.25" customHeight="1">
      <c r="B77" s="148"/>
      <c r="C77" s="149" t="s">
        <v>125</v>
      </c>
      <c r="D77" s="150" t="s">
        <v>57</v>
      </c>
      <c r="E77" s="150" t="s">
        <v>53</v>
      </c>
      <c r="F77" s="150" t="s">
        <v>126</v>
      </c>
      <c r="G77" s="150" t="s">
        <v>127</v>
      </c>
      <c r="H77" s="150" t="s">
        <v>128</v>
      </c>
      <c r="I77" s="151" t="s">
        <v>129</v>
      </c>
      <c r="J77" s="150" t="s">
        <v>100</v>
      </c>
      <c r="K77" s="152" t="s">
        <v>130</v>
      </c>
      <c r="L77" s="148"/>
      <c r="M77" s="69" t="s">
        <v>131</v>
      </c>
      <c r="N77" s="70" t="s">
        <v>42</v>
      </c>
      <c r="O77" s="70" t="s">
        <v>132</v>
      </c>
      <c r="P77" s="70" t="s">
        <v>133</v>
      </c>
      <c r="Q77" s="70" t="s">
        <v>134</v>
      </c>
      <c r="R77" s="70" t="s">
        <v>135</v>
      </c>
      <c r="S77" s="70" t="s">
        <v>136</v>
      </c>
      <c r="T77" s="71" t="s">
        <v>137</v>
      </c>
    </row>
    <row r="78" spans="2:63" s="1" customFormat="1" ht="29.25" customHeight="1">
      <c r="B78" s="37"/>
      <c r="C78" s="73" t="s">
        <v>101</v>
      </c>
      <c r="I78" s="145"/>
      <c r="J78" s="153">
        <f>BK78</f>
        <v>0</v>
      </c>
      <c r="L78" s="37"/>
      <c r="M78" s="72"/>
      <c r="N78" s="64"/>
      <c r="O78" s="64"/>
      <c r="P78" s="154">
        <f>P79</f>
        <v>0</v>
      </c>
      <c r="Q78" s="64"/>
      <c r="R78" s="154">
        <f>R79</f>
        <v>0</v>
      </c>
      <c r="S78" s="64"/>
      <c r="T78" s="155">
        <f>T79</f>
        <v>0</v>
      </c>
      <c r="AT78" s="20" t="s">
        <v>71</v>
      </c>
      <c r="AU78" s="20" t="s">
        <v>102</v>
      </c>
      <c r="BK78" s="156">
        <f>BK79</f>
        <v>0</v>
      </c>
    </row>
    <row r="79" spans="2:63" s="10" customFormat="1" ht="37.35" customHeight="1">
      <c r="B79" s="157"/>
      <c r="D79" s="158" t="s">
        <v>71</v>
      </c>
      <c r="E79" s="159" t="s">
        <v>426</v>
      </c>
      <c r="F79" s="159" t="s">
        <v>427</v>
      </c>
      <c r="I79" s="160"/>
      <c r="J79" s="161">
        <f>BK79</f>
        <v>0</v>
      </c>
      <c r="L79" s="157"/>
      <c r="M79" s="162"/>
      <c r="N79" s="163"/>
      <c r="O79" s="163"/>
      <c r="P79" s="164">
        <f>P80</f>
        <v>0</v>
      </c>
      <c r="Q79" s="163"/>
      <c r="R79" s="164">
        <f>R80</f>
        <v>0</v>
      </c>
      <c r="S79" s="163"/>
      <c r="T79" s="165">
        <f>T80</f>
        <v>0</v>
      </c>
      <c r="AR79" s="158" t="s">
        <v>80</v>
      </c>
      <c r="AT79" s="166" t="s">
        <v>71</v>
      </c>
      <c r="AU79" s="166" t="s">
        <v>72</v>
      </c>
      <c r="AY79" s="158" t="s">
        <v>140</v>
      </c>
      <c r="BK79" s="167">
        <f>BK80</f>
        <v>0</v>
      </c>
    </row>
    <row r="80" spans="2:63" s="10" customFormat="1" ht="19.899999999999999" customHeight="1">
      <c r="B80" s="157"/>
      <c r="D80" s="158" t="s">
        <v>71</v>
      </c>
      <c r="E80" s="168" t="s">
        <v>141</v>
      </c>
      <c r="F80" s="168" t="s">
        <v>719</v>
      </c>
      <c r="I80" s="160"/>
      <c r="J80" s="169">
        <f>BK80</f>
        <v>0</v>
      </c>
      <c r="L80" s="157"/>
      <c r="M80" s="162"/>
      <c r="N80" s="163"/>
      <c r="O80" s="163"/>
      <c r="P80" s="164">
        <f>SUM(P81:P85)</f>
        <v>0</v>
      </c>
      <c r="Q80" s="163"/>
      <c r="R80" s="164">
        <f>SUM(R81:R85)</f>
        <v>0</v>
      </c>
      <c r="S80" s="163"/>
      <c r="T80" s="165">
        <f>SUM(T81:T85)</f>
        <v>0</v>
      </c>
      <c r="AR80" s="158" t="s">
        <v>80</v>
      </c>
      <c r="AT80" s="166" t="s">
        <v>71</v>
      </c>
      <c r="AU80" s="166" t="s">
        <v>11</v>
      </c>
      <c r="AY80" s="158" t="s">
        <v>140</v>
      </c>
      <c r="BK80" s="167">
        <f>SUM(BK81:BK85)</f>
        <v>0</v>
      </c>
    </row>
    <row r="81" spans="2:65" s="1" customFormat="1" ht="16.5" customHeight="1">
      <c r="B81" s="170"/>
      <c r="C81" s="171" t="s">
        <v>11</v>
      </c>
      <c r="D81" s="171" t="s">
        <v>143</v>
      </c>
      <c r="E81" s="172" t="s">
        <v>720</v>
      </c>
      <c r="F81" s="173" t="s">
        <v>721</v>
      </c>
      <c r="G81" s="174" t="s">
        <v>207</v>
      </c>
      <c r="H81" s="175">
        <v>1</v>
      </c>
      <c r="I81" s="176"/>
      <c r="J81" s="177">
        <f>ROUND(I81*H81,0)</f>
        <v>0</v>
      </c>
      <c r="K81" s="173" t="s">
        <v>965</v>
      </c>
      <c r="L81" s="37"/>
      <c r="M81" s="178" t="s">
        <v>5</v>
      </c>
      <c r="N81" s="179" t="s">
        <v>43</v>
      </c>
      <c r="O81" s="38"/>
      <c r="P81" s="180">
        <f>O81*H81</f>
        <v>0</v>
      </c>
      <c r="Q81" s="180">
        <v>0</v>
      </c>
      <c r="R81" s="180">
        <f>Q81*H81</f>
        <v>0</v>
      </c>
      <c r="S81" s="180">
        <v>0</v>
      </c>
      <c r="T81" s="181">
        <f>S81*H81</f>
        <v>0</v>
      </c>
      <c r="AR81" s="20" t="s">
        <v>171</v>
      </c>
      <c r="AT81" s="20" t="s">
        <v>143</v>
      </c>
      <c r="AU81" s="20" t="s">
        <v>80</v>
      </c>
      <c r="AY81" s="20" t="s">
        <v>140</v>
      </c>
      <c r="BE81" s="182">
        <f>IF(N81="základní",J81,0)</f>
        <v>0</v>
      </c>
      <c r="BF81" s="182">
        <f>IF(N81="snížená",J81,0)</f>
        <v>0</v>
      </c>
      <c r="BG81" s="182">
        <f>IF(N81="zákl. přenesená",J81,0)</f>
        <v>0</v>
      </c>
      <c r="BH81" s="182">
        <f>IF(N81="sníž. přenesená",J81,0)</f>
        <v>0</v>
      </c>
      <c r="BI81" s="182">
        <f>IF(N81="nulová",J81,0)</f>
        <v>0</v>
      </c>
      <c r="BJ81" s="20" t="s">
        <v>11</v>
      </c>
      <c r="BK81" s="182">
        <f>ROUND(I81*H81,0)</f>
        <v>0</v>
      </c>
      <c r="BL81" s="20" t="s">
        <v>171</v>
      </c>
      <c r="BM81" s="20" t="s">
        <v>80</v>
      </c>
    </row>
    <row r="82" spans="2:65" s="1" customFormat="1" ht="16.5" customHeight="1">
      <c r="B82" s="170"/>
      <c r="C82" s="171" t="s">
        <v>80</v>
      </c>
      <c r="D82" s="171" t="s">
        <v>143</v>
      </c>
      <c r="E82" s="172" t="s">
        <v>722</v>
      </c>
      <c r="F82" s="173" t="s">
        <v>723</v>
      </c>
      <c r="G82" s="174" t="s">
        <v>207</v>
      </c>
      <c r="H82" s="175">
        <v>1</v>
      </c>
      <c r="I82" s="176"/>
      <c r="J82" s="177">
        <f>ROUND(I82*H82,0)</f>
        <v>0</v>
      </c>
      <c r="K82" s="173" t="s">
        <v>965</v>
      </c>
      <c r="L82" s="37"/>
      <c r="M82" s="178" t="s">
        <v>5</v>
      </c>
      <c r="N82" s="179" t="s">
        <v>43</v>
      </c>
      <c r="O82" s="38"/>
      <c r="P82" s="180">
        <f>O82*H82</f>
        <v>0</v>
      </c>
      <c r="Q82" s="180">
        <v>0</v>
      </c>
      <c r="R82" s="180">
        <f>Q82*H82</f>
        <v>0</v>
      </c>
      <c r="S82" s="180">
        <v>0</v>
      </c>
      <c r="T82" s="181">
        <f>S82*H82</f>
        <v>0</v>
      </c>
      <c r="AR82" s="20" t="s">
        <v>171</v>
      </c>
      <c r="AT82" s="20" t="s">
        <v>143</v>
      </c>
      <c r="AU82" s="20" t="s">
        <v>80</v>
      </c>
      <c r="AY82" s="20" t="s">
        <v>140</v>
      </c>
      <c r="BE82" s="182">
        <f>IF(N82="základní",J82,0)</f>
        <v>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20" t="s">
        <v>11</v>
      </c>
      <c r="BK82" s="182">
        <f>ROUND(I82*H82,0)</f>
        <v>0</v>
      </c>
      <c r="BL82" s="20" t="s">
        <v>171</v>
      </c>
      <c r="BM82" s="20" t="s">
        <v>86</v>
      </c>
    </row>
    <row r="83" spans="2:65" s="1" customFormat="1" ht="16.5" customHeight="1">
      <c r="B83" s="170"/>
      <c r="C83" s="171" t="s">
        <v>83</v>
      </c>
      <c r="D83" s="171" t="s">
        <v>143</v>
      </c>
      <c r="E83" s="172" t="s">
        <v>724</v>
      </c>
      <c r="F83" s="173" t="s">
        <v>725</v>
      </c>
      <c r="G83" s="174" t="s">
        <v>207</v>
      </c>
      <c r="H83" s="175">
        <v>1</v>
      </c>
      <c r="I83" s="176"/>
      <c r="J83" s="177">
        <f>ROUND(I83*H83,0)</f>
        <v>0</v>
      </c>
      <c r="K83" s="173" t="s">
        <v>965</v>
      </c>
      <c r="L83" s="37"/>
      <c r="M83" s="178" t="s">
        <v>5</v>
      </c>
      <c r="N83" s="179" t="s">
        <v>43</v>
      </c>
      <c r="O83" s="38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20" t="s">
        <v>171</v>
      </c>
      <c r="AT83" s="20" t="s">
        <v>143</v>
      </c>
      <c r="AU83" s="20" t="s">
        <v>80</v>
      </c>
      <c r="AY83" s="20" t="s">
        <v>140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20" t="s">
        <v>11</v>
      </c>
      <c r="BK83" s="182">
        <f>ROUND(I83*H83,0)</f>
        <v>0</v>
      </c>
      <c r="BL83" s="20" t="s">
        <v>171</v>
      </c>
      <c r="BM83" s="20" t="s">
        <v>151</v>
      </c>
    </row>
    <row r="84" spans="2:65" s="1" customFormat="1" ht="16.5" customHeight="1">
      <c r="B84" s="170"/>
      <c r="C84" s="171" t="s">
        <v>86</v>
      </c>
      <c r="D84" s="171" t="s">
        <v>143</v>
      </c>
      <c r="E84" s="172" t="s">
        <v>726</v>
      </c>
      <c r="F84" s="173" t="s">
        <v>727</v>
      </c>
      <c r="G84" s="174" t="s">
        <v>207</v>
      </c>
      <c r="H84" s="175">
        <v>3</v>
      </c>
      <c r="I84" s="176"/>
      <c r="J84" s="177">
        <f>ROUND(I84*H84,0)</f>
        <v>0</v>
      </c>
      <c r="K84" s="173" t="s">
        <v>965</v>
      </c>
      <c r="L84" s="37"/>
      <c r="M84" s="178" t="s">
        <v>5</v>
      </c>
      <c r="N84" s="179" t="s">
        <v>43</v>
      </c>
      <c r="O84" s="38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AR84" s="20" t="s">
        <v>171</v>
      </c>
      <c r="AT84" s="20" t="s">
        <v>143</v>
      </c>
      <c r="AU84" s="20" t="s">
        <v>80</v>
      </c>
      <c r="AY84" s="20" t="s">
        <v>140</v>
      </c>
      <c r="BE84" s="182">
        <f>IF(N84="základní",J84,0)</f>
        <v>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20" t="s">
        <v>11</v>
      </c>
      <c r="BK84" s="182">
        <f>ROUND(I84*H84,0)</f>
        <v>0</v>
      </c>
      <c r="BL84" s="20" t="s">
        <v>171</v>
      </c>
      <c r="BM84" s="20" t="s">
        <v>154</v>
      </c>
    </row>
    <row r="85" spans="2:65" s="1" customFormat="1" ht="16.5" customHeight="1">
      <c r="B85" s="170"/>
      <c r="C85" s="171" t="s">
        <v>155</v>
      </c>
      <c r="D85" s="171" t="s">
        <v>143</v>
      </c>
      <c r="E85" s="172" t="s">
        <v>728</v>
      </c>
      <c r="F85" s="173" t="s">
        <v>729</v>
      </c>
      <c r="G85" s="174" t="s">
        <v>247</v>
      </c>
      <c r="H85" s="175">
        <v>1.413</v>
      </c>
      <c r="I85" s="176"/>
      <c r="J85" s="177">
        <f>ROUND(I85*H85,0)</f>
        <v>0</v>
      </c>
      <c r="K85" s="173" t="s">
        <v>965</v>
      </c>
      <c r="L85" s="37"/>
      <c r="M85" s="178" t="s">
        <v>5</v>
      </c>
      <c r="N85" s="193" t="s">
        <v>43</v>
      </c>
      <c r="O85" s="194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20" t="s">
        <v>171</v>
      </c>
      <c r="AT85" s="20" t="s">
        <v>143</v>
      </c>
      <c r="AU85" s="20" t="s">
        <v>80</v>
      </c>
      <c r="AY85" s="20" t="s">
        <v>140</v>
      </c>
      <c r="BE85" s="182">
        <f>IF(N85="základní",J85,0)</f>
        <v>0</v>
      </c>
      <c r="BF85" s="182">
        <f>IF(N85="snížená",J85,0)</f>
        <v>0</v>
      </c>
      <c r="BG85" s="182">
        <f>IF(N85="zákl. přenesená",J85,0)</f>
        <v>0</v>
      </c>
      <c r="BH85" s="182">
        <f>IF(N85="sníž. přenesená",J85,0)</f>
        <v>0</v>
      </c>
      <c r="BI85" s="182">
        <f>IF(N85="nulová",J85,0)</f>
        <v>0</v>
      </c>
      <c r="BJ85" s="20" t="s">
        <v>11</v>
      </c>
      <c r="BK85" s="182">
        <f>ROUND(I85*H85,0)</f>
        <v>0</v>
      </c>
      <c r="BL85" s="20" t="s">
        <v>171</v>
      </c>
      <c r="BM85" s="20" t="s">
        <v>158</v>
      </c>
    </row>
    <row r="86" spans="2:65" s="1" customFormat="1" ht="6.95" customHeight="1">
      <c r="B86" s="52"/>
      <c r="C86" s="53"/>
      <c r="D86" s="53"/>
      <c r="E86" s="53"/>
      <c r="F86" s="53"/>
      <c r="G86" s="53"/>
      <c r="H86" s="53"/>
      <c r="I86" s="123"/>
      <c r="J86" s="53"/>
      <c r="K86" s="53"/>
      <c r="L86" s="37"/>
    </row>
  </sheetData>
  <autoFilter ref="C77:K85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6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89</v>
      </c>
      <c r="G1" s="322" t="s">
        <v>90</v>
      </c>
      <c r="H1" s="322"/>
      <c r="I1" s="99"/>
      <c r="J1" s="98" t="s">
        <v>91</v>
      </c>
      <c r="K1" s="97" t="s">
        <v>92</v>
      </c>
      <c r="L1" s="98" t="s">
        <v>93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5" t="s">
        <v>8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0" t="s">
        <v>88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94</v>
      </c>
      <c r="E4" s="25"/>
      <c r="F4" s="25"/>
      <c r="G4" s="25"/>
      <c r="H4" s="25"/>
      <c r="I4" s="101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>
      <c r="B6" s="24"/>
      <c r="C6" s="25"/>
      <c r="D6" s="33" t="s">
        <v>20</v>
      </c>
      <c r="E6" s="25"/>
      <c r="F6" s="25"/>
      <c r="G6" s="25"/>
      <c r="H6" s="25"/>
      <c r="I6" s="101"/>
      <c r="J6" s="25"/>
      <c r="K6" s="27"/>
    </row>
    <row r="7" spans="1:70" ht="16.5" customHeight="1">
      <c r="B7" s="24"/>
      <c r="C7" s="25"/>
      <c r="D7" s="25"/>
      <c r="E7" s="314" t="str">
        <f>'Rekapitulace stavby'!K6</f>
        <v>DD Tmavý Důl 633, Rtyně v Podkrkonoší</v>
      </c>
      <c r="F7" s="315"/>
      <c r="G7" s="315"/>
      <c r="H7" s="315"/>
      <c r="I7" s="101"/>
      <c r="J7" s="25"/>
      <c r="K7" s="27"/>
    </row>
    <row r="8" spans="1:70" s="1" customFormat="1">
      <c r="B8" s="37"/>
      <c r="C8" s="38"/>
      <c r="D8" s="33" t="s">
        <v>95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16" t="s">
        <v>730</v>
      </c>
      <c r="F9" s="317"/>
      <c r="G9" s="317"/>
      <c r="H9" s="317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22</v>
      </c>
      <c r="E11" s="38"/>
      <c r="F11" s="31" t="s">
        <v>5</v>
      </c>
      <c r="G11" s="38"/>
      <c r="H11" s="38"/>
      <c r="I11" s="103" t="s">
        <v>23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24</v>
      </c>
      <c r="E12" s="38"/>
      <c r="F12" s="31" t="s">
        <v>25</v>
      </c>
      <c r="G12" s="38"/>
      <c r="H12" s="38"/>
      <c r="I12" s="103" t="s">
        <v>26</v>
      </c>
      <c r="J12" s="104" t="str">
        <f>'Rekapitulace stavby'!AN8</f>
        <v>21. 11. 2018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28</v>
      </c>
      <c r="E14" s="38"/>
      <c r="F14" s="38"/>
      <c r="G14" s="38"/>
      <c r="H14" s="38"/>
      <c r="I14" s="103" t="s">
        <v>29</v>
      </c>
      <c r="J14" s="31" t="s">
        <v>5</v>
      </c>
      <c r="K14" s="41"/>
    </row>
    <row r="15" spans="1:70" s="1" customFormat="1" ht="18" customHeight="1">
      <c r="B15" s="37"/>
      <c r="C15" s="38"/>
      <c r="D15" s="38"/>
      <c r="E15" s="31" t="s">
        <v>30</v>
      </c>
      <c r="F15" s="38"/>
      <c r="G15" s="38"/>
      <c r="H15" s="38"/>
      <c r="I15" s="103" t="s">
        <v>31</v>
      </c>
      <c r="J15" s="31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32</v>
      </c>
      <c r="E17" s="38"/>
      <c r="F17" s="38"/>
      <c r="G17" s="38"/>
      <c r="H17" s="38"/>
      <c r="I17" s="103" t="s">
        <v>29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34</v>
      </c>
      <c r="E20" s="38"/>
      <c r="F20" s="38"/>
      <c r="G20" s="38"/>
      <c r="H20" s="38"/>
      <c r="I20" s="103" t="s">
        <v>29</v>
      </c>
      <c r="J20" s="31" t="s">
        <v>5</v>
      </c>
      <c r="K20" s="41"/>
    </row>
    <row r="21" spans="2:11" s="1" customFormat="1" ht="18" customHeight="1">
      <c r="B21" s="37"/>
      <c r="C21" s="38"/>
      <c r="D21" s="38"/>
      <c r="E21" s="31" t="s">
        <v>35</v>
      </c>
      <c r="F21" s="38"/>
      <c r="G21" s="38"/>
      <c r="H21" s="38"/>
      <c r="I21" s="103" t="s">
        <v>31</v>
      </c>
      <c r="J21" s="31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37</v>
      </c>
      <c r="E23" s="38"/>
      <c r="F23" s="38"/>
      <c r="G23" s="38"/>
      <c r="H23" s="38"/>
      <c r="I23" s="102"/>
      <c r="J23" s="38"/>
      <c r="K23" s="41"/>
    </row>
    <row r="24" spans="2:11" s="6" customFormat="1" ht="16.5" customHeight="1">
      <c r="B24" s="105"/>
      <c r="C24" s="106"/>
      <c r="D24" s="106"/>
      <c r="E24" s="303" t="s">
        <v>5</v>
      </c>
      <c r="F24" s="303"/>
      <c r="G24" s="303"/>
      <c r="H24" s="303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38</v>
      </c>
      <c r="E27" s="38"/>
      <c r="F27" s="38"/>
      <c r="G27" s="38"/>
      <c r="H27" s="38"/>
      <c r="I27" s="102"/>
      <c r="J27" s="112">
        <f>ROUND(J86,0)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13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14">
        <f>ROUND(SUM(BE86:BE105), 0)</f>
        <v>0</v>
      </c>
      <c r="G30" s="38"/>
      <c r="H30" s="38"/>
      <c r="I30" s="115">
        <v>0.21</v>
      </c>
      <c r="J30" s="114">
        <f>ROUND(ROUND((SUM(BE86:BE105)), 0)*I30, 0)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14">
        <f>ROUND(SUM(BF86:BF105), 0)</f>
        <v>0</v>
      </c>
      <c r="G31" s="38"/>
      <c r="H31" s="38"/>
      <c r="I31" s="115">
        <v>0.15</v>
      </c>
      <c r="J31" s="114">
        <f>ROUND(ROUND((SUM(BF86:BF105)), 0)*I31, 0)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14">
        <f>ROUND(SUM(BG86:BG105), 0)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14">
        <f>ROUND(SUM(BH86:BH105), 0)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14">
        <f>ROUND(SUM(BI86:BI105), 0)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48</v>
      </c>
      <c r="E36" s="67"/>
      <c r="F36" s="67"/>
      <c r="G36" s="118" t="s">
        <v>49</v>
      </c>
      <c r="H36" s="119" t="s">
        <v>50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20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6.5" customHeight="1">
      <c r="B45" s="37"/>
      <c r="C45" s="38"/>
      <c r="D45" s="38"/>
      <c r="E45" s="314" t="str">
        <f>E7</f>
        <v>DD Tmavý Důl 633, Rtyně v Podkrkonoší</v>
      </c>
      <c r="F45" s="315"/>
      <c r="G45" s="315"/>
      <c r="H45" s="315"/>
      <c r="I45" s="102"/>
      <c r="J45" s="38"/>
      <c r="K45" s="41"/>
    </row>
    <row r="46" spans="2:11" s="1" customFormat="1" ht="14.45" customHeight="1">
      <c r="B46" s="37"/>
      <c r="C46" s="33" t="s">
        <v>95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7.25" customHeight="1">
      <c r="B47" s="37"/>
      <c r="C47" s="38"/>
      <c r="D47" s="38"/>
      <c r="E47" s="316" t="str">
        <f>E9</f>
        <v>4 - Vedlejší náklady</v>
      </c>
      <c r="F47" s="317"/>
      <c r="G47" s="317"/>
      <c r="H47" s="317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24</v>
      </c>
      <c r="D49" s="38"/>
      <c r="E49" s="38"/>
      <c r="F49" s="31" t="str">
        <f>F12</f>
        <v>Rtyně v Podkrkonoší</v>
      </c>
      <c r="G49" s="38"/>
      <c r="H49" s="38"/>
      <c r="I49" s="103" t="s">
        <v>26</v>
      </c>
      <c r="J49" s="104" t="str">
        <f>IF(J12="","",J12)</f>
        <v>21. 11. 2018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3" t="s">
        <v>28</v>
      </c>
      <c r="D51" s="38"/>
      <c r="E51" s="38"/>
      <c r="F51" s="31" t="str">
        <f>E15</f>
        <v>Královéhradecký kraj, Hradec Králové</v>
      </c>
      <c r="G51" s="38"/>
      <c r="H51" s="38"/>
      <c r="I51" s="103" t="s">
        <v>34</v>
      </c>
      <c r="J51" s="303" t="str">
        <f>E21</f>
        <v>Ateliér Pavlíček, Roosveltova 2855, D.K.n.L.</v>
      </c>
      <c r="K51" s="41"/>
    </row>
    <row r="52" spans="2:47" s="1" customFormat="1" ht="14.45" customHeight="1">
      <c r="B52" s="37"/>
      <c r="C52" s="33" t="s">
        <v>32</v>
      </c>
      <c r="D52" s="38"/>
      <c r="E52" s="38"/>
      <c r="F52" s="31" t="str">
        <f>IF(E18="","",E18)</f>
        <v/>
      </c>
      <c r="G52" s="38"/>
      <c r="H52" s="38"/>
      <c r="I52" s="102"/>
      <c r="J52" s="31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99</v>
      </c>
      <c r="D54" s="116"/>
      <c r="E54" s="116"/>
      <c r="F54" s="116"/>
      <c r="G54" s="116"/>
      <c r="H54" s="116"/>
      <c r="I54" s="127"/>
      <c r="J54" s="128" t="s">
        <v>100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101</v>
      </c>
      <c r="D56" s="38"/>
      <c r="E56" s="38"/>
      <c r="F56" s="38"/>
      <c r="G56" s="38"/>
      <c r="H56" s="38"/>
      <c r="I56" s="102"/>
      <c r="J56" s="112">
        <f>J86</f>
        <v>0</v>
      </c>
      <c r="K56" s="41"/>
      <c r="AU56" s="20" t="s">
        <v>102</v>
      </c>
    </row>
    <row r="57" spans="2:47" s="7" customFormat="1" ht="24.95" customHeight="1">
      <c r="B57" s="131"/>
      <c r="C57" s="132"/>
      <c r="D57" s="133" t="s">
        <v>731</v>
      </c>
      <c r="E57" s="134"/>
      <c r="F57" s="134"/>
      <c r="G57" s="134"/>
      <c r="H57" s="134"/>
      <c r="I57" s="135"/>
      <c r="J57" s="136">
        <f>J87</f>
        <v>0</v>
      </c>
      <c r="K57" s="137"/>
    </row>
    <row r="58" spans="2:47" s="8" customFormat="1" ht="19.899999999999999" customHeight="1">
      <c r="B58" s="138"/>
      <c r="C58" s="139"/>
      <c r="D58" s="140" t="s">
        <v>732</v>
      </c>
      <c r="E58" s="141"/>
      <c r="F58" s="141"/>
      <c r="G58" s="141"/>
      <c r="H58" s="141"/>
      <c r="I58" s="142"/>
      <c r="J58" s="143">
        <f>J88</f>
        <v>0</v>
      </c>
      <c r="K58" s="144"/>
    </row>
    <row r="59" spans="2:47" s="8" customFormat="1" ht="19.899999999999999" customHeight="1">
      <c r="B59" s="138"/>
      <c r="C59" s="139"/>
      <c r="D59" s="140" t="s">
        <v>733</v>
      </c>
      <c r="E59" s="141"/>
      <c r="F59" s="141"/>
      <c r="G59" s="141"/>
      <c r="H59" s="141"/>
      <c r="I59" s="142"/>
      <c r="J59" s="143">
        <f>J90</f>
        <v>0</v>
      </c>
      <c r="K59" s="144"/>
    </row>
    <row r="60" spans="2:47" s="8" customFormat="1" ht="19.899999999999999" customHeight="1">
      <c r="B60" s="138"/>
      <c r="C60" s="139"/>
      <c r="D60" s="140" t="s">
        <v>734</v>
      </c>
      <c r="E60" s="141"/>
      <c r="F60" s="141"/>
      <c r="G60" s="141"/>
      <c r="H60" s="141"/>
      <c r="I60" s="142"/>
      <c r="J60" s="143">
        <f>J92</f>
        <v>0</v>
      </c>
      <c r="K60" s="144"/>
    </row>
    <row r="61" spans="2:47" s="8" customFormat="1" ht="19.899999999999999" customHeight="1">
      <c r="B61" s="138"/>
      <c r="C61" s="139"/>
      <c r="D61" s="140" t="s">
        <v>735</v>
      </c>
      <c r="E61" s="141"/>
      <c r="F61" s="141"/>
      <c r="G61" s="141"/>
      <c r="H61" s="141"/>
      <c r="I61" s="142"/>
      <c r="J61" s="143">
        <f>J94</f>
        <v>0</v>
      </c>
      <c r="K61" s="144"/>
    </row>
    <row r="62" spans="2:47" s="8" customFormat="1" ht="19.899999999999999" customHeight="1">
      <c r="B62" s="138"/>
      <c r="C62" s="139"/>
      <c r="D62" s="140" t="s">
        <v>736</v>
      </c>
      <c r="E62" s="141"/>
      <c r="F62" s="141"/>
      <c r="G62" s="141"/>
      <c r="H62" s="141"/>
      <c r="I62" s="142"/>
      <c r="J62" s="143">
        <f>J96</f>
        <v>0</v>
      </c>
      <c r="K62" s="144"/>
    </row>
    <row r="63" spans="2:47" s="8" customFormat="1" ht="19.899999999999999" customHeight="1">
      <c r="B63" s="138"/>
      <c r="C63" s="139"/>
      <c r="D63" s="140" t="s">
        <v>737</v>
      </c>
      <c r="E63" s="141"/>
      <c r="F63" s="141"/>
      <c r="G63" s="141"/>
      <c r="H63" s="141"/>
      <c r="I63" s="142"/>
      <c r="J63" s="143">
        <f>J98</f>
        <v>0</v>
      </c>
      <c r="K63" s="144"/>
    </row>
    <row r="64" spans="2:47" s="8" customFormat="1" ht="19.899999999999999" customHeight="1">
      <c r="B64" s="138"/>
      <c r="C64" s="139"/>
      <c r="D64" s="140" t="s">
        <v>738</v>
      </c>
      <c r="E64" s="141"/>
      <c r="F64" s="141"/>
      <c r="G64" s="141"/>
      <c r="H64" s="141"/>
      <c r="I64" s="142"/>
      <c r="J64" s="143">
        <f>J100</f>
        <v>0</v>
      </c>
      <c r="K64" s="144"/>
    </row>
    <row r="65" spans="2:12" s="8" customFormat="1" ht="19.899999999999999" customHeight="1">
      <c r="B65" s="138"/>
      <c r="C65" s="139"/>
      <c r="D65" s="140" t="s">
        <v>739</v>
      </c>
      <c r="E65" s="141"/>
      <c r="F65" s="141"/>
      <c r="G65" s="141"/>
      <c r="H65" s="141"/>
      <c r="I65" s="142"/>
      <c r="J65" s="143">
        <f>J102</f>
        <v>0</v>
      </c>
      <c r="K65" s="144"/>
    </row>
    <row r="66" spans="2:12" s="8" customFormat="1" ht="19.899999999999999" customHeight="1">
      <c r="B66" s="138"/>
      <c r="C66" s="139"/>
      <c r="D66" s="140" t="s">
        <v>740</v>
      </c>
      <c r="E66" s="141"/>
      <c r="F66" s="141"/>
      <c r="G66" s="141"/>
      <c r="H66" s="141"/>
      <c r="I66" s="142"/>
      <c r="J66" s="143">
        <f>J104</f>
        <v>0</v>
      </c>
      <c r="K66" s="144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102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12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24"/>
      <c r="J72" s="56"/>
      <c r="K72" s="56"/>
      <c r="L72" s="37"/>
    </row>
    <row r="73" spans="2:12" s="1" customFormat="1" ht="36.950000000000003" customHeight="1">
      <c r="B73" s="37"/>
      <c r="C73" s="57" t="s">
        <v>124</v>
      </c>
      <c r="I73" s="145"/>
      <c r="L73" s="37"/>
    </row>
    <row r="74" spans="2:12" s="1" customFormat="1" ht="6.95" customHeight="1">
      <c r="B74" s="37"/>
      <c r="I74" s="145"/>
      <c r="L74" s="37"/>
    </row>
    <row r="75" spans="2:12" s="1" customFormat="1" ht="14.45" customHeight="1">
      <c r="B75" s="37"/>
      <c r="C75" s="59" t="s">
        <v>20</v>
      </c>
      <c r="I75" s="145"/>
      <c r="L75" s="37"/>
    </row>
    <row r="76" spans="2:12" s="1" customFormat="1" ht="16.5" customHeight="1">
      <c r="B76" s="37"/>
      <c r="E76" s="319" t="str">
        <f>E7</f>
        <v>DD Tmavý Důl 633, Rtyně v Podkrkonoší</v>
      </c>
      <c r="F76" s="320"/>
      <c r="G76" s="320"/>
      <c r="H76" s="320"/>
      <c r="I76" s="145"/>
      <c r="L76" s="37"/>
    </row>
    <row r="77" spans="2:12" s="1" customFormat="1" ht="14.45" customHeight="1">
      <c r="B77" s="37"/>
      <c r="C77" s="59" t="s">
        <v>95</v>
      </c>
      <c r="I77" s="145"/>
      <c r="L77" s="37"/>
    </row>
    <row r="78" spans="2:12" s="1" customFormat="1" ht="17.25" customHeight="1">
      <c r="B78" s="37"/>
      <c r="E78" s="310" t="str">
        <f>E9</f>
        <v>4 - Vedlejší náklady</v>
      </c>
      <c r="F78" s="321"/>
      <c r="G78" s="321"/>
      <c r="H78" s="321"/>
      <c r="I78" s="145"/>
      <c r="L78" s="37"/>
    </row>
    <row r="79" spans="2:12" s="1" customFormat="1" ht="6.95" customHeight="1">
      <c r="B79" s="37"/>
      <c r="I79" s="145"/>
      <c r="L79" s="37"/>
    </row>
    <row r="80" spans="2:12" s="1" customFormat="1" ht="18" customHeight="1">
      <c r="B80" s="37"/>
      <c r="C80" s="59" t="s">
        <v>24</v>
      </c>
      <c r="F80" s="146" t="str">
        <f>F12</f>
        <v>Rtyně v Podkrkonoší</v>
      </c>
      <c r="I80" s="147" t="s">
        <v>26</v>
      </c>
      <c r="J80" s="63" t="str">
        <f>IF(J12="","",J12)</f>
        <v>21. 11. 2018</v>
      </c>
      <c r="L80" s="37"/>
    </row>
    <row r="81" spans="2:65" s="1" customFormat="1" ht="6.95" customHeight="1">
      <c r="B81" s="37"/>
      <c r="I81" s="145"/>
      <c r="L81" s="37"/>
    </row>
    <row r="82" spans="2:65" s="1" customFormat="1">
      <c r="B82" s="37"/>
      <c r="C82" s="59" t="s">
        <v>28</v>
      </c>
      <c r="F82" s="146" t="str">
        <f>E15</f>
        <v>Královéhradecký kraj, Hradec Králové</v>
      </c>
      <c r="I82" s="147" t="s">
        <v>34</v>
      </c>
      <c r="J82" s="146" t="str">
        <f>E21</f>
        <v>Ateliér Pavlíček, Roosveltova 2855, D.K.n.L.</v>
      </c>
      <c r="L82" s="37"/>
    </row>
    <row r="83" spans="2:65" s="1" customFormat="1" ht="14.45" customHeight="1">
      <c r="B83" s="37"/>
      <c r="C83" s="59" t="s">
        <v>32</v>
      </c>
      <c r="F83" s="146" t="str">
        <f>IF(E18="","",E18)</f>
        <v/>
      </c>
      <c r="I83" s="145"/>
      <c r="L83" s="37"/>
    </row>
    <row r="84" spans="2:65" s="1" customFormat="1" ht="10.35" customHeight="1">
      <c r="B84" s="37"/>
      <c r="I84" s="145"/>
      <c r="L84" s="37"/>
    </row>
    <row r="85" spans="2:65" s="9" customFormat="1" ht="29.25" customHeight="1">
      <c r="B85" s="148"/>
      <c r="C85" s="149" t="s">
        <v>125</v>
      </c>
      <c r="D85" s="150" t="s">
        <v>57</v>
      </c>
      <c r="E85" s="150" t="s">
        <v>53</v>
      </c>
      <c r="F85" s="150" t="s">
        <v>126</v>
      </c>
      <c r="G85" s="150" t="s">
        <v>127</v>
      </c>
      <c r="H85" s="150" t="s">
        <v>128</v>
      </c>
      <c r="I85" s="151" t="s">
        <v>129</v>
      </c>
      <c r="J85" s="150" t="s">
        <v>100</v>
      </c>
      <c r="K85" s="152" t="s">
        <v>130</v>
      </c>
      <c r="L85" s="148"/>
      <c r="M85" s="69" t="s">
        <v>131</v>
      </c>
      <c r="N85" s="70" t="s">
        <v>42</v>
      </c>
      <c r="O85" s="70" t="s">
        <v>132</v>
      </c>
      <c r="P85" s="70" t="s">
        <v>133</v>
      </c>
      <c r="Q85" s="70" t="s">
        <v>134</v>
      </c>
      <c r="R85" s="70" t="s">
        <v>135</v>
      </c>
      <c r="S85" s="70" t="s">
        <v>136</v>
      </c>
      <c r="T85" s="71" t="s">
        <v>137</v>
      </c>
    </row>
    <row r="86" spans="2:65" s="1" customFormat="1" ht="29.25" customHeight="1">
      <c r="B86" s="37"/>
      <c r="C86" s="73" t="s">
        <v>101</v>
      </c>
      <c r="I86" s="145"/>
      <c r="J86" s="153">
        <f>BK86</f>
        <v>0</v>
      </c>
      <c r="L86" s="37"/>
      <c r="M86" s="72"/>
      <c r="N86" s="64"/>
      <c r="O86" s="64"/>
      <c r="P86" s="154">
        <f>P87</f>
        <v>0</v>
      </c>
      <c r="Q86" s="64"/>
      <c r="R86" s="154">
        <f>R87</f>
        <v>0</v>
      </c>
      <c r="S86" s="64"/>
      <c r="T86" s="155">
        <f>T87</f>
        <v>0</v>
      </c>
      <c r="AT86" s="20" t="s">
        <v>71</v>
      </c>
      <c r="AU86" s="20" t="s">
        <v>102</v>
      </c>
      <c r="BK86" s="156">
        <f>BK87</f>
        <v>0</v>
      </c>
    </row>
    <row r="87" spans="2:65" s="10" customFormat="1" ht="37.35" customHeight="1">
      <c r="B87" s="157"/>
      <c r="D87" s="158" t="s">
        <v>71</v>
      </c>
      <c r="E87" s="159" t="s">
        <v>741</v>
      </c>
      <c r="F87" s="159" t="s">
        <v>742</v>
      </c>
      <c r="I87" s="160"/>
      <c r="J87" s="161">
        <f>BK87</f>
        <v>0</v>
      </c>
      <c r="L87" s="157"/>
      <c r="M87" s="162"/>
      <c r="N87" s="163"/>
      <c r="O87" s="163"/>
      <c r="P87" s="164">
        <f>P88+P90+P92+P94+P96+P98+P100+P102+P104</f>
        <v>0</v>
      </c>
      <c r="Q87" s="163"/>
      <c r="R87" s="164">
        <f>R88+R90+R92+R94+R96+R98+R100+R102+R104</f>
        <v>0</v>
      </c>
      <c r="S87" s="163"/>
      <c r="T87" s="165">
        <f>T88+T90+T92+T94+T96+T98+T100+T102+T104</f>
        <v>0</v>
      </c>
      <c r="AR87" s="158" t="s">
        <v>155</v>
      </c>
      <c r="AT87" s="166" t="s">
        <v>71</v>
      </c>
      <c r="AU87" s="166" t="s">
        <v>72</v>
      </c>
      <c r="AY87" s="158" t="s">
        <v>140</v>
      </c>
      <c r="BK87" s="167">
        <f>BK88+BK90+BK92+BK94+BK96+BK98+BK100+BK102+BK104</f>
        <v>0</v>
      </c>
    </row>
    <row r="88" spans="2:65" s="10" customFormat="1" ht="19.899999999999999" customHeight="1">
      <c r="B88" s="157"/>
      <c r="D88" s="158" t="s">
        <v>71</v>
      </c>
      <c r="E88" s="168" t="s">
        <v>743</v>
      </c>
      <c r="F88" s="168" t="s">
        <v>744</v>
      </c>
      <c r="I88" s="160"/>
      <c r="J88" s="169">
        <f>BK88</f>
        <v>0</v>
      </c>
      <c r="L88" s="157"/>
      <c r="M88" s="162"/>
      <c r="N88" s="163"/>
      <c r="O88" s="163"/>
      <c r="P88" s="164">
        <f>P89</f>
        <v>0</v>
      </c>
      <c r="Q88" s="163"/>
      <c r="R88" s="164">
        <f>R89</f>
        <v>0</v>
      </c>
      <c r="S88" s="163"/>
      <c r="T88" s="165">
        <f>T89</f>
        <v>0</v>
      </c>
      <c r="AR88" s="158" t="s">
        <v>155</v>
      </c>
      <c r="AT88" s="166" t="s">
        <v>71</v>
      </c>
      <c r="AU88" s="166" t="s">
        <v>11</v>
      </c>
      <c r="AY88" s="158" t="s">
        <v>140</v>
      </c>
      <c r="BK88" s="167">
        <f>BK89</f>
        <v>0</v>
      </c>
    </row>
    <row r="89" spans="2:65" s="1" customFormat="1" ht="16.5" customHeight="1">
      <c r="B89" s="170"/>
      <c r="C89" s="171" t="s">
        <v>11</v>
      </c>
      <c r="D89" s="171" t="s">
        <v>143</v>
      </c>
      <c r="E89" s="172" t="s">
        <v>745</v>
      </c>
      <c r="F89" s="173" t="s">
        <v>744</v>
      </c>
      <c r="G89" s="174" t="s">
        <v>746</v>
      </c>
      <c r="H89" s="175">
        <v>1</v>
      </c>
      <c r="I89" s="176"/>
      <c r="J89" s="177">
        <f>ROUND(I89*H89,0)</f>
        <v>0</v>
      </c>
      <c r="K89" s="173" t="s">
        <v>747</v>
      </c>
      <c r="L89" s="37"/>
      <c r="M89" s="178" t="s">
        <v>5</v>
      </c>
      <c r="N89" s="179" t="s">
        <v>43</v>
      </c>
      <c r="O89" s="38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20" t="s">
        <v>748</v>
      </c>
      <c r="AT89" s="20" t="s">
        <v>143</v>
      </c>
      <c r="AU89" s="20" t="s">
        <v>80</v>
      </c>
      <c r="AY89" s="20" t="s">
        <v>140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20" t="s">
        <v>11</v>
      </c>
      <c r="BK89" s="182">
        <f>ROUND(I89*H89,0)</f>
        <v>0</v>
      </c>
      <c r="BL89" s="20" t="s">
        <v>748</v>
      </c>
      <c r="BM89" s="20" t="s">
        <v>749</v>
      </c>
    </row>
    <row r="90" spans="2:65" s="10" customFormat="1" ht="29.85" customHeight="1">
      <c r="B90" s="157"/>
      <c r="D90" s="158" t="s">
        <v>71</v>
      </c>
      <c r="E90" s="168" t="s">
        <v>750</v>
      </c>
      <c r="F90" s="168" t="s">
        <v>751</v>
      </c>
      <c r="I90" s="160"/>
      <c r="J90" s="169">
        <f>BK90</f>
        <v>0</v>
      </c>
      <c r="L90" s="157"/>
      <c r="M90" s="162"/>
      <c r="N90" s="163"/>
      <c r="O90" s="163"/>
      <c r="P90" s="164">
        <f>P91</f>
        <v>0</v>
      </c>
      <c r="Q90" s="163"/>
      <c r="R90" s="164">
        <f>R91</f>
        <v>0</v>
      </c>
      <c r="S90" s="163"/>
      <c r="T90" s="165">
        <f>T91</f>
        <v>0</v>
      </c>
      <c r="AR90" s="158" t="s">
        <v>155</v>
      </c>
      <c r="AT90" s="166" t="s">
        <v>71</v>
      </c>
      <c r="AU90" s="166" t="s">
        <v>11</v>
      </c>
      <c r="AY90" s="158" t="s">
        <v>140</v>
      </c>
      <c r="BK90" s="167">
        <f>BK91</f>
        <v>0</v>
      </c>
    </row>
    <row r="91" spans="2:65" s="1" customFormat="1" ht="16.5" customHeight="1">
      <c r="B91" s="170"/>
      <c r="C91" s="171" t="s">
        <v>80</v>
      </c>
      <c r="D91" s="171" t="s">
        <v>143</v>
      </c>
      <c r="E91" s="172" t="s">
        <v>752</v>
      </c>
      <c r="F91" s="173" t="s">
        <v>751</v>
      </c>
      <c r="G91" s="174" t="s">
        <v>746</v>
      </c>
      <c r="H91" s="175">
        <v>1</v>
      </c>
      <c r="I91" s="176"/>
      <c r="J91" s="177">
        <f>ROUND(I91*H91,0)</f>
        <v>0</v>
      </c>
      <c r="K91" s="173" t="s">
        <v>747</v>
      </c>
      <c r="L91" s="37"/>
      <c r="M91" s="178" t="s">
        <v>5</v>
      </c>
      <c r="N91" s="179" t="s">
        <v>43</v>
      </c>
      <c r="O91" s="38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AR91" s="20" t="s">
        <v>748</v>
      </c>
      <c r="AT91" s="20" t="s">
        <v>143</v>
      </c>
      <c r="AU91" s="20" t="s">
        <v>80</v>
      </c>
      <c r="AY91" s="20" t="s">
        <v>140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20" t="s">
        <v>11</v>
      </c>
      <c r="BK91" s="182">
        <f>ROUND(I91*H91,0)</f>
        <v>0</v>
      </c>
      <c r="BL91" s="20" t="s">
        <v>748</v>
      </c>
      <c r="BM91" s="20" t="s">
        <v>753</v>
      </c>
    </row>
    <row r="92" spans="2:65" s="10" customFormat="1" ht="29.85" customHeight="1">
      <c r="B92" s="157"/>
      <c r="D92" s="158" t="s">
        <v>71</v>
      </c>
      <c r="E92" s="168" t="s">
        <v>754</v>
      </c>
      <c r="F92" s="168" t="s">
        <v>755</v>
      </c>
      <c r="I92" s="160"/>
      <c r="J92" s="169">
        <f>BK92</f>
        <v>0</v>
      </c>
      <c r="L92" s="157"/>
      <c r="M92" s="162"/>
      <c r="N92" s="163"/>
      <c r="O92" s="163"/>
      <c r="P92" s="164">
        <f>P93</f>
        <v>0</v>
      </c>
      <c r="Q92" s="163"/>
      <c r="R92" s="164">
        <f>R93</f>
        <v>0</v>
      </c>
      <c r="S92" s="163"/>
      <c r="T92" s="165">
        <f>T93</f>
        <v>0</v>
      </c>
      <c r="AR92" s="158" t="s">
        <v>155</v>
      </c>
      <c r="AT92" s="166" t="s">
        <v>71</v>
      </c>
      <c r="AU92" s="166" t="s">
        <v>11</v>
      </c>
      <c r="AY92" s="158" t="s">
        <v>140</v>
      </c>
      <c r="BK92" s="167">
        <f>BK93</f>
        <v>0</v>
      </c>
    </row>
    <row r="93" spans="2:65" s="1" customFormat="1" ht="16.5" customHeight="1">
      <c r="B93" s="170"/>
      <c r="C93" s="171" t="s">
        <v>83</v>
      </c>
      <c r="D93" s="171" t="s">
        <v>143</v>
      </c>
      <c r="E93" s="172" t="s">
        <v>756</v>
      </c>
      <c r="F93" s="173" t="s">
        <v>755</v>
      </c>
      <c r="G93" s="174" t="s">
        <v>746</v>
      </c>
      <c r="H93" s="175">
        <v>1</v>
      </c>
      <c r="I93" s="176"/>
      <c r="J93" s="177">
        <f>ROUND(I93*H93,0)</f>
        <v>0</v>
      </c>
      <c r="K93" s="173" t="s">
        <v>747</v>
      </c>
      <c r="L93" s="37"/>
      <c r="M93" s="178" t="s">
        <v>5</v>
      </c>
      <c r="N93" s="179" t="s">
        <v>43</v>
      </c>
      <c r="O93" s="38"/>
      <c r="P93" s="180">
        <f>O93*H93</f>
        <v>0</v>
      </c>
      <c r="Q93" s="180">
        <v>0</v>
      </c>
      <c r="R93" s="180">
        <f>Q93*H93</f>
        <v>0</v>
      </c>
      <c r="S93" s="180">
        <v>0</v>
      </c>
      <c r="T93" s="181">
        <f>S93*H93</f>
        <v>0</v>
      </c>
      <c r="AR93" s="20" t="s">
        <v>748</v>
      </c>
      <c r="AT93" s="20" t="s">
        <v>143</v>
      </c>
      <c r="AU93" s="20" t="s">
        <v>80</v>
      </c>
      <c r="AY93" s="20" t="s">
        <v>140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20" t="s">
        <v>11</v>
      </c>
      <c r="BK93" s="182">
        <f>ROUND(I93*H93,0)</f>
        <v>0</v>
      </c>
      <c r="BL93" s="20" t="s">
        <v>748</v>
      </c>
      <c r="BM93" s="20" t="s">
        <v>757</v>
      </c>
    </row>
    <row r="94" spans="2:65" s="10" customFormat="1" ht="29.85" customHeight="1">
      <c r="B94" s="157"/>
      <c r="D94" s="158" t="s">
        <v>71</v>
      </c>
      <c r="E94" s="168" t="s">
        <v>758</v>
      </c>
      <c r="F94" s="168" t="s">
        <v>759</v>
      </c>
      <c r="I94" s="160"/>
      <c r="J94" s="169">
        <f>BK94</f>
        <v>0</v>
      </c>
      <c r="L94" s="157"/>
      <c r="M94" s="162"/>
      <c r="N94" s="163"/>
      <c r="O94" s="163"/>
      <c r="P94" s="164">
        <f>P95</f>
        <v>0</v>
      </c>
      <c r="Q94" s="163"/>
      <c r="R94" s="164">
        <f>R95</f>
        <v>0</v>
      </c>
      <c r="S94" s="163"/>
      <c r="T94" s="165">
        <f>T95</f>
        <v>0</v>
      </c>
      <c r="AR94" s="158" t="s">
        <v>155</v>
      </c>
      <c r="AT94" s="166" t="s">
        <v>71</v>
      </c>
      <c r="AU94" s="166" t="s">
        <v>11</v>
      </c>
      <c r="AY94" s="158" t="s">
        <v>140</v>
      </c>
      <c r="BK94" s="167">
        <f>BK95</f>
        <v>0</v>
      </c>
    </row>
    <row r="95" spans="2:65" s="1" customFormat="1" ht="16.5" customHeight="1">
      <c r="B95" s="170"/>
      <c r="C95" s="171" t="s">
        <v>86</v>
      </c>
      <c r="D95" s="171" t="s">
        <v>143</v>
      </c>
      <c r="E95" s="172" t="s">
        <v>760</v>
      </c>
      <c r="F95" s="173" t="s">
        <v>759</v>
      </c>
      <c r="G95" s="174" t="s">
        <v>746</v>
      </c>
      <c r="H95" s="175">
        <v>1</v>
      </c>
      <c r="I95" s="176"/>
      <c r="J95" s="177">
        <f>ROUND(I95*H95,0)</f>
        <v>0</v>
      </c>
      <c r="K95" s="173" t="s">
        <v>747</v>
      </c>
      <c r="L95" s="37"/>
      <c r="M95" s="178" t="s">
        <v>5</v>
      </c>
      <c r="N95" s="179" t="s">
        <v>43</v>
      </c>
      <c r="O95" s="38"/>
      <c r="P95" s="180">
        <f>O95*H95</f>
        <v>0</v>
      </c>
      <c r="Q95" s="180">
        <v>0</v>
      </c>
      <c r="R95" s="180">
        <f>Q95*H95</f>
        <v>0</v>
      </c>
      <c r="S95" s="180">
        <v>0</v>
      </c>
      <c r="T95" s="181">
        <f>S95*H95</f>
        <v>0</v>
      </c>
      <c r="AR95" s="20" t="s">
        <v>748</v>
      </c>
      <c r="AT95" s="20" t="s">
        <v>143</v>
      </c>
      <c r="AU95" s="20" t="s">
        <v>80</v>
      </c>
      <c r="AY95" s="20" t="s">
        <v>140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20" t="s">
        <v>11</v>
      </c>
      <c r="BK95" s="182">
        <f>ROUND(I95*H95,0)</f>
        <v>0</v>
      </c>
      <c r="BL95" s="20" t="s">
        <v>748</v>
      </c>
      <c r="BM95" s="20" t="s">
        <v>761</v>
      </c>
    </row>
    <row r="96" spans="2:65" s="10" customFormat="1" ht="29.85" customHeight="1">
      <c r="B96" s="157"/>
      <c r="D96" s="158" t="s">
        <v>71</v>
      </c>
      <c r="E96" s="168" t="s">
        <v>762</v>
      </c>
      <c r="F96" s="168" t="s">
        <v>763</v>
      </c>
      <c r="I96" s="160"/>
      <c r="J96" s="169">
        <f>BK96</f>
        <v>0</v>
      </c>
      <c r="L96" s="157"/>
      <c r="M96" s="162"/>
      <c r="N96" s="163"/>
      <c r="O96" s="163"/>
      <c r="P96" s="164">
        <f>P97</f>
        <v>0</v>
      </c>
      <c r="Q96" s="163"/>
      <c r="R96" s="164">
        <f>R97</f>
        <v>0</v>
      </c>
      <c r="S96" s="163"/>
      <c r="T96" s="165">
        <f>T97</f>
        <v>0</v>
      </c>
      <c r="AR96" s="158" t="s">
        <v>155</v>
      </c>
      <c r="AT96" s="166" t="s">
        <v>71</v>
      </c>
      <c r="AU96" s="166" t="s">
        <v>11</v>
      </c>
      <c r="AY96" s="158" t="s">
        <v>140</v>
      </c>
      <c r="BK96" s="167">
        <f>BK97</f>
        <v>0</v>
      </c>
    </row>
    <row r="97" spans="2:65" s="1" customFormat="1" ht="16.5" customHeight="1">
      <c r="B97" s="170"/>
      <c r="C97" s="171" t="s">
        <v>155</v>
      </c>
      <c r="D97" s="171" t="s">
        <v>143</v>
      </c>
      <c r="E97" s="172" t="s">
        <v>764</v>
      </c>
      <c r="F97" s="173" t="s">
        <v>763</v>
      </c>
      <c r="G97" s="174" t="s">
        <v>746</v>
      </c>
      <c r="H97" s="175">
        <v>1</v>
      </c>
      <c r="I97" s="176"/>
      <c r="J97" s="177">
        <f>ROUND(I97*H97,0)</f>
        <v>0</v>
      </c>
      <c r="K97" s="173" t="s">
        <v>747</v>
      </c>
      <c r="L97" s="37"/>
      <c r="M97" s="178" t="s">
        <v>5</v>
      </c>
      <c r="N97" s="179" t="s">
        <v>43</v>
      </c>
      <c r="O97" s="38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AR97" s="20" t="s">
        <v>748</v>
      </c>
      <c r="AT97" s="20" t="s">
        <v>143</v>
      </c>
      <c r="AU97" s="20" t="s">
        <v>80</v>
      </c>
      <c r="AY97" s="20" t="s">
        <v>140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20" t="s">
        <v>11</v>
      </c>
      <c r="BK97" s="182">
        <f>ROUND(I97*H97,0)</f>
        <v>0</v>
      </c>
      <c r="BL97" s="20" t="s">
        <v>748</v>
      </c>
      <c r="BM97" s="20" t="s">
        <v>765</v>
      </c>
    </row>
    <row r="98" spans="2:65" s="10" customFormat="1" ht="29.85" customHeight="1">
      <c r="B98" s="157"/>
      <c r="D98" s="158" t="s">
        <v>71</v>
      </c>
      <c r="E98" s="168" t="s">
        <v>766</v>
      </c>
      <c r="F98" s="168" t="s">
        <v>767</v>
      </c>
      <c r="I98" s="160"/>
      <c r="J98" s="169">
        <f>BK98</f>
        <v>0</v>
      </c>
      <c r="L98" s="157"/>
      <c r="M98" s="162"/>
      <c r="N98" s="163"/>
      <c r="O98" s="163"/>
      <c r="P98" s="164">
        <f>P99</f>
        <v>0</v>
      </c>
      <c r="Q98" s="163"/>
      <c r="R98" s="164">
        <f>R99</f>
        <v>0</v>
      </c>
      <c r="S98" s="163"/>
      <c r="T98" s="165">
        <f>T99</f>
        <v>0</v>
      </c>
      <c r="AR98" s="158" t="s">
        <v>155</v>
      </c>
      <c r="AT98" s="166" t="s">
        <v>71</v>
      </c>
      <c r="AU98" s="166" t="s">
        <v>11</v>
      </c>
      <c r="AY98" s="158" t="s">
        <v>140</v>
      </c>
      <c r="BK98" s="167">
        <f>BK99</f>
        <v>0</v>
      </c>
    </row>
    <row r="99" spans="2:65" s="1" customFormat="1" ht="16.5" customHeight="1">
      <c r="B99" s="170"/>
      <c r="C99" s="171" t="s">
        <v>151</v>
      </c>
      <c r="D99" s="171" t="s">
        <v>143</v>
      </c>
      <c r="E99" s="172" t="s">
        <v>768</v>
      </c>
      <c r="F99" s="173" t="s">
        <v>767</v>
      </c>
      <c r="G99" s="174" t="s">
        <v>746</v>
      </c>
      <c r="H99" s="175">
        <v>1</v>
      </c>
      <c r="I99" s="176"/>
      <c r="J99" s="177">
        <f>ROUND(I99*H99,0)</f>
        <v>0</v>
      </c>
      <c r="K99" s="173" t="s">
        <v>747</v>
      </c>
      <c r="L99" s="37"/>
      <c r="M99" s="178" t="s">
        <v>5</v>
      </c>
      <c r="N99" s="179" t="s">
        <v>43</v>
      </c>
      <c r="O99" s="38"/>
      <c r="P99" s="180">
        <f>O99*H99</f>
        <v>0</v>
      </c>
      <c r="Q99" s="180">
        <v>0</v>
      </c>
      <c r="R99" s="180">
        <f>Q99*H99</f>
        <v>0</v>
      </c>
      <c r="S99" s="180">
        <v>0</v>
      </c>
      <c r="T99" s="181">
        <f>S99*H99</f>
        <v>0</v>
      </c>
      <c r="AR99" s="20" t="s">
        <v>748</v>
      </c>
      <c r="AT99" s="20" t="s">
        <v>143</v>
      </c>
      <c r="AU99" s="20" t="s">
        <v>80</v>
      </c>
      <c r="AY99" s="20" t="s">
        <v>140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20" t="s">
        <v>11</v>
      </c>
      <c r="BK99" s="182">
        <f>ROUND(I99*H99,0)</f>
        <v>0</v>
      </c>
      <c r="BL99" s="20" t="s">
        <v>748</v>
      </c>
      <c r="BM99" s="20" t="s">
        <v>769</v>
      </c>
    </row>
    <row r="100" spans="2:65" s="10" customFormat="1" ht="29.85" customHeight="1">
      <c r="B100" s="157"/>
      <c r="D100" s="158" t="s">
        <v>71</v>
      </c>
      <c r="E100" s="168" t="s">
        <v>770</v>
      </c>
      <c r="F100" s="168" t="s">
        <v>771</v>
      </c>
      <c r="I100" s="160"/>
      <c r="J100" s="169">
        <f>BK100</f>
        <v>0</v>
      </c>
      <c r="L100" s="157"/>
      <c r="M100" s="162"/>
      <c r="N100" s="163"/>
      <c r="O100" s="163"/>
      <c r="P100" s="164">
        <f>P101</f>
        <v>0</v>
      </c>
      <c r="Q100" s="163"/>
      <c r="R100" s="164">
        <f>R101</f>
        <v>0</v>
      </c>
      <c r="S100" s="163"/>
      <c r="T100" s="165">
        <f>T101</f>
        <v>0</v>
      </c>
      <c r="AR100" s="158" t="s">
        <v>155</v>
      </c>
      <c r="AT100" s="166" t="s">
        <v>71</v>
      </c>
      <c r="AU100" s="166" t="s">
        <v>11</v>
      </c>
      <c r="AY100" s="158" t="s">
        <v>140</v>
      </c>
      <c r="BK100" s="167">
        <f>BK101</f>
        <v>0</v>
      </c>
    </row>
    <row r="101" spans="2:65" s="1" customFormat="1" ht="16.5" customHeight="1">
      <c r="B101" s="170"/>
      <c r="C101" s="171" t="s">
        <v>164</v>
      </c>
      <c r="D101" s="171" t="s">
        <v>143</v>
      </c>
      <c r="E101" s="172" t="s">
        <v>772</v>
      </c>
      <c r="F101" s="173" t="s">
        <v>771</v>
      </c>
      <c r="G101" s="174" t="s">
        <v>746</v>
      </c>
      <c r="H101" s="175">
        <v>1</v>
      </c>
      <c r="I101" s="176"/>
      <c r="J101" s="177">
        <f>ROUND(I101*H101,0)</f>
        <v>0</v>
      </c>
      <c r="K101" s="173" t="s">
        <v>747</v>
      </c>
      <c r="L101" s="37"/>
      <c r="M101" s="178" t="s">
        <v>5</v>
      </c>
      <c r="N101" s="179" t="s">
        <v>43</v>
      </c>
      <c r="O101" s="38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AR101" s="20" t="s">
        <v>748</v>
      </c>
      <c r="AT101" s="20" t="s">
        <v>143</v>
      </c>
      <c r="AU101" s="20" t="s">
        <v>80</v>
      </c>
      <c r="AY101" s="20" t="s">
        <v>140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20" t="s">
        <v>11</v>
      </c>
      <c r="BK101" s="182">
        <f>ROUND(I101*H101,0)</f>
        <v>0</v>
      </c>
      <c r="BL101" s="20" t="s">
        <v>748</v>
      </c>
      <c r="BM101" s="20" t="s">
        <v>773</v>
      </c>
    </row>
    <row r="102" spans="2:65" s="10" customFormat="1" ht="29.85" customHeight="1">
      <c r="B102" s="157"/>
      <c r="D102" s="158" t="s">
        <v>71</v>
      </c>
      <c r="E102" s="168" t="s">
        <v>774</v>
      </c>
      <c r="F102" s="168" t="s">
        <v>775</v>
      </c>
      <c r="I102" s="160"/>
      <c r="J102" s="169">
        <f>BK102</f>
        <v>0</v>
      </c>
      <c r="L102" s="157"/>
      <c r="M102" s="162"/>
      <c r="N102" s="163"/>
      <c r="O102" s="163"/>
      <c r="P102" s="164">
        <f>P103</f>
        <v>0</v>
      </c>
      <c r="Q102" s="163"/>
      <c r="R102" s="164">
        <f>R103</f>
        <v>0</v>
      </c>
      <c r="S102" s="163"/>
      <c r="T102" s="165">
        <f>T103</f>
        <v>0</v>
      </c>
      <c r="AR102" s="158" t="s">
        <v>155</v>
      </c>
      <c r="AT102" s="166" t="s">
        <v>71</v>
      </c>
      <c r="AU102" s="166" t="s">
        <v>11</v>
      </c>
      <c r="AY102" s="158" t="s">
        <v>140</v>
      </c>
      <c r="BK102" s="167">
        <f>BK103</f>
        <v>0</v>
      </c>
    </row>
    <row r="103" spans="2:65" s="1" customFormat="1" ht="16.5" customHeight="1">
      <c r="B103" s="170"/>
      <c r="C103" s="171" t="s">
        <v>154</v>
      </c>
      <c r="D103" s="171" t="s">
        <v>143</v>
      </c>
      <c r="E103" s="172" t="s">
        <v>776</v>
      </c>
      <c r="F103" s="173" t="s">
        <v>777</v>
      </c>
      <c r="G103" s="174" t="s">
        <v>746</v>
      </c>
      <c r="H103" s="175">
        <v>1</v>
      </c>
      <c r="I103" s="176"/>
      <c r="J103" s="177">
        <f>ROUND(I103*H103,0)</f>
        <v>0</v>
      </c>
      <c r="K103" s="173" t="s">
        <v>747</v>
      </c>
      <c r="L103" s="37"/>
      <c r="M103" s="178" t="s">
        <v>5</v>
      </c>
      <c r="N103" s="179" t="s">
        <v>43</v>
      </c>
      <c r="O103" s="38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20" t="s">
        <v>748</v>
      </c>
      <c r="AT103" s="20" t="s">
        <v>143</v>
      </c>
      <c r="AU103" s="20" t="s">
        <v>80</v>
      </c>
      <c r="AY103" s="20" t="s">
        <v>140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0" t="s">
        <v>11</v>
      </c>
      <c r="BK103" s="182">
        <f>ROUND(I103*H103,0)</f>
        <v>0</v>
      </c>
      <c r="BL103" s="20" t="s">
        <v>748</v>
      </c>
      <c r="BM103" s="20" t="s">
        <v>778</v>
      </c>
    </row>
    <row r="104" spans="2:65" s="10" customFormat="1" ht="29.85" customHeight="1">
      <c r="B104" s="157"/>
      <c r="D104" s="158" t="s">
        <v>71</v>
      </c>
      <c r="E104" s="168" t="s">
        <v>779</v>
      </c>
      <c r="F104" s="168" t="s">
        <v>780</v>
      </c>
      <c r="I104" s="160"/>
      <c r="J104" s="169">
        <f>BK104</f>
        <v>0</v>
      </c>
      <c r="L104" s="157"/>
      <c r="M104" s="162"/>
      <c r="N104" s="163"/>
      <c r="O104" s="163"/>
      <c r="P104" s="164">
        <f>P105</f>
        <v>0</v>
      </c>
      <c r="Q104" s="163"/>
      <c r="R104" s="164">
        <f>R105</f>
        <v>0</v>
      </c>
      <c r="S104" s="163"/>
      <c r="T104" s="165">
        <f>T105</f>
        <v>0</v>
      </c>
      <c r="AR104" s="158" t="s">
        <v>155</v>
      </c>
      <c r="AT104" s="166" t="s">
        <v>71</v>
      </c>
      <c r="AU104" s="166" t="s">
        <v>11</v>
      </c>
      <c r="AY104" s="158" t="s">
        <v>140</v>
      </c>
      <c r="BK104" s="167">
        <f>BK105</f>
        <v>0</v>
      </c>
    </row>
    <row r="105" spans="2:65" s="1" customFormat="1" ht="16.5" customHeight="1">
      <c r="B105" s="170"/>
      <c r="C105" s="171" t="s">
        <v>172</v>
      </c>
      <c r="D105" s="171" t="s">
        <v>143</v>
      </c>
      <c r="E105" s="172" t="s">
        <v>781</v>
      </c>
      <c r="F105" s="173" t="s">
        <v>780</v>
      </c>
      <c r="G105" s="174" t="s">
        <v>746</v>
      </c>
      <c r="H105" s="175">
        <v>1</v>
      </c>
      <c r="I105" s="176"/>
      <c r="J105" s="177">
        <f>ROUND(I105*H105,0)</f>
        <v>0</v>
      </c>
      <c r="K105" s="173" t="s">
        <v>747</v>
      </c>
      <c r="L105" s="37"/>
      <c r="M105" s="178" t="s">
        <v>5</v>
      </c>
      <c r="N105" s="193" t="s">
        <v>43</v>
      </c>
      <c r="O105" s="194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AR105" s="20" t="s">
        <v>748</v>
      </c>
      <c r="AT105" s="20" t="s">
        <v>143</v>
      </c>
      <c r="AU105" s="20" t="s">
        <v>80</v>
      </c>
      <c r="AY105" s="20" t="s">
        <v>140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20" t="s">
        <v>11</v>
      </c>
      <c r="BK105" s="182">
        <f>ROUND(I105*H105,0)</f>
        <v>0</v>
      </c>
      <c r="BL105" s="20" t="s">
        <v>748</v>
      </c>
      <c r="BM105" s="20" t="s">
        <v>782</v>
      </c>
    </row>
    <row r="106" spans="2:65" s="1" customFormat="1" ht="6.95" customHeight="1">
      <c r="B106" s="52"/>
      <c r="C106" s="53"/>
      <c r="D106" s="53"/>
      <c r="E106" s="53"/>
      <c r="F106" s="53"/>
      <c r="G106" s="53"/>
      <c r="H106" s="53"/>
      <c r="I106" s="123"/>
      <c r="J106" s="53"/>
      <c r="K106" s="53"/>
      <c r="L106" s="37"/>
    </row>
  </sheetData>
  <autoFilter ref="C85:K105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ht="37.5" customHeight="1"/>
    <row r="2" spans="2:1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1" customFormat="1" ht="45" customHeight="1">
      <c r="B3" s="203"/>
      <c r="C3" s="326" t="s">
        <v>783</v>
      </c>
      <c r="D3" s="326"/>
      <c r="E3" s="326"/>
      <c r="F3" s="326"/>
      <c r="G3" s="326"/>
      <c r="H3" s="326"/>
      <c r="I3" s="326"/>
      <c r="J3" s="326"/>
      <c r="K3" s="204"/>
    </row>
    <row r="4" spans="2:11" ht="25.5" customHeight="1">
      <c r="B4" s="205"/>
      <c r="C4" s="330" t="s">
        <v>784</v>
      </c>
      <c r="D4" s="330"/>
      <c r="E4" s="330"/>
      <c r="F4" s="330"/>
      <c r="G4" s="330"/>
      <c r="H4" s="330"/>
      <c r="I4" s="330"/>
      <c r="J4" s="330"/>
      <c r="K4" s="206"/>
    </row>
    <row r="5" spans="2:1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ht="15" customHeight="1">
      <c r="B6" s="205"/>
      <c r="C6" s="328" t="s">
        <v>785</v>
      </c>
      <c r="D6" s="328"/>
      <c r="E6" s="328"/>
      <c r="F6" s="328"/>
      <c r="G6" s="328"/>
      <c r="H6" s="328"/>
      <c r="I6" s="328"/>
      <c r="J6" s="328"/>
      <c r="K6" s="206"/>
    </row>
    <row r="7" spans="2:11" ht="15" customHeight="1">
      <c r="B7" s="209"/>
      <c r="C7" s="328" t="s">
        <v>786</v>
      </c>
      <c r="D7" s="328"/>
      <c r="E7" s="328"/>
      <c r="F7" s="328"/>
      <c r="G7" s="328"/>
      <c r="H7" s="328"/>
      <c r="I7" s="328"/>
      <c r="J7" s="328"/>
      <c r="K7" s="206"/>
    </row>
    <row r="8" spans="2:1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ht="15" customHeight="1">
      <c r="B9" s="209"/>
      <c r="C9" s="328" t="s">
        <v>787</v>
      </c>
      <c r="D9" s="328"/>
      <c r="E9" s="328"/>
      <c r="F9" s="328"/>
      <c r="G9" s="328"/>
      <c r="H9" s="328"/>
      <c r="I9" s="328"/>
      <c r="J9" s="328"/>
      <c r="K9" s="206"/>
    </row>
    <row r="10" spans="2:11" ht="15" customHeight="1">
      <c r="B10" s="209"/>
      <c r="C10" s="208"/>
      <c r="D10" s="328" t="s">
        <v>788</v>
      </c>
      <c r="E10" s="328"/>
      <c r="F10" s="328"/>
      <c r="G10" s="328"/>
      <c r="H10" s="328"/>
      <c r="I10" s="328"/>
      <c r="J10" s="328"/>
      <c r="K10" s="206"/>
    </row>
    <row r="11" spans="2:11" ht="15" customHeight="1">
      <c r="B11" s="209"/>
      <c r="C11" s="210"/>
      <c r="D11" s="328" t="s">
        <v>789</v>
      </c>
      <c r="E11" s="328"/>
      <c r="F11" s="328"/>
      <c r="G11" s="328"/>
      <c r="H11" s="328"/>
      <c r="I11" s="328"/>
      <c r="J11" s="328"/>
      <c r="K11" s="206"/>
    </row>
    <row r="12" spans="2:11" ht="12.75" customHeight="1">
      <c r="B12" s="209"/>
      <c r="C12" s="210"/>
      <c r="D12" s="210"/>
      <c r="E12" s="210"/>
      <c r="F12" s="210"/>
      <c r="G12" s="210"/>
      <c r="H12" s="210"/>
      <c r="I12" s="210"/>
      <c r="J12" s="210"/>
      <c r="K12" s="206"/>
    </row>
    <row r="13" spans="2:11" ht="15" customHeight="1">
      <c r="B13" s="209"/>
      <c r="C13" s="210"/>
      <c r="D13" s="328" t="s">
        <v>790</v>
      </c>
      <c r="E13" s="328"/>
      <c r="F13" s="328"/>
      <c r="G13" s="328"/>
      <c r="H13" s="328"/>
      <c r="I13" s="328"/>
      <c r="J13" s="328"/>
      <c r="K13" s="206"/>
    </row>
    <row r="14" spans="2:11" ht="15" customHeight="1">
      <c r="B14" s="209"/>
      <c r="C14" s="210"/>
      <c r="D14" s="328" t="s">
        <v>791</v>
      </c>
      <c r="E14" s="328"/>
      <c r="F14" s="328"/>
      <c r="G14" s="328"/>
      <c r="H14" s="328"/>
      <c r="I14" s="328"/>
      <c r="J14" s="328"/>
      <c r="K14" s="206"/>
    </row>
    <row r="15" spans="2:11" ht="15" customHeight="1">
      <c r="B15" s="209"/>
      <c r="C15" s="210"/>
      <c r="D15" s="328" t="s">
        <v>792</v>
      </c>
      <c r="E15" s="328"/>
      <c r="F15" s="328"/>
      <c r="G15" s="328"/>
      <c r="H15" s="328"/>
      <c r="I15" s="328"/>
      <c r="J15" s="328"/>
      <c r="K15" s="206"/>
    </row>
    <row r="16" spans="2:11" ht="15" customHeight="1">
      <c r="B16" s="209"/>
      <c r="C16" s="210"/>
      <c r="D16" s="210"/>
      <c r="E16" s="211" t="s">
        <v>78</v>
      </c>
      <c r="F16" s="328" t="s">
        <v>793</v>
      </c>
      <c r="G16" s="328"/>
      <c r="H16" s="328"/>
      <c r="I16" s="328"/>
      <c r="J16" s="328"/>
      <c r="K16" s="206"/>
    </row>
    <row r="17" spans="2:11" ht="15" customHeight="1">
      <c r="B17" s="209"/>
      <c r="C17" s="210"/>
      <c r="D17" s="210"/>
      <c r="E17" s="211" t="s">
        <v>794</v>
      </c>
      <c r="F17" s="328" t="s">
        <v>795</v>
      </c>
      <c r="G17" s="328"/>
      <c r="H17" s="328"/>
      <c r="I17" s="328"/>
      <c r="J17" s="328"/>
      <c r="K17" s="206"/>
    </row>
    <row r="18" spans="2:11" ht="15" customHeight="1">
      <c r="B18" s="209"/>
      <c r="C18" s="210"/>
      <c r="D18" s="210"/>
      <c r="E18" s="211" t="s">
        <v>796</v>
      </c>
      <c r="F18" s="328" t="s">
        <v>797</v>
      </c>
      <c r="G18" s="328"/>
      <c r="H18" s="328"/>
      <c r="I18" s="328"/>
      <c r="J18" s="328"/>
      <c r="K18" s="206"/>
    </row>
    <row r="19" spans="2:11" ht="15" customHeight="1">
      <c r="B19" s="209"/>
      <c r="C19" s="210"/>
      <c r="D19" s="210"/>
      <c r="E19" s="211" t="s">
        <v>798</v>
      </c>
      <c r="F19" s="328" t="s">
        <v>799</v>
      </c>
      <c r="G19" s="328"/>
      <c r="H19" s="328"/>
      <c r="I19" s="328"/>
      <c r="J19" s="328"/>
      <c r="K19" s="206"/>
    </row>
    <row r="20" spans="2:11" ht="15" customHeight="1">
      <c r="B20" s="209"/>
      <c r="C20" s="210"/>
      <c r="D20" s="210"/>
      <c r="E20" s="211" t="s">
        <v>800</v>
      </c>
      <c r="F20" s="328" t="s">
        <v>801</v>
      </c>
      <c r="G20" s="328"/>
      <c r="H20" s="328"/>
      <c r="I20" s="328"/>
      <c r="J20" s="328"/>
      <c r="K20" s="206"/>
    </row>
    <row r="21" spans="2:11" ht="15" customHeight="1">
      <c r="B21" s="209"/>
      <c r="C21" s="210"/>
      <c r="D21" s="210"/>
      <c r="E21" s="211" t="s">
        <v>802</v>
      </c>
      <c r="F21" s="328" t="s">
        <v>803</v>
      </c>
      <c r="G21" s="328"/>
      <c r="H21" s="328"/>
      <c r="I21" s="328"/>
      <c r="J21" s="328"/>
      <c r="K21" s="206"/>
    </row>
    <row r="22" spans="2:11" ht="12.75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06"/>
    </row>
    <row r="23" spans="2:11" ht="15" customHeight="1">
      <c r="B23" s="209"/>
      <c r="C23" s="328" t="s">
        <v>804</v>
      </c>
      <c r="D23" s="328"/>
      <c r="E23" s="328"/>
      <c r="F23" s="328"/>
      <c r="G23" s="328"/>
      <c r="H23" s="328"/>
      <c r="I23" s="328"/>
      <c r="J23" s="328"/>
      <c r="K23" s="206"/>
    </row>
    <row r="24" spans="2:11" ht="15" customHeight="1">
      <c r="B24" s="209"/>
      <c r="C24" s="328" t="s">
        <v>805</v>
      </c>
      <c r="D24" s="328"/>
      <c r="E24" s="328"/>
      <c r="F24" s="328"/>
      <c r="G24" s="328"/>
      <c r="H24" s="328"/>
      <c r="I24" s="328"/>
      <c r="J24" s="328"/>
      <c r="K24" s="206"/>
    </row>
    <row r="25" spans="2:11" ht="15" customHeight="1">
      <c r="B25" s="209"/>
      <c r="C25" s="208"/>
      <c r="D25" s="328" t="s">
        <v>806</v>
      </c>
      <c r="E25" s="328"/>
      <c r="F25" s="328"/>
      <c r="G25" s="328"/>
      <c r="H25" s="328"/>
      <c r="I25" s="328"/>
      <c r="J25" s="328"/>
      <c r="K25" s="206"/>
    </row>
    <row r="26" spans="2:11" ht="15" customHeight="1">
      <c r="B26" s="209"/>
      <c r="C26" s="210"/>
      <c r="D26" s="328" t="s">
        <v>807</v>
      </c>
      <c r="E26" s="328"/>
      <c r="F26" s="328"/>
      <c r="G26" s="328"/>
      <c r="H26" s="328"/>
      <c r="I26" s="328"/>
      <c r="J26" s="328"/>
      <c r="K26" s="206"/>
    </row>
    <row r="27" spans="2:11" ht="12.75" customHeight="1">
      <c r="B27" s="209"/>
      <c r="C27" s="210"/>
      <c r="D27" s="210"/>
      <c r="E27" s="210"/>
      <c r="F27" s="210"/>
      <c r="G27" s="210"/>
      <c r="H27" s="210"/>
      <c r="I27" s="210"/>
      <c r="J27" s="210"/>
      <c r="K27" s="206"/>
    </row>
    <row r="28" spans="2:11" ht="15" customHeight="1">
      <c r="B28" s="209"/>
      <c r="C28" s="210"/>
      <c r="D28" s="328" t="s">
        <v>808</v>
      </c>
      <c r="E28" s="328"/>
      <c r="F28" s="328"/>
      <c r="G28" s="328"/>
      <c r="H28" s="328"/>
      <c r="I28" s="328"/>
      <c r="J28" s="328"/>
      <c r="K28" s="206"/>
    </row>
    <row r="29" spans="2:11" ht="15" customHeight="1">
      <c r="B29" s="209"/>
      <c r="C29" s="210"/>
      <c r="D29" s="328" t="s">
        <v>809</v>
      </c>
      <c r="E29" s="328"/>
      <c r="F29" s="328"/>
      <c r="G29" s="328"/>
      <c r="H29" s="328"/>
      <c r="I29" s="328"/>
      <c r="J29" s="328"/>
      <c r="K29" s="206"/>
    </row>
    <row r="30" spans="2:11" ht="12.75" customHeight="1">
      <c r="B30" s="209"/>
      <c r="C30" s="210"/>
      <c r="D30" s="210"/>
      <c r="E30" s="210"/>
      <c r="F30" s="210"/>
      <c r="G30" s="210"/>
      <c r="H30" s="210"/>
      <c r="I30" s="210"/>
      <c r="J30" s="210"/>
      <c r="K30" s="206"/>
    </row>
    <row r="31" spans="2:11" ht="15" customHeight="1">
      <c r="B31" s="209"/>
      <c r="C31" s="210"/>
      <c r="D31" s="328" t="s">
        <v>810</v>
      </c>
      <c r="E31" s="328"/>
      <c r="F31" s="328"/>
      <c r="G31" s="328"/>
      <c r="H31" s="328"/>
      <c r="I31" s="328"/>
      <c r="J31" s="328"/>
      <c r="K31" s="206"/>
    </row>
    <row r="32" spans="2:11" ht="15" customHeight="1">
      <c r="B32" s="209"/>
      <c r="C32" s="210"/>
      <c r="D32" s="328" t="s">
        <v>811</v>
      </c>
      <c r="E32" s="328"/>
      <c r="F32" s="328"/>
      <c r="G32" s="328"/>
      <c r="H32" s="328"/>
      <c r="I32" s="328"/>
      <c r="J32" s="328"/>
      <c r="K32" s="206"/>
    </row>
    <row r="33" spans="2:11" ht="15" customHeight="1">
      <c r="B33" s="209"/>
      <c r="C33" s="210"/>
      <c r="D33" s="328" t="s">
        <v>812</v>
      </c>
      <c r="E33" s="328"/>
      <c r="F33" s="328"/>
      <c r="G33" s="328"/>
      <c r="H33" s="328"/>
      <c r="I33" s="328"/>
      <c r="J33" s="328"/>
      <c r="K33" s="206"/>
    </row>
    <row r="34" spans="2:11" ht="15" customHeight="1">
      <c r="B34" s="209"/>
      <c r="C34" s="210"/>
      <c r="D34" s="208"/>
      <c r="E34" s="212" t="s">
        <v>125</v>
      </c>
      <c r="F34" s="208"/>
      <c r="G34" s="328" t="s">
        <v>813</v>
      </c>
      <c r="H34" s="328"/>
      <c r="I34" s="328"/>
      <c r="J34" s="328"/>
      <c r="K34" s="206"/>
    </row>
    <row r="35" spans="2:11" ht="30.75" customHeight="1">
      <c r="B35" s="209"/>
      <c r="C35" s="210"/>
      <c r="D35" s="208"/>
      <c r="E35" s="212" t="s">
        <v>814</v>
      </c>
      <c r="F35" s="208"/>
      <c r="G35" s="328" t="s">
        <v>815</v>
      </c>
      <c r="H35" s="328"/>
      <c r="I35" s="328"/>
      <c r="J35" s="328"/>
      <c r="K35" s="206"/>
    </row>
    <row r="36" spans="2:11" ht="15" customHeight="1">
      <c r="B36" s="209"/>
      <c r="C36" s="210"/>
      <c r="D36" s="208"/>
      <c r="E36" s="212" t="s">
        <v>53</v>
      </c>
      <c r="F36" s="208"/>
      <c r="G36" s="328" t="s">
        <v>816</v>
      </c>
      <c r="H36" s="328"/>
      <c r="I36" s="328"/>
      <c r="J36" s="328"/>
      <c r="K36" s="206"/>
    </row>
    <row r="37" spans="2:11" ht="15" customHeight="1">
      <c r="B37" s="209"/>
      <c r="C37" s="210"/>
      <c r="D37" s="208"/>
      <c r="E37" s="212" t="s">
        <v>126</v>
      </c>
      <c r="F37" s="208"/>
      <c r="G37" s="328" t="s">
        <v>817</v>
      </c>
      <c r="H37" s="328"/>
      <c r="I37" s="328"/>
      <c r="J37" s="328"/>
      <c r="K37" s="206"/>
    </row>
    <row r="38" spans="2:11" ht="15" customHeight="1">
      <c r="B38" s="209"/>
      <c r="C38" s="210"/>
      <c r="D38" s="208"/>
      <c r="E38" s="212" t="s">
        <v>127</v>
      </c>
      <c r="F38" s="208"/>
      <c r="G38" s="328" t="s">
        <v>818</v>
      </c>
      <c r="H38" s="328"/>
      <c r="I38" s="328"/>
      <c r="J38" s="328"/>
      <c r="K38" s="206"/>
    </row>
    <row r="39" spans="2:11" ht="15" customHeight="1">
      <c r="B39" s="209"/>
      <c r="C39" s="210"/>
      <c r="D39" s="208"/>
      <c r="E39" s="212" t="s">
        <v>128</v>
      </c>
      <c r="F39" s="208"/>
      <c r="G39" s="328" t="s">
        <v>819</v>
      </c>
      <c r="H39" s="328"/>
      <c r="I39" s="328"/>
      <c r="J39" s="328"/>
      <c r="K39" s="206"/>
    </row>
    <row r="40" spans="2:11" ht="15" customHeight="1">
      <c r="B40" s="209"/>
      <c r="C40" s="210"/>
      <c r="D40" s="208"/>
      <c r="E40" s="212" t="s">
        <v>820</v>
      </c>
      <c r="F40" s="208"/>
      <c r="G40" s="328" t="s">
        <v>821</v>
      </c>
      <c r="H40" s="328"/>
      <c r="I40" s="328"/>
      <c r="J40" s="328"/>
      <c r="K40" s="206"/>
    </row>
    <row r="41" spans="2:11" ht="15" customHeight="1">
      <c r="B41" s="209"/>
      <c r="C41" s="210"/>
      <c r="D41" s="208"/>
      <c r="E41" s="212"/>
      <c r="F41" s="208"/>
      <c r="G41" s="328" t="s">
        <v>822</v>
      </c>
      <c r="H41" s="328"/>
      <c r="I41" s="328"/>
      <c r="J41" s="328"/>
      <c r="K41" s="206"/>
    </row>
    <row r="42" spans="2:11" ht="15" customHeight="1">
      <c r="B42" s="209"/>
      <c r="C42" s="210"/>
      <c r="D42" s="208"/>
      <c r="E42" s="212" t="s">
        <v>823</v>
      </c>
      <c r="F42" s="208"/>
      <c r="G42" s="328" t="s">
        <v>824</v>
      </c>
      <c r="H42" s="328"/>
      <c r="I42" s="328"/>
      <c r="J42" s="328"/>
      <c r="K42" s="206"/>
    </row>
    <row r="43" spans="2:11" ht="15" customHeight="1">
      <c r="B43" s="209"/>
      <c r="C43" s="210"/>
      <c r="D43" s="208"/>
      <c r="E43" s="212" t="s">
        <v>130</v>
      </c>
      <c r="F43" s="208"/>
      <c r="G43" s="328" t="s">
        <v>825</v>
      </c>
      <c r="H43" s="328"/>
      <c r="I43" s="328"/>
      <c r="J43" s="328"/>
      <c r="K43" s="206"/>
    </row>
    <row r="44" spans="2:11" ht="12.75" customHeight="1">
      <c r="B44" s="209"/>
      <c r="C44" s="210"/>
      <c r="D44" s="208"/>
      <c r="E44" s="208"/>
      <c r="F44" s="208"/>
      <c r="G44" s="208"/>
      <c r="H44" s="208"/>
      <c r="I44" s="208"/>
      <c r="J44" s="208"/>
      <c r="K44" s="206"/>
    </row>
    <row r="45" spans="2:11" ht="15" customHeight="1">
      <c r="B45" s="209"/>
      <c r="C45" s="210"/>
      <c r="D45" s="328" t="s">
        <v>826</v>
      </c>
      <c r="E45" s="328"/>
      <c r="F45" s="328"/>
      <c r="G45" s="328"/>
      <c r="H45" s="328"/>
      <c r="I45" s="328"/>
      <c r="J45" s="328"/>
      <c r="K45" s="206"/>
    </row>
    <row r="46" spans="2:11" ht="15" customHeight="1">
      <c r="B46" s="209"/>
      <c r="C46" s="210"/>
      <c r="D46" s="210"/>
      <c r="E46" s="328" t="s">
        <v>827</v>
      </c>
      <c r="F46" s="328"/>
      <c r="G46" s="328"/>
      <c r="H46" s="328"/>
      <c r="I46" s="328"/>
      <c r="J46" s="328"/>
      <c r="K46" s="206"/>
    </row>
    <row r="47" spans="2:11" ht="15" customHeight="1">
      <c r="B47" s="209"/>
      <c r="C47" s="210"/>
      <c r="D47" s="210"/>
      <c r="E47" s="328" t="s">
        <v>828</v>
      </c>
      <c r="F47" s="328"/>
      <c r="G47" s="328"/>
      <c r="H47" s="328"/>
      <c r="I47" s="328"/>
      <c r="J47" s="328"/>
      <c r="K47" s="206"/>
    </row>
    <row r="48" spans="2:11" ht="15" customHeight="1">
      <c r="B48" s="209"/>
      <c r="C48" s="210"/>
      <c r="D48" s="210"/>
      <c r="E48" s="328" t="s">
        <v>829</v>
      </c>
      <c r="F48" s="328"/>
      <c r="G48" s="328"/>
      <c r="H48" s="328"/>
      <c r="I48" s="328"/>
      <c r="J48" s="328"/>
      <c r="K48" s="206"/>
    </row>
    <row r="49" spans="2:11" ht="15" customHeight="1">
      <c r="B49" s="209"/>
      <c r="C49" s="210"/>
      <c r="D49" s="328" t="s">
        <v>830</v>
      </c>
      <c r="E49" s="328"/>
      <c r="F49" s="328"/>
      <c r="G49" s="328"/>
      <c r="H49" s="328"/>
      <c r="I49" s="328"/>
      <c r="J49" s="328"/>
      <c r="K49" s="206"/>
    </row>
    <row r="50" spans="2:11" ht="25.5" customHeight="1">
      <c r="B50" s="205"/>
      <c r="C50" s="330" t="s">
        <v>831</v>
      </c>
      <c r="D50" s="330"/>
      <c r="E50" s="330"/>
      <c r="F50" s="330"/>
      <c r="G50" s="330"/>
      <c r="H50" s="330"/>
      <c r="I50" s="330"/>
      <c r="J50" s="330"/>
      <c r="K50" s="206"/>
    </row>
    <row r="51" spans="2:11" ht="5.25" customHeight="1">
      <c r="B51" s="205"/>
      <c r="C51" s="207"/>
      <c r="D51" s="207"/>
      <c r="E51" s="207"/>
      <c r="F51" s="207"/>
      <c r="G51" s="207"/>
      <c r="H51" s="207"/>
      <c r="I51" s="207"/>
      <c r="J51" s="207"/>
      <c r="K51" s="206"/>
    </row>
    <row r="52" spans="2:11" ht="15" customHeight="1">
      <c r="B52" s="205"/>
      <c r="C52" s="328" t="s">
        <v>832</v>
      </c>
      <c r="D52" s="328"/>
      <c r="E52" s="328"/>
      <c r="F52" s="328"/>
      <c r="G52" s="328"/>
      <c r="H52" s="328"/>
      <c r="I52" s="328"/>
      <c r="J52" s="328"/>
      <c r="K52" s="206"/>
    </row>
    <row r="53" spans="2:11" ht="15" customHeight="1">
      <c r="B53" s="205"/>
      <c r="C53" s="328" t="s">
        <v>833</v>
      </c>
      <c r="D53" s="328"/>
      <c r="E53" s="328"/>
      <c r="F53" s="328"/>
      <c r="G53" s="328"/>
      <c r="H53" s="328"/>
      <c r="I53" s="328"/>
      <c r="J53" s="328"/>
      <c r="K53" s="206"/>
    </row>
    <row r="54" spans="2:11" ht="12.75" customHeight="1">
      <c r="B54" s="205"/>
      <c r="C54" s="208"/>
      <c r="D54" s="208"/>
      <c r="E54" s="208"/>
      <c r="F54" s="208"/>
      <c r="G54" s="208"/>
      <c r="H54" s="208"/>
      <c r="I54" s="208"/>
      <c r="J54" s="208"/>
      <c r="K54" s="206"/>
    </row>
    <row r="55" spans="2:11" ht="15" customHeight="1">
      <c r="B55" s="205"/>
      <c r="C55" s="328" t="s">
        <v>834</v>
      </c>
      <c r="D55" s="328"/>
      <c r="E55" s="328"/>
      <c r="F55" s="328"/>
      <c r="G55" s="328"/>
      <c r="H55" s="328"/>
      <c r="I55" s="328"/>
      <c r="J55" s="328"/>
      <c r="K55" s="206"/>
    </row>
    <row r="56" spans="2:11" ht="15" customHeight="1">
      <c r="B56" s="205"/>
      <c r="C56" s="210"/>
      <c r="D56" s="328" t="s">
        <v>835</v>
      </c>
      <c r="E56" s="328"/>
      <c r="F56" s="328"/>
      <c r="G56" s="328"/>
      <c r="H56" s="328"/>
      <c r="I56" s="328"/>
      <c r="J56" s="328"/>
      <c r="K56" s="206"/>
    </row>
    <row r="57" spans="2:11" ht="15" customHeight="1">
      <c r="B57" s="205"/>
      <c r="C57" s="210"/>
      <c r="D57" s="328" t="s">
        <v>836</v>
      </c>
      <c r="E57" s="328"/>
      <c r="F57" s="328"/>
      <c r="G57" s="328"/>
      <c r="H57" s="328"/>
      <c r="I57" s="328"/>
      <c r="J57" s="328"/>
      <c r="K57" s="206"/>
    </row>
    <row r="58" spans="2:11" ht="15" customHeight="1">
      <c r="B58" s="205"/>
      <c r="C58" s="210"/>
      <c r="D58" s="328" t="s">
        <v>837</v>
      </c>
      <c r="E58" s="328"/>
      <c r="F58" s="328"/>
      <c r="G58" s="328"/>
      <c r="H58" s="328"/>
      <c r="I58" s="328"/>
      <c r="J58" s="328"/>
      <c r="K58" s="206"/>
    </row>
    <row r="59" spans="2:11" ht="15" customHeight="1">
      <c r="B59" s="205"/>
      <c r="C59" s="210"/>
      <c r="D59" s="328" t="s">
        <v>838</v>
      </c>
      <c r="E59" s="328"/>
      <c r="F59" s="328"/>
      <c r="G59" s="328"/>
      <c r="H59" s="328"/>
      <c r="I59" s="328"/>
      <c r="J59" s="328"/>
      <c r="K59" s="206"/>
    </row>
    <row r="60" spans="2:11" ht="15" customHeight="1">
      <c r="B60" s="205"/>
      <c r="C60" s="210"/>
      <c r="D60" s="329" t="s">
        <v>839</v>
      </c>
      <c r="E60" s="329"/>
      <c r="F60" s="329"/>
      <c r="G60" s="329"/>
      <c r="H60" s="329"/>
      <c r="I60" s="329"/>
      <c r="J60" s="329"/>
      <c r="K60" s="206"/>
    </row>
    <row r="61" spans="2:11" ht="15" customHeight="1">
      <c r="B61" s="205"/>
      <c r="C61" s="210"/>
      <c r="D61" s="328" t="s">
        <v>840</v>
      </c>
      <c r="E61" s="328"/>
      <c r="F61" s="328"/>
      <c r="G61" s="328"/>
      <c r="H61" s="328"/>
      <c r="I61" s="328"/>
      <c r="J61" s="328"/>
      <c r="K61" s="206"/>
    </row>
    <row r="62" spans="2:11" ht="12.75" customHeight="1">
      <c r="B62" s="205"/>
      <c r="C62" s="210"/>
      <c r="D62" s="210"/>
      <c r="E62" s="213"/>
      <c r="F62" s="210"/>
      <c r="G62" s="210"/>
      <c r="H62" s="210"/>
      <c r="I62" s="210"/>
      <c r="J62" s="210"/>
      <c r="K62" s="206"/>
    </row>
    <row r="63" spans="2:11" ht="15" customHeight="1">
      <c r="B63" s="205"/>
      <c r="C63" s="210"/>
      <c r="D63" s="328" t="s">
        <v>841</v>
      </c>
      <c r="E63" s="328"/>
      <c r="F63" s="328"/>
      <c r="G63" s="328"/>
      <c r="H63" s="328"/>
      <c r="I63" s="328"/>
      <c r="J63" s="328"/>
      <c r="K63" s="206"/>
    </row>
    <row r="64" spans="2:11" ht="15" customHeight="1">
      <c r="B64" s="205"/>
      <c r="C64" s="210"/>
      <c r="D64" s="329" t="s">
        <v>842</v>
      </c>
      <c r="E64" s="329"/>
      <c r="F64" s="329"/>
      <c r="G64" s="329"/>
      <c r="H64" s="329"/>
      <c r="I64" s="329"/>
      <c r="J64" s="329"/>
      <c r="K64" s="206"/>
    </row>
    <row r="65" spans="2:11" ht="15" customHeight="1">
      <c r="B65" s="205"/>
      <c r="C65" s="210"/>
      <c r="D65" s="328" t="s">
        <v>843</v>
      </c>
      <c r="E65" s="328"/>
      <c r="F65" s="328"/>
      <c r="G65" s="328"/>
      <c r="H65" s="328"/>
      <c r="I65" s="328"/>
      <c r="J65" s="328"/>
      <c r="K65" s="206"/>
    </row>
    <row r="66" spans="2:11" ht="15" customHeight="1">
      <c r="B66" s="205"/>
      <c r="C66" s="210"/>
      <c r="D66" s="328" t="s">
        <v>844</v>
      </c>
      <c r="E66" s="328"/>
      <c r="F66" s="328"/>
      <c r="G66" s="328"/>
      <c r="H66" s="328"/>
      <c r="I66" s="328"/>
      <c r="J66" s="328"/>
      <c r="K66" s="206"/>
    </row>
    <row r="67" spans="2:11" ht="15" customHeight="1">
      <c r="B67" s="205"/>
      <c r="C67" s="210"/>
      <c r="D67" s="328" t="s">
        <v>845</v>
      </c>
      <c r="E67" s="328"/>
      <c r="F67" s="328"/>
      <c r="G67" s="328"/>
      <c r="H67" s="328"/>
      <c r="I67" s="328"/>
      <c r="J67" s="328"/>
      <c r="K67" s="206"/>
    </row>
    <row r="68" spans="2:11" ht="15" customHeight="1">
      <c r="B68" s="205"/>
      <c r="C68" s="210"/>
      <c r="D68" s="328" t="s">
        <v>846</v>
      </c>
      <c r="E68" s="328"/>
      <c r="F68" s="328"/>
      <c r="G68" s="328"/>
      <c r="H68" s="328"/>
      <c r="I68" s="328"/>
      <c r="J68" s="328"/>
      <c r="K68" s="206"/>
    </row>
    <row r="69" spans="2:11" ht="12.75" customHeight="1">
      <c r="B69" s="214"/>
      <c r="C69" s="215"/>
      <c r="D69" s="215"/>
      <c r="E69" s="215"/>
      <c r="F69" s="215"/>
      <c r="G69" s="215"/>
      <c r="H69" s="215"/>
      <c r="I69" s="215"/>
      <c r="J69" s="215"/>
      <c r="K69" s="216"/>
    </row>
    <row r="70" spans="2:11" ht="18.75" customHeight="1"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2:11" ht="18.7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</row>
    <row r="72" spans="2:11" ht="7.5" customHeight="1">
      <c r="B72" s="219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ht="45" customHeight="1">
      <c r="B73" s="222"/>
      <c r="C73" s="327" t="s">
        <v>93</v>
      </c>
      <c r="D73" s="327"/>
      <c r="E73" s="327"/>
      <c r="F73" s="327"/>
      <c r="G73" s="327"/>
      <c r="H73" s="327"/>
      <c r="I73" s="327"/>
      <c r="J73" s="327"/>
      <c r="K73" s="223"/>
    </row>
    <row r="74" spans="2:11" ht="17.25" customHeight="1">
      <c r="B74" s="222"/>
      <c r="C74" s="224" t="s">
        <v>847</v>
      </c>
      <c r="D74" s="224"/>
      <c r="E74" s="224"/>
      <c r="F74" s="224" t="s">
        <v>848</v>
      </c>
      <c r="G74" s="225"/>
      <c r="H74" s="224" t="s">
        <v>126</v>
      </c>
      <c r="I74" s="224" t="s">
        <v>57</v>
      </c>
      <c r="J74" s="224" t="s">
        <v>849</v>
      </c>
      <c r="K74" s="223"/>
    </row>
    <row r="75" spans="2:11" ht="17.25" customHeight="1">
      <c r="B75" s="222"/>
      <c r="C75" s="226" t="s">
        <v>850</v>
      </c>
      <c r="D75" s="226"/>
      <c r="E75" s="226"/>
      <c r="F75" s="227" t="s">
        <v>851</v>
      </c>
      <c r="G75" s="228"/>
      <c r="H75" s="226"/>
      <c r="I75" s="226"/>
      <c r="J75" s="226" t="s">
        <v>852</v>
      </c>
      <c r="K75" s="223"/>
    </row>
    <row r="76" spans="2:11" ht="5.25" customHeight="1">
      <c r="B76" s="222"/>
      <c r="C76" s="229"/>
      <c r="D76" s="229"/>
      <c r="E76" s="229"/>
      <c r="F76" s="229"/>
      <c r="G76" s="230"/>
      <c r="H76" s="229"/>
      <c r="I76" s="229"/>
      <c r="J76" s="229"/>
      <c r="K76" s="223"/>
    </row>
    <row r="77" spans="2:11" ht="15" customHeight="1">
      <c r="B77" s="222"/>
      <c r="C77" s="212" t="s">
        <v>53</v>
      </c>
      <c r="D77" s="229"/>
      <c r="E77" s="229"/>
      <c r="F77" s="231" t="s">
        <v>853</v>
      </c>
      <c r="G77" s="230"/>
      <c r="H77" s="212" t="s">
        <v>854</v>
      </c>
      <c r="I77" s="212" t="s">
        <v>855</v>
      </c>
      <c r="J77" s="212">
        <v>20</v>
      </c>
      <c r="K77" s="223"/>
    </row>
    <row r="78" spans="2:11" ht="15" customHeight="1">
      <c r="B78" s="222"/>
      <c r="C78" s="212" t="s">
        <v>856</v>
      </c>
      <c r="D78" s="212"/>
      <c r="E78" s="212"/>
      <c r="F78" s="231" t="s">
        <v>853</v>
      </c>
      <c r="G78" s="230"/>
      <c r="H78" s="212" t="s">
        <v>857</v>
      </c>
      <c r="I78" s="212" t="s">
        <v>855</v>
      </c>
      <c r="J78" s="212">
        <v>120</v>
      </c>
      <c r="K78" s="223"/>
    </row>
    <row r="79" spans="2:11" ht="15" customHeight="1">
      <c r="B79" s="232"/>
      <c r="C79" s="212" t="s">
        <v>858</v>
      </c>
      <c r="D79" s="212"/>
      <c r="E79" s="212"/>
      <c r="F79" s="231" t="s">
        <v>859</v>
      </c>
      <c r="G79" s="230"/>
      <c r="H79" s="212" t="s">
        <v>860</v>
      </c>
      <c r="I79" s="212" t="s">
        <v>855</v>
      </c>
      <c r="J79" s="212">
        <v>50</v>
      </c>
      <c r="K79" s="223"/>
    </row>
    <row r="80" spans="2:11" ht="15" customHeight="1">
      <c r="B80" s="232"/>
      <c r="C80" s="212" t="s">
        <v>861</v>
      </c>
      <c r="D80" s="212"/>
      <c r="E80" s="212"/>
      <c r="F80" s="231" t="s">
        <v>853</v>
      </c>
      <c r="G80" s="230"/>
      <c r="H80" s="212" t="s">
        <v>862</v>
      </c>
      <c r="I80" s="212" t="s">
        <v>863</v>
      </c>
      <c r="J80" s="212"/>
      <c r="K80" s="223"/>
    </row>
    <row r="81" spans="2:11" ht="15" customHeight="1">
      <c r="B81" s="232"/>
      <c r="C81" s="233" t="s">
        <v>864</v>
      </c>
      <c r="D81" s="233"/>
      <c r="E81" s="233"/>
      <c r="F81" s="234" t="s">
        <v>859</v>
      </c>
      <c r="G81" s="233"/>
      <c r="H81" s="233" t="s">
        <v>865</v>
      </c>
      <c r="I81" s="233" t="s">
        <v>855</v>
      </c>
      <c r="J81" s="233">
        <v>15</v>
      </c>
      <c r="K81" s="223"/>
    </row>
    <row r="82" spans="2:11" ht="15" customHeight="1">
      <c r="B82" s="232"/>
      <c r="C82" s="233" t="s">
        <v>866</v>
      </c>
      <c r="D82" s="233"/>
      <c r="E82" s="233"/>
      <c r="F82" s="234" t="s">
        <v>859</v>
      </c>
      <c r="G82" s="233"/>
      <c r="H82" s="233" t="s">
        <v>867</v>
      </c>
      <c r="I82" s="233" t="s">
        <v>855</v>
      </c>
      <c r="J82" s="233">
        <v>15</v>
      </c>
      <c r="K82" s="223"/>
    </row>
    <row r="83" spans="2:11" ht="15" customHeight="1">
      <c r="B83" s="232"/>
      <c r="C83" s="233" t="s">
        <v>868</v>
      </c>
      <c r="D83" s="233"/>
      <c r="E83" s="233"/>
      <c r="F83" s="234" t="s">
        <v>859</v>
      </c>
      <c r="G83" s="233"/>
      <c r="H83" s="233" t="s">
        <v>869</v>
      </c>
      <c r="I83" s="233" t="s">
        <v>855</v>
      </c>
      <c r="J83" s="233">
        <v>20</v>
      </c>
      <c r="K83" s="223"/>
    </row>
    <row r="84" spans="2:11" ht="15" customHeight="1">
      <c r="B84" s="232"/>
      <c r="C84" s="233" t="s">
        <v>870</v>
      </c>
      <c r="D84" s="233"/>
      <c r="E84" s="233"/>
      <c r="F84" s="234" t="s">
        <v>859</v>
      </c>
      <c r="G84" s="233"/>
      <c r="H84" s="233" t="s">
        <v>871</v>
      </c>
      <c r="I84" s="233" t="s">
        <v>855</v>
      </c>
      <c r="J84" s="233">
        <v>20</v>
      </c>
      <c r="K84" s="223"/>
    </row>
    <row r="85" spans="2:11" ht="15" customHeight="1">
      <c r="B85" s="232"/>
      <c r="C85" s="212" t="s">
        <v>872</v>
      </c>
      <c r="D85" s="212"/>
      <c r="E85" s="212"/>
      <c r="F85" s="231" t="s">
        <v>859</v>
      </c>
      <c r="G85" s="230"/>
      <c r="H85" s="212" t="s">
        <v>873</v>
      </c>
      <c r="I85" s="212" t="s">
        <v>855</v>
      </c>
      <c r="J85" s="212">
        <v>50</v>
      </c>
      <c r="K85" s="223"/>
    </row>
    <row r="86" spans="2:11" ht="15" customHeight="1">
      <c r="B86" s="232"/>
      <c r="C86" s="212" t="s">
        <v>874</v>
      </c>
      <c r="D86" s="212"/>
      <c r="E86" s="212"/>
      <c r="F86" s="231" t="s">
        <v>859</v>
      </c>
      <c r="G86" s="230"/>
      <c r="H86" s="212" t="s">
        <v>875</v>
      </c>
      <c r="I86" s="212" t="s">
        <v>855</v>
      </c>
      <c r="J86" s="212">
        <v>20</v>
      </c>
      <c r="K86" s="223"/>
    </row>
    <row r="87" spans="2:11" ht="15" customHeight="1">
      <c r="B87" s="232"/>
      <c r="C87" s="212" t="s">
        <v>876</v>
      </c>
      <c r="D87" s="212"/>
      <c r="E87" s="212"/>
      <c r="F87" s="231" t="s">
        <v>859</v>
      </c>
      <c r="G87" s="230"/>
      <c r="H87" s="212" t="s">
        <v>877</v>
      </c>
      <c r="I87" s="212" t="s">
        <v>855</v>
      </c>
      <c r="J87" s="212">
        <v>20</v>
      </c>
      <c r="K87" s="223"/>
    </row>
    <row r="88" spans="2:11" ht="15" customHeight="1">
      <c r="B88" s="232"/>
      <c r="C88" s="212" t="s">
        <v>878</v>
      </c>
      <c r="D88" s="212"/>
      <c r="E88" s="212"/>
      <c r="F88" s="231" t="s">
        <v>859</v>
      </c>
      <c r="G88" s="230"/>
      <c r="H88" s="212" t="s">
        <v>879</v>
      </c>
      <c r="I88" s="212" t="s">
        <v>855</v>
      </c>
      <c r="J88" s="212">
        <v>50</v>
      </c>
      <c r="K88" s="223"/>
    </row>
    <row r="89" spans="2:11" ht="15" customHeight="1">
      <c r="B89" s="232"/>
      <c r="C89" s="212" t="s">
        <v>880</v>
      </c>
      <c r="D89" s="212"/>
      <c r="E89" s="212"/>
      <c r="F89" s="231" t="s">
        <v>859</v>
      </c>
      <c r="G89" s="230"/>
      <c r="H89" s="212" t="s">
        <v>880</v>
      </c>
      <c r="I89" s="212" t="s">
        <v>855</v>
      </c>
      <c r="J89" s="212">
        <v>50</v>
      </c>
      <c r="K89" s="223"/>
    </row>
    <row r="90" spans="2:11" ht="15" customHeight="1">
      <c r="B90" s="232"/>
      <c r="C90" s="212" t="s">
        <v>131</v>
      </c>
      <c r="D90" s="212"/>
      <c r="E90" s="212"/>
      <c r="F90" s="231" t="s">
        <v>859</v>
      </c>
      <c r="G90" s="230"/>
      <c r="H90" s="212" t="s">
        <v>881</v>
      </c>
      <c r="I90" s="212" t="s">
        <v>855</v>
      </c>
      <c r="J90" s="212">
        <v>255</v>
      </c>
      <c r="K90" s="223"/>
    </row>
    <row r="91" spans="2:11" ht="15" customHeight="1">
      <c r="B91" s="232"/>
      <c r="C91" s="212" t="s">
        <v>882</v>
      </c>
      <c r="D91" s="212"/>
      <c r="E91" s="212"/>
      <c r="F91" s="231" t="s">
        <v>853</v>
      </c>
      <c r="G91" s="230"/>
      <c r="H91" s="212" t="s">
        <v>883</v>
      </c>
      <c r="I91" s="212" t="s">
        <v>884</v>
      </c>
      <c r="J91" s="212"/>
      <c r="K91" s="223"/>
    </row>
    <row r="92" spans="2:11" ht="15" customHeight="1">
      <c r="B92" s="232"/>
      <c r="C92" s="212" t="s">
        <v>885</v>
      </c>
      <c r="D92" s="212"/>
      <c r="E92" s="212"/>
      <c r="F92" s="231" t="s">
        <v>853</v>
      </c>
      <c r="G92" s="230"/>
      <c r="H92" s="212" t="s">
        <v>886</v>
      </c>
      <c r="I92" s="212" t="s">
        <v>887</v>
      </c>
      <c r="J92" s="212"/>
      <c r="K92" s="223"/>
    </row>
    <row r="93" spans="2:11" ht="15" customHeight="1">
      <c r="B93" s="232"/>
      <c r="C93" s="212" t="s">
        <v>888</v>
      </c>
      <c r="D93" s="212"/>
      <c r="E93" s="212"/>
      <c r="F93" s="231" t="s">
        <v>853</v>
      </c>
      <c r="G93" s="230"/>
      <c r="H93" s="212" t="s">
        <v>888</v>
      </c>
      <c r="I93" s="212" t="s">
        <v>887</v>
      </c>
      <c r="J93" s="212"/>
      <c r="K93" s="223"/>
    </row>
    <row r="94" spans="2:11" ht="15" customHeight="1">
      <c r="B94" s="232"/>
      <c r="C94" s="212" t="s">
        <v>38</v>
      </c>
      <c r="D94" s="212"/>
      <c r="E94" s="212"/>
      <c r="F94" s="231" t="s">
        <v>853</v>
      </c>
      <c r="G94" s="230"/>
      <c r="H94" s="212" t="s">
        <v>889</v>
      </c>
      <c r="I94" s="212" t="s">
        <v>887</v>
      </c>
      <c r="J94" s="212"/>
      <c r="K94" s="223"/>
    </row>
    <row r="95" spans="2:11" ht="15" customHeight="1">
      <c r="B95" s="232"/>
      <c r="C95" s="212" t="s">
        <v>48</v>
      </c>
      <c r="D95" s="212"/>
      <c r="E95" s="212"/>
      <c r="F95" s="231" t="s">
        <v>853</v>
      </c>
      <c r="G95" s="230"/>
      <c r="H95" s="212" t="s">
        <v>890</v>
      </c>
      <c r="I95" s="212" t="s">
        <v>887</v>
      </c>
      <c r="J95" s="212"/>
      <c r="K95" s="223"/>
    </row>
    <row r="96" spans="2:11" ht="15" customHeight="1">
      <c r="B96" s="235"/>
      <c r="C96" s="236"/>
      <c r="D96" s="236"/>
      <c r="E96" s="236"/>
      <c r="F96" s="236"/>
      <c r="G96" s="236"/>
      <c r="H96" s="236"/>
      <c r="I96" s="236"/>
      <c r="J96" s="236"/>
      <c r="K96" s="237"/>
    </row>
    <row r="97" spans="2:11" ht="18.75" customHeight="1">
      <c r="B97" s="238"/>
      <c r="C97" s="239"/>
      <c r="D97" s="239"/>
      <c r="E97" s="239"/>
      <c r="F97" s="239"/>
      <c r="G97" s="239"/>
      <c r="H97" s="239"/>
      <c r="I97" s="239"/>
      <c r="J97" s="239"/>
      <c r="K97" s="238"/>
    </row>
    <row r="98" spans="2:11" ht="18.75" customHeight="1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  <row r="99" spans="2:11" ht="7.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21"/>
    </row>
    <row r="100" spans="2:11" ht="45" customHeight="1">
      <c r="B100" s="222"/>
      <c r="C100" s="327" t="s">
        <v>891</v>
      </c>
      <c r="D100" s="327"/>
      <c r="E100" s="327"/>
      <c r="F100" s="327"/>
      <c r="G100" s="327"/>
      <c r="H100" s="327"/>
      <c r="I100" s="327"/>
      <c r="J100" s="327"/>
      <c r="K100" s="223"/>
    </row>
    <row r="101" spans="2:11" ht="17.25" customHeight="1">
      <c r="B101" s="222"/>
      <c r="C101" s="224" t="s">
        <v>847</v>
      </c>
      <c r="D101" s="224"/>
      <c r="E101" s="224"/>
      <c r="F101" s="224" t="s">
        <v>848</v>
      </c>
      <c r="G101" s="225"/>
      <c r="H101" s="224" t="s">
        <v>126</v>
      </c>
      <c r="I101" s="224" t="s">
        <v>57</v>
      </c>
      <c r="J101" s="224" t="s">
        <v>849</v>
      </c>
      <c r="K101" s="223"/>
    </row>
    <row r="102" spans="2:11" ht="17.25" customHeight="1">
      <c r="B102" s="222"/>
      <c r="C102" s="226" t="s">
        <v>850</v>
      </c>
      <c r="D102" s="226"/>
      <c r="E102" s="226"/>
      <c r="F102" s="227" t="s">
        <v>851</v>
      </c>
      <c r="G102" s="228"/>
      <c r="H102" s="226"/>
      <c r="I102" s="226"/>
      <c r="J102" s="226" t="s">
        <v>852</v>
      </c>
      <c r="K102" s="223"/>
    </row>
    <row r="103" spans="2:11" ht="5.25" customHeight="1">
      <c r="B103" s="222"/>
      <c r="C103" s="224"/>
      <c r="D103" s="224"/>
      <c r="E103" s="224"/>
      <c r="F103" s="224"/>
      <c r="G103" s="240"/>
      <c r="H103" s="224"/>
      <c r="I103" s="224"/>
      <c r="J103" s="224"/>
      <c r="K103" s="223"/>
    </row>
    <row r="104" spans="2:11" ht="15" customHeight="1">
      <c r="B104" s="222"/>
      <c r="C104" s="212" t="s">
        <v>53</v>
      </c>
      <c r="D104" s="229"/>
      <c r="E104" s="229"/>
      <c r="F104" s="231" t="s">
        <v>853</v>
      </c>
      <c r="G104" s="240"/>
      <c r="H104" s="212" t="s">
        <v>892</v>
      </c>
      <c r="I104" s="212" t="s">
        <v>855</v>
      </c>
      <c r="J104" s="212">
        <v>20</v>
      </c>
      <c r="K104" s="223"/>
    </row>
    <row r="105" spans="2:11" ht="15" customHeight="1">
      <c r="B105" s="222"/>
      <c r="C105" s="212" t="s">
        <v>856</v>
      </c>
      <c r="D105" s="212"/>
      <c r="E105" s="212"/>
      <c r="F105" s="231" t="s">
        <v>853</v>
      </c>
      <c r="G105" s="212"/>
      <c r="H105" s="212" t="s">
        <v>892</v>
      </c>
      <c r="I105" s="212" t="s">
        <v>855</v>
      </c>
      <c r="J105" s="212">
        <v>120</v>
      </c>
      <c r="K105" s="223"/>
    </row>
    <row r="106" spans="2:11" ht="15" customHeight="1">
      <c r="B106" s="232"/>
      <c r="C106" s="212" t="s">
        <v>858</v>
      </c>
      <c r="D106" s="212"/>
      <c r="E106" s="212"/>
      <c r="F106" s="231" t="s">
        <v>859</v>
      </c>
      <c r="G106" s="212"/>
      <c r="H106" s="212" t="s">
        <v>892</v>
      </c>
      <c r="I106" s="212" t="s">
        <v>855</v>
      </c>
      <c r="J106" s="212">
        <v>50</v>
      </c>
      <c r="K106" s="223"/>
    </row>
    <row r="107" spans="2:11" ht="15" customHeight="1">
      <c r="B107" s="232"/>
      <c r="C107" s="212" t="s">
        <v>861</v>
      </c>
      <c r="D107" s="212"/>
      <c r="E107" s="212"/>
      <c r="F107" s="231" t="s">
        <v>853</v>
      </c>
      <c r="G107" s="212"/>
      <c r="H107" s="212" t="s">
        <v>892</v>
      </c>
      <c r="I107" s="212" t="s">
        <v>863</v>
      </c>
      <c r="J107" s="212"/>
      <c r="K107" s="223"/>
    </row>
    <row r="108" spans="2:11" ht="15" customHeight="1">
      <c r="B108" s="232"/>
      <c r="C108" s="212" t="s">
        <v>872</v>
      </c>
      <c r="D108" s="212"/>
      <c r="E108" s="212"/>
      <c r="F108" s="231" t="s">
        <v>859</v>
      </c>
      <c r="G108" s="212"/>
      <c r="H108" s="212" t="s">
        <v>892</v>
      </c>
      <c r="I108" s="212" t="s">
        <v>855</v>
      </c>
      <c r="J108" s="212">
        <v>50</v>
      </c>
      <c r="K108" s="223"/>
    </row>
    <row r="109" spans="2:11" ht="15" customHeight="1">
      <c r="B109" s="232"/>
      <c r="C109" s="212" t="s">
        <v>880</v>
      </c>
      <c r="D109" s="212"/>
      <c r="E109" s="212"/>
      <c r="F109" s="231" t="s">
        <v>859</v>
      </c>
      <c r="G109" s="212"/>
      <c r="H109" s="212" t="s">
        <v>892</v>
      </c>
      <c r="I109" s="212" t="s">
        <v>855</v>
      </c>
      <c r="J109" s="212">
        <v>50</v>
      </c>
      <c r="K109" s="223"/>
    </row>
    <row r="110" spans="2:11" ht="15" customHeight="1">
      <c r="B110" s="232"/>
      <c r="C110" s="212" t="s">
        <v>878</v>
      </c>
      <c r="D110" s="212"/>
      <c r="E110" s="212"/>
      <c r="F110" s="231" t="s">
        <v>859</v>
      </c>
      <c r="G110" s="212"/>
      <c r="H110" s="212" t="s">
        <v>892</v>
      </c>
      <c r="I110" s="212" t="s">
        <v>855</v>
      </c>
      <c r="J110" s="212">
        <v>50</v>
      </c>
      <c r="K110" s="223"/>
    </row>
    <row r="111" spans="2:11" ht="15" customHeight="1">
      <c r="B111" s="232"/>
      <c r="C111" s="212" t="s">
        <v>53</v>
      </c>
      <c r="D111" s="212"/>
      <c r="E111" s="212"/>
      <c r="F111" s="231" t="s">
        <v>853</v>
      </c>
      <c r="G111" s="212"/>
      <c r="H111" s="212" t="s">
        <v>893</v>
      </c>
      <c r="I111" s="212" t="s">
        <v>855</v>
      </c>
      <c r="J111" s="212">
        <v>20</v>
      </c>
      <c r="K111" s="223"/>
    </row>
    <row r="112" spans="2:11" ht="15" customHeight="1">
      <c r="B112" s="232"/>
      <c r="C112" s="212" t="s">
        <v>894</v>
      </c>
      <c r="D112" s="212"/>
      <c r="E112" s="212"/>
      <c r="F112" s="231" t="s">
        <v>853</v>
      </c>
      <c r="G112" s="212"/>
      <c r="H112" s="212" t="s">
        <v>895</v>
      </c>
      <c r="I112" s="212" t="s">
        <v>855</v>
      </c>
      <c r="J112" s="212">
        <v>120</v>
      </c>
      <c r="K112" s="223"/>
    </row>
    <row r="113" spans="2:11" ht="15" customHeight="1">
      <c r="B113" s="232"/>
      <c r="C113" s="212" t="s">
        <v>38</v>
      </c>
      <c r="D113" s="212"/>
      <c r="E113" s="212"/>
      <c r="F113" s="231" t="s">
        <v>853</v>
      </c>
      <c r="G113" s="212"/>
      <c r="H113" s="212" t="s">
        <v>896</v>
      </c>
      <c r="I113" s="212" t="s">
        <v>887</v>
      </c>
      <c r="J113" s="212"/>
      <c r="K113" s="223"/>
    </row>
    <row r="114" spans="2:11" ht="15" customHeight="1">
      <c r="B114" s="232"/>
      <c r="C114" s="212" t="s">
        <v>48</v>
      </c>
      <c r="D114" s="212"/>
      <c r="E114" s="212"/>
      <c r="F114" s="231" t="s">
        <v>853</v>
      </c>
      <c r="G114" s="212"/>
      <c r="H114" s="212" t="s">
        <v>897</v>
      </c>
      <c r="I114" s="212" t="s">
        <v>887</v>
      </c>
      <c r="J114" s="212"/>
      <c r="K114" s="223"/>
    </row>
    <row r="115" spans="2:11" ht="15" customHeight="1">
      <c r="B115" s="232"/>
      <c r="C115" s="212" t="s">
        <v>57</v>
      </c>
      <c r="D115" s="212"/>
      <c r="E115" s="212"/>
      <c r="F115" s="231" t="s">
        <v>853</v>
      </c>
      <c r="G115" s="212"/>
      <c r="H115" s="212" t="s">
        <v>898</v>
      </c>
      <c r="I115" s="212" t="s">
        <v>899</v>
      </c>
      <c r="J115" s="212"/>
      <c r="K115" s="223"/>
    </row>
    <row r="116" spans="2:11" ht="15" customHeight="1">
      <c r="B116" s="235"/>
      <c r="C116" s="241"/>
      <c r="D116" s="241"/>
      <c r="E116" s="241"/>
      <c r="F116" s="241"/>
      <c r="G116" s="241"/>
      <c r="H116" s="241"/>
      <c r="I116" s="241"/>
      <c r="J116" s="241"/>
      <c r="K116" s="237"/>
    </row>
    <row r="117" spans="2:11" ht="18.75" customHeight="1">
      <c r="B117" s="242"/>
      <c r="C117" s="208"/>
      <c r="D117" s="208"/>
      <c r="E117" s="208"/>
      <c r="F117" s="243"/>
      <c r="G117" s="208"/>
      <c r="H117" s="208"/>
      <c r="I117" s="208"/>
      <c r="J117" s="208"/>
      <c r="K117" s="242"/>
    </row>
    <row r="118" spans="2:11" ht="18.75" customHeight="1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</row>
    <row r="119" spans="2:11" ht="7.5" customHeight="1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</row>
    <row r="120" spans="2:11" ht="45" customHeight="1">
      <c r="B120" s="247"/>
      <c r="C120" s="326" t="s">
        <v>900</v>
      </c>
      <c r="D120" s="326"/>
      <c r="E120" s="326"/>
      <c r="F120" s="326"/>
      <c r="G120" s="326"/>
      <c r="H120" s="326"/>
      <c r="I120" s="326"/>
      <c r="J120" s="326"/>
      <c r="K120" s="248"/>
    </row>
    <row r="121" spans="2:11" ht="17.25" customHeight="1">
      <c r="B121" s="249"/>
      <c r="C121" s="224" t="s">
        <v>847</v>
      </c>
      <c r="D121" s="224"/>
      <c r="E121" s="224"/>
      <c r="F121" s="224" t="s">
        <v>848</v>
      </c>
      <c r="G121" s="225"/>
      <c r="H121" s="224" t="s">
        <v>126</v>
      </c>
      <c r="I121" s="224" t="s">
        <v>57</v>
      </c>
      <c r="J121" s="224" t="s">
        <v>849</v>
      </c>
      <c r="K121" s="250"/>
    </row>
    <row r="122" spans="2:11" ht="17.25" customHeight="1">
      <c r="B122" s="249"/>
      <c r="C122" s="226" t="s">
        <v>850</v>
      </c>
      <c r="D122" s="226"/>
      <c r="E122" s="226"/>
      <c r="F122" s="227" t="s">
        <v>851</v>
      </c>
      <c r="G122" s="228"/>
      <c r="H122" s="226"/>
      <c r="I122" s="226"/>
      <c r="J122" s="226" t="s">
        <v>852</v>
      </c>
      <c r="K122" s="250"/>
    </row>
    <row r="123" spans="2:11" ht="5.25" customHeight="1">
      <c r="B123" s="251"/>
      <c r="C123" s="229"/>
      <c r="D123" s="229"/>
      <c r="E123" s="229"/>
      <c r="F123" s="229"/>
      <c r="G123" s="212"/>
      <c r="H123" s="229"/>
      <c r="I123" s="229"/>
      <c r="J123" s="229"/>
      <c r="K123" s="252"/>
    </row>
    <row r="124" spans="2:11" ht="15" customHeight="1">
      <c r="B124" s="251"/>
      <c r="C124" s="212" t="s">
        <v>856</v>
      </c>
      <c r="D124" s="229"/>
      <c r="E124" s="229"/>
      <c r="F124" s="231" t="s">
        <v>853</v>
      </c>
      <c r="G124" s="212"/>
      <c r="H124" s="212" t="s">
        <v>892</v>
      </c>
      <c r="I124" s="212" t="s">
        <v>855</v>
      </c>
      <c r="J124" s="212">
        <v>120</v>
      </c>
      <c r="K124" s="253"/>
    </row>
    <row r="125" spans="2:11" ht="15" customHeight="1">
      <c r="B125" s="251"/>
      <c r="C125" s="212" t="s">
        <v>901</v>
      </c>
      <c r="D125" s="212"/>
      <c r="E125" s="212"/>
      <c r="F125" s="231" t="s">
        <v>853</v>
      </c>
      <c r="G125" s="212"/>
      <c r="H125" s="212" t="s">
        <v>902</v>
      </c>
      <c r="I125" s="212" t="s">
        <v>855</v>
      </c>
      <c r="J125" s="212" t="s">
        <v>903</v>
      </c>
      <c r="K125" s="253"/>
    </row>
    <row r="126" spans="2:11" ht="15" customHeight="1">
      <c r="B126" s="251"/>
      <c r="C126" s="212" t="s">
        <v>802</v>
      </c>
      <c r="D126" s="212"/>
      <c r="E126" s="212"/>
      <c r="F126" s="231" t="s">
        <v>853</v>
      </c>
      <c r="G126" s="212"/>
      <c r="H126" s="212" t="s">
        <v>904</v>
      </c>
      <c r="I126" s="212" t="s">
        <v>855</v>
      </c>
      <c r="J126" s="212" t="s">
        <v>903</v>
      </c>
      <c r="K126" s="253"/>
    </row>
    <row r="127" spans="2:11" ht="15" customHeight="1">
      <c r="B127" s="251"/>
      <c r="C127" s="212" t="s">
        <v>864</v>
      </c>
      <c r="D127" s="212"/>
      <c r="E127" s="212"/>
      <c r="F127" s="231" t="s">
        <v>859</v>
      </c>
      <c r="G127" s="212"/>
      <c r="H127" s="212" t="s">
        <v>865</v>
      </c>
      <c r="I127" s="212" t="s">
        <v>855</v>
      </c>
      <c r="J127" s="212">
        <v>15</v>
      </c>
      <c r="K127" s="253"/>
    </row>
    <row r="128" spans="2:11" ht="15" customHeight="1">
      <c r="B128" s="251"/>
      <c r="C128" s="233" t="s">
        <v>866</v>
      </c>
      <c r="D128" s="233"/>
      <c r="E128" s="233"/>
      <c r="F128" s="234" t="s">
        <v>859</v>
      </c>
      <c r="G128" s="233"/>
      <c r="H128" s="233" t="s">
        <v>867</v>
      </c>
      <c r="I128" s="233" t="s">
        <v>855</v>
      </c>
      <c r="J128" s="233">
        <v>15</v>
      </c>
      <c r="K128" s="253"/>
    </row>
    <row r="129" spans="2:11" ht="15" customHeight="1">
      <c r="B129" s="251"/>
      <c r="C129" s="233" t="s">
        <v>868</v>
      </c>
      <c r="D129" s="233"/>
      <c r="E129" s="233"/>
      <c r="F129" s="234" t="s">
        <v>859</v>
      </c>
      <c r="G129" s="233"/>
      <c r="H129" s="233" t="s">
        <v>869</v>
      </c>
      <c r="I129" s="233" t="s">
        <v>855</v>
      </c>
      <c r="J129" s="233">
        <v>20</v>
      </c>
      <c r="K129" s="253"/>
    </row>
    <row r="130" spans="2:11" ht="15" customHeight="1">
      <c r="B130" s="251"/>
      <c r="C130" s="233" t="s">
        <v>870</v>
      </c>
      <c r="D130" s="233"/>
      <c r="E130" s="233"/>
      <c r="F130" s="234" t="s">
        <v>859</v>
      </c>
      <c r="G130" s="233"/>
      <c r="H130" s="233" t="s">
        <v>871</v>
      </c>
      <c r="I130" s="233" t="s">
        <v>855</v>
      </c>
      <c r="J130" s="233">
        <v>20</v>
      </c>
      <c r="K130" s="253"/>
    </row>
    <row r="131" spans="2:11" ht="15" customHeight="1">
      <c r="B131" s="251"/>
      <c r="C131" s="212" t="s">
        <v>858</v>
      </c>
      <c r="D131" s="212"/>
      <c r="E131" s="212"/>
      <c r="F131" s="231" t="s">
        <v>859</v>
      </c>
      <c r="G131" s="212"/>
      <c r="H131" s="212" t="s">
        <v>892</v>
      </c>
      <c r="I131" s="212" t="s">
        <v>855</v>
      </c>
      <c r="J131" s="212">
        <v>50</v>
      </c>
      <c r="K131" s="253"/>
    </row>
    <row r="132" spans="2:11" ht="15" customHeight="1">
      <c r="B132" s="251"/>
      <c r="C132" s="212" t="s">
        <v>872</v>
      </c>
      <c r="D132" s="212"/>
      <c r="E132" s="212"/>
      <c r="F132" s="231" t="s">
        <v>859</v>
      </c>
      <c r="G132" s="212"/>
      <c r="H132" s="212" t="s">
        <v>892</v>
      </c>
      <c r="I132" s="212" t="s">
        <v>855</v>
      </c>
      <c r="J132" s="212">
        <v>50</v>
      </c>
      <c r="K132" s="253"/>
    </row>
    <row r="133" spans="2:11" ht="15" customHeight="1">
      <c r="B133" s="251"/>
      <c r="C133" s="212" t="s">
        <v>878</v>
      </c>
      <c r="D133" s="212"/>
      <c r="E133" s="212"/>
      <c r="F133" s="231" t="s">
        <v>859</v>
      </c>
      <c r="G133" s="212"/>
      <c r="H133" s="212" t="s">
        <v>892</v>
      </c>
      <c r="I133" s="212" t="s">
        <v>855</v>
      </c>
      <c r="J133" s="212">
        <v>50</v>
      </c>
      <c r="K133" s="253"/>
    </row>
    <row r="134" spans="2:11" ht="15" customHeight="1">
      <c r="B134" s="251"/>
      <c r="C134" s="212" t="s">
        <v>880</v>
      </c>
      <c r="D134" s="212"/>
      <c r="E134" s="212"/>
      <c r="F134" s="231" t="s">
        <v>859</v>
      </c>
      <c r="G134" s="212"/>
      <c r="H134" s="212" t="s">
        <v>892</v>
      </c>
      <c r="I134" s="212" t="s">
        <v>855</v>
      </c>
      <c r="J134" s="212">
        <v>50</v>
      </c>
      <c r="K134" s="253"/>
    </row>
    <row r="135" spans="2:11" ht="15" customHeight="1">
      <c r="B135" s="251"/>
      <c r="C135" s="212" t="s">
        <v>131</v>
      </c>
      <c r="D135" s="212"/>
      <c r="E135" s="212"/>
      <c r="F135" s="231" t="s">
        <v>859</v>
      </c>
      <c r="G135" s="212"/>
      <c r="H135" s="212" t="s">
        <v>905</v>
      </c>
      <c r="I135" s="212" t="s">
        <v>855</v>
      </c>
      <c r="J135" s="212">
        <v>255</v>
      </c>
      <c r="K135" s="253"/>
    </row>
    <row r="136" spans="2:11" ht="15" customHeight="1">
      <c r="B136" s="251"/>
      <c r="C136" s="212" t="s">
        <v>882</v>
      </c>
      <c r="D136" s="212"/>
      <c r="E136" s="212"/>
      <c r="F136" s="231" t="s">
        <v>853</v>
      </c>
      <c r="G136" s="212"/>
      <c r="H136" s="212" t="s">
        <v>906</v>
      </c>
      <c r="I136" s="212" t="s">
        <v>884</v>
      </c>
      <c r="J136" s="212"/>
      <c r="K136" s="253"/>
    </row>
    <row r="137" spans="2:11" ht="15" customHeight="1">
      <c r="B137" s="251"/>
      <c r="C137" s="212" t="s">
        <v>885</v>
      </c>
      <c r="D137" s="212"/>
      <c r="E137" s="212"/>
      <c r="F137" s="231" t="s">
        <v>853</v>
      </c>
      <c r="G137" s="212"/>
      <c r="H137" s="212" t="s">
        <v>907</v>
      </c>
      <c r="I137" s="212" t="s">
        <v>887</v>
      </c>
      <c r="J137" s="212"/>
      <c r="K137" s="253"/>
    </row>
    <row r="138" spans="2:11" ht="15" customHeight="1">
      <c r="B138" s="251"/>
      <c r="C138" s="212" t="s">
        <v>888</v>
      </c>
      <c r="D138" s="212"/>
      <c r="E138" s="212"/>
      <c r="F138" s="231" t="s">
        <v>853</v>
      </c>
      <c r="G138" s="212"/>
      <c r="H138" s="212" t="s">
        <v>888</v>
      </c>
      <c r="I138" s="212" t="s">
        <v>887</v>
      </c>
      <c r="J138" s="212"/>
      <c r="K138" s="253"/>
    </row>
    <row r="139" spans="2:11" ht="15" customHeight="1">
      <c r="B139" s="251"/>
      <c r="C139" s="212" t="s">
        <v>38</v>
      </c>
      <c r="D139" s="212"/>
      <c r="E139" s="212"/>
      <c r="F139" s="231" t="s">
        <v>853</v>
      </c>
      <c r="G139" s="212"/>
      <c r="H139" s="212" t="s">
        <v>908</v>
      </c>
      <c r="I139" s="212" t="s">
        <v>887</v>
      </c>
      <c r="J139" s="212"/>
      <c r="K139" s="253"/>
    </row>
    <row r="140" spans="2:11" ht="15" customHeight="1">
      <c r="B140" s="251"/>
      <c r="C140" s="212" t="s">
        <v>909</v>
      </c>
      <c r="D140" s="212"/>
      <c r="E140" s="212"/>
      <c r="F140" s="231" t="s">
        <v>853</v>
      </c>
      <c r="G140" s="212"/>
      <c r="H140" s="212" t="s">
        <v>910</v>
      </c>
      <c r="I140" s="212" t="s">
        <v>887</v>
      </c>
      <c r="J140" s="212"/>
      <c r="K140" s="253"/>
    </row>
    <row r="141" spans="2:11" ht="15" customHeight="1">
      <c r="B141" s="254"/>
      <c r="C141" s="255"/>
      <c r="D141" s="255"/>
      <c r="E141" s="255"/>
      <c r="F141" s="255"/>
      <c r="G141" s="255"/>
      <c r="H141" s="255"/>
      <c r="I141" s="255"/>
      <c r="J141" s="255"/>
      <c r="K141" s="256"/>
    </row>
    <row r="142" spans="2:11" ht="18.75" customHeight="1">
      <c r="B142" s="208"/>
      <c r="C142" s="208"/>
      <c r="D142" s="208"/>
      <c r="E142" s="208"/>
      <c r="F142" s="243"/>
      <c r="G142" s="208"/>
      <c r="H142" s="208"/>
      <c r="I142" s="208"/>
      <c r="J142" s="208"/>
      <c r="K142" s="208"/>
    </row>
    <row r="143" spans="2:11" ht="18.75" customHeight="1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</row>
    <row r="144" spans="2:11" ht="7.5" customHeight="1">
      <c r="B144" s="219"/>
      <c r="C144" s="220"/>
      <c r="D144" s="220"/>
      <c r="E144" s="220"/>
      <c r="F144" s="220"/>
      <c r="G144" s="220"/>
      <c r="H144" s="220"/>
      <c r="I144" s="220"/>
      <c r="J144" s="220"/>
      <c r="K144" s="221"/>
    </row>
    <row r="145" spans="2:11" ht="45" customHeight="1">
      <c r="B145" s="222"/>
      <c r="C145" s="327" t="s">
        <v>911</v>
      </c>
      <c r="D145" s="327"/>
      <c r="E145" s="327"/>
      <c r="F145" s="327"/>
      <c r="G145" s="327"/>
      <c r="H145" s="327"/>
      <c r="I145" s="327"/>
      <c r="J145" s="327"/>
      <c r="K145" s="223"/>
    </row>
    <row r="146" spans="2:11" ht="17.25" customHeight="1">
      <c r="B146" s="222"/>
      <c r="C146" s="224" t="s">
        <v>847</v>
      </c>
      <c r="D146" s="224"/>
      <c r="E146" s="224"/>
      <c r="F146" s="224" t="s">
        <v>848</v>
      </c>
      <c r="G146" s="225"/>
      <c r="H146" s="224" t="s">
        <v>126</v>
      </c>
      <c r="I146" s="224" t="s">
        <v>57</v>
      </c>
      <c r="J146" s="224" t="s">
        <v>849</v>
      </c>
      <c r="K146" s="223"/>
    </row>
    <row r="147" spans="2:11" ht="17.25" customHeight="1">
      <c r="B147" s="222"/>
      <c r="C147" s="226" t="s">
        <v>850</v>
      </c>
      <c r="D147" s="226"/>
      <c r="E147" s="226"/>
      <c r="F147" s="227" t="s">
        <v>851</v>
      </c>
      <c r="G147" s="228"/>
      <c r="H147" s="226"/>
      <c r="I147" s="226"/>
      <c r="J147" s="226" t="s">
        <v>852</v>
      </c>
      <c r="K147" s="223"/>
    </row>
    <row r="148" spans="2:11" ht="5.25" customHeight="1">
      <c r="B148" s="232"/>
      <c r="C148" s="229"/>
      <c r="D148" s="229"/>
      <c r="E148" s="229"/>
      <c r="F148" s="229"/>
      <c r="G148" s="230"/>
      <c r="H148" s="229"/>
      <c r="I148" s="229"/>
      <c r="J148" s="229"/>
      <c r="K148" s="253"/>
    </row>
    <row r="149" spans="2:11" ht="15" customHeight="1">
      <c r="B149" s="232"/>
      <c r="C149" s="257" t="s">
        <v>856</v>
      </c>
      <c r="D149" s="212"/>
      <c r="E149" s="212"/>
      <c r="F149" s="258" t="s">
        <v>853</v>
      </c>
      <c r="G149" s="212"/>
      <c r="H149" s="257" t="s">
        <v>892</v>
      </c>
      <c r="I149" s="257" t="s">
        <v>855</v>
      </c>
      <c r="J149" s="257">
        <v>120</v>
      </c>
      <c r="K149" s="253"/>
    </row>
    <row r="150" spans="2:11" ht="15" customHeight="1">
      <c r="B150" s="232"/>
      <c r="C150" s="257" t="s">
        <v>901</v>
      </c>
      <c r="D150" s="212"/>
      <c r="E150" s="212"/>
      <c r="F150" s="258" t="s">
        <v>853</v>
      </c>
      <c r="G150" s="212"/>
      <c r="H150" s="257" t="s">
        <v>912</v>
      </c>
      <c r="I150" s="257" t="s">
        <v>855</v>
      </c>
      <c r="J150" s="257" t="s">
        <v>903</v>
      </c>
      <c r="K150" s="253"/>
    </row>
    <row r="151" spans="2:11" ht="15" customHeight="1">
      <c r="B151" s="232"/>
      <c r="C151" s="257" t="s">
        <v>802</v>
      </c>
      <c r="D151" s="212"/>
      <c r="E151" s="212"/>
      <c r="F151" s="258" t="s">
        <v>853</v>
      </c>
      <c r="G151" s="212"/>
      <c r="H151" s="257" t="s">
        <v>913</v>
      </c>
      <c r="I151" s="257" t="s">
        <v>855</v>
      </c>
      <c r="J151" s="257" t="s">
        <v>903</v>
      </c>
      <c r="K151" s="253"/>
    </row>
    <row r="152" spans="2:11" ht="15" customHeight="1">
      <c r="B152" s="232"/>
      <c r="C152" s="257" t="s">
        <v>858</v>
      </c>
      <c r="D152" s="212"/>
      <c r="E152" s="212"/>
      <c r="F152" s="258" t="s">
        <v>859</v>
      </c>
      <c r="G152" s="212"/>
      <c r="H152" s="257" t="s">
        <v>892</v>
      </c>
      <c r="I152" s="257" t="s">
        <v>855</v>
      </c>
      <c r="J152" s="257">
        <v>50</v>
      </c>
      <c r="K152" s="253"/>
    </row>
    <row r="153" spans="2:11" ht="15" customHeight="1">
      <c r="B153" s="232"/>
      <c r="C153" s="257" t="s">
        <v>861</v>
      </c>
      <c r="D153" s="212"/>
      <c r="E153" s="212"/>
      <c r="F153" s="258" t="s">
        <v>853</v>
      </c>
      <c r="G153" s="212"/>
      <c r="H153" s="257" t="s">
        <v>892</v>
      </c>
      <c r="I153" s="257" t="s">
        <v>863</v>
      </c>
      <c r="J153" s="257"/>
      <c r="K153" s="253"/>
    </row>
    <row r="154" spans="2:11" ht="15" customHeight="1">
      <c r="B154" s="232"/>
      <c r="C154" s="257" t="s">
        <v>872</v>
      </c>
      <c r="D154" s="212"/>
      <c r="E154" s="212"/>
      <c r="F154" s="258" t="s">
        <v>859</v>
      </c>
      <c r="G154" s="212"/>
      <c r="H154" s="257" t="s">
        <v>892</v>
      </c>
      <c r="I154" s="257" t="s">
        <v>855</v>
      </c>
      <c r="J154" s="257">
        <v>50</v>
      </c>
      <c r="K154" s="253"/>
    </row>
    <row r="155" spans="2:11" ht="15" customHeight="1">
      <c r="B155" s="232"/>
      <c r="C155" s="257" t="s">
        <v>880</v>
      </c>
      <c r="D155" s="212"/>
      <c r="E155" s="212"/>
      <c r="F155" s="258" t="s">
        <v>859</v>
      </c>
      <c r="G155" s="212"/>
      <c r="H155" s="257" t="s">
        <v>892</v>
      </c>
      <c r="I155" s="257" t="s">
        <v>855</v>
      </c>
      <c r="J155" s="257">
        <v>50</v>
      </c>
      <c r="K155" s="253"/>
    </row>
    <row r="156" spans="2:11" ht="15" customHeight="1">
      <c r="B156" s="232"/>
      <c r="C156" s="257" t="s">
        <v>878</v>
      </c>
      <c r="D156" s="212"/>
      <c r="E156" s="212"/>
      <c r="F156" s="258" t="s">
        <v>859</v>
      </c>
      <c r="G156" s="212"/>
      <c r="H156" s="257" t="s">
        <v>892</v>
      </c>
      <c r="I156" s="257" t="s">
        <v>855</v>
      </c>
      <c r="J156" s="257">
        <v>50</v>
      </c>
      <c r="K156" s="253"/>
    </row>
    <row r="157" spans="2:11" ht="15" customHeight="1">
      <c r="B157" s="232"/>
      <c r="C157" s="257" t="s">
        <v>99</v>
      </c>
      <c r="D157" s="212"/>
      <c r="E157" s="212"/>
      <c r="F157" s="258" t="s">
        <v>853</v>
      </c>
      <c r="G157" s="212"/>
      <c r="H157" s="257" t="s">
        <v>914</v>
      </c>
      <c r="I157" s="257" t="s">
        <v>855</v>
      </c>
      <c r="J157" s="257" t="s">
        <v>915</v>
      </c>
      <c r="K157" s="253"/>
    </row>
    <row r="158" spans="2:11" ht="15" customHeight="1">
      <c r="B158" s="232"/>
      <c r="C158" s="257" t="s">
        <v>916</v>
      </c>
      <c r="D158" s="212"/>
      <c r="E158" s="212"/>
      <c r="F158" s="258" t="s">
        <v>853</v>
      </c>
      <c r="G158" s="212"/>
      <c r="H158" s="257" t="s">
        <v>917</v>
      </c>
      <c r="I158" s="257" t="s">
        <v>887</v>
      </c>
      <c r="J158" s="257"/>
      <c r="K158" s="253"/>
    </row>
    <row r="159" spans="2:11" ht="15" customHeight="1">
      <c r="B159" s="259"/>
      <c r="C159" s="241"/>
      <c r="D159" s="241"/>
      <c r="E159" s="241"/>
      <c r="F159" s="241"/>
      <c r="G159" s="241"/>
      <c r="H159" s="241"/>
      <c r="I159" s="241"/>
      <c r="J159" s="241"/>
      <c r="K159" s="260"/>
    </row>
    <row r="160" spans="2:11" ht="18.75" customHeight="1">
      <c r="B160" s="208"/>
      <c r="C160" s="212"/>
      <c r="D160" s="212"/>
      <c r="E160" s="212"/>
      <c r="F160" s="231"/>
      <c r="G160" s="212"/>
      <c r="H160" s="212"/>
      <c r="I160" s="212"/>
      <c r="J160" s="212"/>
      <c r="K160" s="208"/>
    </row>
    <row r="161" spans="2:11" ht="18.75" customHeight="1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</row>
    <row r="162" spans="2:11" ht="7.5" customHeight="1">
      <c r="B162" s="200"/>
      <c r="C162" s="201"/>
      <c r="D162" s="201"/>
      <c r="E162" s="201"/>
      <c r="F162" s="201"/>
      <c r="G162" s="201"/>
      <c r="H162" s="201"/>
      <c r="I162" s="201"/>
      <c r="J162" s="201"/>
      <c r="K162" s="202"/>
    </row>
    <row r="163" spans="2:11" ht="45" customHeight="1">
      <c r="B163" s="203"/>
      <c r="C163" s="326" t="s">
        <v>918</v>
      </c>
      <c r="D163" s="326"/>
      <c r="E163" s="326"/>
      <c r="F163" s="326"/>
      <c r="G163" s="326"/>
      <c r="H163" s="326"/>
      <c r="I163" s="326"/>
      <c r="J163" s="326"/>
      <c r="K163" s="204"/>
    </row>
    <row r="164" spans="2:11" ht="17.25" customHeight="1">
      <c r="B164" s="203"/>
      <c r="C164" s="224" t="s">
        <v>847</v>
      </c>
      <c r="D164" s="224"/>
      <c r="E164" s="224"/>
      <c r="F164" s="224" t="s">
        <v>848</v>
      </c>
      <c r="G164" s="261"/>
      <c r="H164" s="262" t="s">
        <v>126</v>
      </c>
      <c r="I164" s="262" t="s">
        <v>57</v>
      </c>
      <c r="J164" s="224" t="s">
        <v>849</v>
      </c>
      <c r="K164" s="204"/>
    </row>
    <row r="165" spans="2:11" ht="17.25" customHeight="1">
      <c r="B165" s="205"/>
      <c r="C165" s="226" t="s">
        <v>850</v>
      </c>
      <c r="D165" s="226"/>
      <c r="E165" s="226"/>
      <c r="F165" s="227" t="s">
        <v>851</v>
      </c>
      <c r="G165" s="263"/>
      <c r="H165" s="264"/>
      <c r="I165" s="264"/>
      <c r="J165" s="226" t="s">
        <v>852</v>
      </c>
      <c r="K165" s="206"/>
    </row>
    <row r="166" spans="2:11" ht="5.25" customHeight="1">
      <c r="B166" s="232"/>
      <c r="C166" s="229"/>
      <c r="D166" s="229"/>
      <c r="E166" s="229"/>
      <c r="F166" s="229"/>
      <c r="G166" s="230"/>
      <c r="H166" s="229"/>
      <c r="I166" s="229"/>
      <c r="J166" s="229"/>
      <c r="K166" s="253"/>
    </row>
    <row r="167" spans="2:11" ht="15" customHeight="1">
      <c r="B167" s="232"/>
      <c r="C167" s="212" t="s">
        <v>856</v>
      </c>
      <c r="D167" s="212"/>
      <c r="E167" s="212"/>
      <c r="F167" s="231" t="s">
        <v>853</v>
      </c>
      <c r="G167" s="212"/>
      <c r="H167" s="212" t="s">
        <v>892</v>
      </c>
      <c r="I167" s="212" t="s">
        <v>855</v>
      </c>
      <c r="J167" s="212">
        <v>120</v>
      </c>
      <c r="K167" s="253"/>
    </row>
    <row r="168" spans="2:11" ht="15" customHeight="1">
      <c r="B168" s="232"/>
      <c r="C168" s="212" t="s">
        <v>901</v>
      </c>
      <c r="D168" s="212"/>
      <c r="E168" s="212"/>
      <c r="F168" s="231" t="s">
        <v>853</v>
      </c>
      <c r="G168" s="212"/>
      <c r="H168" s="212" t="s">
        <v>902</v>
      </c>
      <c r="I168" s="212" t="s">
        <v>855</v>
      </c>
      <c r="J168" s="212" t="s">
        <v>903</v>
      </c>
      <c r="K168" s="253"/>
    </row>
    <row r="169" spans="2:11" ht="15" customHeight="1">
      <c r="B169" s="232"/>
      <c r="C169" s="212" t="s">
        <v>802</v>
      </c>
      <c r="D169" s="212"/>
      <c r="E169" s="212"/>
      <c r="F169" s="231" t="s">
        <v>853</v>
      </c>
      <c r="G169" s="212"/>
      <c r="H169" s="212" t="s">
        <v>919</v>
      </c>
      <c r="I169" s="212" t="s">
        <v>855</v>
      </c>
      <c r="J169" s="212" t="s">
        <v>903</v>
      </c>
      <c r="K169" s="253"/>
    </row>
    <row r="170" spans="2:11" ht="15" customHeight="1">
      <c r="B170" s="232"/>
      <c r="C170" s="212" t="s">
        <v>858</v>
      </c>
      <c r="D170" s="212"/>
      <c r="E170" s="212"/>
      <c r="F170" s="231" t="s">
        <v>859</v>
      </c>
      <c r="G170" s="212"/>
      <c r="H170" s="212" t="s">
        <v>919</v>
      </c>
      <c r="I170" s="212" t="s">
        <v>855</v>
      </c>
      <c r="J170" s="212">
        <v>50</v>
      </c>
      <c r="K170" s="253"/>
    </row>
    <row r="171" spans="2:11" ht="15" customHeight="1">
      <c r="B171" s="232"/>
      <c r="C171" s="212" t="s">
        <v>861</v>
      </c>
      <c r="D171" s="212"/>
      <c r="E171" s="212"/>
      <c r="F171" s="231" t="s">
        <v>853</v>
      </c>
      <c r="G171" s="212"/>
      <c r="H171" s="212" t="s">
        <v>919</v>
      </c>
      <c r="I171" s="212" t="s">
        <v>863</v>
      </c>
      <c r="J171" s="212"/>
      <c r="K171" s="253"/>
    </row>
    <row r="172" spans="2:11" ht="15" customHeight="1">
      <c r="B172" s="232"/>
      <c r="C172" s="212" t="s">
        <v>872</v>
      </c>
      <c r="D172" s="212"/>
      <c r="E172" s="212"/>
      <c r="F172" s="231" t="s">
        <v>859</v>
      </c>
      <c r="G172" s="212"/>
      <c r="H172" s="212" t="s">
        <v>919</v>
      </c>
      <c r="I172" s="212" t="s">
        <v>855</v>
      </c>
      <c r="J172" s="212">
        <v>50</v>
      </c>
      <c r="K172" s="253"/>
    </row>
    <row r="173" spans="2:11" ht="15" customHeight="1">
      <c r="B173" s="232"/>
      <c r="C173" s="212" t="s">
        <v>880</v>
      </c>
      <c r="D173" s="212"/>
      <c r="E173" s="212"/>
      <c r="F173" s="231" t="s">
        <v>859</v>
      </c>
      <c r="G173" s="212"/>
      <c r="H173" s="212" t="s">
        <v>919</v>
      </c>
      <c r="I173" s="212" t="s">
        <v>855</v>
      </c>
      <c r="J173" s="212">
        <v>50</v>
      </c>
      <c r="K173" s="253"/>
    </row>
    <row r="174" spans="2:11" ht="15" customHeight="1">
      <c r="B174" s="232"/>
      <c r="C174" s="212" t="s">
        <v>878</v>
      </c>
      <c r="D174" s="212"/>
      <c r="E174" s="212"/>
      <c r="F174" s="231" t="s">
        <v>859</v>
      </c>
      <c r="G174" s="212"/>
      <c r="H174" s="212" t="s">
        <v>919</v>
      </c>
      <c r="I174" s="212" t="s">
        <v>855</v>
      </c>
      <c r="J174" s="212">
        <v>50</v>
      </c>
      <c r="K174" s="253"/>
    </row>
    <row r="175" spans="2:11" ht="15" customHeight="1">
      <c r="B175" s="232"/>
      <c r="C175" s="212" t="s">
        <v>125</v>
      </c>
      <c r="D175" s="212"/>
      <c r="E175" s="212"/>
      <c r="F175" s="231" t="s">
        <v>853</v>
      </c>
      <c r="G175" s="212"/>
      <c r="H175" s="212" t="s">
        <v>920</v>
      </c>
      <c r="I175" s="212" t="s">
        <v>921</v>
      </c>
      <c r="J175" s="212"/>
      <c r="K175" s="253"/>
    </row>
    <row r="176" spans="2:11" ht="15" customHeight="1">
      <c r="B176" s="232"/>
      <c r="C176" s="212" t="s">
        <v>57</v>
      </c>
      <c r="D176" s="212"/>
      <c r="E176" s="212"/>
      <c r="F176" s="231" t="s">
        <v>853</v>
      </c>
      <c r="G176" s="212"/>
      <c r="H176" s="212" t="s">
        <v>922</v>
      </c>
      <c r="I176" s="212" t="s">
        <v>923</v>
      </c>
      <c r="J176" s="212">
        <v>1</v>
      </c>
      <c r="K176" s="253"/>
    </row>
    <row r="177" spans="2:11" ht="15" customHeight="1">
      <c r="B177" s="232"/>
      <c r="C177" s="212" t="s">
        <v>53</v>
      </c>
      <c r="D177" s="212"/>
      <c r="E177" s="212"/>
      <c r="F177" s="231" t="s">
        <v>853</v>
      </c>
      <c r="G177" s="212"/>
      <c r="H177" s="212" t="s">
        <v>924</v>
      </c>
      <c r="I177" s="212" t="s">
        <v>855</v>
      </c>
      <c r="J177" s="212">
        <v>20</v>
      </c>
      <c r="K177" s="253"/>
    </row>
    <row r="178" spans="2:11" ht="15" customHeight="1">
      <c r="B178" s="232"/>
      <c r="C178" s="212" t="s">
        <v>126</v>
      </c>
      <c r="D178" s="212"/>
      <c r="E178" s="212"/>
      <c r="F178" s="231" t="s">
        <v>853</v>
      </c>
      <c r="G178" s="212"/>
      <c r="H178" s="212" t="s">
        <v>925</v>
      </c>
      <c r="I178" s="212" t="s">
        <v>855</v>
      </c>
      <c r="J178" s="212">
        <v>255</v>
      </c>
      <c r="K178" s="253"/>
    </row>
    <row r="179" spans="2:11" ht="15" customHeight="1">
      <c r="B179" s="232"/>
      <c r="C179" s="212" t="s">
        <v>127</v>
      </c>
      <c r="D179" s="212"/>
      <c r="E179" s="212"/>
      <c r="F179" s="231" t="s">
        <v>853</v>
      </c>
      <c r="G179" s="212"/>
      <c r="H179" s="212" t="s">
        <v>818</v>
      </c>
      <c r="I179" s="212" t="s">
        <v>855</v>
      </c>
      <c r="J179" s="212">
        <v>10</v>
      </c>
      <c r="K179" s="253"/>
    </row>
    <row r="180" spans="2:11" ht="15" customHeight="1">
      <c r="B180" s="232"/>
      <c r="C180" s="212" t="s">
        <v>128</v>
      </c>
      <c r="D180" s="212"/>
      <c r="E180" s="212"/>
      <c r="F180" s="231" t="s">
        <v>853</v>
      </c>
      <c r="G180" s="212"/>
      <c r="H180" s="212" t="s">
        <v>926</v>
      </c>
      <c r="I180" s="212" t="s">
        <v>887</v>
      </c>
      <c r="J180" s="212"/>
      <c r="K180" s="253"/>
    </row>
    <row r="181" spans="2:11" ht="15" customHeight="1">
      <c r="B181" s="232"/>
      <c r="C181" s="212" t="s">
        <v>927</v>
      </c>
      <c r="D181" s="212"/>
      <c r="E181" s="212"/>
      <c r="F181" s="231" t="s">
        <v>853</v>
      </c>
      <c r="G181" s="212"/>
      <c r="H181" s="212" t="s">
        <v>928</v>
      </c>
      <c r="I181" s="212" t="s">
        <v>887</v>
      </c>
      <c r="J181" s="212"/>
      <c r="K181" s="253"/>
    </row>
    <row r="182" spans="2:11" ht="15" customHeight="1">
      <c r="B182" s="232"/>
      <c r="C182" s="212" t="s">
        <v>916</v>
      </c>
      <c r="D182" s="212"/>
      <c r="E182" s="212"/>
      <c r="F182" s="231" t="s">
        <v>853</v>
      </c>
      <c r="G182" s="212"/>
      <c r="H182" s="212" t="s">
        <v>929</v>
      </c>
      <c r="I182" s="212" t="s">
        <v>887</v>
      </c>
      <c r="J182" s="212"/>
      <c r="K182" s="253"/>
    </row>
    <row r="183" spans="2:11" ht="15" customHeight="1">
      <c r="B183" s="232"/>
      <c r="C183" s="212" t="s">
        <v>130</v>
      </c>
      <c r="D183" s="212"/>
      <c r="E183" s="212"/>
      <c r="F183" s="231" t="s">
        <v>859</v>
      </c>
      <c r="G183" s="212"/>
      <c r="H183" s="212" t="s">
        <v>930</v>
      </c>
      <c r="I183" s="212" t="s">
        <v>855</v>
      </c>
      <c r="J183" s="212">
        <v>50</v>
      </c>
      <c r="K183" s="253"/>
    </row>
    <row r="184" spans="2:11" ht="15" customHeight="1">
      <c r="B184" s="232"/>
      <c r="C184" s="212" t="s">
        <v>931</v>
      </c>
      <c r="D184" s="212"/>
      <c r="E184" s="212"/>
      <c r="F184" s="231" t="s">
        <v>859</v>
      </c>
      <c r="G184" s="212"/>
      <c r="H184" s="212" t="s">
        <v>932</v>
      </c>
      <c r="I184" s="212" t="s">
        <v>933</v>
      </c>
      <c r="J184" s="212"/>
      <c r="K184" s="253"/>
    </row>
    <row r="185" spans="2:11" ht="15" customHeight="1">
      <c r="B185" s="232"/>
      <c r="C185" s="212" t="s">
        <v>934</v>
      </c>
      <c r="D185" s="212"/>
      <c r="E185" s="212"/>
      <c r="F185" s="231" t="s">
        <v>859</v>
      </c>
      <c r="G185" s="212"/>
      <c r="H185" s="212" t="s">
        <v>935</v>
      </c>
      <c r="I185" s="212" t="s">
        <v>933</v>
      </c>
      <c r="J185" s="212"/>
      <c r="K185" s="253"/>
    </row>
    <row r="186" spans="2:11" ht="15" customHeight="1">
      <c r="B186" s="232"/>
      <c r="C186" s="212" t="s">
        <v>936</v>
      </c>
      <c r="D186" s="212"/>
      <c r="E186" s="212"/>
      <c r="F186" s="231" t="s">
        <v>859</v>
      </c>
      <c r="G186" s="212"/>
      <c r="H186" s="212" t="s">
        <v>937</v>
      </c>
      <c r="I186" s="212" t="s">
        <v>933</v>
      </c>
      <c r="J186" s="212"/>
      <c r="K186" s="253"/>
    </row>
    <row r="187" spans="2:11" ht="15" customHeight="1">
      <c r="B187" s="232"/>
      <c r="C187" s="265" t="s">
        <v>938</v>
      </c>
      <c r="D187" s="212"/>
      <c r="E187" s="212"/>
      <c r="F187" s="231" t="s">
        <v>859</v>
      </c>
      <c r="G187" s="212"/>
      <c r="H187" s="212" t="s">
        <v>939</v>
      </c>
      <c r="I187" s="212" t="s">
        <v>940</v>
      </c>
      <c r="J187" s="266" t="s">
        <v>941</v>
      </c>
      <c r="K187" s="253"/>
    </row>
    <row r="188" spans="2:11" ht="15" customHeight="1">
      <c r="B188" s="232"/>
      <c r="C188" s="217" t="s">
        <v>42</v>
      </c>
      <c r="D188" s="212"/>
      <c r="E188" s="212"/>
      <c r="F188" s="231" t="s">
        <v>853</v>
      </c>
      <c r="G188" s="212"/>
      <c r="H188" s="208" t="s">
        <v>942</v>
      </c>
      <c r="I188" s="212" t="s">
        <v>943</v>
      </c>
      <c r="J188" s="212"/>
      <c r="K188" s="253"/>
    </row>
    <row r="189" spans="2:11" ht="15" customHeight="1">
      <c r="B189" s="232"/>
      <c r="C189" s="217" t="s">
        <v>944</v>
      </c>
      <c r="D189" s="212"/>
      <c r="E189" s="212"/>
      <c r="F189" s="231" t="s">
        <v>853</v>
      </c>
      <c r="G189" s="212"/>
      <c r="H189" s="212" t="s">
        <v>945</v>
      </c>
      <c r="I189" s="212" t="s">
        <v>887</v>
      </c>
      <c r="J189" s="212"/>
      <c r="K189" s="253"/>
    </row>
    <row r="190" spans="2:11" ht="15" customHeight="1">
      <c r="B190" s="232"/>
      <c r="C190" s="217" t="s">
        <v>946</v>
      </c>
      <c r="D190" s="212"/>
      <c r="E190" s="212"/>
      <c r="F190" s="231" t="s">
        <v>853</v>
      </c>
      <c r="G190" s="212"/>
      <c r="H190" s="212" t="s">
        <v>947</v>
      </c>
      <c r="I190" s="212" t="s">
        <v>887</v>
      </c>
      <c r="J190" s="212"/>
      <c r="K190" s="253"/>
    </row>
    <row r="191" spans="2:11" ht="15" customHeight="1">
      <c r="B191" s="232"/>
      <c r="C191" s="217" t="s">
        <v>948</v>
      </c>
      <c r="D191" s="212"/>
      <c r="E191" s="212"/>
      <c r="F191" s="231" t="s">
        <v>859</v>
      </c>
      <c r="G191" s="212"/>
      <c r="H191" s="212" t="s">
        <v>949</v>
      </c>
      <c r="I191" s="212" t="s">
        <v>887</v>
      </c>
      <c r="J191" s="212"/>
      <c r="K191" s="253"/>
    </row>
    <row r="192" spans="2:11" ht="15" customHeight="1">
      <c r="B192" s="259"/>
      <c r="C192" s="267"/>
      <c r="D192" s="241"/>
      <c r="E192" s="241"/>
      <c r="F192" s="241"/>
      <c r="G192" s="241"/>
      <c r="H192" s="241"/>
      <c r="I192" s="241"/>
      <c r="J192" s="241"/>
      <c r="K192" s="260"/>
    </row>
    <row r="193" spans="2:11" ht="18.75" customHeight="1">
      <c r="B193" s="208"/>
      <c r="C193" s="212"/>
      <c r="D193" s="212"/>
      <c r="E193" s="212"/>
      <c r="F193" s="231"/>
      <c r="G193" s="212"/>
      <c r="H193" s="212"/>
      <c r="I193" s="212"/>
      <c r="J193" s="212"/>
      <c r="K193" s="208"/>
    </row>
    <row r="194" spans="2:11" ht="18.75" customHeight="1">
      <c r="B194" s="208"/>
      <c r="C194" s="212"/>
      <c r="D194" s="212"/>
      <c r="E194" s="212"/>
      <c r="F194" s="231"/>
      <c r="G194" s="212"/>
      <c r="H194" s="212"/>
      <c r="I194" s="212"/>
      <c r="J194" s="212"/>
      <c r="K194" s="208"/>
    </row>
    <row r="195" spans="2:11" ht="18.75" customHeight="1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</row>
    <row r="196" spans="2:11">
      <c r="B196" s="200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2:11" ht="21">
      <c r="B197" s="203"/>
      <c r="C197" s="326" t="s">
        <v>950</v>
      </c>
      <c r="D197" s="326"/>
      <c r="E197" s="326"/>
      <c r="F197" s="326"/>
      <c r="G197" s="326"/>
      <c r="H197" s="326"/>
      <c r="I197" s="326"/>
      <c r="J197" s="326"/>
      <c r="K197" s="204"/>
    </row>
    <row r="198" spans="2:11" ht="25.5" customHeight="1">
      <c r="B198" s="203"/>
      <c r="C198" s="268" t="s">
        <v>951</v>
      </c>
      <c r="D198" s="268"/>
      <c r="E198" s="268"/>
      <c r="F198" s="268" t="s">
        <v>952</v>
      </c>
      <c r="G198" s="269"/>
      <c r="H198" s="325" t="s">
        <v>953</v>
      </c>
      <c r="I198" s="325"/>
      <c r="J198" s="325"/>
      <c r="K198" s="204"/>
    </row>
    <row r="199" spans="2:11" ht="5.25" customHeight="1">
      <c r="B199" s="232"/>
      <c r="C199" s="229"/>
      <c r="D199" s="229"/>
      <c r="E199" s="229"/>
      <c r="F199" s="229"/>
      <c r="G199" s="212"/>
      <c r="H199" s="229"/>
      <c r="I199" s="229"/>
      <c r="J199" s="229"/>
      <c r="K199" s="253"/>
    </row>
    <row r="200" spans="2:11" ht="15" customHeight="1">
      <c r="B200" s="232"/>
      <c r="C200" s="212" t="s">
        <v>943</v>
      </c>
      <c r="D200" s="212"/>
      <c r="E200" s="212"/>
      <c r="F200" s="231" t="s">
        <v>43</v>
      </c>
      <c r="G200" s="212"/>
      <c r="H200" s="324" t="s">
        <v>954</v>
      </c>
      <c r="I200" s="324"/>
      <c r="J200" s="324"/>
      <c r="K200" s="253"/>
    </row>
    <row r="201" spans="2:11" ht="15" customHeight="1">
      <c r="B201" s="232"/>
      <c r="C201" s="238"/>
      <c r="D201" s="212"/>
      <c r="E201" s="212"/>
      <c r="F201" s="231" t="s">
        <v>44</v>
      </c>
      <c r="G201" s="212"/>
      <c r="H201" s="324" t="s">
        <v>955</v>
      </c>
      <c r="I201" s="324"/>
      <c r="J201" s="324"/>
      <c r="K201" s="253"/>
    </row>
    <row r="202" spans="2:11" ht="15" customHeight="1">
      <c r="B202" s="232"/>
      <c r="C202" s="238"/>
      <c r="D202" s="212"/>
      <c r="E202" s="212"/>
      <c r="F202" s="231" t="s">
        <v>47</v>
      </c>
      <c r="G202" s="212"/>
      <c r="H202" s="324" t="s">
        <v>956</v>
      </c>
      <c r="I202" s="324"/>
      <c r="J202" s="324"/>
      <c r="K202" s="253"/>
    </row>
    <row r="203" spans="2:11" ht="15" customHeight="1">
      <c r="B203" s="232"/>
      <c r="C203" s="212"/>
      <c r="D203" s="212"/>
      <c r="E203" s="212"/>
      <c r="F203" s="231" t="s">
        <v>45</v>
      </c>
      <c r="G203" s="212"/>
      <c r="H203" s="324" t="s">
        <v>957</v>
      </c>
      <c r="I203" s="324"/>
      <c r="J203" s="324"/>
      <c r="K203" s="253"/>
    </row>
    <row r="204" spans="2:11" ht="15" customHeight="1">
      <c r="B204" s="232"/>
      <c r="C204" s="212"/>
      <c r="D204" s="212"/>
      <c r="E204" s="212"/>
      <c r="F204" s="231" t="s">
        <v>46</v>
      </c>
      <c r="G204" s="212"/>
      <c r="H204" s="324" t="s">
        <v>958</v>
      </c>
      <c r="I204" s="324"/>
      <c r="J204" s="324"/>
      <c r="K204" s="253"/>
    </row>
    <row r="205" spans="2:11" ht="15" customHeight="1">
      <c r="B205" s="232"/>
      <c r="C205" s="212"/>
      <c r="D205" s="212"/>
      <c r="E205" s="212"/>
      <c r="F205" s="231"/>
      <c r="G205" s="212"/>
      <c r="H205" s="212"/>
      <c r="I205" s="212"/>
      <c r="J205" s="212"/>
      <c r="K205" s="253"/>
    </row>
    <row r="206" spans="2:11" ht="15" customHeight="1">
      <c r="B206" s="232"/>
      <c r="C206" s="212" t="s">
        <v>899</v>
      </c>
      <c r="D206" s="212"/>
      <c r="E206" s="212"/>
      <c r="F206" s="231" t="s">
        <v>78</v>
      </c>
      <c r="G206" s="212"/>
      <c r="H206" s="324" t="s">
        <v>959</v>
      </c>
      <c r="I206" s="324"/>
      <c r="J206" s="324"/>
      <c r="K206" s="253"/>
    </row>
    <row r="207" spans="2:11" ht="15" customHeight="1">
      <c r="B207" s="232"/>
      <c r="C207" s="238"/>
      <c r="D207" s="212"/>
      <c r="E207" s="212"/>
      <c r="F207" s="231" t="s">
        <v>796</v>
      </c>
      <c r="G207" s="212"/>
      <c r="H207" s="324" t="s">
        <v>797</v>
      </c>
      <c r="I207" s="324"/>
      <c r="J207" s="324"/>
      <c r="K207" s="253"/>
    </row>
    <row r="208" spans="2:11" ht="15" customHeight="1">
      <c r="B208" s="232"/>
      <c r="C208" s="212"/>
      <c r="D208" s="212"/>
      <c r="E208" s="212"/>
      <c r="F208" s="231" t="s">
        <v>794</v>
      </c>
      <c r="G208" s="212"/>
      <c r="H208" s="324" t="s">
        <v>960</v>
      </c>
      <c r="I208" s="324"/>
      <c r="J208" s="324"/>
      <c r="K208" s="253"/>
    </row>
    <row r="209" spans="2:11" ht="15" customHeight="1">
      <c r="B209" s="270"/>
      <c r="C209" s="238"/>
      <c r="D209" s="238"/>
      <c r="E209" s="238"/>
      <c r="F209" s="231" t="s">
        <v>798</v>
      </c>
      <c r="G209" s="217"/>
      <c r="H209" s="323" t="s">
        <v>799</v>
      </c>
      <c r="I209" s="323"/>
      <c r="J209" s="323"/>
      <c r="K209" s="271"/>
    </row>
    <row r="210" spans="2:11" ht="15" customHeight="1">
      <c r="B210" s="270"/>
      <c r="C210" s="238"/>
      <c r="D210" s="238"/>
      <c r="E210" s="238"/>
      <c r="F210" s="231" t="s">
        <v>800</v>
      </c>
      <c r="G210" s="217"/>
      <c r="H210" s="323" t="s">
        <v>780</v>
      </c>
      <c r="I210" s="323"/>
      <c r="J210" s="323"/>
      <c r="K210" s="271"/>
    </row>
    <row r="211" spans="2:11" ht="15" customHeight="1">
      <c r="B211" s="270"/>
      <c r="C211" s="238"/>
      <c r="D211" s="238"/>
      <c r="E211" s="238"/>
      <c r="F211" s="272"/>
      <c r="G211" s="217"/>
      <c r="H211" s="273"/>
      <c r="I211" s="273"/>
      <c r="J211" s="273"/>
      <c r="K211" s="271"/>
    </row>
    <row r="212" spans="2:11" ht="15" customHeight="1">
      <c r="B212" s="270"/>
      <c r="C212" s="212" t="s">
        <v>923</v>
      </c>
      <c r="D212" s="238"/>
      <c r="E212" s="238"/>
      <c r="F212" s="231">
        <v>1</v>
      </c>
      <c r="G212" s="217"/>
      <c r="H212" s="323" t="s">
        <v>961</v>
      </c>
      <c r="I212" s="323"/>
      <c r="J212" s="323"/>
      <c r="K212" s="271"/>
    </row>
    <row r="213" spans="2:11" ht="15" customHeight="1">
      <c r="B213" s="270"/>
      <c r="C213" s="238"/>
      <c r="D213" s="238"/>
      <c r="E213" s="238"/>
      <c r="F213" s="231">
        <v>2</v>
      </c>
      <c r="G213" s="217"/>
      <c r="H213" s="323" t="s">
        <v>962</v>
      </c>
      <c r="I213" s="323"/>
      <c r="J213" s="323"/>
      <c r="K213" s="271"/>
    </row>
    <row r="214" spans="2:11" ht="15" customHeight="1">
      <c r="B214" s="270"/>
      <c r="C214" s="238"/>
      <c r="D214" s="238"/>
      <c r="E214" s="238"/>
      <c r="F214" s="231">
        <v>3</v>
      </c>
      <c r="G214" s="217"/>
      <c r="H214" s="323" t="s">
        <v>963</v>
      </c>
      <c r="I214" s="323"/>
      <c r="J214" s="323"/>
      <c r="K214" s="271"/>
    </row>
    <row r="215" spans="2:11" ht="15" customHeight="1">
      <c r="B215" s="270"/>
      <c r="C215" s="238"/>
      <c r="D215" s="238"/>
      <c r="E215" s="238"/>
      <c r="F215" s="231">
        <v>4</v>
      </c>
      <c r="G215" s="217"/>
      <c r="H215" s="323" t="s">
        <v>964</v>
      </c>
      <c r="I215" s="323"/>
      <c r="J215" s="323"/>
      <c r="K215" s="271"/>
    </row>
    <row r="216" spans="2:11" ht="12.75" customHeight="1">
      <c r="B216" s="274"/>
      <c r="C216" s="275"/>
      <c r="D216" s="275"/>
      <c r="E216" s="275"/>
      <c r="F216" s="275"/>
      <c r="G216" s="275"/>
      <c r="H216" s="275"/>
      <c r="I216" s="275"/>
      <c r="J216" s="275"/>
      <c r="K216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SO 01 - AR a ST část</vt:lpstr>
      <vt:lpstr>2 - SO 01 - Elektroinstalace</vt:lpstr>
      <vt:lpstr>3 - PS 01 - Strojní vybav...</vt:lpstr>
      <vt:lpstr>4 - Vedlejší náklady</vt:lpstr>
      <vt:lpstr>Pokyny pro vyplnění</vt:lpstr>
      <vt:lpstr>'1 - SO 01 - AR a ST část'!Názvy_tisku</vt:lpstr>
      <vt:lpstr>'2 - SO 01 - Elektroinstalace'!Názvy_tisku</vt:lpstr>
      <vt:lpstr>'3 - PS 01 - Strojní vybav...'!Názvy_tisku</vt:lpstr>
      <vt:lpstr>'4 - Vedlejší náklady'!Názvy_tisku</vt:lpstr>
      <vt:lpstr>'Rekapitulace stavby'!Názvy_tisku</vt:lpstr>
      <vt:lpstr>'1 - SO 01 - AR a ST část'!Oblast_tisku</vt:lpstr>
      <vt:lpstr>'2 - SO 01 - Elektroinstalace'!Oblast_tisku</vt:lpstr>
      <vt:lpstr>'3 - PS 01 - Strojní vybav...'!Oblast_tisku</vt:lpstr>
      <vt:lpstr>'4 -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Svehla</cp:lastModifiedBy>
  <dcterms:created xsi:type="dcterms:W3CDTF">2018-11-21T12:57:07Z</dcterms:created>
  <dcterms:modified xsi:type="dcterms:W3CDTF">2018-11-21T14:52:40Z</dcterms:modified>
</cp:coreProperties>
</file>