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70" yWindow="500" windowWidth="12160" windowHeight="6490" activeTab="0"/>
  </bookViews>
  <sheets>
    <sheet name="Rekapitulace stavby" sheetId="1" r:id="rId1"/>
    <sheet name="stav - Předpokládaný soup..." sheetId="2" r:id="rId2"/>
    <sheet name="zt1 - Zdravotní technika ..." sheetId="3" r:id="rId3"/>
    <sheet name="zt2 - Zdravotní technika ..." sheetId="4" r:id="rId4"/>
    <sheet name="stav - Předpokládaný soup..._01" sheetId="5" r:id="rId5"/>
    <sheet name="stav - Předpokládaný soup..._02" sheetId="6" r:id="rId6"/>
    <sheet name="stav - Stavební část" sheetId="7" r:id="rId7"/>
    <sheet name="stav - Předpokládaný soup..._03" sheetId="8" r:id="rId8"/>
    <sheet name="slp - SLP - Slaboproud" sheetId="9" r:id="rId9"/>
    <sheet name="vzd - Vzduchotechnika" sheetId="10" r:id="rId10"/>
    <sheet name="el - Elektroinstalace" sheetId="11" r:id="rId11"/>
    <sheet name="rest - Restaurátorské práce" sheetId="12" r:id="rId12"/>
    <sheet name="vrn - Vedlejší a ostatní ..." sheetId="13" r:id="rId13"/>
  </sheets>
  <definedNames>
    <definedName name="_xlnm._FilterDatabase" localSheetId="10" hidden="1">'el - Elektroinstalace'!$C$90:$K$505</definedName>
    <definedName name="_xlnm._FilterDatabase" localSheetId="11" hidden="1">'rest - Restaurátorské práce'!$C$82:$K$112</definedName>
    <definedName name="_xlnm._FilterDatabase" localSheetId="8" hidden="1">'slp - SLP - Slaboproud'!$C$88:$K$141</definedName>
    <definedName name="_xlnm._FilterDatabase" localSheetId="1" hidden="1">'stav - Předpokládaný soup...'!$C$104:$K$752</definedName>
    <definedName name="_xlnm._FilterDatabase" localSheetId="4" hidden="1">'stav - Předpokládaný soup..._01'!$C$98:$K$443</definedName>
    <definedName name="_xlnm._FilterDatabase" localSheetId="5" hidden="1">'stav - Předpokládaný soup..._02'!$C$101:$K$377</definedName>
    <definedName name="_xlnm._FilterDatabase" localSheetId="7" hidden="1">'stav - Předpokládaný soup..._03'!$C$96:$K$291</definedName>
    <definedName name="_xlnm._FilterDatabase" localSheetId="6" hidden="1">'stav - Stavební část'!$C$92:$K$150</definedName>
    <definedName name="_xlnm._FilterDatabase" localSheetId="12" hidden="1">'vrn - Vedlejší a ostatní ...'!$C$85:$K$133</definedName>
    <definedName name="_xlnm._FilterDatabase" localSheetId="9" hidden="1">'vzd - Vzduchotechnika'!$C$87:$K$125</definedName>
    <definedName name="_xlnm._FilterDatabase" localSheetId="2" hidden="1">'zt1 - Zdravotní technika ...'!$C$87:$K$110</definedName>
    <definedName name="_xlnm._FilterDatabase" localSheetId="3" hidden="1">'zt2 - Zdravotní technika ...'!$C$87:$K$111</definedName>
    <definedName name="_xlnm.Print_Area" localSheetId="10">'el - Elektroinstalace'!$C$4:$J$39,'el - Elektroinstalace'!$C$45:$J$72,'el - Elektroinstalace'!$C$78:$K$505</definedName>
    <definedName name="_xlnm.Print_Area" localSheetId="0">'Rekapitulace stavby'!$D$4:$AO$36,'Rekapitulace stavby'!$C$42:$AQ$72</definedName>
    <definedName name="_xlnm.Print_Area" localSheetId="11">'rest - Restaurátorské práce'!$C$4:$J$39,'rest - Restaurátorské práce'!$C$45:$J$64,'rest - Restaurátorské práce'!$C$70:$K$112</definedName>
    <definedName name="_xlnm.Print_Area" localSheetId="8">'slp - SLP - Slaboproud'!$C$4:$J$41,'slp - SLP - Slaboproud'!$C$47:$J$68,'slp - SLP - Slaboproud'!$C$74:$K$141</definedName>
    <definedName name="_xlnm.Print_Area" localSheetId="1">'stav - Předpokládaný soup...'!$C$4:$J$41,'stav - Předpokládaný soup...'!$C$47:$J$84,'stav - Předpokládaný soup...'!$C$90:$K$752</definedName>
    <definedName name="_xlnm.Print_Area" localSheetId="4">'stav - Předpokládaný soup..._01'!$C$4:$J$41,'stav - Předpokládaný soup..._01'!$C$47:$J$78,'stav - Předpokládaný soup..._01'!$C$84:$K$443</definedName>
    <definedName name="_xlnm.Print_Area" localSheetId="5">'stav - Předpokládaný soup..._02'!$C$4:$J$41,'stav - Předpokládaný soup..._02'!$C$47:$J$81,'stav - Předpokládaný soup..._02'!$C$87:$K$377</definedName>
    <definedName name="_xlnm.Print_Area" localSheetId="7">'stav - Předpokládaný soup..._03'!$C$4:$J$41,'stav - Předpokládaný soup..._03'!$C$47:$J$76,'stav - Předpokládaný soup..._03'!$C$82:$K$291</definedName>
    <definedName name="_xlnm.Print_Area" localSheetId="6">'stav - Stavební část'!$C$4:$J$41,'stav - Stavební část'!$C$47:$J$72,'stav - Stavební část'!$C$78:$K$150</definedName>
    <definedName name="_xlnm.Print_Area" localSheetId="12">'vrn - Vedlejší a ostatní ...'!$C$4:$J$39,'vrn - Vedlejší a ostatní ...'!$C$45:$J$67,'vrn - Vedlejší a ostatní ...'!$C$73:$K$133</definedName>
    <definedName name="_xlnm.Print_Area" localSheetId="9">'vzd - Vzduchotechnika'!$C$4:$J$41,'vzd - Vzduchotechnika'!$C$47:$J$67,'vzd - Vzduchotechnika'!$C$73:$K$125</definedName>
    <definedName name="_xlnm.Print_Area" localSheetId="2">'zt1 - Zdravotní technika ...'!$C$4:$J$41,'zt1 - Zdravotní technika ...'!$C$47:$J$67,'zt1 - Zdravotní technika ...'!$C$73:$K$110</definedName>
    <definedName name="_xlnm.Print_Area" localSheetId="3">'zt2 - Zdravotní technika ...'!$C$4:$J$41,'zt2 - Zdravotní technika ...'!$C$47:$J$67,'zt2 - Zdravotní technika ...'!$C$73:$K$111</definedName>
    <definedName name="_xlnm.Print_Titles" localSheetId="0">'Rekapitulace stavby'!$52:$52</definedName>
    <definedName name="_xlnm.Print_Titles" localSheetId="1">'stav - Předpokládaný soup...'!$104:$104</definedName>
    <definedName name="_xlnm.Print_Titles" localSheetId="2">'zt1 - Zdravotní technika ...'!$87:$87</definedName>
    <definedName name="_xlnm.Print_Titles" localSheetId="3">'zt2 - Zdravotní technika ...'!$87:$87</definedName>
    <definedName name="_xlnm.Print_Titles" localSheetId="4">'stav - Předpokládaný soup..._01'!$98:$98</definedName>
    <definedName name="_xlnm.Print_Titles" localSheetId="5">'stav - Předpokládaný soup..._02'!$101:$101</definedName>
    <definedName name="_xlnm.Print_Titles" localSheetId="6">'stav - Stavební část'!$92:$92</definedName>
    <definedName name="_xlnm.Print_Titles" localSheetId="7">'stav - Předpokládaný soup..._03'!$96:$96</definedName>
    <definedName name="_xlnm.Print_Titles" localSheetId="8">'slp - SLP - Slaboproud'!$88:$88</definedName>
    <definedName name="_xlnm.Print_Titles" localSheetId="9">'vzd - Vzduchotechnika'!$87:$87</definedName>
    <definedName name="_xlnm.Print_Titles" localSheetId="10">'el - Elektroinstalace'!$90:$90</definedName>
    <definedName name="_xlnm.Print_Titles" localSheetId="11">'rest - Restaurátorské práce'!$82:$82</definedName>
    <definedName name="_xlnm.Print_Titles" localSheetId="12">'vrn - Vedlejší a ostatní ...'!$85:$85</definedName>
  </definedNames>
  <calcPr calcId="125725"/>
</workbook>
</file>

<file path=xl/sharedStrings.xml><?xml version="1.0" encoding="utf-8"?>
<sst xmlns="http://schemas.openxmlformats.org/spreadsheetml/2006/main" count="21793" uniqueCount="2882">
  <si>
    <t>Export Komplet</t>
  </si>
  <si>
    <t/>
  </si>
  <si>
    <t>2.0</t>
  </si>
  <si>
    <t>ZAMOK</t>
  </si>
  <si>
    <t>False</t>
  </si>
  <si>
    <t>{e40c9c64-bb72-417e-9b0e-c33e42571007}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</si>
  <si>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</si>
  <si>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</si>
  <si>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</si>
  <si>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</si>
  <si>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</si>
  <si>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</si>
  <si>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</si>
  <si>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</si>
  <si>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dobrosov1_zme2019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</si>
  <si>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</si>
  <si>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0,1</t>
  </si>
  <si>
    <t>Stavba:</t>
  </si>
  <si>
    <t>Revitalizace a zatraktivnění pevnosti - Stavební úpravy pevnostních objektů</t>
  </si>
  <si>
    <t>KSO:</t>
  </si>
  <si>
    <t>CC-CZ:</t>
  </si>
  <si>
    <t>Místo:</t>
  </si>
  <si>
    <t>Dobrošov</t>
  </si>
  <si>
    <t>Datum:</t>
  </si>
  <si>
    <t>4. 1. 2019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</si>
  <si>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</si>
  <si>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</si>
  <si>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</si>
  <si>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</si>
  <si>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</si>
  <si>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</si>
  <si>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</si>
  <si>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</si>
  <si>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</si>
  <si>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</si>
  <si>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Všechny nátěry a použité výrobky netoxické.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</si>
  <si>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</si>
  <si>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</si>
  <si>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</si>
  <si>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</si>
  <si>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</si>
  <si>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</si>
  <si>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</si>
  <si>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</si>
  <si>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</si>
  <si>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</si>
  <si>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</si>
  <si>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</si>
  <si>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</si>
  <si>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</si>
  <si>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</si>
  <si>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</si>
  <si>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</si>
  <si>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</si>
  <si>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</si>
  <si>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</si>
  <si>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</si>
  <si>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</si>
  <si>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</si>
  <si>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</si>
  <si>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</si>
  <si>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</si>
  <si>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</si>
  <si>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</si>
  <si>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</si>
  <si>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</si>
  <si>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</si>
  <si>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</si>
  <si>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</si>
  <si>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</si>
  <si>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</si>
  <si>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</si>
  <si>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</si>
  <si>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</si>
  <si>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so101</t>
  </si>
  <si>
    <t>SO 101 - Dělostřelecký srub N-S 75 Zelený</t>
  </si>
  <si>
    <t>STA</t>
  </si>
  <si>
    <t>1</t>
  </si>
  <si>
    <t>{8ff3fb07-8d82-407f-8218-74e2a04dbcd6}</t>
  </si>
  <si>
    <t>2</t>
  </si>
  <si>
    <t>/</t>
  </si>
  <si>
    <t>stav</t>
  </si>
  <si>
    <t>Předpokládaný soupis stavebních prací</t>
  </si>
  <si>
    <t>Soupis</t>
  </si>
  <si>
    <t>{58db52d0-5d2b-4eba-a808-33370d4b51df}</t>
  </si>
  <si>
    <t>zt1</t>
  </si>
  <si>
    <t>Zdravotní technika - odvodnění chladících kobek</t>
  </si>
  <si>
    <t>{43ad99eb-0601-4006-af28-1718f0038383}</t>
  </si>
  <si>
    <t>zt2</t>
  </si>
  <si>
    <t>Zdravotní technika - odvodnění výtahové šachty</t>
  </si>
  <si>
    <t>{e23ef0a7-f9e2-4291-bf16-36e0034db8f3}</t>
  </si>
  <si>
    <t>so102</t>
  </si>
  <si>
    <t>SO 102 - Pěchotní srub N-S 72 Můstek</t>
  </si>
  <si>
    <t>{a9f86dae-a6a2-4a30-8fa5-c4d169fa867f}</t>
  </si>
  <si>
    <t>{fe268c6b-bebe-4a88-bab6-9282a141f346}</t>
  </si>
  <si>
    <t>so103</t>
  </si>
  <si>
    <t>SO 103 - Pěchotní srub N-S 73 Jeřáb vč. podzemí</t>
  </si>
  <si>
    <t>{e5e41a28-f8a4-43aa-b4be-b5c07a92ecd6}</t>
  </si>
  <si>
    <t>{d30a5265-481c-4dbf-95a3-1468696dbba3}</t>
  </si>
  <si>
    <t>so104</t>
  </si>
  <si>
    <t>SO 104 - Pěchotní srub N-S 78 Polsko</t>
  </si>
  <si>
    <t>{09e22c6f-c423-4af7-a088-de4bddf9f36d}</t>
  </si>
  <si>
    <t>Stavební část</t>
  </si>
  <si>
    <t>{e00771cf-c43a-40dc-b78d-aff9b6ab553c}</t>
  </si>
  <si>
    <t>so105</t>
  </si>
  <si>
    <t>SO 105 - Podzemí Zelený - Můstek</t>
  </si>
  <si>
    <t>{7a013915-378d-43b2-827a-a1cb08affe27}</t>
  </si>
  <si>
    <t>{68a596e6-cf30-4b0c-a2d8-b398fe95f768}</t>
  </si>
  <si>
    <t>slp</t>
  </si>
  <si>
    <t>SLP - Slaboproud</t>
  </si>
  <si>
    <t>{63875aa4-1fa3-420c-b022-9f889ef95ad3}</t>
  </si>
  <si>
    <t>vzd</t>
  </si>
  <si>
    <t>Vzduchotechnika</t>
  </si>
  <si>
    <t>{4a11ee62-cc85-4df0-a1b2-a628fd3a8038}</t>
  </si>
  <si>
    <t>el</t>
  </si>
  <si>
    <t>Elektroinstalace</t>
  </si>
  <si>
    <t>{85df2ca6-9fb2-46f8-a9cd-a726e7567976}</t>
  </si>
  <si>
    <t>rest</t>
  </si>
  <si>
    <t>Restaurátorské práce</t>
  </si>
  <si>
    <t>{ca2eb4b0-9c78-4456-9698-8ab418c29d6f}</t>
  </si>
  <si>
    <t>vrn</t>
  </si>
  <si>
    <t>Vedlejší a ostatní náklady</t>
  </si>
  <si>
    <t>{1b061d78-6d2a-4f42-bb97-bd272192ae89}</t>
  </si>
  <si>
    <t>a1</t>
  </si>
  <si>
    <t>50,423</t>
  </si>
  <si>
    <t>a12</t>
  </si>
  <si>
    <t>155,9</t>
  </si>
  <si>
    <t>KRYCÍ LIST SOUPISU PRACÍ</t>
  </si>
  <si>
    <t>a14</t>
  </si>
  <si>
    <t>766,17</t>
  </si>
  <si>
    <t>a15</t>
  </si>
  <si>
    <t>812,176</t>
  </si>
  <si>
    <t>a16</t>
  </si>
  <si>
    <t>756,058</t>
  </si>
  <si>
    <t>a18</t>
  </si>
  <si>
    <t>525,139</t>
  </si>
  <si>
    <t>Objekt:</t>
  </si>
  <si>
    <t>a19</t>
  </si>
  <si>
    <t>426</t>
  </si>
  <si>
    <t>so101 - SO 101 - Dělostřelecký srub N-S 75 Zelený</t>
  </si>
  <si>
    <t>a2</t>
  </si>
  <si>
    <t>261,325</t>
  </si>
  <si>
    <t>Soupis:</t>
  </si>
  <si>
    <t>a4</t>
  </si>
  <si>
    <t>54</t>
  </si>
  <si>
    <t>stav - Předpokládaný soupis stavebních prací</t>
  </si>
  <si>
    <t>a9</t>
  </si>
  <si>
    <t>492</t>
  </si>
  <si>
    <t>b2</t>
  </si>
  <si>
    <t>109,333</t>
  </si>
  <si>
    <t>b20</t>
  </si>
  <si>
    <t>36</t>
  </si>
  <si>
    <t>b4</t>
  </si>
  <si>
    <t>169,73</t>
  </si>
  <si>
    <t>b9</t>
  </si>
  <si>
    <t>6,073</t>
  </si>
  <si>
    <t>c1</t>
  </si>
  <si>
    <t>c10</t>
  </si>
  <si>
    <t>5,139</t>
  </si>
  <si>
    <t>c14</t>
  </si>
  <si>
    <t>27</t>
  </si>
  <si>
    <t>c15</t>
  </si>
  <si>
    <t>1,4</t>
  </si>
  <si>
    <t>c16</t>
  </si>
  <si>
    <t>1,449</t>
  </si>
  <si>
    <t>c21</t>
  </si>
  <si>
    <t>2,817</t>
  </si>
  <si>
    <t>c22</t>
  </si>
  <si>
    <t>6,793</t>
  </si>
  <si>
    <t>c25</t>
  </si>
  <si>
    <t>3,43</t>
  </si>
  <si>
    <t>c4</t>
  </si>
  <si>
    <t>255,32</t>
  </si>
  <si>
    <t>c7</t>
  </si>
  <si>
    <t>137</t>
  </si>
  <si>
    <t>c8</t>
  </si>
  <si>
    <t>45</t>
  </si>
  <si>
    <t>c9</t>
  </si>
  <si>
    <t>10,64</t>
  </si>
  <si>
    <t>z1</t>
  </si>
  <si>
    <t>0,259</t>
  </si>
  <si>
    <t>z11</t>
  </si>
  <si>
    <t>5,208</t>
  </si>
  <si>
    <t>z2</t>
  </si>
  <si>
    <t>215,465</t>
  </si>
  <si>
    <t>z24</t>
  </si>
  <si>
    <t>645,226</t>
  </si>
  <si>
    <t>z30</t>
  </si>
  <si>
    <t>z40</t>
  </si>
  <si>
    <t>18,15</t>
  </si>
  <si>
    <t>z41</t>
  </si>
  <si>
    <t>0,96</t>
  </si>
  <si>
    <t>z42</t>
  </si>
  <si>
    <t>117,42</t>
  </si>
  <si>
    <t>z44</t>
  </si>
  <si>
    <t>0,043</t>
  </si>
  <si>
    <t>z60</t>
  </si>
  <si>
    <t>5,361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</si>
  <si>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</si>
  <si>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</si>
  <si>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</si>
  <si>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</si>
  <si>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</si>
  <si>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</si>
  <si>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</si>
  <si>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</si>
  <si>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</si>
  <si>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</si>
  <si>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</si>
  <si>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</si>
  <si>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</si>
  <si>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</si>
  <si>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</si>
  <si>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</si>
  <si>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</si>
  <si>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</si>
  <si>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</si>
  <si>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</si>
  <si>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</si>
  <si>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</si>
  <si>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</si>
  <si>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</si>
  <si>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</si>
  <si>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</si>
  <si>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</si>
  <si>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</si>
  <si>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</si>
  <si>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</si>
  <si>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</si>
  <si>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</si>
  <si>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</si>
  <si>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</si>
  <si>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</si>
  <si>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</si>
  <si>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</si>
  <si>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</si>
  <si>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</si>
  <si>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</si>
  <si>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</si>
  <si>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</si>
  <si>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</si>
  <si>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</si>
  <si>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 - dle skut</t>
  </si>
  <si>
    <t>hod</t>
  </si>
  <si>
    <t>CS ÚRS 2019 01</t>
  </si>
  <si>
    <t>4</t>
  </si>
  <si>
    <t>1978638636</t>
  </si>
  <si>
    <t>PP</t>
  </si>
  <si>
    <t>Čerpání vody na dopravní výšku do 10 m s uvažovaným průměrným přítokem do 500 l/min</t>
  </si>
  <si>
    <t>VV</t>
  </si>
  <si>
    <t>"kobky"  24*3</t>
  </si>
  <si>
    <t>"udržování hladiny - dle skut"  24*60</t>
  </si>
  <si>
    <t>Součet</t>
  </si>
  <si>
    <t>115101301</t>
  </si>
  <si>
    <t>Pohotovost čerpací soupravy pro dopravní výšku do 10 m přítok do 500 l/min</t>
  </si>
  <si>
    <t>den</t>
  </si>
  <si>
    <t>53824602</t>
  </si>
  <si>
    <t>Pohotovost záložní čerpací soupravy pro dopravní výšku do 10 m s uvažovaným průměrným přítokem do 500 l/min</t>
  </si>
  <si>
    <t>3</t>
  </si>
  <si>
    <t>128401101</t>
  </si>
  <si>
    <t>Dolamování na dně odkopávek a prokopávek v hornině tř. 5</t>
  </si>
  <si>
    <t>m3</t>
  </si>
  <si>
    <t>-2022606690</t>
  </si>
  <si>
    <t>Dolamování na dně odkopávek a prokopávek v horninách tř. 5 až 7 ve vrstvě tloušťky do 1 000 mm, bez naložení v hornině tř. 5</t>
  </si>
  <si>
    <t>"výtah"  2,48*2,1</t>
  </si>
  <si>
    <t>z11*0,2</t>
  </si>
  <si>
    <t>132301101</t>
  </si>
  <si>
    <t>Hloubení rýh š do 600 mm v hornině tř. 4 objemu do 100 m3</t>
  </si>
  <si>
    <t>-1949314300</t>
  </si>
  <si>
    <t>Hloubení zapažených i nezapažených rýh šířky do 600 mm s urovnáním dna do předepsaného profilu a spádu v hornině tř. 4 do 100 m3</t>
  </si>
  <si>
    <t>"odhalení trasy odvodnění"  0,6*1,2*12+1*1*2</t>
  </si>
  <si>
    <t>"základ nájezdové rampy"  (0,24*0,3+0,3*0,3)*1,6</t>
  </si>
  <si>
    <t>5</t>
  </si>
  <si>
    <t>133401101</t>
  </si>
  <si>
    <t>Hloubení šachet v hornině tř. 5</t>
  </si>
  <si>
    <t>-1751778735</t>
  </si>
  <si>
    <t>Hloubení zapažených i nezapažených šachet s případným nutným přemístěním výkopku ve výkopišti v hornině tř. 5 pro jakýkoliv objem výkopu</t>
  </si>
  <si>
    <t>"dojezd VŠ"  2,58*2,2*1,07</t>
  </si>
  <si>
    <t>6</t>
  </si>
  <si>
    <t>14172001</t>
  </si>
  <si>
    <t>Pročištění stáv odvodňovacího kanálku z příkopu - dle skut vnějšího průměru do 160 mm v hornině tř 3 a 4</t>
  </si>
  <si>
    <t>m</t>
  </si>
  <si>
    <t>1506934906</t>
  </si>
  <si>
    <t>7</t>
  </si>
  <si>
    <t>161101151</t>
  </si>
  <si>
    <t>Svislé přemístění výkopku z horniny tř. 5 až 7 hl výkopu do 2,5 m</t>
  </si>
  <si>
    <t>1164983750</t>
  </si>
  <si>
    <t>Svislé přemístění výkopku  bez naložení do dopravní nádoby avšak s vyprázdněním dopravní nádoby na hromadu nebo do dopravního prostředku z horniny tř. 5 až 7, při hloubce výkopu přes 1 do 2,5 m</t>
  </si>
  <si>
    <t>8</t>
  </si>
  <si>
    <t>162701109</t>
  </si>
  <si>
    <t>Příplatek k vodorovnému přemístění výkopku/sypaniny z horniny tř. 1 až 4 ZKD 1000 m přes 10000 m</t>
  </si>
  <si>
    <t>1819516099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</si>
  <si>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</si>
  <si>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14*c10</t>
  </si>
  <si>
    <t>9</t>
  </si>
  <si>
    <t>162701155</t>
  </si>
  <si>
    <t>Vodorovné přemístění do 10000 m výkopku/sypaniny z horniny tř. 5 až 7</t>
  </si>
  <si>
    <t>284564608</t>
  </si>
  <si>
    <t>Vodorovné přemístění výkopku nebo sypaniny po suchu na obvyklém dopravním prostředku, bez naložení výkopku, avšak se složením bez rozhrnutí z horniny tř. 5 až 7 na vzdálenost přes 9 0000 do 10 000 m</t>
  </si>
  <si>
    <t>10</t>
  </si>
  <si>
    <t>161101158</t>
  </si>
  <si>
    <t>Svislé přemístění výkopku z horniny tř. 5 až 7 hl výkopu do 16 m</t>
  </si>
  <si>
    <t>-199993153</t>
  </si>
  <si>
    <t>Svislé přemístění výkopku bez naložení do dopravní nádoby avšak s vyprázdněním dopravní nádoby na hromadu nebo do dopravního prostředku z horniny tř. 5 až 7, při hloubce výkopu přes 14 do 16 m</t>
  </si>
  <si>
    <t>b9*2</t>
  </si>
  <si>
    <t>11</t>
  </si>
  <si>
    <t>162301151</t>
  </si>
  <si>
    <t>Vodorovné přemístění výkopku/sypaniny z hornin tř. 5 až 7 do 500 m</t>
  </si>
  <si>
    <t>844353817</t>
  </si>
  <si>
    <t>Vodorovné přemístění výkopku nebo sypaniny po suchu na obvyklém dopravním prostředku, bez naložení výkopku, avšak se složením bez rozhrnutí z horniny tř. 5 až 7 na vzdálenost přes 50 do 500 m</t>
  </si>
  <si>
    <t>12</t>
  </si>
  <si>
    <t>162701105</t>
  </si>
  <si>
    <t>Vodorovné přemístění do 10000 m výkopku/sypaniny z horniny tř. 1 až 4</t>
  </si>
  <si>
    <t>703382966</t>
  </si>
  <si>
    <t>Vodorovné přemístění výkopku nebo sypaniny po suchu na obvyklém dopravním prostředku, bez naložení výkopku, avšak se složením bez rozhrnutí z horniny tř. 1 až 4 na vzdálenost přes 9 000 do 10 000 m</t>
  </si>
  <si>
    <t>0,6*0,4*12+1*1*2+z1</t>
  </si>
  <si>
    <t>13</t>
  </si>
  <si>
    <t>162701159</t>
  </si>
  <si>
    <t>Příplatek k vodorovnému přemístění výkopku/sypaniny z horniny tř. 5 až 7 ZKD 1000 m přes 10000 m</t>
  </si>
  <si>
    <t>-69299919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</si>
  <si>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</si>
  <si>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b9*14</t>
  </si>
  <si>
    <t>14</t>
  </si>
  <si>
    <t>171201101</t>
  </si>
  <si>
    <t>Uložení sypaniny do násypů nezhutněných</t>
  </si>
  <si>
    <t>293480669</t>
  </si>
  <si>
    <t>Uložení sypaniny do násypů s rozprostřením sypaniny ve vrstvách a s hrubým urovnáním nezhutněných z jakýchkoliv hornin</t>
  </si>
  <si>
    <t>171201201</t>
  </si>
  <si>
    <t>Uložení sypaniny na skládky</t>
  </si>
  <si>
    <t>-99519055</t>
  </si>
  <si>
    <t>16</t>
  </si>
  <si>
    <t>171201211</t>
  </si>
  <si>
    <t>Poplatek za uložení odpadu ze sypaniny na skládce (skládkovné)</t>
  </si>
  <si>
    <t>t</t>
  </si>
  <si>
    <t>341100124</t>
  </si>
  <si>
    <t>Uložení sypaniny poplatek za uložení sypaniny na skládce (skládkovné)</t>
  </si>
  <si>
    <t>c10*2</t>
  </si>
  <si>
    <t>17</t>
  </si>
  <si>
    <t>174101101</t>
  </si>
  <si>
    <t>Zásyp jam, šachet rýh nebo kolem objektů sypaninou se zhutněním</t>
  </si>
  <si>
    <t>-1503584249</t>
  </si>
  <si>
    <t>Zásyp sypaninou z jakékoliv horniny s uložením výkopku ve vrstvách se zhutněním jam, šachet, rýh nebo kolem objektů v těchto vykopávkách</t>
  </si>
  <si>
    <t>"nad trativodem - dle skut"  c9-0,6*0,4*12-1*1*2</t>
  </si>
  <si>
    <t>Zakládání</t>
  </si>
  <si>
    <t>18</t>
  </si>
  <si>
    <t>212572121</t>
  </si>
  <si>
    <t>Lože pro trativody z kameniva drobného těženého</t>
  </si>
  <si>
    <t>177702326</t>
  </si>
  <si>
    <t>0,6*0,4*12+1*1*2</t>
  </si>
  <si>
    <t>19</t>
  </si>
  <si>
    <t>212755215</t>
  </si>
  <si>
    <t>Trativody z drenážních trubek plastových flexibilních D 130 mm bez lože</t>
  </si>
  <si>
    <t>-440542603</t>
  </si>
  <si>
    <t>Trativody bez lože z drenážních trubek plastových flexibilních D 125 mm</t>
  </si>
  <si>
    <t>20</t>
  </si>
  <si>
    <t>213141111</t>
  </si>
  <si>
    <t>Zřízení vrstvy z geotextilie v rovině nebo ve sklonu do 1:5 š do 3 m</t>
  </si>
  <si>
    <t>m2</t>
  </si>
  <si>
    <t>-1776373124</t>
  </si>
  <si>
    <t>Zřízení vrstvy z geotextilie filtrační, separační, odvodňovací, ochranné, výztužné nebo protierozní v rovině nebo ve sklonu do 1:5, šířky do 3 m</t>
  </si>
  <si>
    <t>0,6*12</t>
  </si>
  <si>
    <t>M</t>
  </si>
  <si>
    <t>693111460</t>
  </si>
  <si>
    <t>textilie  300 g/m2 do š 8,8 m</t>
  </si>
  <si>
    <t>1500122235</t>
  </si>
  <si>
    <t>geotextilie geotextilie netkané  (polypropylenová vlákna) se základní ÚV stabilizací šíře do 8,8 m 63/ 30  300 g/m2</t>
  </si>
  <si>
    <t>0,6*12*1,15</t>
  </si>
  <si>
    <t>22</t>
  </si>
  <si>
    <t>274313711</t>
  </si>
  <si>
    <t>Základové pásy z betonu tř. C 20/25</t>
  </si>
  <si>
    <t>1661973064</t>
  </si>
  <si>
    <t>Základy z betonu prostého pasy betonu kamenem neprokládaného tř. C 20/25</t>
  </si>
  <si>
    <t>z1*1,035</t>
  </si>
  <si>
    <t>Svislé a kompletní konstrukce</t>
  </si>
  <si>
    <t>23</t>
  </si>
  <si>
    <t>311231116</t>
  </si>
  <si>
    <t>Zdivo nosné z cihel dl 290 mm pevnosti P 7 až 15 na MC 10</t>
  </si>
  <si>
    <t>-1418894637</t>
  </si>
  <si>
    <t>Zdivo z cihel pálených nosné z cihel plných dl. 290 mm P 7 až 15, na maltu MC-5 nebo MC-10</t>
  </si>
  <si>
    <t>"vstup profilace"  0,5*(1,85+2,09)*2,33-0,9*1,97</t>
  </si>
  <si>
    <t>c21*0,55</t>
  </si>
  <si>
    <t>24</t>
  </si>
  <si>
    <t>311271126</t>
  </si>
  <si>
    <t>Zdivo z cihel betonových 290x140x65 mm na maltu M10</t>
  </si>
  <si>
    <t>1507682538</t>
  </si>
  <si>
    <t>Zdivo z cihel betonových s plně promaltovanými styčnými sparami, rozměr 240x115x70 mm, na cementovou maltu M10</t>
  </si>
  <si>
    <t>"vš"  (1,6*2+2,48)*0,6*0,25</t>
  </si>
  <si>
    <t>25</t>
  </si>
  <si>
    <t>317121101</t>
  </si>
  <si>
    <t>Montáž prefabrikovaných překladů pro světlost otvoru do 1050 mm</t>
  </si>
  <si>
    <t>kus</t>
  </si>
  <si>
    <t>-1326997383</t>
  </si>
  <si>
    <t>Montáž prefabrikovaných překladů pro světlost otvoru od 600 do 1050 mm</t>
  </si>
  <si>
    <t>26</t>
  </si>
  <si>
    <t>593211010</t>
  </si>
  <si>
    <t>překlad železobetonový RZP 2/10 149x14x14 cm</t>
  </si>
  <si>
    <t>-1827359306</t>
  </si>
  <si>
    <t>překlady železobetonové RZP    2/10            149 x 14 x 14</t>
  </si>
  <si>
    <t>593211000</t>
  </si>
  <si>
    <t>překlad železobetonový RZP 1/10 119x14x14 cm</t>
  </si>
  <si>
    <t>1782804652</t>
  </si>
  <si>
    <t>překlady železobetonové RZP    1/10            119 x 14 x 14</t>
  </si>
  <si>
    <t>28</t>
  </si>
  <si>
    <t>319202</t>
  </si>
  <si>
    <t>Plošná sanace zdiva krystalickou hydroizolací,hloubkový účinek,  komplex řešení</t>
  </si>
  <si>
    <t>1598303185</t>
  </si>
  <si>
    <t>Plošná sanace zdiva krystalickou hydroizolací, komplex řešení</t>
  </si>
  <si>
    <t>P</t>
  </si>
  <si>
    <t>Poznámka k položce:
při větším průsaku vody, pro utěsnění trhlin a ošetření vyvěrající vlhkosti přetěsnit utěsňovací maltou</t>
  </si>
  <si>
    <t>"vš"  2,48*34,2</t>
  </si>
  <si>
    <t>29</t>
  </si>
  <si>
    <t>319203</t>
  </si>
  <si>
    <t>Sanace injektáží v oblasti spár vedoucích vodu,   komplex řešení dle TZ v PD (utěsnění hydraulicky tuhnoucí těsnící maltou a polyuretanovými pryskyřicemi))</t>
  </si>
  <si>
    <t>1226114595</t>
  </si>
  <si>
    <t>"pouze v případě odsouhlasení dle skut"  60</t>
  </si>
  <si>
    <t>30</t>
  </si>
  <si>
    <t>319204</t>
  </si>
  <si>
    <t>Sanace injektáží v oblasti spár nevedoucích vodu,   komplex řešení dle TZ v PD (utěsnění hydraulicky tuhnoucí těsnící maltou)</t>
  </si>
  <si>
    <t>-60769710</t>
  </si>
  <si>
    <t>31</t>
  </si>
  <si>
    <t>342241162</t>
  </si>
  <si>
    <t>Příčky tl 140 mm z cihel plných dl 290 mm pevnosti P 15 na MC</t>
  </si>
  <si>
    <t>993133009</t>
  </si>
  <si>
    <t>Příčky nebo přizdívky jednoduché z cihel nebo příčkovek pálených na maltu MVC nebo MC plných P 7,5 až P 15 dl. 290 mm (290x140x65 mm) o tl. 140 mm</t>
  </si>
  <si>
    <t>1,41*3,55-0,8*1,97</t>
  </si>
  <si>
    <t>32</t>
  </si>
  <si>
    <t>38032624x</t>
  </si>
  <si>
    <t>Kompletní konstrukce   ze ŽB vodovzdorného tř. C 25/30 XC4 s přísadou proti pronikání vody do 2% cementu tl do 300 mm  - vš</t>
  </si>
  <si>
    <t>973843288</t>
  </si>
  <si>
    <t>2,1*2,48*0,5+2,48*1*0,25+(1,6*2+2,48)*0,25*(35,2-0,6)-1,21*2,13*0,25*3</t>
  </si>
  <si>
    <t>"spád"  0,175*1,6*1,94</t>
  </si>
  <si>
    <t>33</t>
  </si>
  <si>
    <t>380356231</t>
  </si>
  <si>
    <t>Bednění kompletních konstrukcí  neomítaných ploch rovinných zřízení</t>
  </si>
  <si>
    <t>-1583075660</t>
  </si>
  <si>
    <t>Bednění kompletních konstrukcí  neomítaných z betonu prostého nebo železového ploch rovinných zřízení</t>
  </si>
  <si>
    <t>"vš"  (1,6*2+1,94+2,48)*35,2-(1,21+2,13*2)*3*0,25+(2,41+3,5-0,6)*2,1-1,21*2,13*6+1,85*2,16-2,48*1</t>
  </si>
  <si>
    <t>34</t>
  </si>
  <si>
    <t>380356232</t>
  </si>
  <si>
    <t>Bednění kompletních konstrukcí  neomítaných ploch rovinných odstranění</t>
  </si>
  <si>
    <t>-1028513190</t>
  </si>
  <si>
    <t>Bednění kompletních konstrukcí neomítaných z betonu prostého nebo železového ploch rovinných odstranění</t>
  </si>
  <si>
    <t>35</t>
  </si>
  <si>
    <t>380361006</t>
  </si>
  <si>
    <t>Výztuž kompletních konstrukcí z betonářské oceli 10 505</t>
  </si>
  <si>
    <t>-865061462</t>
  </si>
  <si>
    <t>Výztuž kompletních konstrukcí z oceli 10 505 (R) nebo BSt 500</t>
  </si>
  <si>
    <t>a1*0,12</t>
  </si>
  <si>
    <t>38638111</t>
  </si>
  <si>
    <t>Jímka do vel. 750x750x750 mm pro odvodnění diamantového příkopu, vč roštu, síťky, rámečku</t>
  </si>
  <si>
    <t>-1477967029</t>
  </si>
  <si>
    <t>Jímka do vel. 750x750x750 mm pro odvodnění diamantového příkopu</t>
  </si>
  <si>
    <t>37</t>
  </si>
  <si>
    <t>38638118</t>
  </si>
  <si>
    <t>Jímka do 600x600x600 mm ze ŽB - vš a chlad jímky</t>
  </si>
  <si>
    <t>1551131890</t>
  </si>
  <si>
    <t>Vodorovné konstrukce</t>
  </si>
  <si>
    <t>38</t>
  </si>
  <si>
    <t>411171131</t>
  </si>
  <si>
    <t>Montáž ocelových kcí podlah a plošin hmotnosti do 30 kg/m2 pokrytých rošty</t>
  </si>
  <si>
    <t>1164513695</t>
  </si>
  <si>
    <t>Montáž ocelové konstrukce podlah a plošin pokrytou rošty hmotnosti konstrukce podlahy do 30 kg/m2</t>
  </si>
  <si>
    <t>"schodiště"  1,46</t>
  </si>
  <si>
    <t>39</t>
  </si>
  <si>
    <t>55399015</t>
  </si>
  <si>
    <t>Ocel schodiště a lávka vč. AR11, nosník UPE200, stupně lis rošt 305x1000mm vč chem kotvení, povrch úprava žár zink a nátěr</t>
  </si>
  <si>
    <t>kg</t>
  </si>
  <si>
    <t>740871004</t>
  </si>
  <si>
    <t>Ocel schodiště vč. AR11, nosník UPE200, stupně lis rošt 305x1000mm vč chem kotvení, povrch úprava</t>
  </si>
  <si>
    <t>40</t>
  </si>
  <si>
    <t>411321414</t>
  </si>
  <si>
    <t>Stropy deskové ze ŽB tř. C 25/30</t>
  </si>
  <si>
    <t>-1238454110</t>
  </si>
  <si>
    <t>Stropy z betonu železového (bez výztuže) stropů deskových, plochých střech, desek balkonových, desek hřibových stropů včetně hlavic hřibových sloupů tř. C 25/30</t>
  </si>
  <si>
    <t>"vstup"  2*0,7*1*1,035</t>
  </si>
  <si>
    <t>41</t>
  </si>
  <si>
    <t>411351101</t>
  </si>
  <si>
    <t>Zřízení bednění stropů deskových</t>
  </si>
  <si>
    <t>CS ÚRS 2015 01</t>
  </si>
  <si>
    <t>-375392516</t>
  </si>
  <si>
    <t>Bednění stropů, kleneb nebo skořepin bez podpěrné konstrukce stropů deskových, balkonových nebo plošných konzol plné, rovné, popř. s náběhy zřízení</t>
  </si>
  <si>
    <t>"vstup"  2*0,7</t>
  </si>
  <si>
    <t>42</t>
  </si>
  <si>
    <t>411351102</t>
  </si>
  <si>
    <t>Odstranění bednění stropů deskových</t>
  </si>
  <si>
    <t>1177841139</t>
  </si>
  <si>
    <t>Bednění stropů, kleneb nebo skořepin bez podpěrné konstrukce stropů deskových, balkonových nebo plošných konzol plné, rovné, popř. s náběhy odstranění</t>
  </si>
  <si>
    <t>43</t>
  </si>
  <si>
    <t>411354171</t>
  </si>
  <si>
    <t>Zřízení podpěrné konstrukce stropů v do 4 m pro zatížení do 5 kPa</t>
  </si>
  <si>
    <t>-1884905438</t>
  </si>
  <si>
    <t>Podpěrná konstrukce stropů výšky do 4 m se zesílením dna bednění na výměru m2 půdorysu pro zatížení betonovou směsí a výztuží do 5 kPa zřízení</t>
  </si>
  <si>
    <t>44</t>
  </si>
  <si>
    <t>411354172</t>
  </si>
  <si>
    <t>Odstranění podpěrné konstrukce stropů v do 4 m pro zatížení do 5 kPa</t>
  </si>
  <si>
    <t>1633943249</t>
  </si>
  <si>
    <t>Podpěrná konstrukce stropů výšky do 4 m se zesílením dna bednění na výměru m2 půdorysu pro zatížení betonovou směsí a výztuží do 5 kPa odstranění</t>
  </si>
  <si>
    <t>411361821</t>
  </si>
  <si>
    <t>Výztuž stropů betonářskou ocelí 10 505</t>
  </si>
  <si>
    <t>-1976201741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</si>
  <si>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</si>
  <si>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c16*0,03</t>
  </si>
  <si>
    <t>46</t>
  </si>
  <si>
    <t>411388531</t>
  </si>
  <si>
    <t>Zabetonování otvorů pl do 1 m2 - dobetonování makety střílny po osazení do otvoru - dle skut</t>
  </si>
  <si>
    <t>CS ÚRS 2018 01</t>
  </si>
  <si>
    <t>-2024922906</t>
  </si>
  <si>
    <t>2,5*1,5*1*2</t>
  </si>
  <si>
    <t>47</t>
  </si>
  <si>
    <t>413941123</t>
  </si>
  <si>
    <t>Osazování ocelových válcovaných nosníků stropů I, IE, U, UE nebo L do č. 22</t>
  </si>
  <si>
    <t>869079212</t>
  </si>
  <si>
    <t>Osazování ocelových válcovaných nosníků ve stropech I nebo IE nebo U nebo UE nebo L č. 14 až 22 nebo výšky do 220 mm</t>
  </si>
  <si>
    <t>"vš"  2,4*17,9*0,001</t>
  </si>
  <si>
    <t>48</t>
  </si>
  <si>
    <t>13010718</t>
  </si>
  <si>
    <t>ocel profilová IPN 160 jakost 11 375</t>
  </si>
  <si>
    <t>1757902570</t>
  </si>
  <si>
    <t>z44*1,08</t>
  </si>
  <si>
    <t>49</t>
  </si>
  <si>
    <t>430321414</t>
  </si>
  <si>
    <t>Schodišťová konstrukce a rampa ze ŽB tř. C 25/30</t>
  </si>
  <si>
    <t>1321160053</t>
  </si>
  <si>
    <t>Schodišťové konstrukce a rampy z betonu železového (bez výztuže) stupně, schodnice, ramena, podesty s nosníky tř. C 25/30</t>
  </si>
  <si>
    <t>c23</t>
  </si>
  <si>
    <t>1,72*0,75*0,5*0,5*(3,1+2,4)+0,3*0,15*0,5*0,5*(2,4+3,1)</t>
  </si>
  <si>
    <t>50</t>
  </si>
  <si>
    <t>430362021</t>
  </si>
  <si>
    <t>Výztuž schodišťové konstrukce a rampy svařovanými sítěmi Kari</t>
  </si>
  <si>
    <t>1421782808</t>
  </si>
  <si>
    <t>Výztuž schodišťových konstrukcí a ramp stupňů, schodnic, ramen, podest s nosníky ze svařovaných sítí z drátů typu KARI</t>
  </si>
  <si>
    <t>1,72*0,5*(3,1+2,4)*2*0,001*1,0273</t>
  </si>
  <si>
    <t>51</t>
  </si>
  <si>
    <t>431351121</t>
  </si>
  <si>
    <t>Zřízení bednění podest schodišť a ramp přímočarých v do 4 m</t>
  </si>
  <si>
    <t>-746007859</t>
  </si>
  <si>
    <t>Bednění podest, podstupňových desek a ramp včetně podpěrné konstrukce výšky do 4 m půdorysně přímočarých zřízení</t>
  </si>
  <si>
    <t>1,72*0,5*(3,1+2,4)+0,75*0,5*(3,1+2,4)</t>
  </si>
  <si>
    <t>52</t>
  </si>
  <si>
    <t>431351122</t>
  </si>
  <si>
    <t>Odstranění bednění podest schodišť a ramp přímočarých v do 4 m</t>
  </si>
  <si>
    <t>-2006439620</t>
  </si>
  <si>
    <t>Bednění podest, podstupňových desek a ramp včetně podpěrné konstrukce výšky do 4 m půdorysně přímočarých odstranění</t>
  </si>
  <si>
    <t>Úpravy povrchů, podlahy a osazování výplní</t>
  </si>
  <si>
    <t>53</t>
  </si>
  <si>
    <t>612142002</t>
  </si>
  <si>
    <t>Potažení vnitřních stěn sklovláknitým pletivem</t>
  </si>
  <si>
    <t>1654018361</t>
  </si>
  <si>
    <t>Potažení vnitřních ploch pletivem  v ploše nebo pruzích, na plném podkladu sklovláknitým provizorním přichycením stěn</t>
  </si>
  <si>
    <t>z60*2</t>
  </si>
  <si>
    <t>612331121</t>
  </si>
  <si>
    <t>Cementová omítka hladká jednovrstvá vnitřních stěn nanášená ručně</t>
  </si>
  <si>
    <t>2094440179</t>
  </si>
  <si>
    <t>Omítka cementová vnitřních ploch nanášená ručně jednovrstvá, tloušťky do 10 mm hladká svislých konstrukcí stěn</t>
  </si>
  <si>
    <t>c21+c25*2</t>
  </si>
  <si>
    <t>"vš"  0,6*(1,6*2+1,94+2,48)</t>
  </si>
  <si>
    <t>55</t>
  </si>
  <si>
    <t>6223311</t>
  </si>
  <si>
    <t>Cementová omítka hrubá jednovrstvá zatřená vnějších stěn nanášená ručně  - komplex viz PD TZ (vyšší podíl cementu, pevnost 10MPa, s podhozem, penetrací a nátěrem)</t>
  </si>
  <si>
    <t>1253379461</t>
  </si>
  <si>
    <t>"vstup"  c21+(1,26+2,55*2)*0,4</t>
  </si>
  <si>
    <t>56</t>
  </si>
  <si>
    <t>622612112</t>
  </si>
  <si>
    <t>Ochranný nátěr bezbarvý zpevňující dvojnásobný vnějších stěn z pohledového betonu ručně</t>
  </si>
  <si>
    <t>953445181</t>
  </si>
  <si>
    <t>57</t>
  </si>
  <si>
    <t>631311114</t>
  </si>
  <si>
    <t>Mazanina tl do 80 mm z betonu prostého tř. C 16/20</t>
  </si>
  <si>
    <t>-882503125</t>
  </si>
  <si>
    <t>Mazanina z betonu prostého tl. přes 50 do 80 mm tř. C 16/20</t>
  </si>
  <si>
    <t>"vš"  2,1*2,48*0,07</t>
  </si>
  <si>
    <t>58</t>
  </si>
  <si>
    <t>631311126</t>
  </si>
  <si>
    <t xml:space="preserve">Mazanina tl do 120 mm z betonu prostého tř. C 25/30 pro vyrovnání plochy ve spádu ke žlábku </t>
  </si>
  <si>
    <t>1373015072</t>
  </si>
  <si>
    <t>c7*0,12</t>
  </si>
  <si>
    <t>59</t>
  </si>
  <si>
    <t>631311224</t>
  </si>
  <si>
    <t>Mazanina tl do 120 mm z betonu prostého se zvýšenými nároky na prostředí tř. C 25/30</t>
  </si>
  <si>
    <t>304916581</t>
  </si>
  <si>
    <t>Mazanina z betonu  prostého se zvýšenými nároky na prostředí tl. přes 80 do 120 mm tř. C 25/30</t>
  </si>
  <si>
    <t>"nový náběh u zvonu - dle skut"  0,5</t>
  </si>
  <si>
    <t>60</t>
  </si>
  <si>
    <t>631311225</t>
  </si>
  <si>
    <t>Mazanina tl do 120 mm z betonu prostého C25/30 XC2 XF3</t>
  </si>
  <si>
    <t>2050853715</t>
  </si>
  <si>
    <t>Mazanina z betonu prostého vodostavebného V4 tl. přes 80 do 120 mm B 25</t>
  </si>
  <si>
    <t>c14*0,1</t>
  </si>
  <si>
    <t>61</t>
  </si>
  <si>
    <t>631311234</t>
  </si>
  <si>
    <t>Mazanina tl do 240 mm z betonu prostého se zvýšenými nároky na prostředí tř. C 25/30</t>
  </si>
  <si>
    <t>-1910193</t>
  </si>
  <si>
    <t>Mazanina z betonu  prostého se zvýšenými nároky na prostředí tl. přes 120 do 240 mm tř. C 25/30</t>
  </si>
  <si>
    <t>z40*0,175</t>
  </si>
  <si>
    <t>62</t>
  </si>
  <si>
    <t>631319022</t>
  </si>
  <si>
    <t>Příplatek k mazanině tl do 120 mm za přehlazení s poprášením cementem</t>
  </si>
  <si>
    <t>2054163871</t>
  </si>
  <si>
    <t>Příplatek k cenám mazanin za úpravu povrchu mazaniny přehlazením s poprášením cementem pro konečnou úpravu, mazanina tl. přes 80 do 120 mm (20 kg/m3)</t>
  </si>
  <si>
    <t>c7*0,12+c14*0,1</t>
  </si>
  <si>
    <t>63</t>
  </si>
  <si>
    <t>631319173</t>
  </si>
  <si>
    <t>Příplatek k mazanině tl do 120 mm za stržení povrchu spodní vrstvy před vložením výztuže</t>
  </si>
  <si>
    <t>-1501803159</t>
  </si>
  <si>
    <t>Příplatek k cenám mazanin za stržení povrchu spodní vrstvy mazaniny latí před vložením výztuže nebo pletiva pro tl. obou vrstev mazaniny přes 80 do 120 mm</t>
  </si>
  <si>
    <t>64</t>
  </si>
  <si>
    <t>631319175</t>
  </si>
  <si>
    <t>Příplatek k mazanině tl do 240 mm za stržení povrchu spodní vrstvy před vložením výztuže</t>
  </si>
  <si>
    <t>-262286268</t>
  </si>
  <si>
    <t>Příplatek k cenám mazanin  za stržení povrchu spodní vrstvy mazaniny latí před vložením výztuže nebo pletiva pro tl. obou vrstev mazaniny přes 120 do 240 mm</t>
  </si>
  <si>
    <t>65</t>
  </si>
  <si>
    <t>631351111</t>
  </si>
  <si>
    <t>Zřízení bednění otvorů a prostupů v podlahách</t>
  </si>
  <si>
    <t>1067036273</t>
  </si>
  <si>
    <t>Bednění v podlahách  otvorů a prostupů zřízení</t>
  </si>
  <si>
    <t>0,4*4*0,15*4</t>
  </si>
  <si>
    <t>66</t>
  </si>
  <si>
    <t>631351112</t>
  </si>
  <si>
    <t>Odstranění bednění otvorů a prostupů v podlahách</t>
  </si>
  <si>
    <t>436833373</t>
  </si>
  <si>
    <t>Bednění v podlahách  otvorů a prostupů odstranění</t>
  </si>
  <si>
    <t>67</t>
  </si>
  <si>
    <t>631362021</t>
  </si>
  <si>
    <t>Výztuž mazanin svařovanými sítěmi Kari</t>
  </si>
  <si>
    <t>1087979046</t>
  </si>
  <si>
    <t>Výztuž mazanin ze svařovaných sítí z drátů typu KARI</t>
  </si>
  <si>
    <t>c7*2*0,001*2,22+c14*2*0,001*1,541+z40*2*0,001*2,22</t>
  </si>
  <si>
    <t>68</t>
  </si>
  <si>
    <t>632451031</t>
  </si>
  <si>
    <t>Vyrovnávací potěr tl do 20 mm z MC 15 provedený v ploše</t>
  </si>
  <si>
    <t>-1047393394</t>
  </si>
  <si>
    <t>Potěr cementový vyrovnávací z malty (MC-15) v ploše o průměrné (střední) tl. od 10 do 20 mm</t>
  </si>
  <si>
    <t>c7+c14</t>
  </si>
  <si>
    <t>69</t>
  </si>
  <si>
    <t>632451109</t>
  </si>
  <si>
    <t>Cementový samonivelační potěr ze suchých směsí tloušťky do 25 mm, ponechání vytyčovacích betonových značek, tl. dle skut</t>
  </si>
  <si>
    <t>-1606384189</t>
  </si>
  <si>
    <t>Potěr cementový samonivelační ze suchých směsí tloušťky přes 20 do 25 mm</t>
  </si>
  <si>
    <t>70</t>
  </si>
  <si>
    <t>632451456</t>
  </si>
  <si>
    <t>Potěr pískocementový tl do 50 mm tř. C 25 běžný</t>
  </si>
  <si>
    <t>524659031</t>
  </si>
  <si>
    <t>Potěr pískocementový běžný tl. přes 40 do 50 mm tř. C 25</t>
  </si>
  <si>
    <t>71</t>
  </si>
  <si>
    <t>634111114</t>
  </si>
  <si>
    <t>Obvodová dilatace pružnou těsnicí páskou v 100 mm mezi stěnou a mazaninou</t>
  </si>
  <si>
    <t>-718953026</t>
  </si>
  <si>
    <t>Obvodová dilatace mezi stěnou a mazaninou pružnou těsnicí páskou výšky 100 mm</t>
  </si>
  <si>
    <t>"příkop"  c8+39</t>
  </si>
  <si>
    <t>72</t>
  </si>
  <si>
    <t>634663111</t>
  </si>
  <si>
    <t>Výplň dilatačních spar šířky do 10 mm v mazaninách polyuretanovou samonivelační hmotou</t>
  </si>
  <si>
    <t>-733723915</t>
  </si>
  <si>
    <t>Výplň dilatačních spar mazanin polyuretanovou samonivelační hmotou, šířka spáry do 10 mm</t>
  </si>
  <si>
    <t>73</t>
  </si>
  <si>
    <t>63466211</t>
  </si>
  <si>
    <t>Výplň dilatačních spár š do 30 mm v mazaninách polyuretanovým těsnícím tmelem</t>
  </si>
  <si>
    <t>-1602403929</t>
  </si>
  <si>
    <t>Výplň dilatačních spár mazanin tmelem , šířka spáry přes 20 do 30 mm</t>
  </si>
  <si>
    <t>"stropnice - dle skut"  27</t>
  </si>
  <si>
    <t>74</t>
  </si>
  <si>
    <t>634911112</t>
  </si>
  <si>
    <t>Řezání dilatačních spár š 5 mm hl do 20 mm v čerstvé betonové mazanině</t>
  </si>
  <si>
    <t>-1613940240</t>
  </si>
  <si>
    <t>Řezání dilatačních nebo smršťovacích spár v čerstvé betonové mazanině nebo potěru šířky do 5 mm, hloubky přes 10 do 20 mm</t>
  </si>
  <si>
    <t>(c7/3)*2+(c14/3)*2</t>
  </si>
  <si>
    <t>75</t>
  </si>
  <si>
    <t>634911134</t>
  </si>
  <si>
    <t>Řezání dilatačních spár š 20 mm hl do 80 mm v betonové mazanině</t>
  </si>
  <si>
    <t>-676945009</t>
  </si>
  <si>
    <t>Řezání dilatačních nebo smršťovacích spár v betonové mazanině nebo potěru šířky přes 10 do 20 mm, hloubky přes 50 do 80 mm</t>
  </si>
  <si>
    <t>76</t>
  </si>
  <si>
    <t>637411112</t>
  </si>
  <si>
    <t>Rigol tl do 20 cm z betonu tř. B 7,5 až C 8/10 vč vyčištění stávajícího</t>
  </si>
  <si>
    <t>1490517199</t>
  </si>
  <si>
    <t>Rigol se zatřeným povrchem z betonu tř. C 8/10, o tl. přes 150 do 200 mm</t>
  </si>
  <si>
    <t xml:space="preserve">"tvarování, spádování, popř bourání a nová kce kanálků vnitřní"  </t>
  </si>
  <si>
    <t>"d"  (18,855+1,12+0,41+3,3+1,01+4,005+3,245+2,87+1,59)*0,25</t>
  </si>
  <si>
    <t>"vnější"  39*0,25</t>
  </si>
  <si>
    <t>77</t>
  </si>
  <si>
    <t>642942111</t>
  </si>
  <si>
    <t>Osazování zárubní nebo rámů dveřních kovových do 2,5 m2 na MC</t>
  </si>
  <si>
    <t>70560229</t>
  </si>
  <si>
    <t>Osazování zárubní nebo rámů kovových dveřních lisovaných nebo z úhelníků bez dveřních křídel, na cementovou maltu, o ploše otvoru do 2,5 m2</t>
  </si>
  <si>
    <t>"02"  1</t>
  </si>
  <si>
    <t>"03"  1</t>
  </si>
  <si>
    <t>78</t>
  </si>
  <si>
    <t>553311560</t>
  </si>
  <si>
    <t>zárubeň ocelová pro běžné zdění H 160 800 L/P požární, replika původní</t>
  </si>
  <si>
    <t>1109717440</t>
  </si>
  <si>
    <t>zárubně kovové zárubně ocelové pro zdění H 160 800 L/P požární</t>
  </si>
  <si>
    <t>Ostatní konstrukce a práce, bourání</t>
  </si>
  <si>
    <t>79</t>
  </si>
  <si>
    <t>941111131</t>
  </si>
  <si>
    <t>Montáž lešení řadového trubkového lehkého s podlahami zatížení do 200 kg/m2 š do 1,5 m v do 10 m</t>
  </si>
  <si>
    <t>111773158</t>
  </si>
  <si>
    <t>Montáž lešení řadového trubkového lehkého pracovního s podlahami s provozním zatížením tř. 3 do 200 kg/m2 šířky tř. W12 přes 1,2 do 1,5 m, výšky do 10 m</t>
  </si>
  <si>
    <t>"venek - dle skut"  c8*9,2+1,5*2*4</t>
  </si>
  <si>
    <t>80</t>
  </si>
  <si>
    <t>941111231</t>
  </si>
  <si>
    <t>Příplatek k lešení řadovému trubkovému lehkému s podlahami š 1,5 m v 10 m za první a ZKD den použití</t>
  </si>
  <si>
    <t>1288626778</t>
  </si>
  <si>
    <t>Montáž lešení řadového trubkového lehkého pracovního s podlahami s provozním zatížením tř. 3 do 200 kg/m2 Příplatek za první a každý další den použití lešení k ceně -1131</t>
  </si>
  <si>
    <t>a19*30*5</t>
  </si>
  <si>
    <t>81</t>
  </si>
  <si>
    <t>941111831</t>
  </si>
  <si>
    <t>Demontáž lešení řadového trubkového lehkého s podlahami zatížení do 200 kg/m2 š do 1,5 m v do 10 m</t>
  </si>
  <si>
    <t>505283239</t>
  </si>
  <si>
    <t>Demontáž lešení řadového trubkového lehkého pracovního s podlahami s provozním zatížením tř. 3 do 200 kg/m2 šířky tř. W12 přes 1,2 do 1,5 m, výšky do 10 m</t>
  </si>
  <si>
    <t>82</t>
  </si>
  <si>
    <t>943211112</t>
  </si>
  <si>
    <t>Montáž lešení prostorového rámového lehkého s podlahami zatížení do 200 kg/m2 v do 25 m</t>
  </si>
  <si>
    <t>-1563355817</t>
  </si>
  <si>
    <t>Montáž lešení prostorového rámového lehkého pracovního s podlahami s provozním zatížením tř. 3 do 200 kg/m2, výšky přes 10 do 25 m</t>
  </si>
  <si>
    <t>"schody a výtah"  2,45*2,45*34,25+2,465*3,785*34,25</t>
  </si>
  <si>
    <t>83</t>
  </si>
  <si>
    <t>943211212</t>
  </si>
  <si>
    <t>Příplatek k lešení prostorovému rámovému lehkému s podlahami v do 25 m za první a ZKD den použití</t>
  </si>
  <si>
    <t>1769368965</t>
  </si>
  <si>
    <t>Montáž lešení prostorového rámového lehkého pracovního s podlahami Příplatek za první a každý další den použití lešení k ceně -1112</t>
  </si>
  <si>
    <t>a18*30*5</t>
  </si>
  <si>
    <t>84</t>
  </si>
  <si>
    <t>943211812</t>
  </si>
  <si>
    <t>Demontáž lešení prostorového rámového lehkého s podlahami zatížení do 200 kg/m2 v do 25 m</t>
  </si>
  <si>
    <t>461674236</t>
  </si>
  <si>
    <t>Demontáž lešení prostorového rámového lehkého pracovního s podlahami s provozním zatížením tř. 3 do 200 kg/m2, výšky přes 10 do 25 m</t>
  </si>
  <si>
    <t>85</t>
  </si>
  <si>
    <t>949101111</t>
  </si>
  <si>
    <t>Lešení pomocné pro objekty pozemních staveb s lešeňovou podlahou v do 1,9 m zatížení do 150 kg/m2</t>
  </si>
  <si>
    <t>1308792700</t>
  </si>
  <si>
    <t>Lešení pomocné pracovní pro objekty pozemních staveb pro zatížení do 150 kg/m2, o výšce lešeňové podlahy do 1,9 m</t>
  </si>
  <si>
    <t>"vč ar2"  146,17+39*1,5</t>
  </si>
  <si>
    <t>86</t>
  </si>
  <si>
    <t>95294011</t>
  </si>
  <si>
    <t>PHP dle PBŘ</t>
  </si>
  <si>
    <t>1340312969</t>
  </si>
  <si>
    <t>87</t>
  </si>
  <si>
    <t>953331112</t>
  </si>
  <si>
    <t>Vložky do svislých dilatačních spár z lepenky pískované kladené volně</t>
  </si>
  <si>
    <t>908748980</t>
  </si>
  <si>
    <t>Vložky svislé do dilatačních spár z lepenky kladené volně, včetně dodání a osazení, v jakémkoliv zdivu, pískované</t>
  </si>
  <si>
    <t>"vstup"  0,75*2,84+1,5*0,75*0,5</t>
  </si>
  <si>
    <t>88</t>
  </si>
  <si>
    <t>953333115</t>
  </si>
  <si>
    <t>PVC těsnící pás do pracovních spar betonových kcí vnitřní š 150 mm</t>
  </si>
  <si>
    <t>1890752518</t>
  </si>
  <si>
    <t>"těsnění spáry u dveří výtahu"  2,1*2</t>
  </si>
  <si>
    <t>89</t>
  </si>
  <si>
    <t>953333221</t>
  </si>
  <si>
    <t>PVC těsnící pás do pracovních spar betonových kcí vnější š 240 mm kotva v do 20 mm</t>
  </si>
  <si>
    <t>-1260693317</t>
  </si>
  <si>
    <t>PVC těsnící pás do betonových konstrukcí do pracovních spar vnější, pokládaný na bednění nebo podkladní beton z vnější strany konstrukce šířky 240 mm, výška kotvy do 20 mm</t>
  </si>
  <si>
    <t>"vš"  2*(2,1+2,48)</t>
  </si>
  <si>
    <t>90</t>
  </si>
  <si>
    <t>953334118</t>
  </si>
  <si>
    <t>Bobtnavý pásek do pracovních spar betonových kcí bentonitový 20 x 15 mm - dle skut</t>
  </si>
  <si>
    <t>-443327286</t>
  </si>
  <si>
    <t>Bobtnavý pásek do pracovních spar betonových konstrukcí bentonitový, rozměru 20 x 15 mm</t>
  </si>
  <si>
    <t>"vš"  (35,2-0,6)*4+2*(2,1+2,48)</t>
  </si>
  <si>
    <t>91</t>
  </si>
  <si>
    <t>953334423</t>
  </si>
  <si>
    <t>Těsnící plech do pracovních spar betonových kcí s bitumenovým povrchem oboustranným š 160 mm</t>
  </si>
  <si>
    <t>-1039012884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</si>
  <si>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</si>
  <si>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"vš"  (1,85*2+2,48)*12</t>
  </si>
  <si>
    <t>92</t>
  </si>
  <si>
    <t>95395011</t>
  </si>
  <si>
    <t>DMTŽ stáv rozvodů a zařízení - dle skut</t>
  </si>
  <si>
    <t>hr</t>
  </si>
  <si>
    <t>-977184741</t>
  </si>
  <si>
    <t>93</t>
  </si>
  <si>
    <t>95395012</t>
  </si>
  <si>
    <t>Pročištění odtokových vpustí - dle skut</t>
  </si>
  <si>
    <t>-1288811245</t>
  </si>
  <si>
    <t>"d"  2</t>
  </si>
  <si>
    <t>94</t>
  </si>
  <si>
    <t>95395013</t>
  </si>
  <si>
    <t>Dmtž stáv výplně střílen</t>
  </si>
  <si>
    <t>1852277092</t>
  </si>
  <si>
    <t>95</t>
  </si>
  <si>
    <t>95395014</t>
  </si>
  <si>
    <t>D+M dilat lišty  vnitřní</t>
  </si>
  <si>
    <t>1209812274</t>
  </si>
  <si>
    <t>96</t>
  </si>
  <si>
    <t>95395015</t>
  </si>
  <si>
    <t>Oprava sloupů bednění - dle skut, postup sanace stejný jako u betonových stěn - viz TZ</t>
  </si>
  <si>
    <t>-2102189435</t>
  </si>
  <si>
    <t>Poznámka k položce:
cena vč lešení</t>
  </si>
  <si>
    <t>"dle cad"  57,6</t>
  </si>
  <si>
    <t>97</t>
  </si>
  <si>
    <t>95395016</t>
  </si>
  <si>
    <t>Utěsnění vrtu pro vzd na stropnici do pr 400mm</t>
  </si>
  <si>
    <t>-1312699922</t>
  </si>
  <si>
    <t>98</t>
  </si>
  <si>
    <t>95395018</t>
  </si>
  <si>
    <t>D+M dilat lišty  vnější</t>
  </si>
  <si>
    <t>1454160144</t>
  </si>
  <si>
    <t>99</t>
  </si>
  <si>
    <t>95395019</t>
  </si>
  <si>
    <t>Stavební výpomoce profesím (pro celou stavbu)</t>
  </si>
  <si>
    <t>-1683751440</t>
  </si>
  <si>
    <t>100</t>
  </si>
  <si>
    <t>953961113</t>
  </si>
  <si>
    <t>Kotvy chemickým tmelem M 12 hl 110 mm do betonu, ŽB nebo kamene s vyvrtáním otvoru</t>
  </si>
  <si>
    <t>-178237370</t>
  </si>
  <si>
    <t>Kotvy chemické s vyvrtáním otvoru do betonu, železobetonu nebo tvrdého kamene tmel, velikost M 12, hloubka 110 mm</t>
  </si>
  <si>
    <t>"07"  12*2</t>
  </si>
  <si>
    <t>"08"  16*4</t>
  </si>
  <si>
    <t>101</t>
  </si>
  <si>
    <t>953961114</t>
  </si>
  <si>
    <t>Kotvy chemickým tmelem M 16 hl 125 mm do betonu, ŽB nebo kamene s vyvrtáním otvoru</t>
  </si>
  <si>
    <t>-1609707920</t>
  </si>
  <si>
    <t>Kotvy chemické s vyvrtáním otvoru do betonu, železobetonu nebo tvrdého kamene tmel, velikost M 16, hloubka 125 mm</t>
  </si>
  <si>
    <t>"zábradlí výtah"  16</t>
  </si>
  <si>
    <t>102</t>
  </si>
  <si>
    <t>953965135</t>
  </si>
  <si>
    <t>Kotevní šroub pro chemické kotvy M 16 dl 500 mm</t>
  </si>
  <si>
    <t>1028011743</t>
  </si>
  <si>
    <t>Kotvy chemické s vyvrtáním otvoru  kotevní šrouby pro chemické kotvy, velikost M 16, délka 500 mm</t>
  </si>
  <si>
    <t>"vš"  115*2</t>
  </si>
  <si>
    <t>103</t>
  </si>
  <si>
    <t>961055111</t>
  </si>
  <si>
    <t>Bourání základů ze ŽB</t>
  </si>
  <si>
    <t>-976990908</t>
  </si>
  <si>
    <t>Bourání základů z betonu  železového</t>
  </si>
  <si>
    <t>"dojezd vš"  2,2*2,58*0,5</t>
  </si>
  <si>
    <t>104</t>
  </si>
  <si>
    <t>963042819</t>
  </si>
  <si>
    <t>Bourání schodišťových stupňů betonových zhotovených na místě</t>
  </si>
  <si>
    <t>-836586529</t>
  </si>
  <si>
    <t>"vnitřek"  2,1*2</t>
  </si>
  <si>
    <t>"venek"  2,2*2</t>
  </si>
  <si>
    <t>105</t>
  </si>
  <si>
    <t>965042121</t>
  </si>
  <si>
    <t>Bourání podkladů pod dlažby nebo mazanin betonových nebo z litého asfaltu tl do 100 mm pl do 1 m2</t>
  </si>
  <si>
    <t>557586596</t>
  </si>
  <si>
    <t>Bourání mazanin betonových nebo z litého asfaltu tl. do 100 mm, plochy do 1 m2</t>
  </si>
  <si>
    <t>"náběh u zvonu"  0,5</t>
  </si>
  <si>
    <t>106</t>
  </si>
  <si>
    <t>965042141</t>
  </si>
  <si>
    <t>Bourání podkladů pod dlažby nebo mazanin betonových nebo z litého asfaltu tl do 100 mm pl přes 4 m2</t>
  </si>
  <si>
    <t>-114994145</t>
  </si>
  <si>
    <t>Bourání podkladů pod dlažby nebo litých celistvých podlah a mazanin betonových nebo z litého asfaltu tl. do 100 mm, plochy přes 4 m2</t>
  </si>
  <si>
    <t>"příkop - odečet cad ar12"  137</t>
  </si>
  <si>
    <t>c7*0,03+c14*0,09</t>
  </si>
  <si>
    <t>107</t>
  </si>
  <si>
    <t>965042241</t>
  </si>
  <si>
    <t>Bourání podkladů pod dlažby nebo mazanin betonových nebo z litého asfaltu tl přes 100 mm pl pře 4 m2</t>
  </si>
  <si>
    <t>-243201350</t>
  </si>
  <si>
    <t>Bourání podkladů pod dlažby nebo litých celistvých podlah a mazanin betonových nebo z litého asfaltu tl. přes 100 mm, plochy přes 4 m2</t>
  </si>
  <si>
    <t>z11*0,15</t>
  </si>
  <si>
    <t>108</t>
  </si>
  <si>
    <t>962042320</t>
  </si>
  <si>
    <t>Bourání zdiva nadzákladového z betonu prostého do 1 m3</t>
  </si>
  <si>
    <t>738015589</t>
  </si>
  <si>
    <t>Bourání zdiva z betonu prostého  nadzákladového objemu do 1 m3</t>
  </si>
  <si>
    <t>"chladící jímky"  6,05*3</t>
  </si>
  <si>
    <t>z40*0,25</t>
  </si>
  <si>
    <t>109</t>
  </si>
  <si>
    <t>967041112</t>
  </si>
  <si>
    <t>Přisekání rovných ostění v betonu. kopírování střílnové profilace</t>
  </si>
  <si>
    <t>-841049389</t>
  </si>
  <si>
    <t>Přisekání (špicování) rovných ostění v betonu po hrubém vybourání otvorů bez odstupu</t>
  </si>
  <si>
    <t>"b"  1,62*4*1*2</t>
  </si>
  <si>
    <t>"vstup"  (1,85+2,33*2)*0,4</t>
  </si>
  <si>
    <t>110</t>
  </si>
  <si>
    <t>967042714</t>
  </si>
  <si>
    <t>Odsekání zdiva z kamene nebo betonu plošné tl do 300 mm</t>
  </si>
  <si>
    <t>1508619002</t>
  </si>
  <si>
    <t>Odsekání zdiva z kamene nebo betonu  plošné, tl. do 300 mm</t>
  </si>
  <si>
    <t>"vš"  2,16*0,8</t>
  </si>
  <si>
    <t>111</t>
  </si>
  <si>
    <t>968072641</t>
  </si>
  <si>
    <t>Vybourání kovových stěn kromě výkladních</t>
  </si>
  <si>
    <t>606143356</t>
  </si>
  <si>
    <t>Vybourání kovových rámů oken s křídly, dveřních zárubní, vrat, stěn, ostění nebo obkladů stěn jakýchkoliv, kromě výkladních jakékoliv plochy</t>
  </si>
  <si>
    <t>"nouzový pohon výtahu"  1,41*3,55</t>
  </si>
  <si>
    <t>112</t>
  </si>
  <si>
    <t>971052671</t>
  </si>
  <si>
    <t>Vybourání nebo prorážení otvorů v ŽB příčkách a zdech pl do 4 m2 tl do 750 mm</t>
  </si>
  <si>
    <t>-2076519020</t>
  </si>
  <si>
    <t>Vybourání a prorážení otvorů v železobetonových příčkách a zdech  základových nebo nadzákladových, plochy do 4 m2, tl. do 750 mm</t>
  </si>
  <si>
    <t>"bourání  u maket střílen"  1,5*1,5*1*2</t>
  </si>
  <si>
    <t>113</t>
  </si>
  <si>
    <t>971042651</t>
  </si>
  <si>
    <t>Vybourání otvorů v betonových příčkách a zdech pl do 4 m2</t>
  </si>
  <si>
    <t>-899004537</t>
  </si>
  <si>
    <t>Vybourání otvorů v betonových příčkách a zdech základových nebo nadzákladových plochy do 4 m2, tl. jakékoliv</t>
  </si>
  <si>
    <t>"b"  (1,6+0,72)*0,5*0,5*(1,6+0,72)*2*0,5</t>
  </si>
  <si>
    <t>"vstup"  (1,85*2,33-0,8*0,8)*0,4</t>
  </si>
  <si>
    <t>114</t>
  </si>
  <si>
    <t>973042251</t>
  </si>
  <si>
    <t>Vysekání kapes ve zdivu z betonu pl do 0,10 m2 hl do 300 mm</t>
  </si>
  <si>
    <t>-1351570829</t>
  </si>
  <si>
    <t>Vysekání výklenků nebo kapes ve zdivu betonovém  kapes, plochy do 0,10 m2, hl. do 300 mm</t>
  </si>
  <si>
    <t>"nosník vš"  2</t>
  </si>
  <si>
    <t>115</t>
  </si>
  <si>
    <t>973042341</t>
  </si>
  <si>
    <t>Vysekání kapes ve zdivu z betonu pl do 0,16 m2 hl do 150 mm</t>
  </si>
  <si>
    <t>-450273411</t>
  </si>
  <si>
    <t>Vysekání výklenků nebo kapes ve zdivu betonovém  kapes, plochy do 0,16 m2, hl. do 150 mm</t>
  </si>
  <si>
    <t>"chladící jímka"  3</t>
  </si>
  <si>
    <t>116</t>
  </si>
  <si>
    <t>973048121</t>
  </si>
  <si>
    <t>Vysekání kapes ve zdivu z betonu pro zavázání příček nebo zdí tl do 100 mm</t>
  </si>
  <si>
    <t>55677756</t>
  </si>
  <si>
    <t>Vysekání výklenků nebo kapes ve zdivu betonovém kapes pro zavázaní nových zdí a příček ve zdivu z betonu nebo z cihel na maltu cementovou, tl. do 100 mm</t>
  </si>
  <si>
    <t>"pro napojení beton dobetonávky"  4*1</t>
  </si>
  <si>
    <t>117</t>
  </si>
  <si>
    <t>974042564</t>
  </si>
  <si>
    <t>Vysekání rýh v dlažbě betonové nebo jiné monolitické hl do 150 mm š do 150 mm</t>
  </si>
  <si>
    <t>-775751397</t>
  </si>
  <si>
    <t>Vysekání rýh v betonové nebo jiné monolitické dlažbě s betonovým podkladem do hl. 150 mm a šířky do 150 mm</t>
  </si>
  <si>
    <t>"pro založení schodiště"  3,1</t>
  </si>
  <si>
    <t>118</t>
  </si>
  <si>
    <t>977131116</t>
  </si>
  <si>
    <t>Vrty příklepovými vrtáky D do 20 mm do cihelného zdiva nebo prostého betonu</t>
  </si>
  <si>
    <t>-1217297901</t>
  </si>
  <si>
    <t>Vrty příklepovými vrtáky do cihelného zdiva nebo prostého betonu průměru přes 16 do 20 mm</t>
  </si>
  <si>
    <t>"vš"  0,2*115*2</t>
  </si>
  <si>
    <t>119</t>
  </si>
  <si>
    <t>977151118</t>
  </si>
  <si>
    <t>Jádrové vrty diamantovými korunkami do D 100 mm do stavebních materiálů</t>
  </si>
  <si>
    <t>-978090726</t>
  </si>
  <si>
    <t>Jádrové vrty diamantovými korunkami do stavebních materiálů (železobetonu, betonu, cihel, obkladů, dlažeb, kamene) průměru přes 90 do 100 mm</t>
  </si>
  <si>
    <t>"odvodnění vš"  1</t>
  </si>
  <si>
    <t>120</t>
  </si>
  <si>
    <t>977151125</t>
  </si>
  <si>
    <t>Jádrové vrty diamantovými korunkami do D 200 mm do stavebních materiálů</t>
  </si>
  <si>
    <t>-1048330940</t>
  </si>
  <si>
    <t>Jádrové vrty diamantovými korunkami do stavebních materiálů (železobetonu, betonu, cihel, obkladů, dlažeb, kamene) průměru přes 180 do 200 mm</t>
  </si>
  <si>
    <t>"prostup pro kanalizaci do diamantového příkopu" 2,4</t>
  </si>
  <si>
    <t>121</t>
  </si>
  <si>
    <t>977151131</t>
  </si>
  <si>
    <t>Jádrové vrty diamantovými korunkami do D 400 mm do stavebních materiálů</t>
  </si>
  <si>
    <t>1512777405</t>
  </si>
  <si>
    <t>Jádrové vrty diamantovými korunkami do stavebních materiálů (železobetonu, betonu, cihel, obkladů, dlažeb, kamene) průměru přes 350 do 400 mm</t>
  </si>
  <si>
    <t>"vzd stropnice"  1,25</t>
  </si>
  <si>
    <t>122</t>
  </si>
  <si>
    <t>985112111</t>
  </si>
  <si>
    <t>Odsekání degradovaného betonu stěn tl do 10 mm</t>
  </si>
  <si>
    <t>-916035383</t>
  </si>
  <si>
    <t>Odsekání degradovaného betonu stěn, tloušťky do 10 mm</t>
  </si>
  <si>
    <t>a14*0,4+a12*0,4*2+a15*0,4</t>
  </si>
  <si>
    <t>a16*0,7</t>
  </si>
  <si>
    <t>123</t>
  </si>
  <si>
    <t>985112112</t>
  </si>
  <si>
    <t>Odsekání degradovaného betonu stěn tl do 30 mm</t>
  </si>
  <si>
    <t>-603356609</t>
  </si>
  <si>
    <t>Odsekání degradovaného betonu stěn, tloušťky přes 10 do 30 mm</t>
  </si>
  <si>
    <t>a16*0,3</t>
  </si>
  <si>
    <t>124</t>
  </si>
  <si>
    <t>985121122</t>
  </si>
  <si>
    <t>Tryskání degradovaného betonu stěn a rubu kleneb vodou pod tlakem do 1250 barů</t>
  </si>
  <si>
    <t>-1027747015</t>
  </si>
  <si>
    <t>Tryskání degradovaného betonu stěn, rubu kleneb a podlah vodou pod tlakem přes 300 do 1 250 barů</t>
  </si>
  <si>
    <t>a12*2+a14+a15</t>
  </si>
  <si>
    <t>125</t>
  </si>
  <si>
    <t>985131111</t>
  </si>
  <si>
    <t>Očištění ploch stěn, rubu kleneb a podlah tlakovou vodou</t>
  </si>
  <si>
    <t>-634958518</t>
  </si>
  <si>
    <t>a9+c7</t>
  </si>
  <si>
    <t>126</t>
  </si>
  <si>
    <t>985131211</t>
  </si>
  <si>
    <t>Očištění ploch stěn, rubu kleneb a podlah sušeným křemičitým pískem</t>
  </si>
  <si>
    <t>1936141779</t>
  </si>
  <si>
    <t>Očištění ploch stěn, rubu kleneb a podlah tryskání pískem sušeným</t>
  </si>
  <si>
    <t>Poznámka k položce:
 s následným odsátím a veškerým přesunem</t>
  </si>
  <si>
    <t>c8*9,2+39*2</t>
  </si>
  <si>
    <t>a14+a15+c7+c4</t>
  </si>
  <si>
    <t>127</t>
  </si>
  <si>
    <t>985131311</t>
  </si>
  <si>
    <t>Ruční dočištění ploch stěn, rubu kleneb a podlah ocelových kartáči</t>
  </si>
  <si>
    <t>804055497</t>
  </si>
  <si>
    <t>Očištění ploch stěn, rubu kleneb a podlah ruční dočištění ocelovými kartáči</t>
  </si>
  <si>
    <t>"schody-cad"  155,9</t>
  </si>
  <si>
    <t>"stěny a stropy-cad"  766,17</t>
  </si>
  <si>
    <t>"studna"  4*3*34,25+(2,465+3,785)*2*34,25-3,785*(2,55+2,41+2,16)</t>
  </si>
  <si>
    <t>"stropnice"  c14</t>
  </si>
  <si>
    <t>128</t>
  </si>
  <si>
    <t>985131411</t>
  </si>
  <si>
    <t>Očištění ploch stěn, rubu kleneb a podlah stlačeným vzduchem</t>
  </si>
  <si>
    <t>-1063085781</t>
  </si>
  <si>
    <t>Očištění ploch stěn, rubu kleneb a podlah vysušení stlačeným vzduchem</t>
  </si>
  <si>
    <t>b1</t>
  </si>
  <si>
    <t>"podlaha odečet cad vč AR2"  109,15+146,17</t>
  </si>
  <si>
    <t>"příkop"  c7</t>
  </si>
  <si>
    <t>129</t>
  </si>
  <si>
    <t>985141111</t>
  </si>
  <si>
    <t>Vyčištění trhlin a dutin ve spáře š do 30 mm hl do 150 mm</t>
  </si>
  <si>
    <t>876428546</t>
  </si>
  <si>
    <t>Vyčištění trhlin nebo dutin šířky do 30 mm, hloubky do 150 mm</t>
  </si>
  <si>
    <t>"stropnice"  33</t>
  </si>
  <si>
    <t>"pracovní spára"  20</t>
  </si>
  <si>
    <t>130</t>
  </si>
  <si>
    <t>9851421</t>
  </si>
  <si>
    <t>Vyřezání zkorodované výztuže, doplnění nové, zapravení okolí</t>
  </si>
  <si>
    <t>-1042843466</t>
  </si>
  <si>
    <t>Poznámka k položce:
dle skut</t>
  </si>
  <si>
    <t>(a14+a15)*0,15</t>
  </si>
  <si>
    <t>131</t>
  </si>
  <si>
    <t>985311111</t>
  </si>
  <si>
    <t>Reprofilace stěn cementovými sanačními maltami tl 10 mm</t>
  </si>
  <si>
    <t>-1197599089</t>
  </si>
  <si>
    <t>Reprofilace betonu sanačními maltami na cementové bázi ručně stěn, tloušťky do 10 mm</t>
  </si>
  <si>
    <t>132</t>
  </si>
  <si>
    <t>985311113</t>
  </si>
  <si>
    <t>Reprofilace stěn cementovými sanačními maltami tl 30 mm</t>
  </si>
  <si>
    <t>-1359337507</t>
  </si>
  <si>
    <t>Reprofilace betonu sanačními maltami na cementové bázi ručně stěn, tloušťky přes 20 do 30 mm</t>
  </si>
  <si>
    <t>133</t>
  </si>
  <si>
    <t>985321111</t>
  </si>
  <si>
    <t>Ochranný nátěr výztuže na cementové bázi stěn, líce kleneb a podhledů 1 vrstva tl 1 mm</t>
  </si>
  <si>
    <t>-1429249769</t>
  </si>
  <si>
    <t>Ochranný nátěr betonářské výztuže 1 vrstva tloušťky 1 mm na cementové bázi stěn, líce kleneb a podhledů</t>
  </si>
  <si>
    <t>(a12*2+a14+a15)*0,05</t>
  </si>
  <si>
    <t>134</t>
  </si>
  <si>
    <t>985323111</t>
  </si>
  <si>
    <t>Spojovací můstek reprofilovaného betonu na cementové bázi tl 1 mm</t>
  </si>
  <si>
    <t>-677319388</t>
  </si>
  <si>
    <t>Spojovací můstek reprofilovaného betonu na cementové bázi, tloušťky 1 mm</t>
  </si>
  <si>
    <t>135</t>
  </si>
  <si>
    <t>985324111</t>
  </si>
  <si>
    <t>Impregnační nátěr betonu dvojnásobný (OS-A)</t>
  </si>
  <si>
    <t>1307244937</t>
  </si>
  <si>
    <t>Ochranný nátěr betonu na bázi silanu impregnační dvojnásobný (OS-A)</t>
  </si>
  <si>
    <t>"podlaha"  c4+c7</t>
  </si>
  <si>
    <t>136</t>
  </si>
  <si>
    <t>98532422</t>
  </si>
  <si>
    <t>Ochranný transparentní nátěr betonu na bázi pur pryskyřic</t>
  </si>
  <si>
    <t>669302731</t>
  </si>
  <si>
    <t>"vstup"  c22+1,5*2,84+c7</t>
  </si>
  <si>
    <t>98542223</t>
  </si>
  <si>
    <t>Injektáž trhlin  v ŽB kcích tl do 100 mm polyuretanem včetně vrtů</t>
  </si>
  <si>
    <t>-1804224208</t>
  </si>
  <si>
    <t>Injektáž trhlin v betonových nebo železobetonových konstrukcích nízkotlaká do 0,6 MP s injektážními jehlami vloženými do vrtů včetně jejich vyvrtání polyuretanovou injektážní hmotou šířka trhlin přes 1 do 2 mtloušťka konstrukce do 100 mm</t>
  </si>
  <si>
    <t>138</t>
  </si>
  <si>
    <t>985564114</t>
  </si>
  <si>
    <t>Kotvičky pro výztuž stříkaného betonu hl do 200 mm z oceli D 16 mm do cementové malty</t>
  </si>
  <si>
    <t>1845501675</t>
  </si>
  <si>
    <t>Kotvičky pro výztuž stříkaného betonu z betonářské oceli do cementové malty, hloubky kotvení do 200 mm, průměru přes 10 do 16 mm</t>
  </si>
  <si>
    <t>"stropnice"  60</t>
  </si>
  <si>
    <t>997</t>
  </si>
  <si>
    <t>Přesun sutě</t>
  </si>
  <si>
    <t>139</t>
  </si>
  <si>
    <t>997013119</t>
  </si>
  <si>
    <t>Vnitrostaveništní doprava suti a vybouraných hmot pro budovy v do 30 m s použitím mechanizace</t>
  </si>
  <si>
    <t>1468110134</t>
  </si>
  <si>
    <t>Vnitrostaveništní doprava suti a vybouraných hmot vodorovně do 50 m svisle s použitím mechanizace pro budovy a haly výšky přes 27 do 30 m</t>
  </si>
  <si>
    <t>140</t>
  </si>
  <si>
    <t>997013501</t>
  </si>
  <si>
    <t>Odvoz suti a vybouraných hmot na skládku nebo meziskládku do 1 km se složením</t>
  </si>
  <si>
    <t>-779667605</t>
  </si>
  <si>
    <t>Odvoz suti a vybouraných hmot na skládku nebo meziskládku se složením, na vzdálenost do 1 km</t>
  </si>
  <si>
    <t>141</t>
  </si>
  <si>
    <t>997013509</t>
  </si>
  <si>
    <t>Příplatek k odvozu suti a vybouraných hmot na skládku ZKD 1 km přes 1 km</t>
  </si>
  <si>
    <t>-1544867201</t>
  </si>
  <si>
    <t>Odvoz suti a vybouraných hmot na skládku nebo meziskládku se složením, na vzdálenost Příplatek k ceně za každý další i započatý 1 km přes 1 km</t>
  </si>
  <si>
    <t>313,903*24 'Přepočtené koeficientem množství</t>
  </si>
  <si>
    <t>142</t>
  </si>
  <si>
    <t>997013831</t>
  </si>
  <si>
    <t>Poplatek za uložení stavebního směsného odpadu na skládce (skládkovné)</t>
  </si>
  <si>
    <t>-1928075204</t>
  </si>
  <si>
    <t>Poplatek za uložení stavebního odpadu na skládce (skládkovné) směsného</t>
  </si>
  <si>
    <t>998</t>
  </si>
  <si>
    <t>Přesun hmot</t>
  </si>
  <si>
    <t>143</t>
  </si>
  <si>
    <t>998017004</t>
  </si>
  <si>
    <t>Přesun hmot s omezením mechanizace pro budovy v do 36 m</t>
  </si>
  <si>
    <t>1712853640</t>
  </si>
  <si>
    <t>Přesun hmot pro budovy občanské výstavby, bydlení, výrobu a služby  s omezením mechanizace vodorovná dopravní vzdálenost do 100 m pro budovy s jakoukoliv nosnou konstrukcí výšky přes 24 do 36 m</t>
  </si>
  <si>
    <t>144</t>
  </si>
  <si>
    <t>998012034</t>
  </si>
  <si>
    <t>Příplatek k přesunu hmot pro budovy monolitické za zvětšený přesun do 500 m</t>
  </si>
  <si>
    <t>-1045127470</t>
  </si>
  <si>
    <t>Přesun hmot pro budovy občanské výstavby, bydlení, výrobu a služby  s nosnou svislou konstrukcí monolitickou betonovou tyčovou nebo plošnou s jakýkoliv obvodovým pláštěm kromě vyzdívaného Příplatek k cenám za zvětšený přesun přes vymezenou největší dopravní vzdálenost do 500 m</t>
  </si>
  <si>
    <t>PSV</t>
  </si>
  <si>
    <t>Práce a dodávky PSV</t>
  </si>
  <si>
    <t>711</t>
  </si>
  <si>
    <t>Izolace proti vodě, vlhkosti a plynům</t>
  </si>
  <si>
    <t>145</t>
  </si>
  <si>
    <t>711111001</t>
  </si>
  <si>
    <t>Provedení izolace proti zemní vlhkosti vodorovné za studena nátěrem penetračním</t>
  </si>
  <si>
    <t>-317426736</t>
  </si>
  <si>
    <t>Provedení izolace proti zemní vlhkosti natěradly a tmely za studena na ploše vodorovné V nátěrem penetračním</t>
  </si>
  <si>
    <t>146</t>
  </si>
  <si>
    <t>111631500</t>
  </si>
  <si>
    <t>lak asfaltový ALP/9 bal 9 kg</t>
  </si>
  <si>
    <t>958891945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</si>
  <si>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</si>
  <si>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</si>
  <si>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147</t>
  </si>
  <si>
    <t>711112001</t>
  </si>
  <si>
    <t>Provedení izolace proti zemní vlhkosti svislé za studena nátěrem penetračním</t>
  </si>
  <si>
    <t>-548514827</t>
  </si>
  <si>
    <t>Provedení izolace proti zemní vlhkosti natěradly a tmely za studena  na ploše svislé S nátěrem penetračním</t>
  </si>
  <si>
    <t>"vš"  1,85*(35,2+0,5+0,07)*2-2,16*1,85-1,85*(2,41+3,5)</t>
  </si>
  <si>
    <t>148</t>
  </si>
  <si>
    <t>711141559</t>
  </si>
  <si>
    <t>Provedení izolace proti zemní vlhkosti pásy přitavením vodorovné NAIP</t>
  </si>
  <si>
    <t>-557044784</t>
  </si>
  <si>
    <t>Provedení izolace proti zemní vlhkosti pásy přitavením NAIP na ploše vodorovné V</t>
  </si>
  <si>
    <t>149</t>
  </si>
  <si>
    <t>628522540</t>
  </si>
  <si>
    <t xml:space="preserve">pás asfaltovaný modifikovaný SBS  </t>
  </si>
  <si>
    <t>-1862573873</t>
  </si>
  <si>
    <t xml:space="preserve">pásy s modifikovaným asfaltem vložka textilie asfaltované pásy modifikované special(-25°C)  </t>
  </si>
  <si>
    <t>150</t>
  </si>
  <si>
    <t>711142559</t>
  </si>
  <si>
    <t>Provedení izolace proti zemní vlhkosti pásy přitavením svislé NAIP</t>
  </si>
  <si>
    <t>505201359</t>
  </si>
  <si>
    <t>Provedení izolace proti zemní vlhkosti pásy přitavením  NAIP na ploše svislé S</t>
  </si>
  <si>
    <t>151</t>
  </si>
  <si>
    <t>711193131</t>
  </si>
  <si>
    <t xml:space="preserve">Izolace proti zemní vlhkosti na svislé ploše těsnicí kaší  </t>
  </si>
  <si>
    <t>397561347</t>
  </si>
  <si>
    <t>"příkop"  3+4+11+(2,5+4)*3+1,5*2+4,5</t>
  </si>
  <si>
    <t>c8*0,25+39*0,5</t>
  </si>
  <si>
    <t>152</t>
  </si>
  <si>
    <t>998711103</t>
  </si>
  <si>
    <t>Přesun hmot tonážní pro izolace proti vodě, vlhkosti a plynům v objektech výšky do 60 m</t>
  </si>
  <si>
    <t>-912726125</t>
  </si>
  <si>
    <t>Přesun hmot pro izolace proti vodě, vlhkosti a plynům stanovený z hmotnosti přesunovaného materiálu vodorovná dopravní vzdálenost do 50 m v objektech výšky přes 12 do 60 m</t>
  </si>
  <si>
    <t>153</t>
  </si>
  <si>
    <t>998711192</t>
  </si>
  <si>
    <t>Příplatek k přesunu hmot tonážní 711 za zvětšený přesun do 100 m</t>
  </si>
  <si>
    <t>260131100</t>
  </si>
  <si>
    <t>Přesun hmot pro izolace proti vodě, vlhkosti a plynům  stanovený z hmotnosti přesunovaného materiálu Příplatek k cenám za zvětšený přesun přes vymezenou největší dopravní vzdálenost do 100 m</t>
  </si>
  <si>
    <t>712</t>
  </si>
  <si>
    <t>Povlakové krytiny</t>
  </si>
  <si>
    <t>154</t>
  </si>
  <si>
    <t>712300831</t>
  </si>
  <si>
    <t>Odstranění povlakové krytiny střech do 10° jednovrstvé</t>
  </si>
  <si>
    <t>-1929263804</t>
  </si>
  <si>
    <t>Odstranění ze střech plochých do 10 st. krytiny povlakové jednovrstvé</t>
  </si>
  <si>
    <t>155</t>
  </si>
  <si>
    <t>712300841</t>
  </si>
  <si>
    <t>Odstranění povlakové krytiny střech do 10° odškrabáním mechu s urovnáním povrchu a očištěním - odstranění náletu</t>
  </si>
  <si>
    <t>-1362448658</t>
  </si>
  <si>
    <t>Odstranění ze střech plochých do 10 st. mechu odškrabáním a očistěním s urovnáním povrchu</t>
  </si>
  <si>
    <t>"stropnice-oprava"  27</t>
  </si>
  <si>
    <t>"stropnice ostatní"  532-c14</t>
  </si>
  <si>
    <t>156</t>
  </si>
  <si>
    <t>712311101</t>
  </si>
  <si>
    <t>Provedení povlakové krytiny střech do 10° za studena lakem penetračním nebo asfaltovým</t>
  </si>
  <si>
    <t>-1040575263</t>
  </si>
  <si>
    <t>Provedení povlakové krytiny střech plochých do 10 st. natěradly a tmely za studena nátěrem lakem penetračním nebo asfaltovým</t>
  </si>
  <si>
    <t>157</t>
  </si>
  <si>
    <t>834130077</t>
  </si>
  <si>
    <t>158</t>
  </si>
  <si>
    <t>712341559</t>
  </si>
  <si>
    <t>Provedení povlakové krytiny střech do 10° pásy NAIP přitavením v plné ploše</t>
  </si>
  <si>
    <t>1922723239</t>
  </si>
  <si>
    <t>Provedení povlakové krytiny střech plochých do 10 st. pásy přitavením NAIP v plné ploše</t>
  </si>
  <si>
    <t>c14*2</t>
  </si>
  <si>
    <t>159</t>
  </si>
  <si>
    <t>-1772094219</t>
  </si>
  <si>
    <t>a4*1,15</t>
  </si>
  <si>
    <t>160</t>
  </si>
  <si>
    <t>998712104</t>
  </si>
  <si>
    <t>Přesun hmot tonážní tonážní pro krytiny povlakové v objektech v do 36 m</t>
  </si>
  <si>
    <t>-1234998842</t>
  </si>
  <si>
    <t>Přesun hmot pro povlakové krytiny stanovený z hmotnosti přesunovaného materiálu vodorovná dopravní vzdálenost do 50 m v objektech výšky přes 24 do 36 m</t>
  </si>
  <si>
    <t>767</t>
  </si>
  <si>
    <t>Konstrukce zámečnické</t>
  </si>
  <si>
    <t>161</t>
  </si>
  <si>
    <t>767131112</t>
  </si>
  <si>
    <t>Montáž stěn plechových svařovaných</t>
  </si>
  <si>
    <t>-1921883672</t>
  </si>
  <si>
    <t>Montáž stěn a příček z plechu spojených svařováním</t>
  </si>
  <si>
    <t>162</t>
  </si>
  <si>
    <t>55311011</t>
  </si>
  <si>
    <t>Doplnění plechů obložení - dle skut, tl. plechu 5mm</t>
  </si>
  <si>
    <t>-88195954</t>
  </si>
  <si>
    <t>163</t>
  </si>
  <si>
    <t>767132812</t>
  </si>
  <si>
    <t>Demontáž plechů svařovaných - obložení stěn</t>
  </si>
  <si>
    <t>-1766764599</t>
  </si>
  <si>
    <t>Demontáž stěn a příček z plechu svařovaných</t>
  </si>
  <si>
    <t>"odhad 30%, odečet cad vč. AR2"  120*0,3</t>
  </si>
  <si>
    <t>164</t>
  </si>
  <si>
    <t>767161119</t>
  </si>
  <si>
    <t>Montáž zábradlí rovného z trubek do zdi hmotnosti přes 45 kg</t>
  </si>
  <si>
    <t>1061616250</t>
  </si>
  <si>
    <t>Montáž zábradlí rovného z trubek nebo tenkostěnných profilů do zdiva, hmotnosti 1 m zábradlí přes 45 kg</t>
  </si>
  <si>
    <t>"výtah"   2,28*2</t>
  </si>
  <si>
    <t>165</t>
  </si>
  <si>
    <t>55389022</t>
  </si>
  <si>
    <t>Zábradlí výtahu v. 1230mm, rám 60/60/4, výplň 30/15/2, sloupek 40/60/3 s víčkem, kotvení</t>
  </si>
  <si>
    <t>2058470177</t>
  </si>
  <si>
    <t>Zábradlí výtahu v. 1230mm, rám 60/60/3, výplň 30/15/2, sloupek 60/100/6 s víčkem, kotvení</t>
  </si>
  <si>
    <t>95*2*1,05</t>
  </si>
  <si>
    <t>166</t>
  </si>
  <si>
    <t>767161211</t>
  </si>
  <si>
    <t>Montáž zábradlí rovného z profilové oceli do zdi do hmotnosti 20 kg</t>
  </si>
  <si>
    <t>976053955</t>
  </si>
  <si>
    <t>Montáž zábradlí rovného z profilové oceli do zdiva, hmotnosti 1 m zábradlí do 20 kg</t>
  </si>
  <si>
    <t>"07"  (2,29+2,74+0,15)*2</t>
  </si>
  <si>
    <t>"08"  25,5</t>
  </si>
  <si>
    <t>"09"  1,52+3,73+1,1+1,615</t>
  </si>
  <si>
    <t>"11"  3,1</t>
  </si>
  <si>
    <t>167</t>
  </si>
  <si>
    <t>55398014</t>
  </si>
  <si>
    <t>Zábradlí nájezdové rampy ozn 07, kotvení, madlo+sloupek+výplň PLO 40/5, vodící trubka 50/2,5</t>
  </si>
  <si>
    <t>-807495611</t>
  </si>
  <si>
    <t>254</t>
  </si>
  <si>
    <t>168</t>
  </si>
  <si>
    <t>55398015</t>
  </si>
  <si>
    <t>Zábradlí u objektu ozn 08, kotvení, madlo+sloupek+výplň PLO 40/5</t>
  </si>
  <si>
    <t>739084888</t>
  </si>
  <si>
    <t>420</t>
  </si>
  <si>
    <t>169</t>
  </si>
  <si>
    <t>55398025</t>
  </si>
  <si>
    <t>Zábradlí u objektu ozn 11, kotvení, madlo+sloupek+výplň PLO 40/5</t>
  </si>
  <si>
    <t>1279317342</t>
  </si>
  <si>
    <t>41,1</t>
  </si>
  <si>
    <t>170</t>
  </si>
  <si>
    <t>55398016</t>
  </si>
  <si>
    <t>Zábradlí na lávce ozn 09, kotvení, madlo+sloupek+výplň PLO 40/5, vodící trubka 50/2,5</t>
  </si>
  <si>
    <t>640833694</t>
  </si>
  <si>
    <t>209</t>
  </si>
  <si>
    <t>171</t>
  </si>
  <si>
    <t>767220410</t>
  </si>
  <si>
    <t>Montáž zábradlí schodišťového z profilové oceli do zdi hmotnosti do 20 kg</t>
  </si>
  <si>
    <t>1642541383</t>
  </si>
  <si>
    <t>Montáž schodišťového zábradlí z profilové oceli do zdiva, hmotnosti 1 m zábradlí do 20 kg</t>
  </si>
  <si>
    <t>"05"  1,71</t>
  </si>
  <si>
    <t>172</t>
  </si>
  <si>
    <t>55389011</t>
  </si>
  <si>
    <t>Zábradlí schodiště ozn 05 dl. 1710mm, kotvení do stěny a podlahy, TR 60/1,5</t>
  </si>
  <si>
    <t>-1747037493</t>
  </si>
  <si>
    <t>173</t>
  </si>
  <si>
    <t>767220510</t>
  </si>
  <si>
    <t>Montáž zábradlí schodišťového z profilové oceli na ocel konstrukci hmotnosti do 20 kg</t>
  </si>
  <si>
    <t>592414190</t>
  </si>
  <si>
    <t>Montáž schodišťového zábradlí z profilové oceli na ocelovou konstrukci, hmotnosti 1 m zábradlí do 20 kg</t>
  </si>
  <si>
    <t>"10"  4+1,215</t>
  </si>
  <si>
    <t>174</t>
  </si>
  <si>
    <t>55389012</t>
  </si>
  <si>
    <t>Zábradlí schodiště ozn 10, kotvení na OK schodiště, madlo+sloupek+výplň PLO 40/5</t>
  </si>
  <si>
    <t>1485725925</t>
  </si>
  <si>
    <t>175</t>
  </si>
  <si>
    <t>767590120</t>
  </si>
  <si>
    <t>Montáž podlahového roštu šroubovaného</t>
  </si>
  <si>
    <t>553830983</t>
  </si>
  <si>
    <t>Montáž podlahových konstrukcí podlahových roštů, podlah připevněných šroubováním</t>
  </si>
  <si>
    <t>"06"  304,5</t>
  </si>
  <si>
    <t>176</t>
  </si>
  <si>
    <t>55399014</t>
  </si>
  <si>
    <t>Nájezdová rampa na přístupovou lávku ozn 06, úprava pro tělesně postižené, kotvení do beton základu, š. 1500mm, dl. 2400mm, sklon 7st, pororošt</t>
  </si>
  <si>
    <t>205442688</t>
  </si>
  <si>
    <t>177</t>
  </si>
  <si>
    <t>767640111</t>
  </si>
  <si>
    <t>Montáž dveří ocelových vchodových jednokřídlových bez nadsvětlíku</t>
  </si>
  <si>
    <t>-832953949</t>
  </si>
  <si>
    <t>Montáž dveří ocelových vchodových jednokřídlových bez nadsvětlíku</t>
  </si>
  <si>
    <t>178</t>
  </si>
  <si>
    <t>553412</t>
  </si>
  <si>
    <t>dveře vstupní ocel ozn 03 plné hladké vel. 900x1970mm, límec imitace střílny (viz ozn d vč. AR10), napojení na fasádu, povrch úprava, rám, kování, zámek, příslušenství, tl. plechu 2,5mm</t>
  </si>
  <si>
    <t>-2145478909</t>
  </si>
  <si>
    <t>179</t>
  </si>
  <si>
    <t>767646510</t>
  </si>
  <si>
    <t>Montáž dveří protipožárního uzávěru jednokřídlového</t>
  </si>
  <si>
    <t>1488233204</t>
  </si>
  <si>
    <t>Montáž dveří ocelových protipožárních uzávěrů jednokřídlových</t>
  </si>
  <si>
    <t>180</t>
  </si>
  <si>
    <t>553411680</t>
  </si>
  <si>
    <t>dveře ocelové ozn 02 plné hladké protipožární  EW 30DP1  jednokřídlé 80 x 197 cm, samozavírač, kování, zámek, povrch úprava, replika původních</t>
  </si>
  <si>
    <t>424819409</t>
  </si>
  <si>
    <t>181</t>
  </si>
  <si>
    <t>7676499</t>
  </si>
  <si>
    <t>Generální klíč dle dispozic uživatele</t>
  </si>
  <si>
    <t>429433166</t>
  </si>
  <si>
    <t>182</t>
  </si>
  <si>
    <t>7678901</t>
  </si>
  <si>
    <t>D+M makety střílny Y ozn 01 (houfnice ráže 100mm vz 38), ocel plech tl. 5mm, povrch úprava, napojení na stěnu, střílnové profilování, dle det, vel venek 1260x1950mm, vniřek 2240x2580mm, dělení dle VD</t>
  </si>
  <si>
    <t>-703138116</t>
  </si>
  <si>
    <t>183</t>
  </si>
  <si>
    <t>76789014</t>
  </si>
  <si>
    <t>Kontrola kotvení stáv zábradlí schodiště, popř oprava</t>
  </si>
  <si>
    <t>-883777053</t>
  </si>
  <si>
    <t>184</t>
  </si>
  <si>
    <t>767995119x</t>
  </si>
  <si>
    <t>Montáž atypických zámečnických konstrukcí hmotnosti přes 500 kg</t>
  </si>
  <si>
    <t>1729355531</t>
  </si>
  <si>
    <t>Montáž ostatních atypických zámečnických konstrukcí hmotnosti přes 500 kg</t>
  </si>
  <si>
    <t>"ok nástupiště"</t>
  </si>
  <si>
    <t>(3,5+2,4)*6,84+(3,85*2+3,11*2+1,2*4)*27,8</t>
  </si>
  <si>
    <t>0,2*3*6,4+0,24*2*7,09+(3,91+3,3)*9,26+0,1*6*8,64+0,6*8,77</t>
  </si>
  <si>
    <t>185</t>
  </si>
  <si>
    <t>55389027</t>
  </si>
  <si>
    <t>Ocelová konstrukce nástupiště dle vč 6A</t>
  </si>
  <si>
    <t>-388695552</t>
  </si>
  <si>
    <t>186</t>
  </si>
  <si>
    <t>767996704</t>
  </si>
  <si>
    <t>Demontáž atypických zámečnických konstrukcí řezáním hmotnosti jednotlivých dílů do 500 kg</t>
  </si>
  <si>
    <t>864460562</t>
  </si>
  <si>
    <t>Demontáž ostatních zámečnických konstrukcí o hmotnosti jednotlivých dílů řezáním přes 250 do 500 kg</t>
  </si>
  <si>
    <t>"stáv schody"  (1,1*4,1+1,1*1,1)*60</t>
  </si>
  <si>
    <t>187</t>
  </si>
  <si>
    <t>998767104</t>
  </si>
  <si>
    <t>Přesun hmot tonážní pro zámečnické konstrukce v objektech v do 36 m</t>
  </si>
  <si>
    <t>-2120976364</t>
  </si>
  <si>
    <t>Přesun hmot pro zámečnické konstrukce stanovený z hmotnosti přesunovaného materiálu vodorovná dopravní vzdálenost do 50 m v objektech výšky přes 24 do 36 m</t>
  </si>
  <si>
    <t>777</t>
  </si>
  <si>
    <t>Podlahy lité</t>
  </si>
  <si>
    <t>188</t>
  </si>
  <si>
    <t>777611221</t>
  </si>
  <si>
    <t>Krycí epoxidový průmyslový nátěr schodišťových stupňů</t>
  </si>
  <si>
    <t>-1301842809</t>
  </si>
  <si>
    <t>Krycí nátěr schodištových stupňů průmyslový epoxidový</t>
  </si>
  <si>
    <t>189</t>
  </si>
  <si>
    <t>777611261</t>
  </si>
  <si>
    <t>Prosyp krycích nátěrů schodišťových stupňů křemenným pískem</t>
  </si>
  <si>
    <t>1626872625</t>
  </si>
  <si>
    <t>Krycí nátěr schodištových stupňů protiskluzová úprava prosyp křemenným pískem</t>
  </si>
  <si>
    <t>190</t>
  </si>
  <si>
    <t>998777104</t>
  </si>
  <si>
    <t>Přesun hmot tonážní pro podlahy lité v objektech v do 36 m</t>
  </si>
  <si>
    <t>1326147250</t>
  </si>
  <si>
    <t>Přesun hmot pro podlahy lité stanovený z hmotnosti přesunovaného materiálu vodorovná dopravní vzdálenost do 50 m v objektech výšky přes 24 do 36 m</t>
  </si>
  <si>
    <t>191</t>
  </si>
  <si>
    <t>998777181</t>
  </si>
  <si>
    <t>Příplatek k přesunu hmot tonážní 777 prováděný bez použití mechanizace</t>
  </si>
  <si>
    <t>-1540009372</t>
  </si>
  <si>
    <t>Přesun hmot pro podlahy lité  stanovený z hmotnosti přesunovaného materiálu Příplatek k cenám za přesun prováděný bez použití mechanizace pro jakoukoliv výšku objektu</t>
  </si>
  <si>
    <t>781</t>
  </si>
  <si>
    <t>Dokončovací práce - obklady</t>
  </si>
  <si>
    <t>192</t>
  </si>
  <si>
    <t>781495133</t>
  </si>
  <si>
    <t>Izolace ve spojení s obkladem - pás lepený ve vnitřním koutu</t>
  </si>
  <si>
    <t>-1309466187</t>
  </si>
  <si>
    <t xml:space="preserve">Ostatní prvky izolace ve spojení s obkladem pás, lepený vnitřní kout </t>
  </si>
  <si>
    <t>c8+39</t>
  </si>
  <si>
    <t>193</t>
  </si>
  <si>
    <t>998781104</t>
  </si>
  <si>
    <t>Přesun hmot tonážní pro obklady keramické v objektech v do 36 m</t>
  </si>
  <si>
    <t>779445073</t>
  </si>
  <si>
    <t>Přesun hmot pro obklady keramické stanovený z hmotnosti přesunovaného materiálu vodorovná dopravní vzdálenost do 50 m v objektech výšky přes 24 do 36 m</t>
  </si>
  <si>
    <t>783</t>
  </si>
  <si>
    <t>Dokončovací práce - nátěry</t>
  </si>
  <si>
    <t>194</t>
  </si>
  <si>
    <t>783306805</t>
  </si>
  <si>
    <t>Odstranění nátěru ze zámečnických konstrukcí opálením s obroušením</t>
  </si>
  <si>
    <t>1895133632</t>
  </si>
  <si>
    <t>Odstranění nátěrů ze zámečnických konstrukcí opálením s obroušením</t>
  </si>
  <si>
    <t>"oplechování stropů a stěn, odečet cad vč. ar2"  120</t>
  </si>
  <si>
    <t>"zábradlí"  1,1*42,3</t>
  </si>
  <si>
    <t>"dveře"  0,8*2*2</t>
  </si>
  <si>
    <t>195</t>
  </si>
  <si>
    <t>783314201</t>
  </si>
  <si>
    <t>Základní antikorozní jednonásobný syntetický standardní nátěr zámečnických konstrukcí</t>
  </si>
  <si>
    <t>1009780112</t>
  </si>
  <si>
    <t>Základní antikorozní nátěr zámečnických konstrukcí jednonásobný syntetický standardní</t>
  </si>
  <si>
    <t>"01"  (1,26*1,95+2,58*2,24+2*0,5*1,25*(1,26+1,95+2,58+2,24))*2</t>
  </si>
  <si>
    <t>"02"  0,8*1,97*2+(0,8+2*1,97)*(0,15+0,11)</t>
  </si>
  <si>
    <t>"03"  0,9*1,97*2+(0,9+2*1,97)*(0,15+0,11)</t>
  </si>
  <si>
    <t>"stáv"  b4</t>
  </si>
  <si>
    <t>196</t>
  </si>
  <si>
    <t>783315101</t>
  </si>
  <si>
    <t>Mezinátěr jednonásobný syntetický standardní zámečnických konstrukcí</t>
  </si>
  <si>
    <t>-590336473</t>
  </si>
  <si>
    <t>Mezinátěr zámečnických konstrukcí jednonásobný syntetický standardní</t>
  </si>
  <si>
    <t>197</t>
  </si>
  <si>
    <t>783317101</t>
  </si>
  <si>
    <t>Krycí jednonásobný syntetický standardní nátěr zámečnických konstrukcí</t>
  </si>
  <si>
    <t>1283974128</t>
  </si>
  <si>
    <t>Krycí nátěr (email) zámečnických konstrukcí jednonásobný syntetický standardní</t>
  </si>
  <si>
    <t>198</t>
  </si>
  <si>
    <t>783913161</t>
  </si>
  <si>
    <t>Penetrační syntetický nátěr pórovitých betonových podlah</t>
  </si>
  <si>
    <t>-1753264071</t>
  </si>
  <si>
    <t>Penetrační nátěr betonových podlah pórovitých ( např. z cihelné dlažby, betonu apod.) syntetický</t>
  </si>
  <si>
    <t>199</t>
  </si>
  <si>
    <t>783937161</t>
  </si>
  <si>
    <t>Krycí dvojnásobný epoxidový vodou ředitelný nátěr betonové podlahy</t>
  </si>
  <si>
    <t>-673987178</t>
  </si>
  <si>
    <t>Krycí (uzavírací) nátěr betonových podlah dvojnásobný epoxidový vodou ředitelný</t>
  </si>
  <si>
    <t>784</t>
  </si>
  <si>
    <t>Dokončovací práce - malby a tapety</t>
  </si>
  <si>
    <t>200</t>
  </si>
  <si>
    <t>784121001</t>
  </si>
  <si>
    <t>Oškrabání malby v mísnostech výšky do 3,80 m</t>
  </si>
  <si>
    <t>-908668399</t>
  </si>
  <si>
    <t>Oškrabání malby v místnostech výšky do 3,80 m</t>
  </si>
  <si>
    <t>"výměra odečet CAD, vč. ar2" 766,17</t>
  </si>
  <si>
    <t>201</t>
  </si>
  <si>
    <t>784181121</t>
  </si>
  <si>
    <t>Hloubková jednonásobná penetrace podkladu v místnostech výšky do 3,80 m</t>
  </si>
  <si>
    <t>978545203</t>
  </si>
  <si>
    <t>Penetrace podkladu jednonásobná hloubková v místnostech výšky do 3,80 m</t>
  </si>
  <si>
    <t>789</t>
  </si>
  <si>
    <t>Povrchové úpravy ocelových konstrukcí a technologických zařízení</t>
  </si>
  <si>
    <t>202</t>
  </si>
  <si>
    <t>7894212</t>
  </si>
  <si>
    <t>Žárové stříkání ocelových konstrukcí třídy I Zn 40 um, vč materiálu</t>
  </si>
  <si>
    <t>1256980770</t>
  </si>
  <si>
    <t>Žárové stříkání ocelových konstrukcí vyjma ocelových konstrukcí uzavřených nádob zinkem, tloušťky 40 μm, třídy I (0,740 kg Zn/m2)</t>
  </si>
  <si>
    <t>"05"  2*3,14*0,03*2,7</t>
  </si>
  <si>
    <t>"06"  0,304*32</t>
  </si>
  <si>
    <t>"07"  (2,29+2,74+0,15)*1*2*2</t>
  </si>
  <si>
    <t>"08"  25,5*1*2</t>
  </si>
  <si>
    <t>"09"  (1,52+3,73+1,1+1,625)*1*2</t>
  </si>
  <si>
    <t>"10"  (4+1,215)*1*2</t>
  </si>
  <si>
    <t>"11"  3,1*1*0,5*1</t>
  </si>
  <si>
    <t>"schodiště s lávkou"  1,46*32</t>
  </si>
  <si>
    <t>"zábradlí výtahu"  2*1,23*2*2</t>
  </si>
  <si>
    <t>"I160"  z44*32</t>
  </si>
  <si>
    <t>"ok nástupiště"  z24*23*0,001</t>
  </si>
  <si>
    <t>Práce a dodávky M</t>
  </si>
  <si>
    <t>33-M</t>
  </si>
  <si>
    <t>Montáže dopr.zaříz.,sklad. zař. a váh</t>
  </si>
  <si>
    <t>203</t>
  </si>
  <si>
    <t>93311011</t>
  </si>
  <si>
    <t>D+M elektr osobní trakční lanový výtah bez strojovny, pohon v šachtě výtahu, nosnost 630kg (8 osob), rychlost 1m/s, 3 stanice, kabina 1100/1400mm,pom osazovací konstrukce, kotvení, dle TZ, vstup dveře EI15 DP2, šachta 1600x1950mm, dorozumívací zařízení</t>
  </si>
  <si>
    <t>-1311429721</t>
  </si>
  <si>
    <t xml:space="preserve">Typ výtahu:     TOV 630/1,0
Třída výtahu:     I
Nosnost:     630 kg – 8 osob
Jmenovitá rychlost:    1,0 m/s
Dopravní zdvih:    30,63 m
Stanice / nástupiště:    3/3
Lanování:      2:1
Systém řízení:     Jednoduché tlačítkové
dodávka vč záložního zdroje 45min, rozvaděče a osvětlení šachty
Výtahový stroj:                  bezpřevodový 
Provozní výkon motoru:             4,3 KW
Nosné prostředky:    7 x lano 
Průměr lana:      6 mm 
Klec výtahu:     průchozí, rozměr 1100 x 1400 x 2100 mm
      hmotnost 6500 N 
Vyvažovací závaží:     v ocelové v rámu – umístěné v šachtě vedle klece
Zachycovače – klec:    obousměrné, splňující požadavky UCM
Omezovač rychlosti:    rychlost 1,0 m/s, splňující požadavky UCM 
Nárazník:     energii pohlcující, nelineární charakteristiky
</t>
  </si>
  <si>
    <t xml:space="preserve">Poznámka k položce:
dodávka vč potřebných revizí, odborných zkoušek a prohlídek, zásuvka u dojezdu výtahu, 1x žebřík do dojezdu a 1x pro evakuaci osob z kabiny, skříňka s kličkou, pro vozíčkáře, rozšířený práh s překrytím spáry
     Šachetní dveře:    3 x automatické teleskopické dveře 900x 2000 mm   
provedení – broušený nerez                                                                                                                       
Klecové dveře:               1 x automatické teleskopické dveře 900x2000 mm
 provedení – broušený nerez
Umístění rozvaděče výtahu:   vedle šachetních dveří v horní stanici 
      požární odolnost skříně EW 30 DP1 , krytí IP 64
Prostředí výtahu - šachta:   vlhké , relativní vlhkost vzduchu nad 95 % 
Připojeno na soustavu :   3 N PE ~50 Hz, 400 V
El. instalace:     drátová – dvojitá izolace , instalace kanál PVC
Hlavní vypínač:    25 A
Rozváděč výtahu:    s frekvenčním měničem
Ochrana před nebezpečným   
dotykovým napětím:     samočinným odpojením – ČSN 33 2000-4-41
čl. 413.1.3
      malým napětím – PELV – ČSN 33 2000-4-41
      čl. 411.1.5
     Elektrické vybavení / krytí IP 65 – zařízení odolává stříkající vodě
           - typ: MEZ E248, elektronické, mikroprocesorové, pro měnič frekvencí VVVF
popis: 
- tlačítkové řízení  s potvrzením volby / řízení se sběrem nahoru - dolů
- nouzový signál se světelnou signalizací
- závěsné kabely a el. instalace pro spojení strojovny s kabinou pro 2 stanice/3 nástupiště      
- elektronický akustický signál příjezdu kabiny do stanice (gong)
- obousměrné dorozumívací zařízení INTERCOM, spojení na mobilní síť GSM
- nouzové osvětlení v kabině, hmatem čitelné písmo tlačítek, vybavení dle 398/2009 Sb. 
- 2ks celoplošná infra závora kabinových dveří
- automatický nouzový sjezd do horní/spodní stanice s otevřením dveří
 Vedení kabiny a protiváhy
- konzole pro kotvení vodítek v provedení NEREZ
- ocelová vodítka s broušenými plochami, spojená spojkami systémem drážka / pero
- kotvení vodítek příchytkami a konzolami, příprava pro ocelovou konstrukci
 </t>
  </si>
  <si>
    <t>204</t>
  </si>
  <si>
    <t>93311013</t>
  </si>
  <si>
    <t>D+M zdvihací plošina pro tělesně postižené ozn 04, kotvení k zábradlí, napojení na elektro, nosnost 225kg, pojezd kolejnice nerez, vel podl plochy min 1000x800mm, sklopná, povrch úprava - dle TZ</t>
  </si>
  <si>
    <t>1173925889</t>
  </si>
  <si>
    <t>zt1 - Zdravotní technika - odvodnění chladících kobek</t>
  </si>
  <si>
    <t xml:space="preserve">    722 - Zdravotechnika - vnitřní vodovod</t>
  </si>
  <si>
    <t xml:space="preserve">    724 - Zdravotechnika - strojní vybavení</t>
  </si>
  <si>
    <t>722</t>
  </si>
  <si>
    <t>Zdravotechnika - vnitřní vodovod</t>
  </si>
  <si>
    <t>722174087</t>
  </si>
  <si>
    <t>Potrubí vodovodní plastové PE svařované na tupo do D 50 mm vč příslušenství (kolena, T kus)</t>
  </si>
  <si>
    <t>-2001543638</t>
  </si>
  <si>
    <t>Potrubí z plastových trubek z polyetylenu svařovaných na tupo D do 50</t>
  </si>
  <si>
    <t>722231074</t>
  </si>
  <si>
    <t>Ventil zpětný mosazný G 1 PN 10 do 110°C se dvěma závity</t>
  </si>
  <si>
    <t>-927767538</t>
  </si>
  <si>
    <t>Armatury se dvěma závity ventily zpětné mosazné PN 10 do 110°C G 1</t>
  </si>
  <si>
    <t>722232045</t>
  </si>
  <si>
    <t>Kohout kulový přímý G 1 PN 42 do 185°C vnitřní závit, s odvzdušněním</t>
  </si>
  <si>
    <t>-103230140</t>
  </si>
  <si>
    <t>Armatury se dvěma závity kulové kohouty PN 42 do 185 °C přímé vnitřní závit G 1</t>
  </si>
  <si>
    <t>72225111</t>
  </si>
  <si>
    <t>Hadice pryžové DN32</t>
  </si>
  <si>
    <t>-48497236</t>
  </si>
  <si>
    <t>722253113</t>
  </si>
  <si>
    <t>Spojka hadicová G 1</t>
  </si>
  <si>
    <t>soubor</t>
  </si>
  <si>
    <t>1519546310</t>
  </si>
  <si>
    <t>Požární příslušenství a armatury  hadicové spojky (K278) G 1</t>
  </si>
  <si>
    <t>7228801</t>
  </si>
  <si>
    <t>Stavební výpomoce -úchyty potrubí apod.</t>
  </si>
  <si>
    <t>-626599641</t>
  </si>
  <si>
    <t>998722101</t>
  </si>
  <si>
    <t>Přesun hmot tonážní pro vnitřní vodovod v objektech v do 6 m</t>
  </si>
  <si>
    <t>-486829737</t>
  </si>
  <si>
    <t>Přesun hmot pro vnitřní vodovod  stanovený z hmotnosti přesunovaného materiálu vodorovná dopravní vzdálenost do 50 m v objektech výšky do 6 m</t>
  </si>
  <si>
    <t>724</t>
  </si>
  <si>
    <t>Zdravotechnika - strojní vybavení</t>
  </si>
  <si>
    <t>724149101</t>
  </si>
  <si>
    <t>Montáž čerpadla vodovodního ponorného o výkonu do 56 litrů bez potrubí a příslušenství</t>
  </si>
  <si>
    <t>-1322349204</t>
  </si>
  <si>
    <t>Čerpadla vodovodní strojní bez potrubí montáž čerpadel ponorných bez potrubí a příslušenství o výkonu do 56 l</t>
  </si>
  <si>
    <t>426231</t>
  </si>
  <si>
    <t>čerpadlo ponorné vodovodní max 20 m Qmax 0,5 l/s, kalové</t>
  </si>
  <si>
    <t>-1719879767</t>
  </si>
  <si>
    <t>998724101</t>
  </si>
  <si>
    <t>Přesun hmot tonážní pro strojní vybavení v objektech v do 6 m</t>
  </si>
  <si>
    <t>-1659765323</t>
  </si>
  <si>
    <t>Přesun hmot pro strojní vybavení  stanovený z hmotnosti přesunovaného materiálu vodorovná dopravní vzdálenost do 50 m v objektech výšky do 6 m</t>
  </si>
  <si>
    <t>zt2 - Zdravotní technika - odvodnění výtahové šachty</t>
  </si>
  <si>
    <t>Potrubí vodovodní plastové PE svařované na tupo do D 50 mm vč příslušenství (kolena, T kus), připojení na plast</t>
  </si>
  <si>
    <t>Kohout kulový přímý G 1 PN 42 do 185°C vnitřní závit</t>
  </si>
  <si>
    <t>72281503</t>
  </si>
  <si>
    <t>Chránička PVC DN50</t>
  </si>
  <si>
    <t>-1286934918</t>
  </si>
  <si>
    <t>Napojení na stáv potrubí apod.</t>
  </si>
  <si>
    <t>998722181</t>
  </si>
  <si>
    <t>Příplatek k přesunu hmot tonážní 722 prováděný bez použití mechanizace</t>
  </si>
  <si>
    <t>812969107</t>
  </si>
  <si>
    <t>Přesun hmot pro vnitřní vodovod  stanovený z hmotnosti přesunovaného materiálu Příplatek k ceně za přesun prováděný bez použití mechanizace pro jakoukoliv výšku objektu</t>
  </si>
  <si>
    <t>426232</t>
  </si>
  <si>
    <t>čerpadlo ponorné vodovodní max 10 m Qmax 0,5 l/s, s plovákovým spínačem</t>
  </si>
  <si>
    <t>998724181</t>
  </si>
  <si>
    <t>Příplatek k přesunu hmot tonážní 724 prováděný bez použití mechanizace</t>
  </si>
  <si>
    <t>1510156958</t>
  </si>
  <si>
    <t>Přesun hmot pro strojní vybavení  stanovený z hmotnosti přesunovaného materiálu Příplatek k ceně za přesun prováděný bez použití mechanizace pro jakoukoliv výšku objektu</t>
  </si>
  <si>
    <t>6,255</t>
  </si>
  <si>
    <t>a11</t>
  </si>
  <si>
    <t>240,53</t>
  </si>
  <si>
    <t>186,8</t>
  </si>
  <si>
    <t>149,44</t>
  </si>
  <si>
    <t>347,67</t>
  </si>
  <si>
    <t>595,2</t>
  </si>
  <si>
    <t>21,848</t>
  </si>
  <si>
    <t>so102 - SO 102 - Pěchotní srub N-S 72 Můstek</t>
  </si>
  <si>
    <t>a25</t>
  </si>
  <si>
    <t>0,288</t>
  </si>
  <si>
    <t>a7</t>
  </si>
  <si>
    <t>46,947</t>
  </si>
  <si>
    <t>a8</t>
  </si>
  <si>
    <t>520,8</t>
  </si>
  <si>
    <t>11,77</t>
  </si>
  <si>
    <t>b11</t>
  </si>
  <si>
    <t>230,523</t>
  </si>
  <si>
    <t>1,809</t>
  </si>
  <si>
    <t>b5</t>
  </si>
  <si>
    <t>10,786</t>
  </si>
  <si>
    <t>b6</t>
  </si>
  <si>
    <t>1,618</t>
  </si>
  <si>
    <t>b8</t>
  </si>
  <si>
    <t>7,379</t>
  </si>
  <si>
    <t>12,452</t>
  </si>
  <si>
    <t>z5</t>
  </si>
  <si>
    <t xml:space="preserve">    5 - Komunikace pozemní</t>
  </si>
  <si>
    <t>122301101</t>
  </si>
  <si>
    <t>Odkopávky a prokopávky nezapažené v hornině tř. 4 objem do 100 m3</t>
  </si>
  <si>
    <t>-1532229104</t>
  </si>
  <si>
    <t>Odkopávky a prokopávky nezapažené s přehozením výkopku na vzdálenost do 3 m nebo s naložením na dopravní prostředek v hornině tř. 4 do 100 m3</t>
  </si>
  <si>
    <t>"nový vstup"  2*1,5</t>
  </si>
  <si>
    <t>a8*0,2</t>
  </si>
  <si>
    <t>133201101</t>
  </si>
  <si>
    <t>Hloubení šachet v hornině tř. 3 objemu do 100 m3</t>
  </si>
  <si>
    <t>-189591953</t>
  </si>
  <si>
    <t>Hloubení zapažených i nezapažených šachet s případným nutným přemístěním výkopku ve výkopišti v hornině tř. 3 do 100 m3</t>
  </si>
  <si>
    <t>"pro nasvícení"  0,4*0,4*0,6*3</t>
  </si>
  <si>
    <t>346969924</t>
  </si>
  <si>
    <t>a8*0,2+a25</t>
  </si>
  <si>
    <t>-585819296</t>
  </si>
  <si>
    <t>296476932</t>
  </si>
  <si>
    <t>a8*0,2*1,8+a25*1,8</t>
  </si>
  <si>
    <t>181151113</t>
  </si>
  <si>
    <t>Úprava zrnitosti zemin pláně rozpojením balvanů tl vrstvy do 200 mm v hornině tř. 1 až 4 pl do 500 m2</t>
  </si>
  <si>
    <t>442786327</t>
  </si>
  <si>
    <t>Úprava zrnitosti zemin pláně rozpojením balvanů v rovině nebo ve svahu sklonu do 1 : 5 při souvislé ploše do 500 m2 v hornině tř. 1 až 4, tl. vrstvy přes 150 do 200 mm</t>
  </si>
  <si>
    <t>181951102</t>
  </si>
  <si>
    <t>Úprava pláně v hornině tř. 1 až 4 se zhutněním</t>
  </si>
  <si>
    <t>1695186230</t>
  </si>
  <si>
    <t>Úprava pláně vyrovnáním výškových rozdílů v hornině tř. 1 až 4 se zhutněním</t>
  </si>
  <si>
    <t>"diamantový příkop"  7,37*6,37</t>
  </si>
  <si>
    <t>275313711</t>
  </si>
  <si>
    <t>Základové patky z betonu tř. C 20/25</t>
  </si>
  <si>
    <t>-798237893</t>
  </si>
  <si>
    <t>Základy z betonu prostého patky a bloky z betonu kamenem neprokládaného tř. C 20/25</t>
  </si>
  <si>
    <t>a25*1,035</t>
  </si>
  <si>
    <t>Zdivo nosné z cihel betonových dl 290 mm na MC 10</t>
  </si>
  <si>
    <t>-330394400</t>
  </si>
  <si>
    <t>Zdivo z cihel a tvárnic nepálených nosné z cihel betonových na maltu s plně promaltovanými styčnými spárami, rozměr cihel 290x140x65 mm MC-5 nebo MC-10</t>
  </si>
  <si>
    <t>"zvon"  2*3,14*1,175*1,595</t>
  </si>
  <si>
    <t>b1*0,45</t>
  </si>
  <si>
    <t>613254160</t>
  </si>
  <si>
    <t>"studna - pouze v případě odsouhlasení dle skut"  10</t>
  </si>
  <si>
    <t>1338087365</t>
  </si>
  <si>
    <t>38032623</t>
  </si>
  <si>
    <t>Kompletní konstrukce repliky zvonu ze ŽB mrazuvzdorného tř. C 25/30 XC3 XF3 tl do 300 mm</t>
  </si>
  <si>
    <t>2139489883</t>
  </si>
  <si>
    <t>Kompletní konstrukce z betonu železového bez výztuže a bednění pro prostředí s mrazovými cykly tř. C 25/30, tl. přes 150 do 300 mm</t>
  </si>
  <si>
    <t>(2*3,14*1,175*2,5+3,14*0,875*0,875)*0,3</t>
  </si>
  <si>
    <t>380356241</t>
  </si>
  <si>
    <t>Bednění kompletních konstrukcí neomítaných ploch zaoblených zřízení - zvon</t>
  </si>
  <si>
    <t>1569533503</t>
  </si>
  <si>
    <t>Bednění kompletních konstrukcí  neomítaných z betonu prostého nebo železového ploch zaoblených zřízení</t>
  </si>
  <si>
    <t>2*3,14*0,875*(2,5-0,3)+3,14*0,875*0,8752*3,14*1,175*1,1</t>
  </si>
  <si>
    <t>380356242</t>
  </si>
  <si>
    <t>Bednění kompletních konstrukcí  neomítaných ploch zaoblených odstranění</t>
  </si>
  <si>
    <t>-1585853404</t>
  </si>
  <si>
    <t>Bednění kompletních konstrukcí   neomítaných z betonu prostého nebo železového ploch zaoblených odstranění</t>
  </si>
  <si>
    <t>-1534322707</t>
  </si>
  <si>
    <t>Komunikace pozemní</t>
  </si>
  <si>
    <t>564261111</t>
  </si>
  <si>
    <t>Podklad nebo podsyp ze štěrkopísku ŠP tl 200 mm</t>
  </si>
  <si>
    <t>-695988053</t>
  </si>
  <si>
    <t>Podklad nebo podsyp ze štěrkopísku ŠP  s rozprostřením, vlhčením a zhutněním, po zhutnění tl. 200 mm</t>
  </si>
  <si>
    <t>596811220</t>
  </si>
  <si>
    <t>Kladení betonové dlažby komunikací pro pěší do lože z kameniva vel do 0,25 m2 plochy do 50 m2</t>
  </si>
  <si>
    <t>-218799350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</si>
  <si>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</si>
  <si>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592456200</t>
  </si>
  <si>
    <t>dlažba desková betonová 50x50x6 cm šedá</t>
  </si>
  <si>
    <t>-1656573156</t>
  </si>
  <si>
    <t>dlaždice betonové dlažba desková betonová HBB 50 x 50 x 6 šedá</t>
  </si>
  <si>
    <t>a8*1,02</t>
  </si>
  <si>
    <t>-887212112</t>
  </si>
  <si>
    <t>617331121</t>
  </si>
  <si>
    <t>Cementová omítka hladká jednovrstvá světlíků nebo výtahových šachet nanášená ručně</t>
  </si>
  <si>
    <t>-91184221</t>
  </si>
  <si>
    <t>Omítka cementová vnitřních ploch nanášená ručně jednovrstvá, tloušťky do 10 mm hladká uzavřených nebo omezených prostor světlíků nebo výtahových šachet</t>
  </si>
  <si>
    <t>"zvon"  b1</t>
  </si>
  <si>
    <t>622131121</t>
  </si>
  <si>
    <t>Penetrace akrylát-silikon vnějších stěn nanášená ručně</t>
  </si>
  <si>
    <t>-614053279</t>
  </si>
  <si>
    <t>Podkladní a spojovací vrstva vnějších omítaných ploch penetrace akrylát-silikonová nanášená ručně stěn</t>
  </si>
  <si>
    <t>622331121</t>
  </si>
  <si>
    <t>Cementová omítka hladká jednovrstvá vnějších stěn nanášená ručně</t>
  </si>
  <si>
    <t>1610108891</t>
  </si>
  <si>
    <t>Omítka cementová vnějších ploch  nanášená ručně jednovrstvá, tloušťky do 15 mm hladká stěn</t>
  </si>
  <si>
    <t>"na zazděné střílně"  1</t>
  </si>
  <si>
    <t>622451252</t>
  </si>
  <si>
    <t>Vnější omítka stěn torkretová dvouvrstvá tl 10+10 mm</t>
  </si>
  <si>
    <t>1849405494</t>
  </si>
  <si>
    <t>Vnější omítka torkretová stěn zhutněná, tlakovým nástřikem cementové malty, s ponecháním vzhledu přirozené struktury, s předchozím řádným provlhčením popř. omytím podkladu dvouvrstvá (tl.10 + 10 mm)</t>
  </si>
  <si>
    <t>6226121</t>
  </si>
  <si>
    <t>Sjednocující nátěr hydrofobizační jednonásobný vnějších stěn z pohledového betonu ručně imitující původní vzhled</t>
  </si>
  <si>
    <t>676750382</t>
  </si>
  <si>
    <t>62261211</t>
  </si>
  <si>
    <t>-2030807209</t>
  </si>
  <si>
    <t>62333112</t>
  </si>
  <si>
    <t>Cementová omítka hladká jednovrstvá vnějších pilířů nebo sloupů nanášená ručně  - zvon</t>
  </si>
  <si>
    <t>-983722578</t>
  </si>
  <si>
    <t>Omítka cementová vnějších ploch  nanášená ručně jednovrstvá, tloušťky do 15 mm hladká pilířů nebo sloupů</t>
  </si>
  <si>
    <t>62463141</t>
  </si>
  <si>
    <t>Vyplnění spáry pružným polyuretanovým provazcem - zvon</t>
  </si>
  <si>
    <t>1127268473</t>
  </si>
  <si>
    <t>2*3,14*1,175</t>
  </si>
  <si>
    <t>62999211</t>
  </si>
  <si>
    <t xml:space="preserve">Zatmelení spar  š do 30 mm  pružným PUR tmelem  </t>
  </si>
  <si>
    <t>692691952</t>
  </si>
  <si>
    <t>631311125</t>
  </si>
  <si>
    <t>Mazanina tl do 120 mm z betonu prostého bez zvýšených nároků na prostředí tř. C 20/25</t>
  </si>
  <si>
    <t>1199965890</t>
  </si>
  <si>
    <t>Mazanina z betonu  prostého bez zvýšených nároků na prostředí tl. přes 80 do 120 mm tř. C 20/25</t>
  </si>
  <si>
    <t>"vyrovnání nerovnosti podlah - dle skut"  100*0,1</t>
  </si>
  <si>
    <t>-2109228717</t>
  </si>
  <si>
    <t>Osazování zárubní nebo rámů kovových dveřních lisovaných nebo z úhelníků bez dveřních křídel, na cementovou maltu, plochy otvoru do 2,5 m2</t>
  </si>
  <si>
    <t>"01"  1</t>
  </si>
  <si>
    <t>916241213</t>
  </si>
  <si>
    <t>Osazení obrubníku kamenného stojatého s boční opěrou do lože z betonu prostého</t>
  </si>
  <si>
    <t>-361326835</t>
  </si>
  <si>
    <t>Osazení obrubníku kamenného se zřízením lože, s vyplněním a zatřením spár cementovou maltou stojatého s boční opěrou z betonu prostého, do lože z betonu prostého</t>
  </si>
  <si>
    <t>"vstup"  2+1,5*2</t>
  </si>
  <si>
    <t>59217016</t>
  </si>
  <si>
    <t>obrubník betonový chodníkový 100x8x25 cm</t>
  </si>
  <si>
    <t>-402472121</t>
  </si>
  <si>
    <t>z5*1,02</t>
  </si>
  <si>
    <t>-1417133380</t>
  </si>
  <si>
    <t>"kolem objektu"  6,2*(1,5*2*4+84)</t>
  </si>
  <si>
    <t>-1748955289</t>
  </si>
  <si>
    <t>-1639279260</t>
  </si>
  <si>
    <t>943211111</t>
  </si>
  <si>
    <t>Montáž lešení prostorového rámového lehkého s podlahami zatížení do 200 kg/m2 v do 10 m</t>
  </si>
  <si>
    <t>-363532938</t>
  </si>
  <si>
    <t>Montáž lešení prostorového rámového lehkého pracovního s podlahami s provozním zatížením tř. 3 do 200 kg/m2, výšky do 10 m</t>
  </si>
  <si>
    <t>"zvon"  0,725*0,725*3,14*6,535</t>
  </si>
  <si>
    <t>-1005087941</t>
  </si>
  <si>
    <t>"šachta"  3*3*38,63</t>
  </si>
  <si>
    <t>943211119</t>
  </si>
  <si>
    <t>Příplatek k lešení prostorovému rámovému lehkému s podlahami za půdorysnou plochu do 6 m2</t>
  </si>
  <si>
    <t>1691388423</t>
  </si>
  <si>
    <t>Montáž lešení prostorového rámového lehkého pracovního s podlahami Příplatek k cenám za půdorysnou plochu do 6 m2</t>
  </si>
  <si>
    <t>943211211</t>
  </si>
  <si>
    <t>Příplatek k lešení prostorovému rámovému lehkému s podlahami v do 10 m za první a ZKD den použití</t>
  </si>
  <si>
    <t>846167348</t>
  </si>
  <si>
    <t>Montáž lešení prostorového rámového lehkého pracovního s podlahami Příplatek za první a každý další den použití lešení k ceně -1111</t>
  </si>
  <si>
    <t>b5*30*2</t>
  </si>
  <si>
    <t>808475583</t>
  </si>
  <si>
    <t>943211811</t>
  </si>
  <si>
    <t>Demontáž lešení prostorového rámového lehkého s podlahami zatížení do 200 kg/m2 v do 10 m</t>
  </si>
  <si>
    <t>220164476</t>
  </si>
  <si>
    <t>Demontáž lešení prostorového rámového lehkého pracovního s podlahami s provozním zatížením tř. 3 do 200 kg/m2, výšky do 10 m</t>
  </si>
  <si>
    <t>-1691994172</t>
  </si>
  <si>
    <t>-363911127</t>
  </si>
  <si>
    <t>953943123</t>
  </si>
  <si>
    <t>Osazování výrobků do 15 kg/kus do betonu bez jejich dodání</t>
  </si>
  <si>
    <t>1490984616</t>
  </si>
  <si>
    <t>Osazování drobných kovových předmětů výrobků ostatních jinde neuvedených do betonu se zajištěním polohy k bednění či k výztuži před zabetonováním hmotnosti přes 5 do 15 kg/kus</t>
  </si>
  <si>
    <t>5539901</t>
  </si>
  <si>
    <t>Střílna pro N (LK vz. 26) ZN zvonu ozn 02 vel 320x280mm, ocel plech 3mm, napojení na vnější a vnitřní stěnu, střílnová profilace, dělení dle VD, obetonování</t>
  </si>
  <si>
    <t>1129409572</t>
  </si>
  <si>
    <t>"02"  3</t>
  </si>
  <si>
    <t>1210430292</t>
  </si>
  <si>
    <t>Kotvy chemické s vyvrtáním otvoru  do betonu, železobetonu nebo tvrdého kamene tmel, velikost M 12, hloubka 110 mm</t>
  </si>
  <si>
    <t>"04"  12</t>
  </si>
  <si>
    <t>"ostatní"  20</t>
  </si>
  <si>
    <t>D+M informační tabulka s údaji o zvonu, kotvení, povrch úprava</t>
  </si>
  <si>
    <t>876900442</t>
  </si>
  <si>
    <t>D+M vertikální zajišťovací systém pro výlez do zvonu (nerez lanko 8mm, lanový kluzák)</t>
  </si>
  <si>
    <t>sada</t>
  </si>
  <si>
    <t>-789223478</t>
  </si>
  <si>
    <t>Napojení zvonu na stávající betonový krycí límec vč opravy límce</t>
  </si>
  <si>
    <t>2088614709</t>
  </si>
  <si>
    <t>Napojení zvonu na stávající betonový krycí límec</t>
  </si>
  <si>
    <t>Přisekání rovných ostění v betonu</t>
  </si>
  <si>
    <t>-1440490113</t>
  </si>
  <si>
    <t>"vstup"  1,25*2,24*2</t>
  </si>
  <si>
    <t>967042712</t>
  </si>
  <si>
    <t>Odsekání zdiva z kamene nebo betonu plošné tl do 100 mm</t>
  </si>
  <si>
    <t>-986116683</t>
  </si>
  <si>
    <t>Odsekání zdiva z kamene nebo betonu  plošné, tl. do 100 mm</t>
  </si>
  <si>
    <t xml:space="preserve">Vybourání nebo prorážení otvorů v ŽB příčkách a zdech pl do 4 m2 </t>
  </si>
  <si>
    <t>-23623123</t>
  </si>
  <si>
    <t>Vybourání a prorážení otvorů v železobetonových příčkách a zdech základových nebo nadzákladových, plochy do 4 m2,</t>
  </si>
  <si>
    <t>(1*2,24-1*1,3)*1,25</t>
  </si>
  <si>
    <t>978036191</t>
  </si>
  <si>
    <t>Otlučení cementových omítek vnějších ploch rozsahu do 100 %</t>
  </si>
  <si>
    <t>-2017596704</t>
  </si>
  <si>
    <t>Otlučení cementových omítek vnějších ploch s vyškrabáním spar zdiva a s očištěním povrchu, v rozsahu přes 80 do 100 %</t>
  </si>
  <si>
    <t>"ozn E"  (9,22+8,205+4,19+3,51+5,68+4,66)*6,5</t>
  </si>
  <si>
    <t>985111111</t>
  </si>
  <si>
    <t>Otlučení omítek stěn - 30%</t>
  </si>
  <si>
    <t>1188815221</t>
  </si>
  <si>
    <t>Otlučení nebo odsekání vrstev omítek stěn</t>
  </si>
  <si>
    <t>b11*0,3</t>
  </si>
  <si>
    <t>1353235306</t>
  </si>
  <si>
    <t>a12*0,4*2</t>
  </si>
  <si>
    <t>-1917321167</t>
  </si>
  <si>
    <t>985112132</t>
  </si>
  <si>
    <t>Odsekání degradovaného betonu rubu kleneb a podlah tl do 30 mm</t>
  </si>
  <si>
    <t>1851961036</t>
  </si>
  <si>
    <t>Odsekání degradovaného betonu rubu kleneb a podlah, tloušťky přes 10 do 30 mm</t>
  </si>
  <si>
    <t>-1236346213</t>
  </si>
  <si>
    <t>a12*2+b11</t>
  </si>
  <si>
    <t>-1034825243</t>
  </si>
  <si>
    <t>6,2*84</t>
  </si>
  <si>
    <t>446145271</t>
  </si>
  <si>
    <t>"schody-cad"  186,8</t>
  </si>
  <si>
    <t>"stěny-cad"  435</t>
  </si>
  <si>
    <t>"studna"  4*3*35,73</t>
  </si>
  <si>
    <t>a12*2</t>
  </si>
  <si>
    <t>715287257</t>
  </si>
  <si>
    <t>"stropnice"  20*13+7*5+8*9</t>
  </si>
  <si>
    <t>"podlaha"  100</t>
  </si>
  <si>
    <t>Vyčištění trhlin a dutin ve zdivu š do 30 mm hl do 150 mm</t>
  </si>
  <si>
    <t>-1878566542</t>
  </si>
  <si>
    <t>Vyčištění trhlin nebo dutin ve zdivu šířky do 30 mm, hloubky do 150 mm</t>
  </si>
  <si>
    <t>593606595</t>
  </si>
  <si>
    <t>-1439543745</t>
  </si>
  <si>
    <t>985311313</t>
  </si>
  <si>
    <t>Reprofilace rubu kleneb a podlah cementovými sanačními maltami tl 30 mm</t>
  </si>
  <si>
    <t>-704610139</t>
  </si>
  <si>
    <t>Reprofilace betonu sanačními maltami na cementové bázi ručně rubu kleneb a podlah, tloušťky přes 20 do 30 mm</t>
  </si>
  <si>
    <t>-1383964035</t>
  </si>
  <si>
    <t>a12*2*0,05</t>
  </si>
  <si>
    <t>-1440588439</t>
  </si>
  <si>
    <t>-1775713135</t>
  </si>
  <si>
    <t>"zvon"  a2-2*3,14*1,75*1,1+b9</t>
  </si>
  <si>
    <t>985324211</t>
  </si>
  <si>
    <t>Ochranný akrylátový nátěr betonu dvojnásobný s impregnací (OS-B)</t>
  </si>
  <si>
    <t>592178541</t>
  </si>
  <si>
    <t>Ochranný nátěr betonu akrylátový dvojnásobný s impregnací (OS-B)</t>
  </si>
  <si>
    <t>Ochranný transparentní nátěr betonu na bázi pur pryskyřic - zvon</t>
  </si>
  <si>
    <t>2020679130</t>
  </si>
  <si>
    <t>98533011</t>
  </si>
  <si>
    <t>Sanace prohnutého stropu vč odkryté výztuže dle technologického postupu dodavatele, zakonzervování stáv stavu</t>
  </si>
  <si>
    <t>-1715379729</t>
  </si>
  <si>
    <t xml:space="preserve">Sanace prohnutého stropu vč odkryté výztuže dle technologického postupu  </t>
  </si>
  <si>
    <t>985331214</t>
  </si>
  <si>
    <t>Dodatečné vlepování betonářské výztuže D 14 mm do chemické malty včetně vyvrtání otvoru - dle skut</t>
  </si>
  <si>
    <t>-816984024</t>
  </si>
  <si>
    <t>Dodatečné vlepování betonářské výztuže včetně vyvrtání a vyčištění otvoru chemickou maltou průměr výztuže 14 mm</t>
  </si>
  <si>
    <t>13021014</t>
  </si>
  <si>
    <t>tyč ocelová žebírková jakost BSt 500S výztuž do betonu D 14mm</t>
  </si>
  <si>
    <t>-1310785514</t>
  </si>
  <si>
    <t>5*0,001*1,21</t>
  </si>
  <si>
    <t>1247928353</t>
  </si>
  <si>
    <t>997013001</t>
  </si>
  <si>
    <t>Vyklizení ulehlé suti z prostorů do 15 m2 s naložením z hl do 2 m - dle skut</t>
  </si>
  <si>
    <t>1690126013</t>
  </si>
  <si>
    <t>Vyklizení ulehlé suti na vzdálenost do 3 m od okraje vyklízeného prostoru nebo s naložením na dopravní prostředek z prostorů o půdorysné ploše do 15 m2 z výšky (hloubky) do 2 m</t>
  </si>
  <si>
    <t>"vnitřek"  4,505*3,495*1,15</t>
  </si>
  <si>
    <t>"venek"  4,5*6*0,6</t>
  </si>
  <si>
    <t>1470467229</t>
  </si>
  <si>
    <t>1393803880</t>
  </si>
  <si>
    <t>-368591952</t>
  </si>
  <si>
    <t>129,008*24 'Přepočtené koeficientem množství</t>
  </si>
  <si>
    <t>-1148061435</t>
  </si>
  <si>
    <t>1786328381</t>
  </si>
  <si>
    <t>99801800</t>
  </si>
  <si>
    <t>Přesun hmot ruční pro budovy v do 36 m</t>
  </si>
  <si>
    <t>24986017</t>
  </si>
  <si>
    <t>Přesun hmot pro budovy občanské výstavby, bydlení, výrobu a služby  ruční - bez užití mechanizace vodorovná dopravní vzdálenost do 100 m pro budovy s jakoukoliv nosnou konstrukcí výšky do 36 m</t>
  </si>
  <si>
    <t>76711281</t>
  </si>
  <si>
    <t>Demontáž stěn a střechy výstupního objektu</t>
  </si>
  <si>
    <t>-1252358476</t>
  </si>
  <si>
    <t>Demontáž stěn a střech</t>
  </si>
  <si>
    <t>2*3,14*1,25*2,5+3,14*1,25*1,25</t>
  </si>
  <si>
    <t>767141</t>
  </si>
  <si>
    <t>Demontáž mříží</t>
  </si>
  <si>
    <t>-222827471</t>
  </si>
  <si>
    <t>Demontáž konstrukcí mříží</t>
  </si>
  <si>
    <t>1*1,4+0,9*2,2</t>
  </si>
  <si>
    <t>767161111</t>
  </si>
  <si>
    <t>Montáž zábradlí rovného z trubek do zdi hmotnosti do 20 kg</t>
  </si>
  <si>
    <t>441867107</t>
  </si>
  <si>
    <t>Montáž zábradlí rovného  z trubek nebo tenkostěnných profilů do zdiva, hmotnosti 1 m zábradlí do 20 kg</t>
  </si>
  <si>
    <t>"04"  4</t>
  </si>
  <si>
    <t>55309901</t>
  </si>
  <si>
    <t>Zábrana proti přístupu k poškozeným částen srubu, kotvení, žár zink, madlo+sloupek TR 70/3, výplň TR 60/3</t>
  </si>
  <si>
    <t>-154434844</t>
  </si>
  <si>
    <t>767161217</t>
  </si>
  <si>
    <t>Montáž zábradlí rovného z profilové oceli do zdi do hmotnosti 45 kg</t>
  </si>
  <si>
    <t>319276147</t>
  </si>
  <si>
    <t>Montáž zábradlí rovného z profilové oceli do zdiva, hmotnosti 1 m zábradlí přes 30 do 45 kg</t>
  </si>
  <si>
    <t>"03"  0,8+0,74+0,12</t>
  </si>
  <si>
    <t>553990159</t>
  </si>
  <si>
    <t>Zábradlí na plošině zvonu ozn 03 z tenkostěnných profilů, kotvení k podlaze a žebříku přivařením, do stěny zabetonováním</t>
  </si>
  <si>
    <t>1803292872</t>
  </si>
  <si>
    <t>56,6</t>
  </si>
  <si>
    <t>767161811</t>
  </si>
  <si>
    <t>Demontáž zábradlí rovného rozebíratelného hmotnosti 1m zábradlí do 20 kg</t>
  </si>
  <si>
    <t>911824702</t>
  </si>
  <si>
    <t>Demontáž zábradlí rovného rozebíratelný spoj hmotnosti 1 m zábradlí do 20 kg</t>
  </si>
  <si>
    <t>"stropnice"  2,1*2</t>
  </si>
  <si>
    <t>767250111</t>
  </si>
  <si>
    <t>Montáž ocelových podest šroubováním</t>
  </si>
  <si>
    <t>-1354452635</t>
  </si>
  <si>
    <t>Montáž podest z oceli  šroubováním</t>
  </si>
  <si>
    <t>"05"  0,9*0,7*3</t>
  </si>
  <si>
    <t>5539902</t>
  </si>
  <si>
    <t>Zákryt volného prostoru mezi ramenem schodiště a vstupu do místnosti ozn 05, nerez žebrovaný plech, kotvení</t>
  </si>
  <si>
    <t>1721879073</t>
  </si>
  <si>
    <t>767250113</t>
  </si>
  <si>
    <t>Montáž ocelových podest svařováním</t>
  </si>
  <si>
    <t>-1467888583</t>
  </si>
  <si>
    <t>Montáž podest z oceli svařováním</t>
  </si>
  <si>
    <t>3,14*0,875*0,875-0,85*0,7</t>
  </si>
  <si>
    <t>55399020</t>
  </si>
  <si>
    <t>Žebrovaný plech tl. 5mm na podlahu zvonu, kotvení přivařením</t>
  </si>
  <si>
    <t>-1013086258</t>
  </si>
  <si>
    <t>b4*40</t>
  </si>
  <si>
    <t>76759083</t>
  </si>
  <si>
    <t>Demontáž podlah z roštů</t>
  </si>
  <si>
    <t>-1674091105</t>
  </si>
  <si>
    <t xml:space="preserve">Demontáž podlahových konstrukcí </t>
  </si>
  <si>
    <t>"stropnice"  1,2*2,1</t>
  </si>
  <si>
    <t>1553097150</t>
  </si>
  <si>
    <t>55399016</t>
  </si>
  <si>
    <t>Mřížové dveře ozn 01 vel 1000 x 2100mm do otvoru 1000x2240mm, spodní část v 600mm plná, v ploše 1000 x 1500mm mříž s oky 450 x 150mm, ocel nosný rám z L profilu přikotven do upr otvoru, kování osazeno v ostění, zámek, petlice, povrch úprava RAL , žár zink</t>
  </si>
  <si>
    <t>-2100686791</t>
  </si>
  <si>
    <t>Poznámka k položce:
zabezpečení vstupu, tl. plechu 2,5mm</t>
  </si>
  <si>
    <t>767833100</t>
  </si>
  <si>
    <t>Montáž žebříků do zdi s bočnicemi s profilové oceli</t>
  </si>
  <si>
    <t>CS ÚRS 2017 01</t>
  </si>
  <si>
    <t>1001028844</t>
  </si>
  <si>
    <t>Montáž žebříků do zdiva s bočnicemi z profilové oceli, z trubek nebo tenkostěnných profilů</t>
  </si>
  <si>
    <t>"03"  6,365</t>
  </si>
  <si>
    <t>55399071</t>
  </si>
  <si>
    <t>Žebřík do zvonu ozn 03 z L profilů a kruhové oceli, dl. 5265mm, výstup 1100mm, š.520mm, kotvení do stěny a podlahy</t>
  </si>
  <si>
    <t>1516599581</t>
  </si>
  <si>
    <t>-823056695</t>
  </si>
  <si>
    <t>767995116</t>
  </si>
  <si>
    <t>Montáž atypických zámečnických konstrukcí hmotnosti do 250 kg</t>
  </si>
  <si>
    <t>-1730578390</t>
  </si>
  <si>
    <t>Montáž ostatních atypických zámečnických konstrukcí hmotnosti přes 100 do 250 kg</t>
  </si>
  <si>
    <t>"nosník podlahy zvonu"  122,5</t>
  </si>
  <si>
    <t>55389019</t>
  </si>
  <si>
    <t>Podlahový nosník zvonu U120, vč svarů</t>
  </si>
  <si>
    <t>1594858078</t>
  </si>
  <si>
    <t>767996803</t>
  </si>
  <si>
    <t>Demontáž atypických zámečnických konstrukcí rozebráním hmotnosti jednotlivých dílů do 250 kg</t>
  </si>
  <si>
    <t>603546771</t>
  </si>
  <si>
    <t>Demontáž ostatních zámečnických konstrukcí o hmotnosti jednotlivých dílů rozebráním přes 100 do 250 kg</t>
  </si>
  <si>
    <t>"ocelové výstupní schodiště"  3,14*0,73*0,73*3*65</t>
  </si>
  <si>
    <t>126660998</t>
  </si>
  <si>
    <t>-436400535</t>
  </si>
  <si>
    <t>1487060718</t>
  </si>
  <si>
    <t>1455280114</t>
  </si>
  <si>
    <t>783306811</t>
  </si>
  <si>
    <t>Odstranění nátěru ze zámečnických konstrukcí oškrábáním</t>
  </si>
  <si>
    <t>-1677392828</t>
  </si>
  <si>
    <t>Odstranění nátěrů ze zámečnických konstrukcí oškrábáním</t>
  </si>
  <si>
    <t>"schodiště na stropnici"  1,5*11,5*3+1,1*11,5*2+8*1,2*3</t>
  </si>
  <si>
    <t>"zábradlí na stropnici"  63*1</t>
  </si>
  <si>
    <t>"zábradlí studně"  70,4*1</t>
  </si>
  <si>
    <t>"mříž"  0,8*0,8*2</t>
  </si>
  <si>
    <t>-160896366</t>
  </si>
  <si>
    <t>(0,32*0,28*2+(0,32+0,28)*2*0,3)*3</t>
  </si>
  <si>
    <t>289400243</t>
  </si>
  <si>
    <t>b6+a11</t>
  </si>
  <si>
    <t>1814414616</t>
  </si>
  <si>
    <t>783813101</t>
  </si>
  <si>
    <t>Penetrační syntetický nátěr hladkých betonových povrchů</t>
  </si>
  <si>
    <t>-855398352</t>
  </si>
  <si>
    <t>Penetrační nátěr omítek hladkých betonových povrchů syntetický</t>
  </si>
  <si>
    <t>b7</t>
  </si>
  <si>
    <t>"zvon"  2*3,14*2,35*0,5*1,1</t>
  </si>
  <si>
    <t>7839912</t>
  </si>
  <si>
    <t>Nátěr maskovací betonového povrchu vč hydrofobní impregnace, zaoblená plocha - zvon, viz TZ</t>
  </si>
  <si>
    <t>-636580890</t>
  </si>
  <si>
    <t xml:space="preserve">Krycí nátěr na beton </t>
  </si>
  <si>
    <t>Poznámka k položce:
Krycí nátěr na beton na bázi akrylátové disperze nebo elastické disperze</t>
  </si>
  <si>
    <t>2*3,14*1,175*1,1+3,14*1,175*1,175</t>
  </si>
  <si>
    <t>78942121</t>
  </si>
  <si>
    <t>-1672084584</t>
  </si>
  <si>
    <t>"03"  5,265*0,52+1,1*0,6+1,68*1*1,5</t>
  </si>
  <si>
    <t>"podlaha zvon"  b4*2+10*0,42</t>
  </si>
  <si>
    <t>"04"  4*0,9</t>
  </si>
  <si>
    <t>139,6</t>
  </si>
  <si>
    <t>610</t>
  </si>
  <si>
    <t>299,84</t>
  </si>
  <si>
    <t>198,72</t>
  </si>
  <si>
    <t>551,8</t>
  </si>
  <si>
    <t>477,4</t>
  </si>
  <si>
    <t>340</t>
  </si>
  <si>
    <t>so103 - SO 103 - Pěchotní srub N-S 73 Jeřáb vč. podzemí</t>
  </si>
  <si>
    <t>50,81</t>
  </si>
  <si>
    <t>97,01</t>
  </si>
  <si>
    <t>5,581</t>
  </si>
  <si>
    <t>53,143</t>
  </si>
  <si>
    <t>9,425</t>
  </si>
  <si>
    <t>d4</t>
  </si>
  <si>
    <t>117,607</t>
  </si>
  <si>
    <t>z61</t>
  </si>
  <si>
    <t>111203201</t>
  </si>
  <si>
    <t>Odstranění křovin a zeminy z plochy do 1000 m2</t>
  </si>
  <si>
    <t>930025081</t>
  </si>
  <si>
    <t>Odstranění křovin a zeminy, při jakémkoliv sklonu terénu mimo LTM, při celkové ploše do 1 000 m2</t>
  </si>
  <si>
    <t>536037290</t>
  </si>
  <si>
    <t>24*10</t>
  </si>
  <si>
    <t>1081651374</t>
  </si>
  <si>
    <t>-1680009227</t>
  </si>
  <si>
    <t>0,25*0,25*0,4*377</t>
  </si>
  <si>
    <t>162301101</t>
  </si>
  <si>
    <t>Vodorovné přemístění do 500 m výkopku/sypaniny z horniny tř. 1 až 4</t>
  </si>
  <si>
    <t>-601224645</t>
  </si>
  <si>
    <t>Vodorovné přemístění výkopku nebo sypaniny po suchu na obvyklém dopravním prostředku, bez naložení výkopku, avšak se složením bez rozhrnutí z horniny tř. 1 až 4 na vzdálenost přes 50 do 500 m</t>
  </si>
  <si>
    <t>1987155589</t>
  </si>
  <si>
    <t>275311127</t>
  </si>
  <si>
    <t>Základové patky a bloky z betonu prostého C 25/30  XC3</t>
  </si>
  <si>
    <t>3397392</t>
  </si>
  <si>
    <t>Základové konstrukce z betonu prostého patky a bloky ve výkopu nebo na hlavách pilot C 25/30</t>
  </si>
  <si>
    <t>b9*1,035</t>
  </si>
  <si>
    <t>-239188229</t>
  </si>
  <si>
    <t>Zdivo z cihel pálených nosné z cihel plných dl. 290 mm P 7 až 15, na maltu MC-5 nebo MC-10, použití původního korkového těsnění</t>
  </si>
  <si>
    <t>(4,2+1,585+5,66)*2,42-0,8*1,97*2</t>
  </si>
  <si>
    <t>(1,4+(4,3+1,56)*2)*2,42-0,8*1,97*2</t>
  </si>
  <si>
    <t>Mezisoučet</t>
  </si>
  <si>
    <t>b7*0,3</t>
  </si>
  <si>
    <t>1258512996</t>
  </si>
  <si>
    <t>1052320207</t>
  </si>
  <si>
    <t>-1585480960</t>
  </si>
  <si>
    <t>"studna - pouze v případě odsouhlasení dle skut"  20</t>
  </si>
  <si>
    <t>1882511522</t>
  </si>
  <si>
    <t>2138056997</t>
  </si>
  <si>
    <t>Příčky nebo přizdívky jednoduché z cihel nebo příčkovek pálených na maltu MVC nebo MC plných P 7,5 až P 15 dl. 290 mm (290x140x65 mm) o tl. 140 mm, použití původního korkového těsnění</t>
  </si>
  <si>
    <t>1,56*2,42+0,9*2,42*3-0,8*1,97*3</t>
  </si>
  <si>
    <t>Zabetonování otvorů pl do 1 m2 - dobetonování makety střílny po osazení do otvoru</t>
  </si>
  <si>
    <t>304555059</t>
  </si>
  <si>
    <t>(1+1,25)*2*0,25*1*3</t>
  </si>
  <si>
    <t>-1750164970</t>
  </si>
  <si>
    <t>(b6+b7)*2</t>
  </si>
  <si>
    <t>654444004</t>
  </si>
  <si>
    <t>6226001</t>
  </si>
  <si>
    <t>Vynechané místo fasády poškozené odtřelováním, cca 10m2, zpevnění a impregnace plochy restaurátorsky, doplňková tabulka s popisem - výměra dle skut</t>
  </si>
  <si>
    <t>-1295563909</t>
  </si>
  <si>
    <t>629995101</t>
  </si>
  <si>
    <t>Očištění vnějších ploch tlakovou vodou</t>
  </si>
  <si>
    <t>681468395</t>
  </si>
  <si>
    <t>Očištění vnějších ploch tlakovou vodou omytím</t>
  </si>
  <si>
    <t>632451105</t>
  </si>
  <si>
    <t>Cementový samonivelační potěr ze suchých směsí tloušťky do 15 mm</t>
  </si>
  <si>
    <t>-1905262214</t>
  </si>
  <si>
    <t>Potěr cementový samonivelační ze suchých směsí tloušťky přes 10 do 15 mm</t>
  </si>
  <si>
    <t>"podlaha - dle skut"  260,000</t>
  </si>
  <si>
    <t>1965052987</t>
  </si>
  <si>
    <t>55331156</t>
  </si>
  <si>
    <t>zárubeň ocelová pro běžné zdění H 160 800 L/P</t>
  </si>
  <si>
    <t>1668751434</t>
  </si>
  <si>
    <t>553311561</t>
  </si>
  <si>
    <t>zárubeň ocelová pro běžné zdění H 160 600 L/P</t>
  </si>
  <si>
    <t>-1930152759</t>
  </si>
  <si>
    <t>911111111</t>
  </si>
  <si>
    <t>Montáž zábradlí ocelového zabetonovaného</t>
  </si>
  <si>
    <t>640048056</t>
  </si>
  <si>
    <t>Montáž zábradlí ocelového  zabetonovaného</t>
  </si>
  <si>
    <t>"zábrana proti vstupu"  5</t>
  </si>
  <si>
    <t>5539101</t>
  </si>
  <si>
    <t>Zábrana proti vstupu, v 900mm, žár zink, madlo+sloupek TR DN70/3, výplň TR DN60/3</t>
  </si>
  <si>
    <t>-1501814371</t>
  </si>
  <si>
    <t>-1140170175</t>
  </si>
  <si>
    <t>6,2*(1,5*2*4+77)</t>
  </si>
  <si>
    <t>-1097587003</t>
  </si>
  <si>
    <t>-2082590269</t>
  </si>
  <si>
    <t>-745132917</t>
  </si>
  <si>
    <t>3*3*22,08</t>
  </si>
  <si>
    <t>1666648941</t>
  </si>
  <si>
    <t>1067084809</t>
  </si>
  <si>
    <t>-1069244216</t>
  </si>
  <si>
    <t>Oprava napojení zvonu na stávající betonový krycí límec vč opravy límce, doplnění hydroizolace</t>
  </si>
  <si>
    <t>1694857795</t>
  </si>
  <si>
    <t>1850102621</t>
  </si>
  <si>
    <t>"10"  8</t>
  </si>
  <si>
    <t>Přisekání rovných ostění v betonu, kopírování střílnové profilace</t>
  </si>
  <si>
    <t>-1364258914</t>
  </si>
  <si>
    <t>"01"  (0,82+0,785)*2*0,9</t>
  </si>
  <si>
    <t>"02"  2*0,5*(0,85+0,655+0,64+0,55)*1,25</t>
  </si>
  <si>
    <t>290699551</t>
  </si>
  <si>
    <t>0,8*0,8*1,25*2</t>
  </si>
  <si>
    <t>977151123</t>
  </si>
  <si>
    <t>Jádrové vrty diamantovými korunkami do D 150 mm do stavebních materiálů</t>
  </si>
  <si>
    <t>2104078391</t>
  </si>
  <si>
    <t>Jádrové vrty diamantovými korunkami do stavebních materiálů (železobetonu, betonu, cihel, obkladů, dlažeb, kamene) průměru přes 130 do 150 mm</t>
  </si>
  <si>
    <t>"zábrana vstupu"  0,3*4</t>
  </si>
  <si>
    <t>-130214165</t>
  </si>
  <si>
    <t>a14*0,4+a12*0,4</t>
  </si>
  <si>
    <t>-847219646</t>
  </si>
  <si>
    <t>299007638</t>
  </si>
  <si>
    <t>"podlaha - odhad 20%"  260*0,2</t>
  </si>
  <si>
    <t>95973498</t>
  </si>
  <si>
    <t>1028009191</t>
  </si>
  <si>
    <t>"stěny"  a14</t>
  </si>
  <si>
    <t>1333726475</t>
  </si>
  <si>
    <t>"schody-cad"  139,6</t>
  </si>
  <si>
    <t>"stěny a stropy -cad"  610</t>
  </si>
  <si>
    <t>"studna"  4*3*22,08</t>
  </si>
  <si>
    <t>"stropnice"  b1</t>
  </si>
  <si>
    <t>513621021</t>
  </si>
  <si>
    <t>"stropnice"  340</t>
  </si>
  <si>
    <t>"podlaha"  260</t>
  </si>
  <si>
    <t>98514001</t>
  </si>
  <si>
    <t>Sanace místnosti s malbami (stěny a strop), postup viz TZ, vč potřebného vyřezání výztuže, konečná malba</t>
  </si>
  <si>
    <t>67472777</t>
  </si>
  <si>
    <t>"dle cad"  40,27</t>
  </si>
  <si>
    <t>950811448</t>
  </si>
  <si>
    <t>-1255608733</t>
  </si>
  <si>
    <t>-725835522</t>
  </si>
  <si>
    <t>985311311</t>
  </si>
  <si>
    <t>Reprofilace rubu kleneb a podlah cementovými sanačními maltami tl 10 mm</t>
  </si>
  <si>
    <t>710279575</t>
  </si>
  <si>
    <t>Reprofilace betonu sanačními maltami na cementové bázi ručně rubu kleneb a podlah, tloušťky do 10 mm</t>
  </si>
  <si>
    <t>1667131278</t>
  </si>
  <si>
    <t>(a12+a14)*0,1</t>
  </si>
  <si>
    <t>-502093602</t>
  </si>
  <si>
    <t>a16+z61</t>
  </si>
  <si>
    <t>482720538</t>
  </si>
  <si>
    <t>-1140089656</t>
  </si>
  <si>
    <t>Ochranný transparentní nátěr betonu na bázi pur pryskyřic- podlaha</t>
  </si>
  <si>
    <t>798789000</t>
  </si>
  <si>
    <t>"cad"  260</t>
  </si>
  <si>
    <t>-1105852270</t>
  </si>
  <si>
    <t>-1539470254</t>
  </si>
  <si>
    <t>-714712290</t>
  </si>
  <si>
    <t>-625867977</t>
  </si>
  <si>
    <t>68,026*24 'Přepočtené koeficientem množství</t>
  </si>
  <si>
    <t>1591821853</t>
  </si>
  <si>
    <t>1027616712</t>
  </si>
  <si>
    <t>71111113</t>
  </si>
  <si>
    <t xml:space="preserve">Provedení izolace proti zemní vlhkosti vodorovné za studena nástřikem </t>
  </si>
  <si>
    <t>-868592535</t>
  </si>
  <si>
    <t>24551</t>
  </si>
  <si>
    <t>Polymercementová povlaková hydroizolace - dle PD a TZ, komplex řešení</t>
  </si>
  <si>
    <t>-1787176035</t>
  </si>
  <si>
    <t>vč utěsnění kolem zvonů s vyvedením na stěnu</t>
  </si>
  <si>
    <t>-524335183</t>
  </si>
  <si>
    <t>Odstranění náletu střech do 10° odškrabáním mechu s urovnáním povrchu a očištěním</t>
  </si>
  <si>
    <t>-512310016</t>
  </si>
  <si>
    <t>Montáž stěn plechových svařovaných - ze stávajících demontovaných na jiném zvoleném místě dle skut</t>
  </si>
  <si>
    <t>1829917801</t>
  </si>
  <si>
    <t>b20*0,25</t>
  </si>
  <si>
    <t>Doplnění plechů obložení - dle skut</t>
  </si>
  <si>
    <t>-1194607430</t>
  </si>
  <si>
    <t>-722964719</t>
  </si>
  <si>
    <t>76714011</t>
  </si>
  <si>
    <t>Demontáž stávající makety střílny - 1np</t>
  </si>
  <si>
    <t>-951018536</t>
  </si>
  <si>
    <t>767161229</t>
  </si>
  <si>
    <t>Montáž zábradlí rovného z profilové oceli do ocelové konstrukce hmotnosti do 30 kg</t>
  </si>
  <si>
    <t>-21289399</t>
  </si>
  <si>
    <t>Montáž zábradlí rovného z profilové oceli na ocelovou konstrukci, hmotnosti 1 m zábradlí přes 20 do 30 kg</t>
  </si>
  <si>
    <t>"10"  5,5</t>
  </si>
  <si>
    <t>55398011</t>
  </si>
  <si>
    <t>Zábradlí u vodní nádrže ozn 10 v 1000mm, kotvení, madlo 100/60/3, sloupek 35/35/2, výplň 20/20/2, žár zink</t>
  </si>
  <si>
    <t>-761301989</t>
  </si>
  <si>
    <t>Zábradlí u vodní nádrže ozn 10 v 1000mm, kotvení, madlo 100/60/3, sloupek 35/35/2, výplň 20/20/2</t>
  </si>
  <si>
    <t>Montáž podlahového roštu šroubovaného vč lemování</t>
  </si>
  <si>
    <t>1243500812</t>
  </si>
  <si>
    <t>"11"  7567+178</t>
  </si>
  <si>
    <t>55398018</t>
  </si>
  <si>
    <t>Pochozí lávka ozn 11, nosný profil 120/60/3, lemování L 40/40/3, kotvení do patek TR 120/4, pororošt oka 34/38, žár zink</t>
  </si>
  <si>
    <t>845181354</t>
  </si>
  <si>
    <t>Pochozí lávka ozn 11, nosný profil 120/60/3, lemování L 40/40/3, kotvení do patek TR 120/4, pororošt oka 34/38</t>
  </si>
  <si>
    <t>7567+178</t>
  </si>
  <si>
    <t>D+M makety střílny pro zbraň L1 (PTK vz 36 ráže 47spřažený s TK vz 37) ozn 01, ocel plech tl. 5mm, povrch úprava, napojení na stěnu, střílnové profilování, dělení na části dle VD, vel. 820x765 mm venek, 1440x1440 mm vnitřek</t>
  </si>
  <si>
    <t>1217300844</t>
  </si>
  <si>
    <t>1910218236</t>
  </si>
  <si>
    <t>7678902</t>
  </si>
  <si>
    <t>D+M   makety střílny  zbraní M (dvojče TK vz 37), ozn 02, plech tl. 3mm, povrch úprava, napojení na stěnu a fasádu, střílnové profilování, vel. 850x655mm+640x550mm</t>
  </si>
  <si>
    <t>378895745</t>
  </si>
  <si>
    <t>856257768</t>
  </si>
  <si>
    <t>998767181</t>
  </si>
  <si>
    <t>Příplatek k přesunu hmot tonážní 767 prováděný bez použití mechanizace</t>
  </si>
  <si>
    <t>-730819135</t>
  </si>
  <si>
    <t>Přesun hmot pro zámečnické konstrukce stanovený z hmotnosti přesunovaného materiálu Příplatek k cenám za přesun prováděný bez použití mechanizace pro jakoukoliv výšku objektu</t>
  </si>
  <si>
    <t>998767193</t>
  </si>
  <si>
    <t>Příplatek k přesunu hmot tonážní 767 za zvětšený přesun do 500 m</t>
  </si>
  <si>
    <t>1577476466</t>
  </si>
  <si>
    <t>Přesun hmot pro zámečnické konstrukce stanovený z hmotnosti přesunovaného materiálu Příplatek k cenám za zvětšený přesun přes vymezenou největší dopravní vzdálenost do 500 m</t>
  </si>
  <si>
    <t>-864042064</t>
  </si>
  <si>
    <t>-1788265816</t>
  </si>
  <si>
    <t>369754786</t>
  </si>
  <si>
    <t>-514663061</t>
  </si>
  <si>
    <t>-621511401</t>
  </si>
  <si>
    <t>"oplechování stropů a stěn"  b20</t>
  </si>
  <si>
    <t>"zábradlí"  1,1*42</t>
  </si>
  <si>
    <t>-1962553545</t>
  </si>
  <si>
    <t>d1</t>
  </si>
  <si>
    <t>"01"  0,82*0,765+1,44*1,44+1,44*4*0,365+(0,82+0,785)*2*0,9</t>
  </si>
  <si>
    <t>d2</t>
  </si>
  <si>
    <t>"02"  0,85*0,655+0,64*0,55+2*0,5*(0,85+0,655+0,64+0,55)*1,25</t>
  </si>
  <si>
    <t>"zárubně"  (0,8+2*1,97)*(0,16+0,1)*7</t>
  </si>
  <si>
    <t>-2120105500</t>
  </si>
  <si>
    <t>109740764</t>
  </si>
  <si>
    <t>1271475839</t>
  </si>
  <si>
    <t>"vč. AR19- odpočet digitálně"  610</t>
  </si>
  <si>
    <t>784161511</t>
  </si>
  <si>
    <t>Celoplošné vyrovnání podkladu disperzní stěrkou v místnostech výšky do 3,80 m</t>
  </si>
  <si>
    <t>567431441</t>
  </si>
  <si>
    <t>Celoplošné vyrovnání podkladu disperzní stěrkou, tloušťky do 3 mm vyrovnáním v místnostech výšky do 3,80 m</t>
  </si>
  <si>
    <t>-1061177196</t>
  </si>
  <si>
    <t>784312021</t>
  </si>
  <si>
    <t>Dvojnásobné bílé vápenné malby v místnostech výšky do 3,80 m</t>
  </si>
  <si>
    <t>623373625</t>
  </si>
  <si>
    <t>Malby vápenné dvojnásobné, bílé v místnostech výšky do 3,80 m</t>
  </si>
  <si>
    <t>610+(b6+b7)*2*1,15</t>
  </si>
  <si>
    <t>1590236468</t>
  </si>
  <si>
    <t>"10"  5,5*1</t>
  </si>
  <si>
    <t>"11"  7,567*32+0,178*32</t>
  </si>
  <si>
    <t>"zábrana vstupu"  0,9*5</t>
  </si>
  <si>
    <t>10,278</t>
  </si>
  <si>
    <t>so104 - SO 104 - Pěchotní srub N-S 78 Polsko</t>
  </si>
  <si>
    <t>stav - Stavební část</t>
  </si>
  <si>
    <t>41138853</t>
  </si>
  <si>
    <t>Zabetonování otvorů pl do 1 m2 - dobetonování makety střílny po osazení do otvoru. Cena obsahuje též dopravu materiálu až do místa zabudování.</t>
  </si>
  <si>
    <t>-490276334</t>
  </si>
  <si>
    <t>Zabetonování otvorů pl do 1 m2 - dobetonování makety střílny po osazení do otvoru. Cena obsahuje též dopravu materiálu až do místa zabudování</t>
  </si>
  <si>
    <t>(1+1,25)*2*0,25*1</t>
  </si>
  <si>
    <t>Lešení pomocné pro objekty pozemních staveb s lešeňovou podlahou v do 1,9 m zatížení do 150 kg/m2 - dle skut</t>
  </si>
  <si>
    <t>-937981078</t>
  </si>
  <si>
    <t>2,5*1,5</t>
  </si>
  <si>
    <t>-1800442576</t>
  </si>
  <si>
    <t>(0,4+0,6)*2*1,25</t>
  </si>
  <si>
    <t>967042713</t>
  </si>
  <si>
    <t>Odsekání zdiva z kamene nebo betonu plošné tl do 150 mm</t>
  </si>
  <si>
    <t>1527148279</t>
  </si>
  <si>
    <t>Odsekání zdiva z kamene nebo betonu plošné, tl. do 150 mm</t>
  </si>
  <si>
    <t>"dotvarování profilace střílny M"  1*1,2</t>
  </si>
  <si>
    <t>971033591</t>
  </si>
  <si>
    <t>Vybourání otvorů ve zdivu cihelném pl do 1 m2 na MVC nebo MV tl přes 900 mm</t>
  </si>
  <si>
    <t>-426032853</t>
  </si>
  <si>
    <t xml:space="preserve">Vybourání otvorů ve zdivu základovém nebo nadzákladovém z cihel, tvárnic, příčkovek z cihel pálených na maltu vápennou nebo vápenocementovou plochy do 1 m2, tl. přes 900 mm </t>
  </si>
  <si>
    <t>"střílna M vč profilace střílnových ozubů"  0,8*0,65*1,25</t>
  </si>
  <si>
    <t>997013151</t>
  </si>
  <si>
    <t>Vnitrostaveništní doprava suti a vybouraných hmot pro budovy v do 6 m s omezením mechanizace</t>
  </si>
  <si>
    <t>-1863972727</t>
  </si>
  <si>
    <t>Vnitrostaveništní doprava suti a vybouraných hmot  vodorovně do 50 m svisle s omezením mechanizace pro budovy a haly výšky do 6 m</t>
  </si>
  <si>
    <t>-32642035</t>
  </si>
  <si>
    <t>2132668401</t>
  </si>
  <si>
    <t>1,785*24 'Přepočtené koeficientem množství</t>
  </si>
  <si>
    <t>995345114</t>
  </si>
  <si>
    <t>998018001</t>
  </si>
  <si>
    <t>Přesun hmot ruční pro budovy v do 6 m</t>
  </si>
  <si>
    <t>-521959961</t>
  </si>
  <si>
    <t>Přesun hmot pro budovy občanské výstavby, bydlení, výrobu a služby  ruční - bez užití mechanizace vodorovná dopravní vzdálenost do 100 m pro budovy s jakoukoliv nosnou konstrukcí výšky do 6 m</t>
  </si>
  <si>
    <t>998018011</t>
  </si>
  <si>
    <t>Příplatek k ručnímu přesunu hmot pro budovy zděné za zvětšený přesun ZKD 100 m</t>
  </si>
  <si>
    <t>-905194946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</si>
  <si>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</si>
  <si>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2,636*4 'Přepočtené koeficientem množství</t>
  </si>
  <si>
    <t>76789011</t>
  </si>
  <si>
    <t>D+M makety střílny pro zbraň M (dvojče TK vz. 37) ozn 01, ocel plech tl.3mm, vnější rozměr 850x655mm, vnitřní rozměr 640x550mm, střílnová profilace, napojení na stěny, rozdělení na části dle VD</t>
  </si>
  <si>
    <t>1847080595</t>
  </si>
  <si>
    <t>767995114</t>
  </si>
  <si>
    <t>Montáž atypických zámečnických konstrukcí hmotnosti do 50 kg</t>
  </si>
  <si>
    <t>-1349174076</t>
  </si>
  <si>
    <t>Montáž ostatních atypických zámečnických konstrukcí hmotnosti přes 20 do 50 kg</t>
  </si>
  <si>
    <t>"oplechování střílny"  50</t>
  </si>
  <si>
    <t>5538901</t>
  </si>
  <si>
    <t>Plech tl 1mm na oplechování vnitřku střílny</t>
  </si>
  <si>
    <t>-42264183</t>
  </si>
  <si>
    <t>998767101</t>
  </si>
  <si>
    <t>Přesun hmot tonážní pro zámečnické konstrukce v objektech v do 6 m</t>
  </si>
  <si>
    <t>-1756957626</t>
  </si>
  <si>
    <t>Přesun hmot pro zámečnické konstrukce stanovený z hmotnosti přesunovaného materiálu vodorovná dopravní vzdálenost do 50 m v objektech výšky do 6 m</t>
  </si>
  <si>
    <t>-721827435</t>
  </si>
  <si>
    <t>Přesun hmot pro zámečnické konstrukce  stanovený z hmotnosti přesunovaného materiálu Příplatek k cenám za přesun prováděný bez použití mechanizace pro jakoukoliv výšku objektu</t>
  </si>
  <si>
    <t>-639029619</t>
  </si>
  <si>
    <t>0,85*0,655+0,64*0,55+(0,655+0,85+0,64+0,55)*2*0,5*1,25+6</t>
  </si>
  <si>
    <t>-2082747999</t>
  </si>
  <si>
    <t>1965011394</t>
  </si>
  <si>
    <t>p10</t>
  </si>
  <si>
    <t>835,152</t>
  </si>
  <si>
    <t>p15</t>
  </si>
  <si>
    <t>294,865</t>
  </si>
  <si>
    <t>p17</t>
  </si>
  <si>
    <t>476,7</t>
  </si>
  <si>
    <t>p18</t>
  </si>
  <si>
    <t>240</t>
  </si>
  <si>
    <t>p25</t>
  </si>
  <si>
    <t>21,735</t>
  </si>
  <si>
    <t>p26</t>
  </si>
  <si>
    <t>p6</t>
  </si>
  <si>
    <t>so105 - SO 105 - Podzemí Zelený - Můstek</t>
  </si>
  <si>
    <t>p8</t>
  </si>
  <si>
    <t>247,81</t>
  </si>
  <si>
    <t>p9</t>
  </si>
  <si>
    <t>461,173</t>
  </si>
  <si>
    <t>148,05</t>
  </si>
  <si>
    <t>481,438</t>
  </si>
  <si>
    <t>z3</t>
  </si>
  <si>
    <t>88,42</t>
  </si>
  <si>
    <t>z62</t>
  </si>
  <si>
    <t>675,015</t>
  </si>
  <si>
    <t>113106121</t>
  </si>
  <si>
    <t>Rozebrání dlažeb komunikací pro pěší z betonových nebo kamenných dlaždic</t>
  </si>
  <si>
    <t>-1924696462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</si>
  <si>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</si>
  <si>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"sál expozice"</t>
  </si>
  <si>
    <t>11,225*4</t>
  </si>
  <si>
    <t>19,47*5,21</t>
  </si>
  <si>
    <t>19,495*5,205</t>
  </si>
  <si>
    <t>"chodby ar25"</t>
  </si>
  <si>
    <t>1*(9,2+10,325+3,145+12,04+3,79+10,1+10,665+61,54+4,76+1,34+3,79+11,49+4)</t>
  </si>
  <si>
    <t>1*(7,995+5,21+7,995+5,205+3,6+2,29+2,2)</t>
  </si>
  <si>
    <t>"chodby ar27+28"</t>
  </si>
  <si>
    <t>1*(0,5+27,485+29,87+1,495+76,79)+1,5*(6,56+28,78+3,72+4,28+2,195+4,675+13,98)</t>
  </si>
  <si>
    <t>1,5*(9,075+11,87+11,1)</t>
  </si>
  <si>
    <t>113107212</t>
  </si>
  <si>
    <t>Odstranění podkladu pl přes 200 m2 z kameniva těženého tl 200 mm</t>
  </si>
  <si>
    <t>197209162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</si>
  <si>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</si>
  <si>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p8+p9</t>
  </si>
  <si>
    <t>-744203046</t>
  </si>
  <si>
    <t>"udržování hladiny - dle skut"  24*30*6</t>
  </si>
  <si>
    <t>-1740014224</t>
  </si>
  <si>
    <t>132401101</t>
  </si>
  <si>
    <t>Hloubení rýh š do 600 mm v hornině tř. 5</t>
  </si>
  <si>
    <t>-1376956787</t>
  </si>
  <si>
    <t>Hloubení zapažených i nezapažených rýh šířky do 600 mm s urovnáním dna do předepsaného profilu a spádu v hornině tř. 5 pro jakékoliv množství</t>
  </si>
  <si>
    <t>" pro drenáž a základ kotvení příček - dle skut"</t>
  </si>
  <si>
    <t>p18*0,3*0,3+0,3*0,3*0,5*3</t>
  </si>
  <si>
    <t>141409292</t>
  </si>
  <si>
    <t>p6+p25</t>
  </si>
  <si>
    <t>1917926829</t>
  </si>
  <si>
    <t>-1261966405</t>
  </si>
  <si>
    <t>1859404145</t>
  </si>
  <si>
    <t>p25*14</t>
  </si>
  <si>
    <t>1580662216</t>
  </si>
  <si>
    <t>-1381127522</t>
  </si>
  <si>
    <t>p26*2</t>
  </si>
  <si>
    <t>18115111</t>
  </si>
  <si>
    <t xml:space="preserve">Vyrovnání stávajícího podkladu </t>
  </si>
  <si>
    <t>941958696</t>
  </si>
  <si>
    <t>p10+p15</t>
  </si>
  <si>
    <t>212572111</t>
  </si>
  <si>
    <t>Lože pro trativody ze štěrkopísku tříděného</t>
  </si>
  <si>
    <t>-1494749571</t>
  </si>
  <si>
    <t>p18*0,3*0,3</t>
  </si>
  <si>
    <t>212755214</t>
  </si>
  <si>
    <t>Trativody z drenážních trubek plastových flexibilních D 100 mm bez lože</t>
  </si>
  <si>
    <t>-79204999</t>
  </si>
  <si>
    <t>Trativody bez lože z drenážních trubek plastových flexibilních D 100 mm</t>
  </si>
  <si>
    <t>"ar28" 160+80</t>
  </si>
  <si>
    <t>2116363351</t>
  </si>
  <si>
    <t>p18*1,2</t>
  </si>
  <si>
    <t>-891173968</t>
  </si>
  <si>
    <t>p18*1,2*1,15</t>
  </si>
  <si>
    <t>275316121</t>
  </si>
  <si>
    <t>Základové patky z prostého betonu se zvýšenými nároky na prostředí tř. C 25/30</t>
  </si>
  <si>
    <t>1262699078</t>
  </si>
  <si>
    <t>Základy z betonu prostého patky z betonu se zvýšenými nároky na prostředí tř. C 25/30</t>
  </si>
  <si>
    <t>"ar25 sál expozice č.3"  0,3*0,3*0,5*1,035*3</t>
  </si>
  <si>
    <t>34224111</t>
  </si>
  <si>
    <t>Příčky z cihel plných lícových dl 290 mm pevnosti na MVC včetně spárování tl 140 mm,  nenasákavých, odolných proti vlhkosti a nízkým teplotám</t>
  </si>
  <si>
    <t>-1622465703</t>
  </si>
  <si>
    <t>Příčky nebo přizdívky jednoduché z cihel nebo příčkovek pálených  na maltu MVC nebo MC lícových, včetně spárování dl. 290 mm (český formát 290x140x65 mm) plných, tl. 140 mm, nenasákavých, odolných proti vlhkosti a nízkým teplotám</t>
  </si>
  <si>
    <t>"ar25"  2,25*2,25*3</t>
  </si>
  <si>
    <t>564831111</t>
  </si>
  <si>
    <t>Podklad ze štěrkodrtě ŠD tl 100 mm</t>
  </si>
  <si>
    <t>-633587180</t>
  </si>
  <si>
    <t>Podklad ze štěrkodrti ŠD  s rozprostřením a zhutněním, po zhutnění tl. 100 mm</t>
  </si>
  <si>
    <t>"kasárenský sál 3 - dle skut"  161,6</t>
  </si>
  <si>
    <t>"násyp kolem dlažeb na vyrovnání s horní plochou dlažby - dle skut"  (p10/1)*0,5</t>
  </si>
  <si>
    <t>564851111</t>
  </si>
  <si>
    <t>Podklad ze štěrkodrtě ŠD tl 150 mm</t>
  </si>
  <si>
    <t>1686584551</t>
  </si>
  <si>
    <t>Podklad ze štěrkodrti ŠD s rozprostřením a zhutněním, po zhutnění tl. 150 mm</t>
  </si>
  <si>
    <t>596811221</t>
  </si>
  <si>
    <t xml:space="preserve">Kladení betonové dlažby komunikací pro pěší do lože z kameniva vel do 0,25 m2 </t>
  </si>
  <si>
    <t>376472372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</si>
  <si>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</t>
  </si>
  <si>
    <t xml:space="preserve">"chodby ar25" </t>
  </si>
  <si>
    <t>2,48*2,48+1,505*9,2+1,525*10,325+3,145*1,985+3,6*1,475+2,29*1,8+2,2*2</t>
  </si>
  <si>
    <t>12,04*1,5+3,79*2+1,5*(5,205+7,995+5,21+7,995+4)</t>
  </si>
  <si>
    <t>1,5*(11,49+3,79+1,34)+5,3*0,2+(4,76+2,4)*0,5*2,2+0,7*6,5+10,1*1,5</t>
  </si>
  <si>
    <t>10,665*2,23+1,5*61,54+44,77+101,09+101,2</t>
  </si>
  <si>
    <t>1,5*(11,1+11,87+9,075+13,98)</t>
  </si>
  <si>
    <t>1,5*(4,675+2,195+4,28+3,72+28,78)</t>
  </si>
  <si>
    <t>1*(6,56+76,79+1,495+29,87+27,485+0,5)+2*2,015+3,415*2,965</t>
  </si>
  <si>
    <t>"kasárna"</t>
  </si>
  <si>
    <t>2,375*5,205+4,285*2+4,035*1,5+7,965*1,21+4,02*3+7,99*1,245+161,6+1,235*2,8</t>
  </si>
  <si>
    <t>(7,105-2,8)*2+5,535*2,5+4,4*2+(7,29-4,4)*1,235+4,035*2+(10,14+4,005)*2</t>
  </si>
  <si>
    <t>592456000</t>
  </si>
  <si>
    <t>dlažba desková betonová HBB 50x50x5 cm</t>
  </si>
  <si>
    <t>1022944685</t>
  </si>
  <si>
    <t>dlaždice betonové dlažba desková betonová HBB 50 x 50 x 5</t>
  </si>
  <si>
    <t>"nová dlažba dle CAD"  380*1,02</t>
  </si>
  <si>
    <t>"poškození stáv dlažeb - odhad 10%"  (p10+p15-380)*1,02*0,1</t>
  </si>
  <si>
    <t>916231213</t>
  </si>
  <si>
    <t>Osazení chodníkového obrubníku betonového stojatého s boční opěrou do lože z betonu prostého</t>
  </si>
  <si>
    <t>409886554</t>
  </si>
  <si>
    <t>Osazení chodníkového obrubníku betonového se zřízením lože, s vyplněním a zatřením spár cementovou maltou stojatého s boční opěrou z betonu prostého tř. C 12/15, do lože z betonu prostého téže značky</t>
  </si>
  <si>
    <t>"ar25"  3,5+4</t>
  </si>
  <si>
    <t>"ar27"  4,035*2+5,535*2+4,035+4,02*2+4,035*2+13,98*2+1+4,005*2</t>
  </si>
  <si>
    <t>"ar28"  1,465+1,495+0,5+1,205</t>
  </si>
  <si>
    <t>592174170</t>
  </si>
  <si>
    <t>obrubník betonový chodníkový Standard 100x10x25 cm</t>
  </si>
  <si>
    <t>-2089782758</t>
  </si>
  <si>
    <t>obrubník betonový chodníkový vibrolisovaný 100x10x25 cm</t>
  </si>
  <si>
    <t>"pro lemování v sálech a zakončení zpevněných ploch"  z3*1,02</t>
  </si>
  <si>
    <t>-1524272620</t>
  </si>
  <si>
    <t>95294012</t>
  </si>
  <si>
    <t>Tabulky dle PBŘ</t>
  </si>
  <si>
    <t>Kč</t>
  </si>
  <si>
    <t>1097335598</t>
  </si>
  <si>
    <t>953943125</t>
  </si>
  <si>
    <t>Osazování výrobků do 120 kg/kus do betonu bez jejich dodání</t>
  </si>
  <si>
    <t>1126273691</t>
  </si>
  <si>
    <t>Osazování drobných kovových předmětů  výrobků ostatních jinde neuvedených do betonu se zajištěním polohy k bednění či k výztuži před zabetonováním hmotnosti přes 30 do 120 kg/kus</t>
  </si>
  <si>
    <t>5539701</t>
  </si>
  <si>
    <t>Ohýbaný profil dle U160 pro kotvení příček</t>
  </si>
  <si>
    <t>729251788</t>
  </si>
  <si>
    <t>U160 pro kotvení příček</t>
  </si>
  <si>
    <t>2,5*18,8*1,05*3</t>
  </si>
  <si>
    <t>581866968</t>
  </si>
  <si>
    <t>"dle skut - rozlití betonu mezi stěnou a podlahou při betonáži - odhad 50%"  (p10/1)*2*0,2*0,5</t>
  </si>
  <si>
    <t>-909344585</t>
  </si>
  <si>
    <t>"10"  0,4*4*9</t>
  </si>
  <si>
    <t>"11"  0,4*5*2</t>
  </si>
  <si>
    <t>979054441</t>
  </si>
  <si>
    <t>Očištění vybouraných z desek nebo dlaždic s původním spárováním z kameniva těženého</t>
  </si>
  <si>
    <t>218744137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</si>
  <si>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</si>
  <si>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(p10+p15-380)*0,9</t>
  </si>
  <si>
    <t>-556997433</t>
  </si>
  <si>
    <t>"dlaždice"  z62</t>
  </si>
  <si>
    <t>997013159</t>
  </si>
  <si>
    <t>Vnitrostaveništní doprava suti a vybouraných hmot pro budovy v do 30 m s omezením mechanizace</t>
  </si>
  <si>
    <t>-826726683</t>
  </si>
  <si>
    <t>Vnitrostaveništní doprava suti a vybouraných hmot vodorovně do 50 m svisle s omezením mechanizace pro budovy a haly výšky přes 27 do 30 m</t>
  </si>
  <si>
    <t>997013219</t>
  </si>
  <si>
    <t>Příplatek k vnitrostaveništní dopravě suti a vybouraných hmot za zvětšenou dopravu suti ZKD 10 m</t>
  </si>
  <si>
    <t>-147491442</t>
  </si>
  <si>
    <t>Vnitrostaveništní doprava suti a vybouraných hmot vodorovně do 50 m Příplatek k cenám -3111 až -3217 za zvětšenou vodorovnou dopravu přes vymezenou dopravní vzdálenost za každých dalších i započatých 10 m</t>
  </si>
  <si>
    <t>273,819*15 'Přepočtené koeficientem množství</t>
  </si>
  <si>
    <t>-142866894</t>
  </si>
  <si>
    <t>-2019483075</t>
  </si>
  <si>
    <t>273,819*24 'Přepočtené koeficientem množství</t>
  </si>
  <si>
    <t>812140403</t>
  </si>
  <si>
    <t>950588105</t>
  </si>
  <si>
    <t>998012035</t>
  </si>
  <si>
    <t>Příplatek k přesunu hmot pro budovy monolitické za zvětšený přesun do 1000 m</t>
  </si>
  <si>
    <t>-821525065</t>
  </si>
  <si>
    <t>Přesun hmot pro budovy občanské výstavby, bydlení, výrobu a služby  s nosnou svislou konstrukcí monolitickou betonovou tyčovou nebo plošnou s jakýkoliv obvodovým pláštěm kromě vyzdívaného Příplatek k cenám za zvětšený přesun přes vymezenou největší dopravní vzdálenost do 1000 m</t>
  </si>
  <si>
    <t>-1471737423</t>
  </si>
  <si>
    <t>p16</t>
  </si>
  <si>
    <t>"10+11"  3,85*9+5,4*2</t>
  </si>
  <si>
    <t>Zábrana proti vstupu ozn 10, kotvení do patek, madlo+sloupek TR 70/3, výplň TR 60/3</t>
  </si>
  <si>
    <t>84717212</t>
  </si>
  <si>
    <t>59,5*9</t>
  </si>
  <si>
    <t>55398017</t>
  </si>
  <si>
    <t>Zábrana proti vstupu ozn 11, kotvení do patek, madlo+sloupek TR 70/3, výplň TR 60/3</t>
  </si>
  <si>
    <t>-1332365</t>
  </si>
  <si>
    <t>80*2</t>
  </si>
  <si>
    <t>-1040913398</t>
  </si>
  <si>
    <t>-568142105</t>
  </si>
  <si>
    <t>783306809</t>
  </si>
  <si>
    <t>Odstranění nátěru ze zámečnických konstrukcí okartáčováním</t>
  </si>
  <si>
    <t>-363438206</t>
  </si>
  <si>
    <t>Odstranění nátěrů ze zámečnických konstrukcí okartáčováním</t>
  </si>
  <si>
    <t>"důlní výztuhy - dle skut"  0,4*(2,33+2,24*2)*(95+80)</t>
  </si>
  <si>
    <t>643217336</t>
  </si>
  <si>
    <t>Poznámka k položce:
netoxická ekologicky nezávadná nátěrová hmota vhodná do vlhkého prostředí, odstín dle stáv</t>
  </si>
  <si>
    <t>p17+z1*32*0,001</t>
  </si>
  <si>
    <t>-235066877</t>
  </si>
  <si>
    <t>719843069</t>
  </si>
  <si>
    <t>Provedení žárového stříkání ocelových konstrukcí Zn 50 um vč materiálu</t>
  </si>
  <si>
    <t>786764411</t>
  </si>
  <si>
    <t>Provedení žárového stříkání ocelových konstrukcí zinkem, tloušťky 50 μm, (0,925 kg Zn/m2), vč materiálu</t>
  </si>
  <si>
    <t>"10"  (2*3,14*0,035*(1,2*4+3,84)+2*3,14*0,03*3,84)*9</t>
  </si>
  <si>
    <t>"11"  (2*3,14*0,035*(1,25*5+5,4)+2*3,14*0,03*5,4)*2</t>
  </si>
  <si>
    <t>"u160"  z1*0,001*32</t>
  </si>
  <si>
    <t>slp - SLP - Slaboproud</t>
  </si>
  <si>
    <t>M-22 - Slaboproudé rozvody</t>
  </si>
  <si>
    <t xml:space="preserve">    oddíl 1 - Poplachový zabezpečovací a tísňový systém PZTS</t>
  </si>
  <si>
    <t xml:space="preserve">      220990007 - Kabely a elektroinstalační materiál</t>
  </si>
  <si>
    <t xml:space="preserve">    oddíl 2 - Telefonní rozvod</t>
  </si>
  <si>
    <t>M-22</t>
  </si>
  <si>
    <t>Slaboproudé rozvody</t>
  </si>
  <si>
    <t>oddíl 1</t>
  </si>
  <si>
    <t>Poplachový zabezpečovací a tísňový systém PZTS</t>
  </si>
  <si>
    <t>220990001</t>
  </si>
  <si>
    <t>Koncentrátor v kovovém krytu pro 8 zón a 4 PGM výstupy</t>
  </si>
  <si>
    <t>ks</t>
  </si>
  <si>
    <t>220990002</t>
  </si>
  <si>
    <t>Spínaný zdroj v kovovém krytu 13,8 Vss / 5A s reléovými výstupy a odpojovačem, stupeň 2</t>
  </si>
  <si>
    <t>220990003</t>
  </si>
  <si>
    <t>Akumulátor 12V / 40Ah</t>
  </si>
  <si>
    <t>220990004</t>
  </si>
  <si>
    <t>MG hliníkový polarizovaný s pracovní mezerou 30mm, kabel 6m, armovaná hadice 1m,, stupeň 3</t>
  </si>
  <si>
    <t>220990005</t>
  </si>
  <si>
    <t>vnitřní siréna 12VDC</t>
  </si>
  <si>
    <t>220990006</t>
  </si>
  <si>
    <t>rozvaděče oceloplech. 500x300x160, IP65, s plnými dvířky a zámkem</t>
  </si>
  <si>
    <t>220990007</t>
  </si>
  <si>
    <t>Kabely a elektroinstalační materiál</t>
  </si>
  <si>
    <t>220990008</t>
  </si>
  <si>
    <t>kabel FTP 4p cat.6</t>
  </si>
  <si>
    <t>220990009</t>
  </si>
  <si>
    <t>kabel FI-HT06 3x2x0,5</t>
  </si>
  <si>
    <t>220990010</t>
  </si>
  <si>
    <t>kabel YY-JZ 2X1</t>
  </si>
  <si>
    <t>220990011</t>
  </si>
  <si>
    <t>trubka tuhá PVC 320N 1520 (3m) včetně příchytek a spoj.mat.</t>
  </si>
  <si>
    <t>220990012</t>
  </si>
  <si>
    <t>krabice plast. povrchová (odbočná)</t>
  </si>
  <si>
    <t>220990013</t>
  </si>
  <si>
    <t>prostupy bet. Konstrukcí</t>
  </si>
  <si>
    <t>220990014</t>
  </si>
  <si>
    <t>zednické výpomoci</t>
  </si>
  <si>
    <t>220990015</t>
  </si>
  <si>
    <t>programování ústředny</t>
  </si>
  <si>
    <t>220990016</t>
  </si>
  <si>
    <t>oživení systému</t>
  </si>
  <si>
    <t>220990017</t>
  </si>
  <si>
    <t>revize zařízení</t>
  </si>
  <si>
    <t>220990018</t>
  </si>
  <si>
    <t>drobný elektroinstalační materiál (5kg)</t>
  </si>
  <si>
    <t>kpl</t>
  </si>
  <si>
    <t>oddíl 2</t>
  </si>
  <si>
    <t>Telefonní rozvod</t>
  </si>
  <si>
    <t>220990019</t>
  </si>
  <si>
    <t>Kabel TCEPKPFLE 5x4x0.6</t>
  </si>
  <si>
    <t>220990020</t>
  </si>
  <si>
    <t>Kabel TCEPKPFLE 1x4x0.6</t>
  </si>
  <si>
    <t>220990021</t>
  </si>
  <si>
    <t>telefonní kabelová skříň 10 párů včetně KRONE</t>
  </si>
  <si>
    <t>220990022</t>
  </si>
  <si>
    <t>telefonní kabelová skříň 20 párů včetně KRONE</t>
  </si>
  <si>
    <t>220990023</t>
  </si>
  <si>
    <t>kabelová příchytka jednostranná pr.25</t>
  </si>
  <si>
    <t>220990024</t>
  </si>
  <si>
    <t>220990025</t>
  </si>
  <si>
    <t>vzd - Vzduchotechnika</t>
  </si>
  <si>
    <t>4 - Výtahová šachta</t>
  </si>
  <si>
    <t>5 - Ostatní</t>
  </si>
  <si>
    <t>6 - Ostatní náklady</t>
  </si>
  <si>
    <t>Výtahová šachta</t>
  </si>
  <si>
    <t>4.001</t>
  </si>
  <si>
    <t>Mřížka krycí s oky 3x3 mm</t>
  </si>
  <si>
    <t>Poznámka k položce:
D.1.4.VZT 04</t>
  </si>
  <si>
    <t>4.002</t>
  </si>
  <si>
    <t>Stříška kruhová protidešťová d250 se síťkou proti hmyzu</t>
  </si>
  <si>
    <t>Poznámka k položce:
dtto</t>
  </si>
  <si>
    <t>4.003</t>
  </si>
  <si>
    <t>Střešní průchod 250-1470+ atyp dle skutečnosti na stavbě</t>
  </si>
  <si>
    <t>4.004</t>
  </si>
  <si>
    <t>Potrubí SPIRO d250 vč.tvarovek, montážního,závěsového,spojovacího a těsnicího materiálu</t>
  </si>
  <si>
    <t>4.005</t>
  </si>
  <si>
    <t>Požární izolace s odolností EI30 kruhové potrubí</t>
  </si>
  <si>
    <t>4.006</t>
  </si>
  <si>
    <t>Oplechování potrubí pozink.plech vč. reaktivního nátěru v šedých odstínech dle okolního betonu</t>
  </si>
  <si>
    <t>Ostatní</t>
  </si>
  <si>
    <t>5.001</t>
  </si>
  <si>
    <t>Požární zatěsnění prostupů VZT /spára max.2cm/ tmelem+minerální vata, oboustranně</t>
  </si>
  <si>
    <t>bm</t>
  </si>
  <si>
    <t>Ostatní náklady</t>
  </si>
  <si>
    <t>6.01</t>
  </si>
  <si>
    <t>Náklady na dopravu</t>
  </si>
  <si>
    <t>2013935350</t>
  </si>
  <si>
    <t>6.02</t>
  </si>
  <si>
    <t>Přesun strojů a zařízení</t>
  </si>
  <si>
    <t>1088632695</t>
  </si>
  <si>
    <t>6.03</t>
  </si>
  <si>
    <t>Přesun potrubí</t>
  </si>
  <si>
    <t>953109332</t>
  </si>
  <si>
    <t>6.04</t>
  </si>
  <si>
    <t>Podíl přidružených výkonů</t>
  </si>
  <si>
    <t>1027997555</t>
  </si>
  <si>
    <t>6.05</t>
  </si>
  <si>
    <t>Zednické výpomoci</t>
  </si>
  <si>
    <t>278717946</t>
  </si>
  <si>
    <t>6.06</t>
  </si>
  <si>
    <t>Komlexní vyzkoušení</t>
  </si>
  <si>
    <t>25297838</t>
  </si>
  <si>
    <t>6.07</t>
  </si>
  <si>
    <t>Zaregulování VZT</t>
  </si>
  <si>
    <t>-1732411186</t>
  </si>
  <si>
    <t>6.08</t>
  </si>
  <si>
    <t>Zaškolení obsluhy</t>
  </si>
  <si>
    <t>1028559319</t>
  </si>
  <si>
    <t>el - Elektroinstalace</t>
  </si>
  <si>
    <t>D1 - SO1 – 101 Dělostřelecký klub Zelený  vč stoupací šachty</t>
  </si>
  <si>
    <t xml:space="preserve">    D2 - Elektroinstalace 1.NP-Zelený</t>
  </si>
  <si>
    <t xml:space="preserve">    D3 - Elektroinstalace 1.PP-Zelený</t>
  </si>
  <si>
    <t>D4 - Elektroinstalace 1.NP-Můstek</t>
  </si>
  <si>
    <t>D5 - Elektroinstalace 1.PP-Můstek</t>
  </si>
  <si>
    <t>D6 - Elektroinstalace Spojovací chodby "Zelený-Můstek</t>
  </si>
  <si>
    <t>D7 - Elektroinstalace podzemní expozice</t>
  </si>
  <si>
    <t>D8 - Elektroinstalace kasárna</t>
  </si>
  <si>
    <t>D9 - Elektroinstalace 1.NP- Jeřáb</t>
  </si>
  <si>
    <t>D10 - Elektroinstalace 1.PP- Jeřáb  vč schodiště</t>
  </si>
  <si>
    <t>D11 - Elektroinstalace Spojovací chodby -Jeřáb</t>
  </si>
  <si>
    <t xml:space="preserve">    D15 - Ostatní náklady</t>
  </si>
  <si>
    <t>D1</t>
  </si>
  <si>
    <t>SO1 – 101 Dělostřelecký klub Zelený  vč stoupací šachty</t>
  </si>
  <si>
    <t>D2</t>
  </si>
  <si>
    <t>Elektroinstalace 1.NP-Zelený</t>
  </si>
  <si>
    <t>Rozv skříňový RMS1 nástěnný   dle níže uvedené specifikace</t>
  </si>
  <si>
    <t xml:space="preserve">Poznámka k položce:
Skříň nástěnná  vnitř rozměr 750x500x166, pož odolnost EI-30S, IP54 ks 1
Vypínač 160/3 ks 1
Vypínací cívka k vypínači 160/3 ks 1
Svodič přepětí 1,+2,st. 12,5KA ks 1
Ochranná přípojnice -CU25/3 ks 1
Proud chránič 40/4/030AC ks 2
Proud chr s  nadpr ochranou 10A/2P/0,03A ks 3
Proud chr s  nadpr ochranou 16A/2P/0,03A ks 7
Jistič 6B/1 ks 2
Jistič 10C/3 ks  2
Jistič 25B/3 ks 1
Jistič 32B/3 ks 3
Jistič 40B/3 ks 1
Jistič 50B/3 ks 1
Stykač 25A-4P ks 2
Elektroměr přímý  0-63A/400V ks 1
Svorka 6mm2 ks 2
Vývodka P13,5-P29 ks 21
</t>
  </si>
  <si>
    <t>Sil kabel CYKY 4Bx25mm2</t>
  </si>
  <si>
    <t>CY25mm2</t>
  </si>
  <si>
    <t>Poj nožová 63A</t>
  </si>
  <si>
    <t>Nosné lano 6mm2</t>
  </si>
  <si>
    <t>Kotva do betonu</t>
  </si>
  <si>
    <t>Závěs lana na sloup – vyvěšení</t>
  </si>
  <si>
    <t>PVC tr. 50 mm – bezhalogenová /pro přívodní vedení/</t>
  </si>
  <si>
    <t>Pom ocel .konstrukce</t>
  </si>
  <si>
    <t>Jednostr  příchytka zink pro kabely  , 3x1,5,3x2,5, 5x1,5 + 1x hmožď+nerez vrut</t>
  </si>
  <si>
    <t>Oboustr příchytka zink pro kabely  , 5x10 – 19mm + 2xhmoždinka+nerez. vrut</t>
  </si>
  <si>
    <t>Sil kabel 1-CXKH 0 2x1,5mm2</t>
  </si>
  <si>
    <t>Sil  kabel 1-CXKH 0 3x1,5mm2</t>
  </si>
  <si>
    <t>Sil  kabel 1 CXKH J 3x1,5mm2</t>
  </si>
  <si>
    <t>Sil. kabel 1-CXKH J 5x1,5mm2</t>
  </si>
  <si>
    <t>Sil. Kabel 1-CXKH J 7x2,5mm2 , /2xdélka do šachty spoj. chodby/</t>
  </si>
  <si>
    <t>Sil  kabel 1-CXKH J 3x2,5mm2</t>
  </si>
  <si>
    <t>Sil  kabel 1-CXKH J 5x10mm2 / RV, , XC, RS10-do šachty spoj. chodby /</t>
  </si>
  <si>
    <t>Sil  kabel 1-CXKH J 5x16mm2,  /pro RS20,RS30- do šachty spoj. chodby/</t>
  </si>
  <si>
    <t>Vodič 1-CXKH – 1x10 / výtah /</t>
  </si>
  <si>
    <t>Ukončení vodiče   do 10mm2</t>
  </si>
  <si>
    <t>Ukončení vodiče CY  25mm2</t>
  </si>
  <si>
    <t>Ukončení kabelu  do  3x4mm2</t>
  </si>
  <si>
    <t>Ukončení kabelu do 7x4mm2</t>
  </si>
  <si>
    <t>Ukonč kabelu do 5x10mm2</t>
  </si>
  <si>
    <t>Ukonč.kabelu do 5x16mm2</t>
  </si>
  <si>
    <t>Ukonč kabelů do 4x25mm2</t>
  </si>
  <si>
    <t>Krabicová rozvodka  IP66-5P</t>
  </si>
  <si>
    <t>Tlačítko pod sklem  Total l stop</t>
  </si>
  <si>
    <t>Vypínač řaz.1, IP44</t>
  </si>
  <si>
    <t>Přepínač střídavý  řaz.6, IP44</t>
  </si>
  <si>
    <t>Přepínač křížový  řaz. 7</t>
  </si>
  <si>
    <t>Zásuvka  2P+Z, 230V/16A, IP44</t>
  </si>
  <si>
    <t>Zásuvková skříň 2x230V/16A,,  1x32A/400V/5P, jističová bez pr chr.</t>
  </si>
  <si>
    <t>A-svítidlo sensorové s komp- zdrojem 26W, IP65, 2.tř</t>
  </si>
  <si>
    <t>B-Led svítidlo plast prachotěs 9,5W,3000K, , průchozí 3fáz. propoj, nerez spony , IP66</t>
  </si>
  <si>
    <t>C-svít prachotěs 11W, trvalé + dočasné NO osv., , 3hod, průchozí , , 3fáz propoj, nerez spony IP66</t>
  </si>
  <si>
    <t>N – nouzové svítidlo 1x11W, 3hod, průchozí,, 3fáz propoj. , nerez spony, IP66</t>
  </si>
  <si>
    <t>D3</t>
  </si>
  <si>
    <t>Elektroinstalace 1.PP-Zelený</t>
  </si>
  <si>
    <t>B-Led svítidlo plast prachotěs 9,5W,3000K,,  průchozí 3fáz. propoj, nerez spony , IP66</t>
  </si>
  <si>
    <t>D4</t>
  </si>
  <si>
    <t>Elektroinstalace 1.NP-Můstek</t>
  </si>
  <si>
    <t>Rozv skříňový RS30 nástěnný   dle níže uvedené specifikace</t>
  </si>
  <si>
    <t xml:space="preserve">Poznámka k položce:
Skříň vnitř rozměr 600x500x166, pož odolnost EI-30S, IP54 ks 1
Vypínač 63/3 ks 1
Svodič přepětí 2.st.  ks 1
Ochranná přípojnice  ks 1
Proud.chránič 25/4/030AC ks 1
Proud chránič 40/4/030AC ks 1
Proud chr s  nadpr ochranou 10A/2P/0,03A ks 1
Proud chr s  nadpr ochranou 16A/2P/0,03A ks 1
Jistič 6B/1 ks 1
Jistič 16B/3 ks 1
Jistič 40B/3 ks 1
Spínací hodiny denní ks 1
Stykač 25A/4P ks 1
Vývodka P13,5-P29 ks 6
</t>
  </si>
  <si>
    <t>Nosné lano 6mm2 – svod schodištěm do suterénu</t>
  </si>
  <si>
    <t>Kotva pro nosné lano</t>
  </si>
  <si>
    <t>Kabelový rošt š.150, zavěšený k lanoví</t>
  </si>
  <si>
    <t>Jednostr  příchytka zink pro kabely ,  3x1,5,3x2,5, 5x1,5 + 1x hmožď+nerez vrut</t>
  </si>
  <si>
    <t>Oboustr příchytka zink pro kabely  5x2,5,, 5x10 , 5x16 + 2xhmoždinka+nerez. vrut</t>
  </si>
  <si>
    <t>Sil  kabel 1-CXKH 0 3x2,5mm2</t>
  </si>
  <si>
    <t>Sil  kabel 1 CXKH J 5x2,5mm2</t>
  </si>
  <si>
    <t>Sil  kabel 1-CXKH J 5x10mm2 /  XC /</t>
  </si>
  <si>
    <t>Sil  kabel 1-CXKH J 5x16mm2 ze šachty , spoj. chodby zelený do RS30/</t>
  </si>
  <si>
    <t>Vodič 1-CXKH – 1x16 / k uzem   /</t>
  </si>
  <si>
    <t>CYKY 5Cx4mm2 /venk výbojky/</t>
  </si>
  <si>
    <t>Ukončení vodiče   do 16mm2</t>
  </si>
  <si>
    <t>Zásuvková skříň 2x230V/16A, , 1x32A/400V/5P, jističová</t>
  </si>
  <si>
    <t>Zemnící pásek Fezm 30x4mm2</t>
  </si>
  <si>
    <t>Krabice plast 125x125 vč víčka</t>
  </si>
  <si>
    <t>Svorka zkušební nerez</t>
  </si>
  <si>
    <t>C-svít prachotěs 11W, trvalé + dočasné NO osv.,,  3hod, průchozí , 3fáz propoj, nerez spony IP66</t>
  </si>
  <si>
    <t>N – nouzové svítidlo 1x11W, 3hod, , průchozí,3fáz propoj. , nerez spony, IP66</t>
  </si>
  <si>
    <t>Světlomet MH400W, IP65</t>
  </si>
  <si>
    <t>Výkop rýhy 40x80cm, 5.tř zeminy</t>
  </si>
  <si>
    <t>Pískové lože tl. 8 cm pod a nad kabelem</t>
  </si>
  <si>
    <t>Fólie výstražná červená š. 33 cm</t>
  </si>
  <si>
    <t>Beton základ pro svítidlo 30x30x80cm</t>
  </si>
  <si>
    <t>Zához rýhy 40x80cm</t>
  </si>
  <si>
    <t>D5</t>
  </si>
  <si>
    <t>Elektroinstalace 1.PP-Můstek</t>
  </si>
  <si>
    <t>Jednostr  příchytka zink pro kabely ,  3x1,5,3x2,5, 5x1,5-12,5mm + 1x hmožď+nerez vrut</t>
  </si>
  <si>
    <t>Oboustr příchytka zink pro kabely  5x10,  – 19mm + 2xhmoždinka+nerez. vrut</t>
  </si>
  <si>
    <t>N – nouzové svítidlo 1x11W, 3hod, průchozí,3fáz propoj. , nerez spony, IP66</t>
  </si>
  <si>
    <t>D6</t>
  </si>
  <si>
    <t>Elektroinstalace Spojovací chodby "Zelený-Můstek</t>
  </si>
  <si>
    <t>Oboustr příchytka zink pro kabely , 7x2,5+ 2xhmoždinka+nerez. vrut</t>
  </si>
  <si>
    <t>Sil. Kabel 1-CXKH J 7x2,5mm2 v.č.EL 07, /2xdélka do šachty spoj. chodby/</t>
  </si>
  <si>
    <t>B-Led svítidlo plast prachotěs 9,5W,3000K,, průchozí 3fáz. propoj, nerez spony , IP66</t>
  </si>
  <si>
    <t>D7</t>
  </si>
  <si>
    <t>Elektroinstalace podzemní expozice</t>
  </si>
  <si>
    <t>Rozv skříňový RS10.1 nástěnný   dle níže uvedené specifikace</t>
  </si>
  <si>
    <t xml:space="preserve">Poznámka k položce:
Skříň vnitř rozměr 600x500x166, pož odolnost EI-30S, IP54 ks 1
Vypínač 32/3 ks 1
Svodič přepětí 2.st.12,5kA, 3+1  ks 1
Ochranná přípojnice  ks 1
Proud chr s nadpr ochranou 6C/1N-030AC ks 3
Proud chr s  nadpr ochranou 10B/2P/0,03A ks 2
Proud chr s  nadpr ochranou 16B/2P/0,03A ks 1
Vývodka P13,5-P29 ks 8
</t>
  </si>
  <si>
    <t>Rozv skříňový RS10.2 nástěnný   dle níže uvedené specifikace</t>
  </si>
  <si>
    <t xml:space="preserve">Poznámka k položce:
Skříň vnitř rozměr 600x500x166, pož odolnost EI-30S, IP54 ks 1
Vypínač 32/3 ks 1
Svodič přepětí 2.st.12,5kA, 3+1  ks 1
Ochranná přípojnice  ks 1
Proud chr s nadpr ochranou 6C/1N-030AC ks 1
Proud chr s  nadpr ochranou 10B/1N/030AC ks 2
Proud chr s  nadpr ochranou 16B/2P/0,03A ks 2
Vývodka P13,5-P29 ks 9
</t>
  </si>
  <si>
    <t>Rozv skříňový RS10.3 nástěnný   dle níže uvedené specifikace</t>
  </si>
  <si>
    <t xml:space="preserve">Poznámka k položce:
Skříň vnitř rozměr 600x500x166, pož odolnost EI-30S, IP54 ks 1
Vypínač 32/3 ks 1
Svodič přepětí 2.st. 12,5kA, 3+1  ks 1
Ochranná přípojnice  ks 1
Proud chr s nadpr ochranou 6C/1N-030AC ks 1
Proud chr s  nadpr ochranou 10B/1N/030AC ks 2
Proud chr s  nadpr ochranou 16B/2P/0,03A ks 2
Vývodka P13,5-P29 ks 9
</t>
  </si>
  <si>
    <t>Jednostr  příchytka zink pro kabely  , 3x1,5,3x2,5, 5x1,5-12,5mm + 1x hmožď+nerez vrut</t>
  </si>
  <si>
    <t>Oboustr příchytka zink pro kabely  5x10 , – 19mm + 2xhmoždinka+nerez. vrut</t>
  </si>
  <si>
    <t>206</t>
  </si>
  <si>
    <t>Sil  kabel 1-CXKH J 3x1,5mm2</t>
  </si>
  <si>
    <t>208</t>
  </si>
  <si>
    <t>210</t>
  </si>
  <si>
    <t>Sil  kabel 1 CXKH J 5x1,5mm2</t>
  </si>
  <si>
    <t>212</t>
  </si>
  <si>
    <t>Sil. Kabel 1-CXKH J 7x2,5mm2 , /2xdélka do šachty spoj. chodby, okr. 6,7/</t>
  </si>
  <si>
    <t>214</t>
  </si>
  <si>
    <t>Sil  kabel 1-CXKH J 5x10mm2</t>
  </si>
  <si>
    <t>216</t>
  </si>
  <si>
    <t>Vodič 1-CXKH – 1x10</t>
  </si>
  <si>
    <t>218</t>
  </si>
  <si>
    <t>220</t>
  </si>
  <si>
    <t>222</t>
  </si>
  <si>
    <t>224</t>
  </si>
  <si>
    <t>226</t>
  </si>
  <si>
    <t>Svorkovnicová krabice 5x16</t>
  </si>
  <si>
    <t>228</t>
  </si>
  <si>
    <t>230</t>
  </si>
  <si>
    <t>Sériový přepínač řaz5, IP44</t>
  </si>
  <si>
    <t>232</t>
  </si>
  <si>
    <t>234</t>
  </si>
  <si>
    <t>236</t>
  </si>
  <si>
    <t>D-LED světlomet 110W , širokozářič , 5000K, IP65</t>
  </si>
  <si>
    <t>238</t>
  </si>
  <si>
    <t>Zemnící pásek Fezn  30x4mm2</t>
  </si>
  <si>
    <t>242</t>
  </si>
  <si>
    <t>Výkop rýhy 20x35cm vč. písk. lože a červené fólie</t>
  </si>
  <si>
    <t>244</t>
  </si>
  <si>
    <t>Zához rýhy 20x35cm</t>
  </si>
  <si>
    <t>246</t>
  </si>
  <si>
    <t>D8</t>
  </si>
  <si>
    <t>Elektroinstalace kasárna</t>
  </si>
  <si>
    <t>Rozv skříňový RS20.1 nástěnný   dle níže uvedené specifikace</t>
  </si>
  <si>
    <t>248</t>
  </si>
  <si>
    <t xml:space="preserve">Poznámka k položce:
Skříň vnitř rozměr 600x500x166, pož odolnost EI-30S, IP54 ks 1
Vypínač 32/3 ks 1
Svodič přepětí 2.st.  ks 1
Ochranná přípojnice  ks 1
Proud chr s  nadpr ochranou 10B/2P/0,03A ks 6
Proud chr s  nadpr ochranou 16B/2P/0,03A ks 3
Vývodka P13,5-P29 ks 11
</t>
  </si>
  <si>
    <t>Rozv skříňový RS20.2 nástěnný   dle níže uvedené specifikace</t>
  </si>
  <si>
    <t>250</t>
  </si>
  <si>
    <t>Rozv skříňový RS20.3 nástěnný   dle níže uvedené specifikace</t>
  </si>
  <si>
    <t>252</t>
  </si>
  <si>
    <t>256</t>
  </si>
  <si>
    <t>258</t>
  </si>
  <si>
    <t>260</t>
  </si>
  <si>
    <t>262</t>
  </si>
  <si>
    <t>264</t>
  </si>
  <si>
    <t>Sil.kabel//CXKH J 7x2,5mm2</t>
  </si>
  <si>
    <t>266</t>
  </si>
  <si>
    <t>Sil  kabel 1-CXKH J 5x16mm2 ze šachty   spoj. chodby zelený do RS30/</t>
  </si>
  <si>
    <t>268</t>
  </si>
  <si>
    <t>Vodič 1-CXKH – 1x10mm2</t>
  </si>
  <si>
    <t>270</t>
  </si>
  <si>
    <t>272</t>
  </si>
  <si>
    <t>274</t>
  </si>
  <si>
    <t>276</t>
  </si>
  <si>
    <t>278</t>
  </si>
  <si>
    <t>280</t>
  </si>
  <si>
    <t>282</t>
  </si>
  <si>
    <t>284</t>
  </si>
  <si>
    <t>286</t>
  </si>
  <si>
    <t>D-LED světlomet 110W, bodový zářič 5000K, P65</t>
  </si>
  <si>
    <t>288</t>
  </si>
  <si>
    <t>290</t>
  </si>
  <si>
    <t>292</t>
  </si>
  <si>
    <t>294</t>
  </si>
  <si>
    <t>296</t>
  </si>
  <si>
    <t>D9</t>
  </si>
  <si>
    <t>Elektroinstalace 1.NP- Jeřáb</t>
  </si>
  <si>
    <t>Demontáž stávajících rozvodů vč. kabelů, svítidel, rozv. R1 v 1.PP</t>
  </si>
  <si>
    <t>298</t>
  </si>
  <si>
    <t>300</t>
  </si>
  <si>
    <t>Sil  kabel 1- CXKH-R J 3x1,5mm2</t>
  </si>
  <si>
    <t>302</t>
  </si>
  <si>
    <t>304</t>
  </si>
  <si>
    <t>306</t>
  </si>
  <si>
    <t>308</t>
  </si>
  <si>
    <t>310</t>
  </si>
  <si>
    <t>D10</t>
  </si>
  <si>
    <t>Elektroinstalace 1.PP- Jeřáb  vč schodiště</t>
  </si>
  <si>
    <t>Rozv skříňový R1 nástěnný   dle níže uvedené specifikace</t>
  </si>
  <si>
    <t>312</t>
  </si>
  <si>
    <t xml:space="preserve">Poznámka k položce:
Skříň vnitř rozměr 600x500x166, pož odolnost EI-30S, IP54 ks 1
Jistič  32B/3 ks 1
Vypínací cívka k jističi 32B/3 ks 1
Svodič přepětí1+ 2.st., 12,5kA  ks 1
Proud chránič 40/4/0,030AC ks 1
Proud chr s  nadpr ochranou 10A/2P/0,03A ks 2
Proud chr s  nadpr ochranou 16A/2P/0,03A ks 5
Jistič 6B/1 ks 1
Jistič 16B/3 ks 1
Jistič 20B/3 ks 1
Vývodka P13,5-P29 ks 10
</t>
  </si>
  <si>
    <t>314</t>
  </si>
  <si>
    <t>316</t>
  </si>
  <si>
    <t>Oboustr příchytka zink pro kabely  5x2,5, 5x6, – 19mm + 2xhmoždinka+nerez. vrut</t>
  </si>
  <si>
    <t>318</t>
  </si>
  <si>
    <t>320</t>
  </si>
  <si>
    <t>Sil  kabel 1-CXKH J 3x2,5mm2 /osvětlení 1.PP+ schodiště /</t>
  </si>
  <si>
    <t>322</t>
  </si>
  <si>
    <t>Sil  kabel 1-CXKH J 3x2,5mm2 / zásuvky 230V-výměna kabelů /</t>
  </si>
  <si>
    <t>324</t>
  </si>
  <si>
    <t>Sil  kabel 1-CXKH J 5x2,5mm2,  /pro stáv zásuvku  16A/400V- výměna kabelu/</t>
  </si>
  <si>
    <t>326</t>
  </si>
  <si>
    <t>Sil kabel 1-CXKH 5Cx6mm2 /přívod pro R2, /</t>
  </si>
  <si>
    <t>328</t>
  </si>
  <si>
    <t>330</t>
  </si>
  <si>
    <t>332</t>
  </si>
  <si>
    <t>334</t>
  </si>
  <si>
    <t>Ukonč kabelu do 5x2,5mm2</t>
  </si>
  <si>
    <t>336</t>
  </si>
  <si>
    <t>Ukončení kabelu do 5X6mm2</t>
  </si>
  <si>
    <t>338</t>
  </si>
  <si>
    <t>Ukonč kabelu 4x16mm2 / stáv přívod /</t>
  </si>
  <si>
    <t>342</t>
  </si>
  <si>
    <t>Tlačítko pod sklem  Total  stop</t>
  </si>
  <si>
    <t>344</t>
  </si>
  <si>
    <t>346</t>
  </si>
  <si>
    <t>348</t>
  </si>
  <si>
    <t>350</t>
  </si>
  <si>
    <t>352</t>
  </si>
  <si>
    <t>D11</t>
  </si>
  <si>
    <t>Elektroinstalace Spojovací chodby -Jeřáb</t>
  </si>
  <si>
    <t>Rozv skříňový R2 nástěnný   dle níže uvedené specifikace</t>
  </si>
  <si>
    <t>354</t>
  </si>
  <si>
    <t xml:space="preserve">Poznámka k položce:
Skříň vnitř rozměr 600x500x166, pož odolnost EI-30S, IP54 ks 1
Vypínač 32/3 ks 1
Svodič přepětí 2.tř. ks 1
Proud chránič 25/4/0,030AC ks 1
Proud chr s  nadpr ochranou 6C/2P/0,03A ks 1
Proud chr s  nadpr ochranou 10B/2P/0,03A ks 2
Proud chr s  nadpr ochranou 16B/2P/0,03A ks 1
Jistič 6B/1 ks 1
Jistič 6C/3 ks  1
Vypínač 16/1 ks 2
Stykač 25A/4P ks 1
Vývodka P13,5-P29 ks 7
</t>
  </si>
  <si>
    <t>Pom ocel  konstrukce</t>
  </si>
  <si>
    <t>356</t>
  </si>
  <si>
    <t>358</t>
  </si>
  <si>
    <t>360</t>
  </si>
  <si>
    <t>Sil  kabel 1-CXKH 0 3x1,5mm2 / osv schodiště okr.č.2/</t>
  </si>
  <si>
    <t>362</t>
  </si>
  <si>
    <t>364</t>
  </si>
  <si>
    <t>366</t>
  </si>
  <si>
    <t>368</t>
  </si>
  <si>
    <t>370</t>
  </si>
  <si>
    <t>372</t>
  </si>
  <si>
    <t>374</t>
  </si>
  <si>
    <t>376</t>
  </si>
  <si>
    <t>378</t>
  </si>
  <si>
    <t>380</t>
  </si>
  <si>
    <t>Zemnící pásek Fezn 30x4mm2</t>
  </si>
  <si>
    <t>382</t>
  </si>
  <si>
    <t>384</t>
  </si>
  <si>
    <t>386</t>
  </si>
  <si>
    <t>D15</t>
  </si>
  <si>
    <t>D15.1</t>
  </si>
  <si>
    <t>PPV</t>
  </si>
  <si>
    <t>1429950012</t>
  </si>
  <si>
    <t>D15.2</t>
  </si>
  <si>
    <t>Podružný materiál</t>
  </si>
  <si>
    <t>-323197518</t>
  </si>
  <si>
    <t>D15.3</t>
  </si>
  <si>
    <t>Výchozí revize</t>
  </si>
  <si>
    <t>-942250138</t>
  </si>
  <si>
    <t>rest - Restaurátorské práce</t>
  </si>
  <si>
    <t xml:space="preserve">      911 - Restaurování maleb ve srubu Jeřáb</t>
  </si>
  <si>
    <t xml:space="preserve">      912 - Restaurátorské zásahy v pevnosti ostatní</t>
  </si>
  <si>
    <t>911</t>
  </si>
  <si>
    <t>Restaurování maleb ve srubu Jeřáb</t>
  </si>
  <si>
    <t>911011</t>
  </si>
  <si>
    <t>Očištění maleb mechanickým způsobem pomocí čistících hub, štětců, skalpelů</t>
  </si>
  <si>
    <t>-1013940479</t>
  </si>
  <si>
    <t>Poznámka k položce:
Očištění maleb mechanickým způsobem pomocí čistících hub, štětců, skalpelů, apod. Pro redukci zateklin rzi z armatur mohou být použity i chemické metody čištění, jako např. obklady destilované vody v papírové buničině apod.</t>
  </si>
  <si>
    <t>911012</t>
  </si>
  <si>
    <t>Odstranění oddělených druhotných tmelů; odstranění či redukce či povrchu druhotných tmelů s nevhodnou povrchovou strukturou mechanickým způsobem pomocí skalpelů, restaurátorských kladívek apod</t>
  </si>
  <si>
    <t>-1131539833</t>
  </si>
  <si>
    <t>Poznámka k položce:
Odstranění oddělených druhotných tmelů; odstranění či redukce či povrchu druhotných tmelů s nevhodnou povrchovou strukturou mechanickým způsobem pomocí skalpelů, restaurátorských kladívek apod. Redukce cementového šlikru (zákalu) v okolí tmelů mechanickým způsobem (skalpely, skelná vlákna, apod.)</t>
  </si>
  <si>
    <t>911013</t>
  </si>
  <si>
    <t>Očištění a ošetření odhalených železných armatur - redukce rzi proběhne kombinovaně chemickou a mechanickou cestou. Následné ošetření odhalené konstrukce proběhne prostředkem na bázi kyseliny fosforečné</t>
  </si>
  <si>
    <t>1071703529</t>
  </si>
  <si>
    <t>Poznámka k položce:
Očištění a ošetření odhalených železných armatur - redukce rzi proběhne kombinovaně chemickou a mechanickou cestou. Následné ošetření odhalené konstrukce proběhne prostředkem na bázi kyseliny fosforečné</t>
  </si>
  <si>
    <t>911014</t>
  </si>
  <si>
    <t>Konsolidace barevné vrstvy prostředky na anorganické bázi, nejlépe alkoholovými vápennými nanosuspenzemi v koncentraci 5-10 g/l</t>
  </si>
  <si>
    <t>1127834390</t>
  </si>
  <si>
    <t>Poznámka k položce:
Konsolidace barevné vrstvy prostředky na anorganické bázi, nejlépe alkoholovými vápennými nanosuspenzemi v koncentraci 5-10 g/l</t>
  </si>
  <si>
    <t>911015</t>
  </si>
  <si>
    <t>Vytmelení defektů omítky pomocí tmelu na bázi cementu; tmely budou strukturou i barevností přizpůsobeny okolnímu originálu. Povrch tmelů bude opatřen bílým vápenným nátěrem tónovaným do barvy okolí.</t>
  </si>
  <si>
    <t>-885314918</t>
  </si>
  <si>
    <t>Poznámka k položce:
Vytmelení defektů omítky pomocí tmelu na bázi cementu; tmely budou strukturou i barevností přizpůsobeny okolnímu originálu. Povrch tmelů (i na malbami neošetřených plochách) bude opatřen bílým vápenným nátěrem tónovaným do barvy okolí</t>
  </si>
  <si>
    <t>911016</t>
  </si>
  <si>
    <t>Retuš barevné vrstvy  proběhne minerálními pigmenty pojenými akrylátovou disperzí. Disperze bude použita z důvodu možnosti její reverzibility a současně její poměrně dobré odolnosti vůči působení zvýšené vlhkosti</t>
  </si>
  <si>
    <t>183936133</t>
  </si>
  <si>
    <t>Poznámka k položce:
Retuš barevné vrstvy (pouze v případě koncepcí B a C) proběhne minerálními pigmenty pojenými akrylátovou disperzí. Disperze bude použita z důvodu možnosti její reverzibility a současně její poměrně dobré odolnosti vůči působení zvýšené vlhkosti (její film není vodorozpustný)</t>
  </si>
  <si>
    <t>912</t>
  </si>
  <si>
    <t>Restaurátorské zásahy v pevnosti ostatní</t>
  </si>
  <si>
    <t>912011</t>
  </si>
  <si>
    <t>Restaurátorské zásahy v pevnosti Zelený - houfnice vz.38 stávající 2 kusy</t>
  </si>
  <si>
    <t>-623810605</t>
  </si>
  <si>
    <t>Poznámka k položce:
Ve střeleckých místnostech dělostřeleckého srubu Zelený jsou umístěny dva modely dělostřeleckých houfnic vz.38 ráže 100mm. Modely byly vyrobeny v polovině 70.let 20.století pro potřeby natáčení filmu „Dny zrady“ a jsou zhotoveny ze dřeva, plechu a polystyrenu. V 90. letech a naposledy před 10 lety proběhla jejich částečná oprava. V současné době jsou makety v poměrně špatném stavu. Plechové díly korodují a bude potřeba jejich obměna. Dřevěné části, zvláště ty u země, jsou vlhké a místy ztrouchnivělé. Některé části byly poničeny návštěvníky. Navrhuje se kompletní výměna kovových částí a částečná výměna dřevěných prvků napadených vlhkostí a nový vrchní nátěr v bílém odstínu odpovídajícím originálu. Protože v objektu budou osazeny i makety střílen doporučuje se stávající modely doplnit dnes chybějícími díly, což je např. kulová hlavice zbraně osazená ve střílnovém otvoru a další prvky, aby se modely co nejvíce přiblížily originálu. Pro zvýšení autenticity navrhujeme ještě osazení jeřábové kladky uchycené na kolejnicích na stropě, která sloužila pro rychlou montáž dílů zbraně a ukládání nábojnic do kolébky houfnice. Ve stěnách jsou připravená vybrání pro usazení kolejnice.</t>
  </si>
  <si>
    <t>912014</t>
  </si>
  <si>
    <t>Spolupráce při stanovení postupu sanačních prací</t>
  </si>
  <si>
    <t>kč</t>
  </si>
  <si>
    <t>1809538306</t>
  </si>
  <si>
    <t>912015</t>
  </si>
  <si>
    <t>Dohled nad prováděním prací</t>
  </si>
  <si>
    <t>-1554992644</t>
  </si>
  <si>
    <t>912016</t>
  </si>
  <si>
    <t>Závěrečná restaurátorská zpráva - komplexní zpráva zahrnuje všechny restaurátorské práce na stavebních konstrukcích i předmětech</t>
  </si>
  <si>
    <t>1845719875</t>
  </si>
  <si>
    <t xml:space="preserve">Závěrečná restaurátorská zpráva </t>
  </si>
  <si>
    <t>912017</t>
  </si>
  <si>
    <t>Podrobná fotografická dokumentace restaurátorských prací</t>
  </si>
  <si>
    <t>2036709974</t>
  </si>
  <si>
    <t>912020</t>
  </si>
  <si>
    <t>Ostatní malby ve srubu Jeřáb</t>
  </si>
  <si>
    <t>-323666842</t>
  </si>
  <si>
    <t>Poznámka k položce:
V dalších místnostech mimo místností s malbami svob. Eduarda Zicháčka se nacházejí kresby od neznámých autorů, které jsou v některých případech datovány, jinde jsou uvedeny nápisy se jmény, snad autorů. Celková výměra těchto maleb je cca 40 m2. Tyto malby nejsou ohroženy vystupující a korodující ocelovou armaturou, nýbrž usazujícím se prachem a ohmatáváním ze strany návštěvníků. Navrhujeme u nich restaurátorský zásah a zabezpečení maleb dle technologie popsané u maleb svob Zicháčka</t>
  </si>
  <si>
    <t>vrn - Vedlejší a ostatní náklady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</si>
  <si>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</si>
  <si>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</si>
  <si>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</si>
  <si>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</si>
  <si>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</si>
  <si>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</si>
  <si>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</si>
  <si>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</si>
  <si>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</si>
  <si>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011324000</t>
  </si>
  <si>
    <t>Archeologický průzkum</t>
  </si>
  <si>
    <t>CS ÚRS 2013 01</t>
  </si>
  <si>
    <t>1024</t>
  </si>
  <si>
    <t>1652780040</t>
  </si>
  <si>
    <t>Průzkumné, geodetické a projektové práce průzkumné práce archeologická činnost archeologický průzkum</t>
  </si>
  <si>
    <t>012203000</t>
  </si>
  <si>
    <t>Geodetické práce při provádění stavby</t>
  </si>
  <si>
    <t>-615160195</t>
  </si>
  <si>
    <t>Průzkumné, geodetické a projektové práce geodetické práce při provádění stavby</t>
  </si>
  <si>
    <t>012303000</t>
  </si>
  <si>
    <t>Geodetické práce po výstavbě vč geometrického plánu</t>
  </si>
  <si>
    <t>814303186</t>
  </si>
  <si>
    <t>Průzkumné, geodetické a projektové práce geodetické práce po výstavbě</t>
  </si>
  <si>
    <t>013254000</t>
  </si>
  <si>
    <t>Dokumentace skutečného provedení stavby</t>
  </si>
  <si>
    <t>275052791</t>
  </si>
  <si>
    <t>Průzkumné, geodetické a projektové práce projektové práce dokumentace stavby (výkresová a textová) skutečného provedení stavby</t>
  </si>
  <si>
    <t>VRN1</t>
  </si>
  <si>
    <t>Průzkumné, geodetické a projektové práce</t>
  </si>
  <si>
    <t>0111030</t>
  </si>
  <si>
    <t>Posouzení a návrhy statika</t>
  </si>
  <si>
    <t>-1704393893</t>
  </si>
  <si>
    <t xml:space="preserve"> Posouzení a návrhy statika</t>
  </si>
  <si>
    <t>VRN3</t>
  </si>
  <si>
    <t>Zařízení staveniště</t>
  </si>
  <si>
    <t>030001000</t>
  </si>
  <si>
    <t>Zařízení staveniště - podrobněji viz situace POV a technická zpráva k POV</t>
  </si>
  <si>
    <t>-1568286901</t>
  </si>
  <si>
    <t>Základní rozdělení průvodních činností a nákladů zařízení staveniště</t>
  </si>
  <si>
    <t>0970002</t>
  </si>
  <si>
    <t>Zpevněná panelová komunikace pro přístup k objektům</t>
  </si>
  <si>
    <t>-1919438329</t>
  </si>
  <si>
    <t>Panelová komunikace je uvažována jako provizorní se započítáním opotřebení použitých materiálů. Bude zhotovena v případě potřeby (promáčené přístupové plochy apod) a po projednání s majiteli pozemků. Přístup k objektům je popsán v POV a situaci k POV.</t>
  </si>
  <si>
    <t>VRN4</t>
  </si>
  <si>
    <t>Inženýrská činnost</t>
  </si>
  <si>
    <t>043103000</t>
  </si>
  <si>
    <t xml:space="preserve">Potřebné zkoušky (vodotěsnost, přídržnost, přilnavost, odtrh apod) a revize  </t>
  </si>
  <si>
    <t>1263792658</t>
  </si>
  <si>
    <t>045303000</t>
  </si>
  <si>
    <t>Koordinační činnost</t>
  </si>
  <si>
    <t>-710275120</t>
  </si>
  <si>
    <t>VRN6</t>
  </si>
  <si>
    <t>Územní vlivy</t>
  </si>
  <si>
    <t>063103000</t>
  </si>
  <si>
    <t>Práce v podzemí</t>
  </si>
  <si>
    <t>100652768</t>
  </si>
  <si>
    <t>VRN9</t>
  </si>
  <si>
    <t>091003000</t>
  </si>
  <si>
    <t>Ostatní náklady - tabulky reflexní dle pbř - dle skut</t>
  </si>
  <si>
    <t>-1154174992</t>
  </si>
  <si>
    <t>Ostatní náklady související s objektem bez rozlišení - tabulky reflexní dle pbř - dle skut</t>
  </si>
  <si>
    <t>09100310</t>
  </si>
  <si>
    <t xml:space="preserve">Ostatní náklady -  vypracování poplachových směrnic  </t>
  </si>
  <si>
    <t>1417134541</t>
  </si>
  <si>
    <t xml:space="preserve">Ostatní náklady související s objektem bez rozlišení - vypracování poplachových směrnic  </t>
  </si>
  <si>
    <t>091404000</t>
  </si>
  <si>
    <t>Příplatek za práce na památkovém objektu</t>
  </si>
  <si>
    <t>162855055</t>
  </si>
  <si>
    <t>Ostatní náklady související s objektem práce na památkovém objektu</t>
  </si>
  <si>
    <t>091504000</t>
  </si>
  <si>
    <t>Náklady související s publikační činností (velkoplošný panel pro stavbu a pamětní deska na objektu)</t>
  </si>
  <si>
    <t>-1587401023</t>
  </si>
  <si>
    <t>Náklady související s publikační činností (velkoplošný panel pro stavbu 2500x1500mm a pamětní deska 300x400mm na objektu)</t>
  </si>
  <si>
    <t>0920001</t>
  </si>
  <si>
    <t>Fotografická dokumentace</t>
  </si>
  <si>
    <t>281783099</t>
  </si>
  <si>
    <t>0950001</t>
  </si>
  <si>
    <t>Podrobný průzkum povrchů pro provedení sanací, stanovení přesného technologického postupu, určení % sanace (výměra sanovaných ploch)</t>
  </si>
  <si>
    <t>-1126428843</t>
  </si>
  <si>
    <t>0960001</t>
  </si>
  <si>
    <t xml:space="preserve">Zaměření podzemních vedení </t>
  </si>
  <si>
    <t>2049919768</t>
  </si>
  <si>
    <t>0970001</t>
  </si>
  <si>
    <t>Uvedení příjezdových a přístupových komunikací do původního stavu</t>
  </si>
  <si>
    <t>1096745485</t>
  </si>
  <si>
    <t>0980001</t>
  </si>
  <si>
    <t>Vypracovaní výrobní a dílenské dokumentace</t>
  </si>
  <si>
    <t>-1485807827</t>
  </si>
  <si>
    <t>0980002</t>
  </si>
  <si>
    <t>Spolupráce GD s profesí ST a AD při stanovení technologického postupu a rozsahu sanačních prací</t>
  </si>
  <si>
    <t>764802219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</si>
</sst>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33" width="1.7109375" style="0" customWidth="1"/>
    <col min="34" max="34" width="2.28125" style="0" customWidth="1"/>
    <col min="35" max="35" width="21.140625" style="0" customWidth="1"/>
    <col min="36" max="37" width="1.7109375" style="0" customWidth="1"/>
    <col min="38" max="38" width="5.57421875" style="0" customWidth="1"/>
    <col min="39" max="39" width="2.28125" style="0" customWidth="1"/>
    <col min="40" max="40" width="8.8515625" style="0" customWidth="1"/>
    <col min="41" max="41" width="5.00390625" style="0" customWidth="1"/>
    <col min="42" max="42" width="2.7109375" style="0" customWidth="1"/>
    <col min="43" max="43" width="10.421875" style="0" hidden="1" customWidth="1"/>
    <col min="44" max="44" width="9.140625" style="0" customWidth="1"/>
    <col min="45" max="47" width="17.28125" style="0" hidden="1" customWidth="1"/>
    <col min="48" max="49" width="14.421875" style="0" hidden="1" customWidth="1"/>
    <col min="50" max="51" width="16.7109375" style="0" hidden="1" customWidth="1"/>
    <col min="52" max="52" width="14.421875" style="0" hidden="1" customWidth="1"/>
    <col min="53" max="53" width="12.7109375" style="0" hidden="1" customWidth="1"/>
    <col min="54" max="54" width="16.7109375" style="0" hidden="1" customWidth="1"/>
    <col min="55" max="55" width="14.421875" style="0" hidden="1" customWidth="1"/>
    <col min="56" max="56" width="12.7109375" style="0" hidden="1" customWidth="1"/>
    <col min="57" max="57" width="44.28125" style="0" customWidth="1"/>
    <col min="71" max="91" width="8.8515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7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6</v>
      </c>
      <c r="BT2" s="17" t="s">
        <v>7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64" t="s">
        <v>15</v>
      </c>
      <c r="BS5" s="17" t="s">
        <v>16</v>
      </c>
    </row>
    <row r="6" spans="2:71" ht="37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86" t="s">
        <v>18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65"/>
      <c r="BS6" s="17" t="s">
        <v>16</v>
      </c>
    </row>
    <row r="7" spans="2:7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65"/>
      <c r="BS7" s="17" t="s">
        <v>16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65"/>
      <c r="BS8" s="17" t="s">
        <v>16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5"/>
      <c r="BS9" s="17" t="s">
        <v>16</v>
      </c>
    </row>
    <row r="10" spans="2:7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265"/>
      <c r="BS10" s="17" t="s">
        <v>16</v>
      </c>
    </row>
    <row r="11" spans="2:71" ht="18.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65"/>
      <c r="BS11" s="17" t="s">
        <v>16</v>
      </c>
    </row>
    <row r="12" spans="2:7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5"/>
      <c r="BS12" s="17" t="s">
        <v>16</v>
      </c>
    </row>
    <row r="13" spans="2:7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65"/>
      <c r="BS13" s="17" t="s">
        <v>16</v>
      </c>
    </row>
    <row r="14" spans="2:71" ht="10">
      <c r="B14" s="21"/>
      <c r="C14" s="22"/>
      <c r="D14" s="22"/>
      <c r="E14" s="287" t="s">
        <v>30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65"/>
      <c r="BS14" s="17" t="s">
        <v>16</v>
      </c>
    </row>
    <row r="15" spans="2:7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5"/>
      <c r="BS15" s="17" t="s">
        <v>4</v>
      </c>
    </row>
    <row r="16" spans="2:7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265"/>
      <c r="BS16" s="17" t="s">
        <v>4</v>
      </c>
    </row>
    <row r="17" spans="2:71" ht="18.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65"/>
      <c r="BS17" s="17" t="s">
        <v>32</v>
      </c>
    </row>
    <row r="18" spans="2:7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5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265"/>
      <c r="BS19" s="17" t="s">
        <v>6</v>
      </c>
    </row>
    <row r="20" spans="2:71" ht="18.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65"/>
      <c r="BS20" s="17" t="s">
        <v>32</v>
      </c>
    </row>
    <row r="21" spans="2:57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5"/>
    </row>
    <row r="22" spans="2:57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5"/>
    </row>
    <row r="23" spans="2:57" ht="14.5" customHeight="1">
      <c r="B23" s="21"/>
      <c r="C23" s="22"/>
      <c r="D23" s="22"/>
      <c r="E23" s="289" t="s">
        <v>35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65"/>
    </row>
    <row r="24" spans="2:57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5"/>
    </row>
    <row r="25" spans="2:57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5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6">
        <f>ROUND(AG54,2)</f>
        <v>0</v>
      </c>
      <c r="AL26" s="267"/>
      <c r="AM26" s="267"/>
      <c r="AN26" s="267"/>
      <c r="AO26" s="267"/>
      <c r="AP26" s="35"/>
      <c r="AQ26" s="35"/>
      <c r="AR26" s="38"/>
      <c r="BE26" s="265"/>
    </row>
    <row r="27" spans="2:57" s="1" customFormat="1" ht="7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5"/>
    </row>
    <row r="28" spans="2:57" s="1" customFormat="1" ht="10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0" t="s">
        <v>37</v>
      </c>
      <c r="M28" s="290"/>
      <c r="N28" s="290"/>
      <c r="O28" s="290"/>
      <c r="P28" s="290"/>
      <c r="Q28" s="35"/>
      <c r="R28" s="35"/>
      <c r="S28" s="35"/>
      <c r="T28" s="35"/>
      <c r="U28" s="35"/>
      <c r="V28" s="35"/>
      <c r="W28" s="290" t="s">
        <v>38</v>
      </c>
      <c r="X28" s="290"/>
      <c r="Y28" s="290"/>
      <c r="Z28" s="290"/>
      <c r="AA28" s="290"/>
      <c r="AB28" s="290"/>
      <c r="AC28" s="290"/>
      <c r="AD28" s="290"/>
      <c r="AE28" s="290"/>
      <c r="AF28" s="35"/>
      <c r="AG28" s="35"/>
      <c r="AH28" s="35"/>
      <c r="AI28" s="35"/>
      <c r="AJ28" s="35"/>
      <c r="AK28" s="290" t="s">
        <v>39</v>
      </c>
      <c r="AL28" s="290"/>
      <c r="AM28" s="290"/>
      <c r="AN28" s="290"/>
      <c r="AO28" s="290"/>
      <c r="AP28" s="35"/>
      <c r="AQ28" s="35"/>
      <c r="AR28" s="38"/>
      <c r="BE28" s="265"/>
    </row>
    <row r="29" spans="2:57" s="2" customFormat="1" ht="14.4" customHeight="1">
      <c r="B29" s="39"/>
      <c r="C29" s="40"/>
      <c r="D29" s="29" t="s">
        <v>40</v>
      </c>
      <c r="E29" s="40"/>
      <c r="F29" s="29" t="s">
        <v>41</v>
      </c>
      <c r="G29" s="40"/>
      <c r="H29" s="40"/>
      <c r="I29" s="40"/>
      <c r="J29" s="40"/>
      <c r="K29" s="40"/>
      <c r="L29" s="291">
        <v>0.21</v>
      </c>
      <c r="M29" s="263"/>
      <c r="N29" s="263"/>
      <c r="O29" s="263"/>
      <c r="P29" s="263"/>
      <c r="Q29" s="40"/>
      <c r="R29" s="40"/>
      <c r="S29" s="40"/>
      <c r="T29" s="40"/>
      <c r="U29" s="40"/>
      <c r="V29" s="40"/>
      <c r="W29" s="262">
        <f>ROUND(AZ54,2)</f>
        <v>0</v>
      </c>
      <c r="X29" s="263"/>
      <c r="Y29" s="263"/>
      <c r="Z29" s="263"/>
      <c r="AA29" s="263"/>
      <c r="AB29" s="263"/>
      <c r="AC29" s="263"/>
      <c r="AD29" s="263"/>
      <c r="AE29" s="263"/>
      <c r="AF29" s="40"/>
      <c r="AG29" s="40"/>
      <c r="AH29" s="40"/>
      <c r="AI29" s="40"/>
      <c r="AJ29" s="40"/>
      <c r="AK29" s="262">
        <f>ROUND(AV54,2)</f>
        <v>0</v>
      </c>
      <c r="AL29" s="263"/>
      <c r="AM29" s="263"/>
      <c r="AN29" s="263"/>
      <c r="AO29" s="263"/>
      <c r="AP29" s="40"/>
      <c r="AQ29" s="40"/>
      <c r="AR29" s="41"/>
      <c r="BE29" s="265"/>
    </row>
    <row r="30" spans="2:57" s="2" customFormat="1" ht="14.4" customHeight="1">
      <c r="B30" s="39"/>
      <c r="C30" s="40"/>
      <c r="D30" s="40"/>
      <c r="E30" s="40"/>
      <c r="F30" s="29" t="s">
        <v>42</v>
      </c>
      <c r="G30" s="40"/>
      <c r="H30" s="40"/>
      <c r="I30" s="40"/>
      <c r="J30" s="40"/>
      <c r="K30" s="40"/>
      <c r="L30" s="291">
        <v>0.15</v>
      </c>
      <c r="M30" s="263"/>
      <c r="N30" s="263"/>
      <c r="O30" s="263"/>
      <c r="P30" s="263"/>
      <c r="Q30" s="40"/>
      <c r="R30" s="40"/>
      <c r="S30" s="40"/>
      <c r="T30" s="40"/>
      <c r="U30" s="40"/>
      <c r="V30" s="40"/>
      <c r="W30" s="262">
        <f>ROUND(BA54,2)</f>
        <v>0</v>
      </c>
      <c r="X30" s="263"/>
      <c r="Y30" s="263"/>
      <c r="Z30" s="263"/>
      <c r="AA30" s="263"/>
      <c r="AB30" s="263"/>
      <c r="AC30" s="263"/>
      <c r="AD30" s="263"/>
      <c r="AE30" s="263"/>
      <c r="AF30" s="40"/>
      <c r="AG30" s="40"/>
      <c r="AH30" s="40"/>
      <c r="AI30" s="40"/>
      <c r="AJ30" s="40"/>
      <c r="AK30" s="262">
        <f>ROUND(AW54,2)</f>
        <v>0</v>
      </c>
      <c r="AL30" s="263"/>
      <c r="AM30" s="263"/>
      <c r="AN30" s="263"/>
      <c r="AO30" s="263"/>
      <c r="AP30" s="40"/>
      <c r="AQ30" s="40"/>
      <c r="AR30" s="41"/>
      <c r="BE30" s="265"/>
    </row>
    <row r="31" spans="2:57" s="2" customFormat="1" ht="14.4" customHeight="1" hidden="1">
      <c r="B31" s="39"/>
      <c r="C31" s="40"/>
      <c r="D31" s="40"/>
      <c r="E31" s="40"/>
      <c r="F31" s="29" t="s">
        <v>43</v>
      </c>
      <c r="G31" s="40"/>
      <c r="H31" s="40"/>
      <c r="I31" s="40"/>
      <c r="J31" s="40"/>
      <c r="K31" s="40"/>
      <c r="L31" s="291">
        <v>0.21</v>
      </c>
      <c r="M31" s="263"/>
      <c r="N31" s="263"/>
      <c r="O31" s="263"/>
      <c r="P31" s="263"/>
      <c r="Q31" s="40"/>
      <c r="R31" s="40"/>
      <c r="S31" s="40"/>
      <c r="T31" s="40"/>
      <c r="U31" s="40"/>
      <c r="V31" s="40"/>
      <c r="W31" s="262">
        <f>ROUND(BB54,2)</f>
        <v>0</v>
      </c>
      <c r="X31" s="263"/>
      <c r="Y31" s="263"/>
      <c r="Z31" s="263"/>
      <c r="AA31" s="263"/>
      <c r="AB31" s="263"/>
      <c r="AC31" s="263"/>
      <c r="AD31" s="263"/>
      <c r="AE31" s="263"/>
      <c r="AF31" s="40"/>
      <c r="AG31" s="40"/>
      <c r="AH31" s="40"/>
      <c r="AI31" s="40"/>
      <c r="AJ31" s="40"/>
      <c r="AK31" s="262">
        <v>0</v>
      </c>
      <c r="AL31" s="263"/>
      <c r="AM31" s="263"/>
      <c r="AN31" s="263"/>
      <c r="AO31" s="263"/>
      <c r="AP31" s="40"/>
      <c r="AQ31" s="40"/>
      <c r="AR31" s="41"/>
      <c r="BE31" s="265"/>
    </row>
    <row r="32" spans="2:57" s="2" customFormat="1" ht="14.4" customHeight="1" hidden="1">
      <c r="B32" s="39"/>
      <c r="C32" s="40"/>
      <c r="D32" s="40"/>
      <c r="E32" s="40"/>
      <c r="F32" s="29" t="s">
        <v>44</v>
      </c>
      <c r="G32" s="40"/>
      <c r="H32" s="40"/>
      <c r="I32" s="40"/>
      <c r="J32" s="40"/>
      <c r="K32" s="40"/>
      <c r="L32" s="291">
        <v>0.15</v>
      </c>
      <c r="M32" s="263"/>
      <c r="N32" s="263"/>
      <c r="O32" s="263"/>
      <c r="P32" s="263"/>
      <c r="Q32" s="40"/>
      <c r="R32" s="40"/>
      <c r="S32" s="40"/>
      <c r="T32" s="40"/>
      <c r="U32" s="40"/>
      <c r="V32" s="40"/>
      <c r="W32" s="262">
        <f>ROUND(BC54,2)</f>
        <v>0</v>
      </c>
      <c r="X32" s="263"/>
      <c r="Y32" s="263"/>
      <c r="Z32" s="263"/>
      <c r="AA32" s="263"/>
      <c r="AB32" s="263"/>
      <c r="AC32" s="263"/>
      <c r="AD32" s="263"/>
      <c r="AE32" s="263"/>
      <c r="AF32" s="40"/>
      <c r="AG32" s="40"/>
      <c r="AH32" s="40"/>
      <c r="AI32" s="40"/>
      <c r="AJ32" s="40"/>
      <c r="AK32" s="262">
        <v>0</v>
      </c>
      <c r="AL32" s="263"/>
      <c r="AM32" s="263"/>
      <c r="AN32" s="263"/>
      <c r="AO32" s="263"/>
      <c r="AP32" s="40"/>
      <c r="AQ32" s="40"/>
      <c r="AR32" s="41"/>
      <c r="BE32" s="265"/>
    </row>
    <row r="33" spans="2:57" s="2" customFormat="1" ht="14.4" customHeight="1" hidden="1">
      <c r="B33" s="39"/>
      <c r="C33" s="40"/>
      <c r="D33" s="40"/>
      <c r="E33" s="40"/>
      <c r="F33" s="29" t="s">
        <v>45</v>
      </c>
      <c r="G33" s="40"/>
      <c r="H33" s="40"/>
      <c r="I33" s="40"/>
      <c r="J33" s="40"/>
      <c r="K33" s="40"/>
      <c r="L33" s="291">
        <v>0</v>
      </c>
      <c r="M33" s="263"/>
      <c r="N33" s="263"/>
      <c r="O33" s="263"/>
      <c r="P33" s="263"/>
      <c r="Q33" s="40"/>
      <c r="R33" s="40"/>
      <c r="S33" s="40"/>
      <c r="T33" s="40"/>
      <c r="U33" s="40"/>
      <c r="V33" s="40"/>
      <c r="W33" s="262">
        <f>ROUND(BD54,2)</f>
        <v>0</v>
      </c>
      <c r="X33" s="263"/>
      <c r="Y33" s="263"/>
      <c r="Z33" s="263"/>
      <c r="AA33" s="263"/>
      <c r="AB33" s="263"/>
      <c r="AC33" s="263"/>
      <c r="AD33" s="263"/>
      <c r="AE33" s="263"/>
      <c r="AF33" s="40"/>
      <c r="AG33" s="40"/>
      <c r="AH33" s="40"/>
      <c r="AI33" s="40"/>
      <c r="AJ33" s="40"/>
      <c r="AK33" s="262">
        <v>0</v>
      </c>
      <c r="AL33" s="263"/>
      <c r="AM33" s="263"/>
      <c r="AN33" s="263"/>
      <c r="AO33" s="263"/>
      <c r="AP33" s="40"/>
      <c r="AQ33" s="40"/>
      <c r="AR33" s="41"/>
      <c r="BE33" s="265"/>
    </row>
    <row r="34" spans="2:57" s="1" customFormat="1" ht="7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5"/>
    </row>
    <row r="35" spans="2:44" s="1" customFormat="1" ht="25.9" customHeight="1"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68" t="s">
        <v>48</v>
      </c>
      <c r="Y35" s="269"/>
      <c r="Z35" s="269"/>
      <c r="AA35" s="269"/>
      <c r="AB35" s="269"/>
      <c r="AC35" s="44"/>
      <c r="AD35" s="44"/>
      <c r="AE35" s="44"/>
      <c r="AF35" s="44"/>
      <c r="AG35" s="44"/>
      <c r="AH35" s="44"/>
      <c r="AI35" s="44"/>
      <c r="AJ35" s="44"/>
      <c r="AK35" s="270">
        <f>SUM(AK26:AK33)</f>
        <v>0</v>
      </c>
      <c r="AL35" s="269"/>
      <c r="AM35" s="269"/>
      <c r="AN35" s="269"/>
      <c r="AO35" s="271"/>
      <c r="AP35" s="42"/>
      <c r="AQ35" s="42"/>
      <c r="AR35" s="38"/>
    </row>
    <row r="36" spans="2:44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7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7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5" customHeight="1">
      <c r="B42" s="34"/>
      <c r="C42" s="23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7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dobrosov1_zme2019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7" customHeight="1">
      <c r="B45" s="50"/>
      <c r="C45" s="51" t="s">
        <v>17</v>
      </c>
      <c r="D45" s="52"/>
      <c r="E45" s="52"/>
      <c r="F45" s="52"/>
      <c r="G45" s="52"/>
      <c r="H45" s="52"/>
      <c r="I45" s="52"/>
      <c r="J45" s="52"/>
      <c r="K45" s="52"/>
      <c r="L45" s="281" t="str">
        <f>K6</f>
        <v>Revitalizace a zatraktivnění pevnosti - Stavební úpravy pevnostních objektů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52"/>
      <c r="AQ45" s="52"/>
      <c r="AR45" s="53"/>
    </row>
    <row r="46" spans="2:44" s="1" customFormat="1" ht="7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Dobrošov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283" t="str">
        <f>IF(AN8="","",AN8)</f>
        <v>4. 1. 2019</v>
      </c>
      <c r="AN47" s="283"/>
      <c r="AO47" s="35"/>
      <c r="AP47" s="35"/>
      <c r="AQ47" s="35"/>
      <c r="AR47" s="38"/>
    </row>
    <row r="48" spans="2:44" s="1" customFormat="1" ht="7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12.4" customHeight="1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31</v>
      </c>
      <c r="AJ49" s="35"/>
      <c r="AK49" s="35"/>
      <c r="AL49" s="35"/>
      <c r="AM49" s="279" t="str">
        <f>IF(E17="","",E17)</f>
        <v xml:space="preserve"> </v>
      </c>
      <c r="AN49" s="280"/>
      <c r="AO49" s="280"/>
      <c r="AP49" s="280"/>
      <c r="AQ49" s="35"/>
      <c r="AR49" s="38"/>
      <c r="AS49" s="273" t="s">
        <v>50</v>
      </c>
      <c r="AT49" s="274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12.4" customHeight="1">
      <c r="B50" s="34"/>
      <c r="C50" s="29" t="s">
        <v>29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33</v>
      </c>
      <c r="AJ50" s="35"/>
      <c r="AK50" s="35"/>
      <c r="AL50" s="35"/>
      <c r="AM50" s="279" t="str">
        <f>IF(E20="","",E20)</f>
        <v xml:space="preserve"> </v>
      </c>
      <c r="AN50" s="280"/>
      <c r="AO50" s="280"/>
      <c r="AP50" s="280"/>
      <c r="AQ50" s="35"/>
      <c r="AR50" s="38"/>
      <c r="AS50" s="275"/>
      <c r="AT50" s="276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75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77"/>
      <c r="AT51" s="278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305" t="s">
        <v>51</v>
      </c>
      <c r="D52" s="300"/>
      <c r="E52" s="300"/>
      <c r="F52" s="300"/>
      <c r="G52" s="300"/>
      <c r="H52" s="62"/>
      <c r="I52" s="299" t="s">
        <v>52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2" t="s">
        <v>53</v>
      </c>
      <c r="AH52" s="300"/>
      <c r="AI52" s="300"/>
      <c r="AJ52" s="300"/>
      <c r="AK52" s="300"/>
      <c r="AL52" s="300"/>
      <c r="AM52" s="300"/>
      <c r="AN52" s="299" t="s">
        <v>54</v>
      </c>
      <c r="AO52" s="300"/>
      <c r="AP52" s="301"/>
      <c r="AQ52" s="63" t="s">
        <v>55</v>
      </c>
      <c r="AR52" s="38"/>
      <c r="AS52" s="64" t="s">
        <v>56</v>
      </c>
      <c r="AT52" s="65" t="s">
        <v>57</v>
      </c>
      <c r="AU52" s="65" t="s">
        <v>58</v>
      </c>
      <c r="AV52" s="65" t="s">
        <v>59</v>
      </c>
      <c r="AW52" s="65" t="s">
        <v>60</v>
      </c>
      <c r="AX52" s="65" t="s">
        <v>61</v>
      </c>
      <c r="AY52" s="65" t="s">
        <v>62</v>
      </c>
      <c r="AZ52" s="65" t="s">
        <v>63</v>
      </c>
      <c r="BA52" s="65" t="s">
        <v>64</v>
      </c>
      <c r="BB52" s="65" t="s">
        <v>65</v>
      </c>
      <c r="BC52" s="65" t="s">
        <v>66</v>
      </c>
      <c r="BD52" s="66" t="s">
        <v>67</v>
      </c>
    </row>
    <row r="53" spans="2:56" s="1" customFormat="1" ht="10.7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" customHeight="1">
      <c r="B54" s="70"/>
      <c r="C54" s="71" t="s">
        <v>68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03">
        <f>ROUND(AG55+AG59+AG61+AG63+AG65+SUM(AG69:AG71),2)</f>
        <v>0</v>
      </c>
      <c r="AH54" s="303"/>
      <c r="AI54" s="303"/>
      <c r="AJ54" s="303"/>
      <c r="AK54" s="303"/>
      <c r="AL54" s="303"/>
      <c r="AM54" s="303"/>
      <c r="AN54" s="304">
        <f aca="true" t="shared" si="0" ref="AN54:AN71">SUM(AG54,AT54)</f>
        <v>0</v>
      </c>
      <c r="AO54" s="304"/>
      <c r="AP54" s="304"/>
      <c r="AQ54" s="74" t="s">
        <v>1</v>
      </c>
      <c r="AR54" s="75"/>
      <c r="AS54" s="76">
        <f>ROUND(AS55+AS59+AS61+AS63+AS65+SUM(AS69:AS71),2)</f>
        <v>0</v>
      </c>
      <c r="AT54" s="77">
        <f aca="true" t="shared" si="1" ref="AT54:AT71">ROUND(SUM(AV54:AW54),2)</f>
        <v>0</v>
      </c>
      <c r="AU54" s="78">
        <f>ROUND(AU55+AU59+AU61+AU63+AU65+SUM(AU69:AU71),5)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ROUND(AZ55+AZ59+AZ61+AZ63+AZ65+SUM(AZ69:AZ71),2)</f>
        <v>0</v>
      </c>
      <c r="BA54" s="77">
        <f>ROUND(BA55+BA59+BA61+BA63+BA65+SUM(BA69:BA71),2)</f>
        <v>0</v>
      </c>
      <c r="BB54" s="77">
        <f>ROUND(BB55+BB59+BB61+BB63+BB65+SUM(BB69:BB71),2)</f>
        <v>0</v>
      </c>
      <c r="BC54" s="77">
        <f>ROUND(BC55+BC59+BC61+BC63+BC65+SUM(BC69:BC71),2)</f>
        <v>0</v>
      </c>
      <c r="BD54" s="79">
        <f>ROUND(BD55+BD59+BD61+BD63+BD65+SUM(BD69:BD71),2)</f>
        <v>0</v>
      </c>
      <c r="BS54" s="80" t="s">
        <v>69</v>
      </c>
      <c r="BT54" s="80" t="s">
        <v>70</v>
      </c>
      <c r="BU54" s="81" t="s">
        <v>71</v>
      </c>
      <c r="BV54" s="80" t="s">
        <v>72</v>
      </c>
      <c r="BW54" s="80" t="s">
        <v>5</v>
      </c>
      <c r="BX54" s="80" t="s">
        <v>73</v>
      </c>
      <c r="CL54" s="80" t="s">
        <v>1</v>
      </c>
    </row>
    <row r="55" spans="2:91" s="5" customFormat="1" ht="26" customHeight="1">
      <c r="B55" s="82"/>
      <c r="C55" s="83"/>
      <c r="D55" s="296" t="s">
        <v>74</v>
      </c>
      <c r="E55" s="296"/>
      <c r="F55" s="296"/>
      <c r="G55" s="296"/>
      <c r="H55" s="296"/>
      <c r="I55" s="84"/>
      <c r="J55" s="296" t="s">
        <v>75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7">
        <f>ROUND(SUM(AG56:AG58),2)</f>
        <v>0</v>
      </c>
      <c r="AH55" s="293"/>
      <c r="AI55" s="293"/>
      <c r="AJ55" s="293"/>
      <c r="AK55" s="293"/>
      <c r="AL55" s="293"/>
      <c r="AM55" s="293"/>
      <c r="AN55" s="292">
        <f t="shared" si="0"/>
        <v>0</v>
      </c>
      <c r="AO55" s="293"/>
      <c r="AP55" s="293"/>
      <c r="AQ55" s="85" t="s">
        <v>76</v>
      </c>
      <c r="AR55" s="86"/>
      <c r="AS55" s="87">
        <f>ROUND(SUM(AS56:AS58),2)</f>
        <v>0</v>
      </c>
      <c r="AT55" s="88">
        <f t="shared" si="1"/>
        <v>0</v>
      </c>
      <c r="AU55" s="89">
        <f>ROUND(SUM(AU56:AU58),5)</f>
        <v>0</v>
      </c>
      <c r="AV55" s="88">
        <f>ROUND(AZ55*L29,2)</f>
        <v>0</v>
      </c>
      <c r="AW55" s="88">
        <f>ROUND(BA55*L30,2)</f>
        <v>0</v>
      </c>
      <c r="AX55" s="88">
        <f>ROUND(BB55*L29,2)</f>
        <v>0</v>
      </c>
      <c r="AY55" s="88">
        <f>ROUND(BC55*L30,2)</f>
        <v>0</v>
      </c>
      <c r="AZ55" s="88">
        <f>ROUND(SUM(AZ56:AZ58),2)</f>
        <v>0</v>
      </c>
      <c r="BA55" s="88">
        <f>ROUND(SUM(BA56:BA58),2)</f>
        <v>0</v>
      </c>
      <c r="BB55" s="88">
        <f>ROUND(SUM(BB56:BB58),2)</f>
        <v>0</v>
      </c>
      <c r="BC55" s="88">
        <f>ROUND(SUM(BC56:BC58),2)</f>
        <v>0</v>
      </c>
      <c r="BD55" s="90">
        <f>ROUND(SUM(BD56:BD58),2)</f>
        <v>0</v>
      </c>
      <c r="BS55" s="91" t="s">
        <v>69</v>
      </c>
      <c r="BT55" s="91" t="s">
        <v>77</v>
      </c>
      <c r="BU55" s="91" t="s">
        <v>71</v>
      </c>
      <c r="BV55" s="91" t="s">
        <v>72</v>
      </c>
      <c r="BW55" s="91" t="s">
        <v>78</v>
      </c>
      <c r="BX55" s="91" t="s">
        <v>5</v>
      </c>
      <c r="CL55" s="91" t="s">
        <v>1</v>
      </c>
      <c r="CM55" s="91" t="s">
        <v>79</v>
      </c>
    </row>
    <row r="56" spans="1:90" s="6" customFormat="1" ht="24" customHeight="1">
      <c r="A56" s="92" t="s">
        <v>80</v>
      </c>
      <c r="B56" s="93"/>
      <c r="C56" s="94"/>
      <c r="D56" s="94"/>
      <c r="E56" s="298" t="s">
        <v>81</v>
      </c>
      <c r="F56" s="298"/>
      <c r="G56" s="298"/>
      <c r="H56" s="298"/>
      <c r="I56" s="298"/>
      <c r="J56" s="94"/>
      <c r="K56" s="298" t="s">
        <v>82</v>
      </c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4">
        <f>'stav - Předpokládaný soup...'!J32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95" t="s">
        <v>83</v>
      </c>
      <c r="AR56" s="96"/>
      <c r="AS56" s="97">
        <v>0</v>
      </c>
      <c r="AT56" s="98">
        <f t="shared" si="1"/>
        <v>0</v>
      </c>
      <c r="AU56" s="99">
        <f>'stav - Předpokládaný soup...'!P105</f>
        <v>0</v>
      </c>
      <c r="AV56" s="98">
        <f>'stav - Předpokládaný soup...'!J35</f>
        <v>0</v>
      </c>
      <c r="AW56" s="98">
        <f>'stav - Předpokládaný soup...'!J36</f>
        <v>0</v>
      </c>
      <c r="AX56" s="98">
        <f>'stav - Předpokládaný soup...'!J37</f>
        <v>0</v>
      </c>
      <c r="AY56" s="98">
        <f>'stav - Předpokládaný soup...'!J38</f>
        <v>0</v>
      </c>
      <c r="AZ56" s="98">
        <f>'stav - Předpokládaný soup...'!F35</f>
        <v>0</v>
      </c>
      <c r="BA56" s="98">
        <f>'stav - Předpokládaný soup...'!F36</f>
        <v>0</v>
      </c>
      <c r="BB56" s="98">
        <f>'stav - Předpokládaný soup...'!F37</f>
        <v>0</v>
      </c>
      <c r="BC56" s="98">
        <f>'stav - Předpokládaný soup...'!F38</f>
        <v>0</v>
      </c>
      <c r="BD56" s="100">
        <f>'stav - Předpokládaný soup...'!F39</f>
        <v>0</v>
      </c>
      <c r="BT56" s="101" t="s">
        <v>79</v>
      </c>
      <c r="BV56" s="101" t="s">
        <v>72</v>
      </c>
      <c r="BW56" s="101" t="s">
        <v>84</v>
      </c>
      <c r="BX56" s="101" t="s">
        <v>78</v>
      </c>
      <c r="CL56" s="101" t="s">
        <v>1</v>
      </c>
    </row>
    <row r="57" spans="1:90" s="6" customFormat="1" ht="36" customHeight="1">
      <c r="A57" s="92" t="s">
        <v>80</v>
      </c>
      <c r="B57" s="93"/>
      <c r="C57" s="94"/>
      <c r="D57" s="94"/>
      <c r="E57" s="298" t="s">
        <v>85</v>
      </c>
      <c r="F57" s="298"/>
      <c r="G57" s="298"/>
      <c r="H57" s="298"/>
      <c r="I57" s="298"/>
      <c r="J57" s="94"/>
      <c r="K57" s="298" t="s">
        <v>86</v>
      </c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4">
        <f>'zt1 - Zdravotní technika ...'!J32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95" t="s">
        <v>83</v>
      </c>
      <c r="AR57" s="96"/>
      <c r="AS57" s="97">
        <v>0</v>
      </c>
      <c r="AT57" s="98">
        <f t="shared" si="1"/>
        <v>0</v>
      </c>
      <c r="AU57" s="99">
        <f>'zt1 - Zdravotní technika ...'!P88</f>
        <v>0</v>
      </c>
      <c r="AV57" s="98">
        <f>'zt1 - Zdravotní technika ...'!J35</f>
        <v>0</v>
      </c>
      <c r="AW57" s="98">
        <f>'zt1 - Zdravotní technika ...'!J36</f>
        <v>0</v>
      </c>
      <c r="AX57" s="98">
        <f>'zt1 - Zdravotní technika ...'!J37</f>
        <v>0</v>
      </c>
      <c r="AY57" s="98">
        <f>'zt1 - Zdravotní technika ...'!J38</f>
        <v>0</v>
      </c>
      <c r="AZ57" s="98">
        <f>'zt1 - Zdravotní technika ...'!F35</f>
        <v>0</v>
      </c>
      <c r="BA57" s="98">
        <f>'zt1 - Zdravotní technika ...'!F36</f>
        <v>0</v>
      </c>
      <c r="BB57" s="98">
        <f>'zt1 - Zdravotní technika ...'!F37</f>
        <v>0</v>
      </c>
      <c r="BC57" s="98">
        <f>'zt1 - Zdravotní technika ...'!F38</f>
        <v>0</v>
      </c>
      <c r="BD57" s="100">
        <f>'zt1 - Zdravotní technika ...'!F39</f>
        <v>0</v>
      </c>
      <c r="BT57" s="101" t="s">
        <v>79</v>
      </c>
      <c r="BV57" s="101" t="s">
        <v>72</v>
      </c>
      <c r="BW57" s="101" t="s">
        <v>87</v>
      </c>
      <c r="BX57" s="101" t="s">
        <v>78</v>
      </c>
      <c r="CL57" s="101" t="s">
        <v>1</v>
      </c>
    </row>
    <row r="58" spans="1:90" s="6" customFormat="1" ht="24" customHeight="1">
      <c r="A58" s="92" t="s">
        <v>80</v>
      </c>
      <c r="B58" s="93"/>
      <c r="C58" s="94"/>
      <c r="D58" s="94"/>
      <c r="E58" s="298" t="s">
        <v>88</v>
      </c>
      <c r="F58" s="298"/>
      <c r="G58" s="298"/>
      <c r="H58" s="298"/>
      <c r="I58" s="298"/>
      <c r="J58" s="94"/>
      <c r="K58" s="298" t="s">
        <v>89</v>
      </c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4">
        <f>'zt2 - Zdravotní technika ...'!J32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95" t="s">
        <v>83</v>
      </c>
      <c r="AR58" s="96"/>
      <c r="AS58" s="97">
        <v>0</v>
      </c>
      <c r="AT58" s="98">
        <f t="shared" si="1"/>
        <v>0</v>
      </c>
      <c r="AU58" s="99">
        <f>'zt2 - Zdravotní technika ...'!P88</f>
        <v>0</v>
      </c>
      <c r="AV58" s="98">
        <f>'zt2 - Zdravotní technika ...'!J35</f>
        <v>0</v>
      </c>
      <c r="AW58" s="98">
        <f>'zt2 - Zdravotní technika ...'!J36</f>
        <v>0</v>
      </c>
      <c r="AX58" s="98">
        <f>'zt2 - Zdravotní technika ...'!J37</f>
        <v>0</v>
      </c>
      <c r="AY58" s="98">
        <f>'zt2 - Zdravotní technika ...'!J38</f>
        <v>0</v>
      </c>
      <c r="AZ58" s="98">
        <f>'zt2 - Zdravotní technika ...'!F35</f>
        <v>0</v>
      </c>
      <c r="BA58" s="98">
        <f>'zt2 - Zdravotní technika ...'!F36</f>
        <v>0</v>
      </c>
      <c r="BB58" s="98">
        <f>'zt2 - Zdravotní technika ...'!F37</f>
        <v>0</v>
      </c>
      <c r="BC58" s="98">
        <f>'zt2 - Zdravotní technika ...'!F38</f>
        <v>0</v>
      </c>
      <c r="BD58" s="100">
        <f>'zt2 - Zdravotní technika ...'!F39</f>
        <v>0</v>
      </c>
      <c r="BT58" s="101" t="s">
        <v>79</v>
      </c>
      <c r="BV58" s="101" t="s">
        <v>72</v>
      </c>
      <c r="BW58" s="101" t="s">
        <v>90</v>
      </c>
      <c r="BX58" s="101" t="s">
        <v>78</v>
      </c>
      <c r="CL58" s="101" t="s">
        <v>1</v>
      </c>
    </row>
    <row r="59" spans="2:91" s="5" customFormat="1" ht="26" customHeight="1">
      <c r="B59" s="82"/>
      <c r="C59" s="83"/>
      <c r="D59" s="296" t="s">
        <v>91</v>
      </c>
      <c r="E59" s="296"/>
      <c r="F59" s="296"/>
      <c r="G59" s="296"/>
      <c r="H59" s="296"/>
      <c r="I59" s="84"/>
      <c r="J59" s="296" t="s">
        <v>92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7">
        <f>ROUND(AG60,2)</f>
        <v>0</v>
      </c>
      <c r="AH59" s="293"/>
      <c r="AI59" s="293"/>
      <c r="AJ59" s="293"/>
      <c r="AK59" s="293"/>
      <c r="AL59" s="293"/>
      <c r="AM59" s="293"/>
      <c r="AN59" s="292">
        <f t="shared" si="0"/>
        <v>0</v>
      </c>
      <c r="AO59" s="293"/>
      <c r="AP59" s="293"/>
      <c r="AQ59" s="85" t="s">
        <v>76</v>
      </c>
      <c r="AR59" s="86"/>
      <c r="AS59" s="87">
        <f>ROUND(AS60,2)</f>
        <v>0</v>
      </c>
      <c r="AT59" s="88">
        <f t="shared" si="1"/>
        <v>0</v>
      </c>
      <c r="AU59" s="89">
        <f>ROUND(AU60,5)</f>
        <v>0</v>
      </c>
      <c r="AV59" s="88">
        <f>ROUND(AZ59*L29,2)</f>
        <v>0</v>
      </c>
      <c r="AW59" s="88">
        <f>ROUND(BA59*L30,2)</f>
        <v>0</v>
      </c>
      <c r="AX59" s="88">
        <f>ROUND(BB59*L29,2)</f>
        <v>0</v>
      </c>
      <c r="AY59" s="88">
        <f>ROUND(BC59*L30,2)</f>
        <v>0</v>
      </c>
      <c r="AZ59" s="88">
        <f>ROUND(AZ60,2)</f>
        <v>0</v>
      </c>
      <c r="BA59" s="88">
        <f>ROUND(BA60,2)</f>
        <v>0</v>
      </c>
      <c r="BB59" s="88">
        <f>ROUND(BB60,2)</f>
        <v>0</v>
      </c>
      <c r="BC59" s="88">
        <f>ROUND(BC60,2)</f>
        <v>0</v>
      </c>
      <c r="BD59" s="90">
        <f>ROUND(BD60,2)</f>
        <v>0</v>
      </c>
      <c r="BS59" s="91" t="s">
        <v>69</v>
      </c>
      <c r="BT59" s="91" t="s">
        <v>77</v>
      </c>
      <c r="BU59" s="91" t="s">
        <v>71</v>
      </c>
      <c r="BV59" s="91" t="s">
        <v>72</v>
      </c>
      <c r="BW59" s="91" t="s">
        <v>93</v>
      </c>
      <c r="BX59" s="91" t="s">
        <v>5</v>
      </c>
      <c r="CL59" s="91" t="s">
        <v>1</v>
      </c>
      <c r="CM59" s="91" t="s">
        <v>79</v>
      </c>
    </row>
    <row r="60" spans="1:90" s="6" customFormat="1" ht="24" customHeight="1">
      <c r="A60" s="92" t="s">
        <v>80</v>
      </c>
      <c r="B60" s="93"/>
      <c r="C60" s="94"/>
      <c r="D60" s="94"/>
      <c r="E60" s="298" t="s">
        <v>81</v>
      </c>
      <c r="F60" s="298"/>
      <c r="G60" s="298"/>
      <c r="H60" s="298"/>
      <c r="I60" s="298"/>
      <c r="J60" s="94"/>
      <c r="K60" s="298" t="s">
        <v>82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4">
        <f>'stav - Předpokládaný soup..._01'!J32</f>
        <v>0</v>
      </c>
      <c r="AH60" s="295"/>
      <c r="AI60" s="295"/>
      <c r="AJ60" s="295"/>
      <c r="AK60" s="295"/>
      <c r="AL60" s="295"/>
      <c r="AM60" s="295"/>
      <c r="AN60" s="294">
        <f t="shared" si="0"/>
        <v>0</v>
      </c>
      <c r="AO60" s="295"/>
      <c r="AP60" s="295"/>
      <c r="AQ60" s="95" t="s">
        <v>83</v>
      </c>
      <c r="AR60" s="96"/>
      <c r="AS60" s="97">
        <v>0</v>
      </c>
      <c r="AT60" s="98">
        <f t="shared" si="1"/>
        <v>0</v>
      </c>
      <c r="AU60" s="99">
        <f>'stav - Předpokládaný soup..._01'!P99</f>
        <v>0</v>
      </c>
      <c r="AV60" s="98">
        <f>'stav - Předpokládaný soup..._01'!J35</f>
        <v>0</v>
      </c>
      <c r="AW60" s="98">
        <f>'stav - Předpokládaný soup..._01'!J36</f>
        <v>0</v>
      </c>
      <c r="AX60" s="98">
        <f>'stav - Předpokládaný soup..._01'!J37</f>
        <v>0</v>
      </c>
      <c r="AY60" s="98">
        <f>'stav - Předpokládaný soup..._01'!J38</f>
        <v>0</v>
      </c>
      <c r="AZ60" s="98">
        <f>'stav - Předpokládaný soup..._01'!F35</f>
        <v>0</v>
      </c>
      <c r="BA60" s="98">
        <f>'stav - Předpokládaný soup..._01'!F36</f>
        <v>0</v>
      </c>
      <c r="BB60" s="98">
        <f>'stav - Předpokládaný soup..._01'!F37</f>
        <v>0</v>
      </c>
      <c r="BC60" s="98">
        <f>'stav - Předpokládaný soup..._01'!F38</f>
        <v>0</v>
      </c>
      <c r="BD60" s="100">
        <f>'stav - Předpokládaný soup..._01'!F39</f>
        <v>0</v>
      </c>
      <c r="BT60" s="101" t="s">
        <v>79</v>
      </c>
      <c r="BV60" s="101" t="s">
        <v>72</v>
      </c>
      <c r="BW60" s="101" t="s">
        <v>94</v>
      </c>
      <c r="BX60" s="101" t="s">
        <v>93</v>
      </c>
      <c r="CL60" s="101" t="s">
        <v>1</v>
      </c>
    </row>
    <row r="61" spans="2:91" s="5" customFormat="1" ht="39" customHeight="1">
      <c r="B61" s="82"/>
      <c r="C61" s="83"/>
      <c r="D61" s="296" t="s">
        <v>95</v>
      </c>
      <c r="E61" s="296"/>
      <c r="F61" s="296"/>
      <c r="G61" s="296"/>
      <c r="H61" s="296"/>
      <c r="I61" s="84"/>
      <c r="J61" s="296" t="s">
        <v>96</v>
      </c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7">
        <f>ROUND(AG62,2)</f>
        <v>0</v>
      </c>
      <c r="AH61" s="293"/>
      <c r="AI61" s="293"/>
      <c r="AJ61" s="293"/>
      <c r="AK61" s="293"/>
      <c r="AL61" s="293"/>
      <c r="AM61" s="293"/>
      <c r="AN61" s="292">
        <f t="shared" si="0"/>
        <v>0</v>
      </c>
      <c r="AO61" s="293"/>
      <c r="AP61" s="293"/>
      <c r="AQ61" s="85" t="s">
        <v>76</v>
      </c>
      <c r="AR61" s="86"/>
      <c r="AS61" s="87">
        <f>ROUND(AS62,2)</f>
        <v>0</v>
      </c>
      <c r="AT61" s="88">
        <f t="shared" si="1"/>
        <v>0</v>
      </c>
      <c r="AU61" s="89">
        <f>ROUND(AU62,5)</f>
        <v>0</v>
      </c>
      <c r="AV61" s="88">
        <f>ROUND(AZ61*L29,2)</f>
        <v>0</v>
      </c>
      <c r="AW61" s="88">
        <f>ROUND(BA61*L30,2)</f>
        <v>0</v>
      </c>
      <c r="AX61" s="88">
        <f>ROUND(BB61*L29,2)</f>
        <v>0</v>
      </c>
      <c r="AY61" s="88">
        <f>ROUND(BC61*L30,2)</f>
        <v>0</v>
      </c>
      <c r="AZ61" s="88">
        <f>ROUND(AZ62,2)</f>
        <v>0</v>
      </c>
      <c r="BA61" s="88">
        <f>ROUND(BA62,2)</f>
        <v>0</v>
      </c>
      <c r="BB61" s="88">
        <f>ROUND(BB62,2)</f>
        <v>0</v>
      </c>
      <c r="BC61" s="88">
        <f>ROUND(BC62,2)</f>
        <v>0</v>
      </c>
      <c r="BD61" s="90">
        <f>ROUND(BD62,2)</f>
        <v>0</v>
      </c>
      <c r="BS61" s="91" t="s">
        <v>69</v>
      </c>
      <c r="BT61" s="91" t="s">
        <v>77</v>
      </c>
      <c r="BU61" s="91" t="s">
        <v>71</v>
      </c>
      <c r="BV61" s="91" t="s">
        <v>72</v>
      </c>
      <c r="BW61" s="91" t="s">
        <v>97</v>
      </c>
      <c r="BX61" s="91" t="s">
        <v>5</v>
      </c>
      <c r="CL61" s="91" t="s">
        <v>1</v>
      </c>
      <c r="CM61" s="91" t="s">
        <v>79</v>
      </c>
    </row>
    <row r="62" spans="1:90" s="6" customFormat="1" ht="24" customHeight="1">
      <c r="A62" s="92" t="s">
        <v>80</v>
      </c>
      <c r="B62" s="93"/>
      <c r="C62" s="94"/>
      <c r="D62" s="94"/>
      <c r="E62" s="298" t="s">
        <v>81</v>
      </c>
      <c r="F62" s="298"/>
      <c r="G62" s="298"/>
      <c r="H62" s="298"/>
      <c r="I62" s="298"/>
      <c r="J62" s="94"/>
      <c r="K62" s="298" t="s">
        <v>82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4">
        <f>'stav - Předpokládaný soup..._02'!J32</f>
        <v>0</v>
      </c>
      <c r="AH62" s="295"/>
      <c r="AI62" s="295"/>
      <c r="AJ62" s="295"/>
      <c r="AK62" s="295"/>
      <c r="AL62" s="295"/>
      <c r="AM62" s="295"/>
      <c r="AN62" s="294">
        <f t="shared" si="0"/>
        <v>0</v>
      </c>
      <c r="AO62" s="295"/>
      <c r="AP62" s="295"/>
      <c r="AQ62" s="95" t="s">
        <v>83</v>
      </c>
      <c r="AR62" s="96"/>
      <c r="AS62" s="97">
        <v>0</v>
      </c>
      <c r="AT62" s="98">
        <f t="shared" si="1"/>
        <v>0</v>
      </c>
      <c r="AU62" s="99">
        <f>'stav - Předpokládaný soup..._02'!P102</f>
        <v>0</v>
      </c>
      <c r="AV62" s="98">
        <f>'stav - Předpokládaný soup..._02'!J35</f>
        <v>0</v>
      </c>
      <c r="AW62" s="98">
        <f>'stav - Předpokládaný soup..._02'!J36</f>
        <v>0</v>
      </c>
      <c r="AX62" s="98">
        <f>'stav - Předpokládaný soup..._02'!J37</f>
        <v>0</v>
      </c>
      <c r="AY62" s="98">
        <f>'stav - Předpokládaný soup..._02'!J38</f>
        <v>0</v>
      </c>
      <c r="AZ62" s="98">
        <f>'stav - Předpokládaný soup..._02'!F35</f>
        <v>0</v>
      </c>
      <c r="BA62" s="98">
        <f>'stav - Předpokládaný soup..._02'!F36</f>
        <v>0</v>
      </c>
      <c r="BB62" s="98">
        <f>'stav - Předpokládaný soup..._02'!F37</f>
        <v>0</v>
      </c>
      <c r="BC62" s="98">
        <f>'stav - Předpokládaný soup..._02'!F38</f>
        <v>0</v>
      </c>
      <c r="BD62" s="100">
        <f>'stav - Předpokládaný soup..._02'!F39</f>
        <v>0</v>
      </c>
      <c r="BT62" s="101" t="s">
        <v>79</v>
      </c>
      <c r="BV62" s="101" t="s">
        <v>72</v>
      </c>
      <c r="BW62" s="101" t="s">
        <v>98</v>
      </c>
      <c r="BX62" s="101" t="s">
        <v>97</v>
      </c>
      <c r="CL62" s="101" t="s">
        <v>1</v>
      </c>
    </row>
    <row r="63" spans="2:91" s="5" customFormat="1" ht="26" customHeight="1">
      <c r="B63" s="82"/>
      <c r="C63" s="83"/>
      <c r="D63" s="296" t="s">
        <v>99</v>
      </c>
      <c r="E63" s="296"/>
      <c r="F63" s="296"/>
      <c r="G63" s="296"/>
      <c r="H63" s="296"/>
      <c r="I63" s="84"/>
      <c r="J63" s="296" t="s">
        <v>100</v>
      </c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7">
        <f>ROUND(AG64,2)</f>
        <v>0</v>
      </c>
      <c r="AH63" s="293"/>
      <c r="AI63" s="293"/>
      <c r="AJ63" s="293"/>
      <c r="AK63" s="293"/>
      <c r="AL63" s="293"/>
      <c r="AM63" s="293"/>
      <c r="AN63" s="292">
        <f t="shared" si="0"/>
        <v>0</v>
      </c>
      <c r="AO63" s="293"/>
      <c r="AP63" s="293"/>
      <c r="AQ63" s="85" t="s">
        <v>76</v>
      </c>
      <c r="AR63" s="86"/>
      <c r="AS63" s="87">
        <f>ROUND(AS64,2)</f>
        <v>0</v>
      </c>
      <c r="AT63" s="88">
        <f t="shared" si="1"/>
        <v>0</v>
      </c>
      <c r="AU63" s="89">
        <f>ROUND(AU64,5)</f>
        <v>0</v>
      </c>
      <c r="AV63" s="88">
        <f>ROUND(AZ63*L29,2)</f>
        <v>0</v>
      </c>
      <c r="AW63" s="88">
        <f>ROUND(BA63*L30,2)</f>
        <v>0</v>
      </c>
      <c r="AX63" s="88">
        <f>ROUND(BB63*L29,2)</f>
        <v>0</v>
      </c>
      <c r="AY63" s="88">
        <f>ROUND(BC63*L30,2)</f>
        <v>0</v>
      </c>
      <c r="AZ63" s="88">
        <f>ROUND(AZ64,2)</f>
        <v>0</v>
      </c>
      <c r="BA63" s="88">
        <f>ROUND(BA64,2)</f>
        <v>0</v>
      </c>
      <c r="BB63" s="88">
        <f>ROUND(BB64,2)</f>
        <v>0</v>
      </c>
      <c r="BC63" s="88">
        <f>ROUND(BC64,2)</f>
        <v>0</v>
      </c>
      <c r="BD63" s="90">
        <f>ROUND(BD64,2)</f>
        <v>0</v>
      </c>
      <c r="BS63" s="91" t="s">
        <v>69</v>
      </c>
      <c r="BT63" s="91" t="s">
        <v>77</v>
      </c>
      <c r="BU63" s="91" t="s">
        <v>71</v>
      </c>
      <c r="BV63" s="91" t="s">
        <v>72</v>
      </c>
      <c r="BW63" s="91" t="s">
        <v>101</v>
      </c>
      <c r="BX63" s="91" t="s">
        <v>5</v>
      </c>
      <c r="CL63" s="91" t="s">
        <v>1</v>
      </c>
      <c r="CM63" s="91" t="s">
        <v>79</v>
      </c>
    </row>
    <row r="64" spans="1:90" s="6" customFormat="1" ht="14.5" customHeight="1">
      <c r="A64" s="92" t="s">
        <v>80</v>
      </c>
      <c r="B64" s="93"/>
      <c r="C64" s="94"/>
      <c r="D64" s="94"/>
      <c r="E64" s="298" t="s">
        <v>81</v>
      </c>
      <c r="F64" s="298"/>
      <c r="G64" s="298"/>
      <c r="H64" s="298"/>
      <c r="I64" s="298"/>
      <c r="J64" s="94"/>
      <c r="K64" s="298" t="s">
        <v>102</v>
      </c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4">
        <f>'stav - Stavební část'!J32</f>
        <v>0</v>
      </c>
      <c r="AH64" s="295"/>
      <c r="AI64" s="295"/>
      <c r="AJ64" s="295"/>
      <c r="AK64" s="295"/>
      <c r="AL64" s="295"/>
      <c r="AM64" s="295"/>
      <c r="AN64" s="294">
        <f t="shared" si="0"/>
        <v>0</v>
      </c>
      <c r="AO64" s="295"/>
      <c r="AP64" s="295"/>
      <c r="AQ64" s="95" t="s">
        <v>83</v>
      </c>
      <c r="AR64" s="96"/>
      <c r="AS64" s="97">
        <v>0</v>
      </c>
      <c r="AT64" s="98">
        <f t="shared" si="1"/>
        <v>0</v>
      </c>
      <c r="AU64" s="99">
        <f>'stav - Stavební část'!P93</f>
        <v>0</v>
      </c>
      <c r="AV64" s="98">
        <f>'stav - Stavební část'!J35</f>
        <v>0</v>
      </c>
      <c r="AW64" s="98">
        <f>'stav - Stavební část'!J36</f>
        <v>0</v>
      </c>
      <c r="AX64" s="98">
        <f>'stav - Stavební část'!J37</f>
        <v>0</v>
      </c>
      <c r="AY64" s="98">
        <f>'stav - Stavební část'!J38</f>
        <v>0</v>
      </c>
      <c r="AZ64" s="98">
        <f>'stav - Stavební část'!F35</f>
        <v>0</v>
      </c>
      <c r="BA64" s="98">
        <f>'stav - Stavební část'!F36</f>
        <v>0</v>
      </c>
      <c r="BB64" s="98">
        <f>'stav - Stavební část'!F37</f>
        <v>0</v>
      </c>
      <c r="BC64" s="98">
        <f>'stav - Stavební část'!F38</f>
        <v>0</v>
      </c>
      <c r="BD64" s="100">
        <f>'stav - Stavební část'!F39</f>
        <v>0</v>
      </c>
      <c r="BT64" s="101" t="s">
        <v>79</v>
      </c>
      <c r="BV64" s="101" t="s">
        <v>72</v>
      </c>
      <c r="BW64" s="101" t="s">
        <v>103</v>
      </c>
      <c r="BX64" s="101" t="s">
        <v>101</v>
      </c>
      <c r="CL64" s="101" t="s">
        <v>1</v>
      </c>
    </row>
    <row r="65" spans="2:91" s="5" customFormat="1" ht="26" customHeight="1">
      <c r="B65" s="82"/>
      <c r="C65" s="83"/>
      <c r="D65" s="296" t="s">
        <v>104</v>
      </c>
      <c r="E65" s="296"/>
      <c r="F65" s="296"/>
      <c r="G65" s="296"/>
      <c r="H65" s="296"/>
      <c r="I65" s="84"/>
      <c r="J65" s="296" t="s">
        <v>105</v>
      </c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7">
        <f>ROUND(SUM(AG66:AG68),2)</f>
        <v>0</v>
      </c>
      <c r="AH65" s="293"/>
      <c r="AI65" s="293"/>
      <c r="AJ65" s="293"/>
      <c r="AK65" s="293"/>
      <c r="AL65" s="293"/>
      <c r="AM65" s="293"/>
      <c r="AN65" s="292">
        <f t="shared" si="0"/>
        <v>0</v>
      </c>
      <c r="AO65" s="293"/>
      <c r="AP65" s="293"/>
      <c r="AQ65" s="85" t="s">
        <v>76</v>
      </c>
      <c r="AR65" s="86"/>
      <c r="AS65" s="87">
        <f>ROUND(SUM(AS66:AS68),2)</f>
        <v>0</v>
      </c>
      <c r="AT65" s="88">
        <f t="shared" si="1"/>
        <v>0</v>
      </c>
      <c r="AU65" s="89">
        <f>ROUND(SUM(AU66:AU68),5)</f>
        <v>0</v>
      </c>
      <c r="AV65" s="88">
        <f>ROUND(AZ65*L29,2)</f>
        <v>0</v>
      </c>
      <c r="AW65" s="88">
        <f>ROUND(BA65*L30,2)</f>
        <v>0</v>
      </c>
      <c r="AX65" s="88">
        <f>ROUND(BB65*L29,2)</f>
        <v>0</v>
      </c>
      <c r="AY65" s="88">
        <f>ROUND(BC65*L30,2)</f>
        <v>0</v>
      </c>
      <c r="AZ65" s="88">
        <f>ROUND(SUM(AZ66:AZ68),2)</f>
        <v>0</v>
      </c>
      <c r="BA65" s="88">
        <f>ROUND(SUM(BA66:BA68),2)</f>
        <v>0</v>
      </c>
      <c r="BB65" s="88">
        <f>ROUND(SUM(BB66:BB68),2)</f>
        <v>0</v>
      </c>
      <c r="BC65" s="88">
        <f>ROUND(SUM(BC66:BC68),2)</f>
        <v>0</v>
      </c>
      <c r="BD65" s="90">
        <f>ROUND(SUM(BD66:BD68),2)</f>
        <v>0</v>
      </c>
      <c r="BS65" s="91" t="s">
        <v>69</v>
      </c>
      <c r="BT65" s="91" t="s">
        <v>77</v>
      </c>
      <c r="BU65" s="91" t="s">
        <v>71</v>
      </c>
      <c r="BV65" s="91" t="s">
        <v>72</v>
      </c>
      <c r="BW65" s="91" t="s">
        <v>106</v>
      </c>
      <c r="BX65" s="91" t="s">
        <v>5</v>
      </c>
      <c r="CL65" s="91" t="s">
        <v>1</v>
      </c>
      <c r="CM65" s="91" t="s">
        <v>79</v>
      </c>
    </row>
    <row r="66" spans="1:90" s="6" customFormat="1" ht="24" customHeight="1">
      <c r="A66" s="92" t="s">
        <v>80</v>
      </c>
      <c r="B66" s="93"/>
      <c r="C66" s="94"/>
      <c r="D66" s="94"/>
      <c r="E66" s="298" t="s">
        <v>81</v>
      </c>
      <c r="F66" s="298"/>
      <c r="G66" s="298"/>
      <c r="H66" s="298"/>
      <c r="I66" s="298"/>
      <c r="J66" s="94"/>
      <c r="K66" s="298" t="s">
        <v>82</v>
      </c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4">
        <f>'stav - Předpokládaný soup..._03'!J32</f>
        <v>0</v>
      </c>
      <c r="AH66" s="295"/>
      <c r="AI66" s="295"/>
      <c r="AJ66" s="295"/>
      <c r="AK66" s="295"/>
      <c r="AL66" s="295"/>
      <c r="AM66" s="295"/>
      <c r="AN66" s="294">
        <f t="shared" si="0"/>
        <v>0</v>
      </c>
      <c r="AO66" s="295"/>
      <c r="AP66" s="295"/>
      <c r="AQ66" s="95" t="s">
        <v>83</v>
      </c>
      <c r="AR66" s="96"/>
      <c r="AS66" s="97">
        <v>0</v>
      </c>
      <c r="AT66" s="98">
        <f t="shared" si="1"/>
        <v>0</v>
      </c>
      <c r="AU66" s="99">
        <f>'stav - Předpokládaný soup..._03'!P97</f>
        <v>0</v>
      </c>
      <c r="AV66" s="98">
        <f>'stav - Předpokládaný soup..._03'!J35</f>
        <v>0</v>
      </c>
      <c r="AW66" s="98">
        <f>'stav - Předpokládaný soup..._03'!J36</f>
        <v>0</v>
      </c>
      <c r="AX66" s="98">
        <f>'stav - Předpokládaný soup..._03'!J37</f>
        <v>0</v>
      </c>
      <c r="AY66" s="98">
        <f>'stav - Předpokládaný soup..._03'!J38</f>
        <v>0</v>
      </c>
      <c r="AZ66" s="98">
        <f>'stav - Předpokládaný soup..._03'!F35</f>
        <v>0</v>
      </c>
      <c r="BA66" s="98">
        <f>'stav - Předpokládaný soup..._03'!F36</f>
        <v>0</v>
      </c>
      <c r="BB66" s="98">
        <f>'stav - Předpokládaný soup..._03'!F37</f>
        <v>0</v>
      </c>
      <c r="BC66" s="98">
        <f>'stav - Předpokládaný soup..._03'!F38</f>
        <v>0</v>
      </c>
      <c r="BD66" s="100">
        <f>'stav - Předpokládaný soup..._03'!F39</f>
        <v>0</v>
      </c>
      <c r="BT66" s="101" t="s">
        <v>79</v>
      </c>
      <c r="BV66" s="101" t="s">
        <v>72</v>
      </c>
      <c r="BW66" s="101" t="s">
        <v>107</v>
      </c>
      <c r="BX66" s="101" t="s">
        <v>106</v>
      </c>
      <c r="CL66" s="101" t="s">
        <v>1</v>
      </c>
    </row>
    <row r="67" spans="1:90" s="6" customFormat="1" ht="14.5" customHeight="1">
      <c r="A67" s="92" t="s">
        <v>80</v>
      </c>
      <c r="B67" s="93"/>
      <c r="C67" s="94"/>
      <c r="D67" s="94"/>
      <c r="E67" s="298" t="s">
        <v>108</v>
      </c>
      <c r="F67" s="298"/>
      <c r="G67" s="298"/>
      <c r="H67" s="298"/>
      <c r="I67" s="298"/>
      <c r="J67" s="94"/>
      <c r="K67" s="298" t="s">
        <v>109</v>
      </c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4">
        <f>'slp - SLP - Slaboproud'!J32</f>
        <v>0</v>
      </c>
      <c r="AH67" s="295"/>
      <c r="AI67" s="295"/>
      <c r="AJ67" s="295"/>
      <c r="AK67" s="295"/>
      <c r="AL67" s="295"/>
      <c r="AM67" s="295"/>
      <c r="AN67" s="294">
        <f t="shared" si="0"/>
        <v>0</v>
      </c>
      <c r="AO67" s="295"/>
      <c r="AP67" s="295"/>
      <c r="AQ67" s="95" t="s">
        <v>83</v>
      </c>
      <c r="AR67" s="96"/>
      <c r="AS67" s="97">
        <v>0</v>
      </c>
      <c r="AT67" s="98">
        <f t="shared" si="1"/>
        <v>0</v>
      </c>
      <c r="AU67" s="99">
        <f>'slp - SLP - Slaboproud'!P89</f>
        <v>0</v>
      </c>
      <c r="AV67" s="98">
        <f>'slp - SLP - Slaboproud'!J35</f>
        <v>0</v>
      </c>
      <c r="AW67" s="98">
        <f>'slp - SLP - Slaboproud'!J36</f>
        <v>0</v>
      </c>
      <c r="AX67" s="98">
        <f>'slp - SLP - Slaboproud'!J37</f>
        <v>0</v>
      </c>
      <c r="AY67" s="98">
        <f>'slp - SLP - Slaboproud'!J38</f>
        <v>0</v>
      </c>
      <c r="AZ67" s="98">
        <f>'slp - SLP - Slaboproud'!F35</f>
        <v>0</v>
      </c>
      <c r="BA67" s="98">
        <f>'slp - SLP - Slaboproud'!F36</f>
        <v>0</v>
      </c>
      <c r="BB67" s="98">
        <f>'slp - SLP - Slaboproud'!F37</f>
        <v>0</v>
      </c>
      <c r="BC67" s="98">
        <f>'slp - SLP - Slaboproud'!F38</f>
        <v>0</v>
      </c>
      <c r="BD67" s="100">
        <f>'slp - SLP - Slaboproud'!F39</f>
        <v>0</v>
      </c>
      <c r="BT67" s="101" t="s">
        <v>79</v>
      </c>
      <c r="BV67" s="101" t="s">
        <v>72</v>
      </c>
      <c r="BW67" s="101" t="s">
        <v>110</v>
      </c>
      <c r="BX67" s="101" t="s">
        <v>106</v>
      </c>
      <c r="CL67" s="101" t="s">
        <v>1</v>
      </c>
    </row>
    <row r="68" spans="1:90" s="6" customFormat="1" ht="14.5" customHeight="1">
      <c r="A68" s="92" t="s">
        <v>80</v>
      </c>
      <c r="B68" s="93"/>
      <c r="C68" s="94"/>
      <c r="D68" s="94"/>
      <c r="E68" s="298" t="s">
        <v>111</v>
      </c>
      <c r="F68" s="298"/>
      <c r="G68" s="298"/>
      <c r="H68" s="298"/>
      <c r="I68" s="298"/>
      <c r="J68" s="94"/>
      <c r="K68" s="298" t="s">
        <v>112</v>
      </c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4">
        <f>'vzd - Vzduchotechnika'!J32</f>
        <v>0</v>
      </c>
      <c r="AH68" s="295"/>
      <c r="AI68" s="295"/>
      <c r="AJ68" s="295"/>
      <c r="AK68" s="295"/>
      <c r="AL68" s="295"/>
      <c r="AM68" s="295"/>
      <c r="AN68" s="294">
        <f t="shared" si="0"/>
        <v>0</v>
      </c>
      <c r="AO68" s="295"/>
      <c r="AP68" s="295"/>
      <c r="AQ68" s="95" t="s">
        <v>83</v>
      </c>
      <c r="AR68" s="96"/>
      <c r="AS68" s="97">
        <v>0</v>
      </c>
      <c r="AT68" s="98">
        <f t="shared" si="1"/>
        <v>0</v>
      </c>
      <c r="AU68" s="99">
        <f>'vzd - Vzduchotechnika'!P88</f>
        <v>0</v>
      </c>
      <c r="AV68" s="98">
        <f>'vzd - Vzduchotechnika'!J35</f>
        <v>0</v>
      </c>
      <c r="AW68" s="98">
        <f>'vzd - Vzduchotechnika'!J36</f>
        <v>0</v>
      </c>
      <c r="AX68" s="98">
        <f>'vzd - Vzduchotechnika'!J37</f>
        <v>0</v>
      </c>
      <c r="AY68" s="98">
        <f>'vzd - Vzduchotechnika'!J38</f>
        <v>0</v>
      </c>
      <c r="AZ68" s="98">
        <f>'vzd - Vzduchotechnika'!F35</f>
        <v>0</v>
      </c>
      <c r="BA68" s="98">
        <f>'vzd - Vzduchotechnika'!F36</f>
        <v>0</v>
      </c>
      <c r="BB68" s="98">
        <f>'vzd - Vzduchotechnika'!F37</f>
        <v>0</v>
      </c>
      <c r="BC68" s="98">
        <f>'vzd - Vzduchotechnika'!F38</f>
        <v>0</v>
      </c>
      <c r="BD68" s="100">
        <f>'vzd - Vzduchotechnika'!F39</f>
        <v>0</v>
      </c>
      <c r="BT68" s="101" t="s">
        <v>79</v>
      </c>
      <c r="BV68" s="101" t="s">
        <v>72</v>
      </c>
      <c r="BW68" s="101" t="s">
        <v>113</v>
      </c>
      <c r="BX68" s="101" t="s">
        <v>106</v>
      </c>
      <c r="CL68" s="101" t="s">
        <v>1</v>
      </c>
    </row>
    <row r="69" spans="1:91" s="5" customFormat="1" ht="14.5" customHeight="1">
      <c r="A69" s="92" t="s">
        <v>80</v>
      </c>
      <c r="B69" s="82"/>
      <c r="C69" s="83"/>
      <c r="D69" s="296" t="s">
        <v>114</v>
      </c>
      <c r="E69" s="296"/>
      <c r="F69" s="296"/>
      <c r="G69" s="296"/>
      <c r="H69" s="296"/>
      <c r="I69" s="84"/>
      <c r="J69" s="296" t="s">
        <v>115</v>
      </c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2">
        <f>'el - Elektroinstalace'!J30</f>
        <v>0</v>
      </c>
      <c r="AH69" s="293"/>
      <c r="AI69" s="293"/>
      <c r="AJ69" s="293"/>
      <c r="AK69" s="293"/>
      <c r="AL69" s="293"/>
      <c r="AM69" s="293"/>
      <c r="AN69" s="292">
        <f t="shared" si="0"/>
        <v>0</v>
      </c>
      <c r="AO69" s="293"/>
      <c r="AP69" s="293"/>
      <c r="AQ69" s="85" t="s">
        <v>76</v>
      </c>
      <c r="AR69" s="86"/>
      <c r="AS69" s="87">
        <v>0</v>
      </c>
      <c r="AT69" s="88">
        <f t="shared" si="1"/>
        <v>0</v>
      </c>
      <c r="AU69" s="89">
        <f>'el - Elektroinstalace'!P91</f>
        <v>0</v>
      </c>
      <c r="AV69" s="88">
        <f>'el - Elektroinstalace'!J33</f>
        <v>0</v>
      </c>
      <c r="AW69" s="88">
        <f>'el - Elektroinstalace'!J34</f>
        <v>0</v>
      </c>
      <c r="AX69" s="88">
        <f>'el - Elektroinstalace'!J35</f>
        <v>0</v>
      </c>
      <c r="AY69" s="88">
        <f>'el - Elektroinstalace'!J36</f>
        <v>0</v>
      </c>
      <c r="AZ69" s="88">
        <f>'el - Elektroinstalace'!F33</f>
        <v>0</v>
      </c>
      <c r="BA69" s="88">
        <f>'el - Elektroinstalace'!F34</f>
        <v>0</v>
      </c>
      <c r="BB69" s="88">
        <f>'el - Elektroinstalace'!F35</f>
        <v>0</v>
      </c>
      <c r="BC69" s="88">
        <f>'el - Elektroinstalace'!F36</f>
        <v>0</v>
      </c>
      <c r="BD69" s="90">
        <f>'el - Elektroinstalace'!F37</f>
        <v>0</v>
      </c>
      <c r="BT69" s="91" t="s">
        <v>77</v>
      </c>
      <c r="BV69" s="91" t="s">
        <v>72</v>
      </c>
      <c r="BW69" s="91" t="s">
        <v>116</v>
      </c>
      <c r="BX69" s="91" t="s">
        <v>5</v>
      </c>
      <c r="CL69" s="91" t="s">
        <v>1</v>
      </c>
      <c r="CM69" s="91" t="s">
        <v>79</v>
      </c>
    </row>
    <row r="70" spans="1:91" s="5" customFormat="1" ht="14.5" customHeight="1">
      <c r="A70" s="92" t="s">
        <v>80</v>
      </c>
      <c r="B70" s="82"/>
      <c r="C70" s="83"/>
      <c r="D70" s="296" t="s">
        <v>117</v>
      </c>
      <c r="E70" s="296"/>
      <c r="F70" s="296"/>
      <c r="G70" s="296"/>
      <c r="H70" s="296"/>
      <c r="I70" s="84"/>
      <c r="J70" s="296" t="s">
        <v>118</v>
      </c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2">
        <f>'rest - Restaurátorské práce'!J30</f>
        <v>0</v>
      </c>
      <c r="AH70" s="293"/>
      <c r="AI70" s="293"/>
      <c r="AJ70" s="293"/>
      <c r="AK70" s="293"/>
      <c r="AL70" s="293"/>
      <c r="AM70" s="293"/>
      <c r="AN70" s="292">
        <f t="shared" si="0"/>
        <v>0</v>
      </c>
      <c r="AO70" s="293"/>
      <c r="AP70" s="293"/>
      <c r="AQ70" s="85" t="s">
        <v>76</v>
      </c>
      <c r="AR70" s="86"/>
      <c r="AS70" s="87">
        <v>0</v>
      </c>
      <c r="AT70" s="88">
        <f t="shared" si="1"/>
        <v>0</v>
      </c>
      <c r="AU70" s="89">
        <f>'rest - Restaurátorské práce'!P83</f>
        <v>0</v>
      </c>
      <c r="AV70" s="88">
        <f>'rest - Restaurátorské práce'!J33</f>
        <v>0</v>
      </c>
      <c r="AW70" s="88">
        <f>'rest - Restaurátorské práce'!J34</f>
        <v>0</v>
      </c>
      <c r="AX70" s="88">
        <f>'rest - Restaurátorské práce'!J35</f>
        <v>0</v>
      </c>
      <c r="AY70" s="88">
        <f>'rest - Restaurátorské práce'!J36</f>
        <v>0</v>
      </c>
      <c r="AZ70" s="88">
        <f>'rest - Restaurátorské práce'!F33</f>
        <v>0</v>
      </c>
      <c r="BA70" s="88">
        <f>'rest - Restaurátorské práce'!F34</f>
        <v>0</v>
      </c>
      <c r="BB70" s="88">
        <f>'rest - Restaurátorské práce'!F35</f>
        <v>0</v>
      </c>
      <c r="BC70" s="88">
        <f>'rest - Restaurátorské práce'!F36</f>
        <v>0</v>
      </c>
      <c r="BD70" s="90">
        <f>'rest - Restaurátorské práce'!F37</f>
        <v>0</v>
      </c>
      <c r="BT70" s="91" t="s">
        <v>77</v>
      </c>
      <c r="BV70" s="91" t="s">
        <v>72</v>
      </c>
      <c r="BW70" s="91" t="s">
        <v>119</v>
      </c>
      <c r="BX70" s="91" t="s">
        <v>5</v>
      </c>
      <c r="CL70" s="91" t="s">
        <v>1</v>
      </c>
      <c r="CM70" s="91" t="s">
        <v>79</v>
      </c>
    </row>
    <row r="71" spans="1:91" s="5" customFormat="1" ht="26" customHeight="1">
      <c r="A71" s="92" t="s">
        <v>80</v>
      </c>
      <c r="B71" s="82"/>
      <c r="C71" s="83"/>
      <c r="D71" s="296" t="s">
        <v>120</v>
      </c>
      <c r="E71" s="296"/>
      <c r="F71" s="296"/>
      <c r="G71" s="296"/>
      <c r="H71" s="296"/>
      <c r="I71" s="84"/>
      <c r="J71" s="296" t="s">
        <v>121</v>
      </c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2">
        <f>'vrn - Vedlejší a ostatní ...'!J30</f>
        <v>0</v>
      </c>
      <c r="AH71" s="293"/>
      <c r="AI71" s="293"/>
      <c r="AJ71" s="293"/>
      <c r="AK71" s="293"/>
      <c r="AL71" s="293"/>
      <c r="AM71" s="293"/>
      <c r="AN71" s="292">
        <f t="shared" si="0"/>
        <v>0</v>
      </c>
      <c r="AO71" s="293"/>
      <c r="AP71" s="293"/>
      <c r="AQ71" s="85" t="s">
        <v>76</v>
      </c>
      <c r="AR71" s="86"/>
      <c r="AS71" s="102">
        <v>0</v>
      </c>
      <c r="AT71" s="103">
        <f t="shared" si="1"/>
        <v>0</v>
      </c>
      <c r="AU71" s="104">
        <f>'vrn - Vedlejší a ostatní ...'!P86</f>
        <v>0</v>
      </c>
      <c r="AV71" s="103">
        <f>'vrn - Vedlejší a ostatní ...'!J33</f>
        <v>0</v>
      </c>
      <c r="AW71" s="103">
        <f>'vrn - Vedlejší a ostatní ...'!J34</f>
        <v>0</v>
      </c>
      <c r="AX71" s="103">
        <f>'vrn - Vedlejší a ostatní ...'!J35</f>
        <v>0</v>
      </c>
      <c r="AY71" s="103">
        <f>'vrn - Vedlejší a ostatní ...'!J36</f>
        <v>0</v>
      </c>
      <c r="AZ71" s="103">
        <f>'vrn - Vedlejší a ostatní ...'!F33</f>
        <v>0</v>
      </c>
      <c r="BA71" s="103">
        <f>'vrn - Vedlejší a ostatní ...'!F34</f>
        <v>0</v>
      </c>
      <c r="BB71" s="103">
        <f>'vrn - Vedlejší a ostatní ...'!F35</f>
        <v>0</v>
      </c>
      <c r="BC71" s="103">
        <f>'vrn - Vedlejší a ostatní ...'!F36</f>
        <v>0</v>
      </c>
      <c r="BD71" s="105">
        <f>'vrn - Vedlejší a ostatní ...'!F37</f>
        <v>0</v>
      </c>
      <c r="BT71" s="91" t="s">
        <v>77</v>
      </c>
      <c r="BV71" s="91" t="s">
        <v>72</v>
      </c>
      <c r="BW71" s="91" t="s">
        <v>122</v>
      </c>
      <c r="BX71" s="91" t="s">
        <v>5</v>
      </c>
      <c r="CL71" s="91" t="s">
        <v>1</v>
      </c>
      <c r="CM71" s="91" t="s">
        <v>79</v>
      </c>
    </row>
    <row r="72" spans="2:44" s="1" customFormat="1" ht="30" customHeight="1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8"/>
    </row>
    <row r="73" spans="2:44" s="1" customFormat="1" ht="7" customHeight="1"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38"/>
    </row>
  </sheetData>
  <sheetProtection algorithmName="SHA-512" hashValue="Pz1hB2dHjB9SbKcDi5SLzbPImeKKqbtOGLVcOxoEWbDGsbO8u1UDXkSisFJopmPp9stSsWDr+5dSTK581gFyUQ==" saltValue="35XaTW9VP7Owrwtn+pRCQbyYonSFX0ZZOhiIq22dg1mIVulO9ZhvBbBlkfcxKpyEH7EZtOYD6nzJu2PI9F8YBg==" spinCount="100000" sheet="1" objects="1" scenarios="1" formatColumns="0" formatRows="0"/>
  <mergeCells count="106">
    <mergeCell ref="E68:I68"/>
    <mergeCell ref="D69:H69"/>
    <mergeCell ref="K67:AF67"/>
    <mergeCell ref="D55:H55"/>
    <mergeCell ref="E62:I62"/>
    <mergeCell ref="E56:I56"/>
    <mergeCell ref="E57:I57"/>
    <mergeCell ref="E58:I58"/>
    <mergeCell ref="D59:H59"/>
    <mergeCell ref="E60:I60"/>
    <mergeCell ref="D61:H61"/>
    <mergeCell ref="D63:H63"/>
    <mergeCell ref="E64:I64"/>
    <mergeCell ref="D65:H65"/>
    <mergeCell ref="E66:I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J59:AF59"/>
    <mergeCell ref="K60:AF60"/>
    <mergeCell ref="J61:AF61"/>
    <mergeCell ref="K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K68:AF68"/>
    <mergeCell ref="J70:AF70"/>
    <mergeCell ref="J71:AF71"/>
    <mergeCell ref="J63:AF63"/>
    <mergeCell ref="K64:AF64"/>
    <mergeCell ref="J65:AF65"/>
    <mergeCell ref="K66:AF66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stav - Předpokládaný soup...'!C2" display="/"/>
    <hyperlink ref="A57" location="'zt1 - Zdravotní technika ...'!C2" display="/"/>
    <hyperlink ref="A58" location="'zt2 - Zdravotní technika ...'!C2" display="/"/>
    <hyperlink ref="A60" location="'stav - Předpokládaný soup..._01'!C2" display="/"/>
    <hyperlink ref="A62" location="'stav - Předpokládaný soup..._02'!C2" display="/"/>
    <hyperlink ref="A64" location="'stav - Stavební část'!C2" display="/"/>
    <hyperlink ref="A66" location="'stav - Předpokládaný soup..._03'!C2" display="/"/>
    <hyperlink ref="A67" location="'slp - SLP - Slaboproud'!C2" display="/"/>
    <hyperlink ref="A68" location="'vzd - Vzduchotechnika'!C2" display="/"/>
    <hyperlink ref="A69" location="'el - Elektroinstalace'!C2" display="/"/>
    <hyperlink ref="A70" location="'rest - Restaurátorské práce'!C2" display="/"/>
    <hyperlink ref="A71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113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ht="12" customHeight="1">
      <c r="B8" s="20"/>
      <c r="D8" s="112" t="s">
        <v>136</v>
      </c>
      <c r="L8" s="20"/>
    </row>
    <row r="9" spans="2:12" s="1" customFormat="1" ht="14.5" customHeight="1">
      <c r="B9" s="38"/>
      <c r="E9" s="306" t="s">
        <v>2188</v>
      </c>
      <c r="F9" s="308"/>
      <c r="G9" s="308"/>
      <c r="H9" s="308"/>
      <c r="I9" s="113"/>
      <c r="L9" s="38"/>
    </row>
    <row r="10" spans="2:12" s="1" customFormat="1" ht="12" customHeight="1">
      <c r="B10" s="38"/>
      <c r="D10" s="112" t="s">
        <v>142</v>
      </c>
      <c r="I10" s="113"/>
      <c r="L10" s="38"/>
    </row>
    <row r="11" spans="2:12" s="1" customFormat="1" ht="37" customHeight="1">
      <c r="B11" s="38"/>
      <c r="E11" s="309" t="s">
        <v>2439</v>
      </c>
      <c r="F11" s="308"/>
      <c r="G11" s="308"/>
      <c r="H11" s="308"/>
      <c r="I11" s="113"/>
      <c r="L11" s="38"/>
    </row>
    <row r="12" spans="2:12" s="1" customFormat="1" ht="10">
      <c r="B12" s="38"/>
      <c r="I12" s="113"/>
      <c r="L12" s="38"/>
    </row>
    <row r="13" spans="2:12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</row>
    <row r="14" spans="2:12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ROUND(J88,2)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ROUND((SUM(BE88:BE125)),2)</f>
        <v>0</v>
      </c>
      <c r="I35" s="125">
        <v>0.21</v>
      </c>
      <c r="J35" s="124">
        <f>ROUND(((SUM(BE88:BE125))*I35),2)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ROUND((SUM(BF88:BF125)),2)</f>
        <v>0</v>
      </c>
      <c r="I36" s="125">
        <v>0.15</v>
      </c>
      <c r="J36" s="124">
        <f>ROUND(((SUM(BF88:BF125))*I36),2)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ROUND((SUM(BG88:BG125)),2)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ROUND((SUM(BH88:BH125)),2)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ROUND((SUM(BI88:BI125)),2)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2188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vzd - Vzduchotechnika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J88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2440</v>
      </c>
      <c r="E64" s="148"/>
      <c r="F64" s="148"/>
      <c r="G64" s="148"/>
      <c r="H64" s="148"/>
      <c r="I64" s="149"/>
      <c r="J64" s="150">
        <f>J89</f>
        <v>0</v>
      </c>
      <c r="K64" s="146"/>
      <c r="L64" s="151"/>
    </row>
    <row r="65" spans="2:12" s="8" customFormat="1" ht="25" customHeight="1">
      <c r="B65" s="145"/>
      <c r="C65" s="146"/>
      <c r="D65" s="147" t="s">
        <v>2441</v>
      </c>
      <c r="E65" s="148"/>
      <c r="F65" s="148"/>
      <c r="G65" s="148"/>
      <c r="H65" s="148"/>
      <c r="I65" s="149"/>
      <c r="J65" s="150">
        <f>J106</f>
        <v>0</v>
      </c>
      <c r="K65" s="146"/>
      <c r="L65" s="151"/>
    </row>
    <row r="66" spans="2:12" s="8" customFormat="1" ht="25" customHeight="1">
      <c r="B66" s="145"/>
      <c r="C66" s="146"/>
      <c r="D66" s="147" t="s">
        <v>2442</v>
      </c>
      <c r="E66" s="148"/>
      <c r="F66" s="148"/>
      <c r="G66" s="148"/>
      <c r="H66" s="148"/>
      <c r="I66" s="149"/>
      <c r="J66" s="150">
        <f>J109</f>
        <v>0</v>
      </c>
      <c r="K66" s="146"/>
      <c r="L66" s="151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3"/>
      <c r="J67" s="35"/>
      <c r="K67" s="35"/>
      <c r="L67" s="38"/>
    </row>
    <row r="68" spans="2:12" s="1" customFormat="1" ht="7" customHeight="1">
      <c r="B68" s="46"/>
      <c r="C68" s="47"/>
      <c r="D68" s="47"/>
      <c r="E68" s="47"/>
      <c r="F68" s="47"/>
      <c r="G68" s="47"/>
      <c r="H68" s="47"/>
      <c r="I68" s="136"/>
      <c r="J68" s="47"/>
      <c r="K68" s="47"/>
      <c r="L68" s="38"/>
    </row>
    <row r="72" spans="2:12" s="1" customFormat="1" ht="7" customHeight="1">
      <c r="B72" s="48"/>
      <c r="C72" s="49"/>
      <c r="D72" s="49"/>
      <c r="E72" s="49"/>
      <c r="F72" s="49"/>
      <c r="G72" s="49"/>
      <c r="H72" s="49"/>
      <c r="I72" s="139"/>
      <c r="J72" s="49"/>
      <c r="K72" s="49"/>
      <c r="L72" s="38"/>
    </row>
    <row r="73" spans="2:12" s="1" customFormat="1" ht="25" customHeight="1">
      <c r="B73" s="34"/>
      <c r="C73" s="23" t="s">
        <v>223</v>
      </c>
      <c r="D73" s="35"/>
      <c r="E73" s="35"/>
      <c r="F73" s="35"/>
      <c r="G73" s="35"/>
      <c r="H73" s="35"/>
      <c r="I73" s="113"/>
      <c r="J73" s="35"/>
      <c r="K73" s="35"/>
      <c r="L73" s="38"/>
    </row>
    <row r="74" spans="2:12" s="1" customFormat="1" ht="7" customHeight="1">
      <c r="B74" s="34"/>
      <c r="C74" s="35"/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12" customHeight="1">
      <c r="B75" s="34"/>
      <c r="C75" s="29" t="s">
        <v>17</v>
      </c>
      <c r="D75" s="35"/>
      <c r="E75" s="35"/>
      <c r="F75" s="35"/>
      <c r="G75" s="35"/>
      <c r="H75" s="35"/>
      <c r="I75" s="113"/>
      <c r="J75" s="35"/>
      <c r="K75" s="35"/>
      <c r="L75" s="38"/>
    </row>
    <row r="76" spans="2:12" s="1" customFormat="1" ht="14.5" customHeight="1">
      <c r="B76" s="34"/>
      <c r="C76" s="35"/>
      <c r="D76" s="35"/>
      <c r="E76" s="313" t="str">
        <f>E7</f>
        <v>Revitalizace a zatraktivnění pevnosti - Stavební úpravy pevnostních objektů</v>
      </c>
      <c r="F76" s="314"/>
      <c r="G76" s="314"/>
      <c r="H76" s="314"/>
      <c r="I76" s="113"/>
      <c r="J76" s="35"/>
      <c r="K76" s="35"/>
      <c r="L76" s="38"/>
    </row>
    <row r="77" spans="2:12" ht="12" customHeight="1">
      <c r="B77" s="21"/>
      <c r="C77" s="29" t="s">
        <v>136</v>
      </c>
      <c r="D77" s="22"/>
      <c r="E77" s="22"/>
      <c r="F77" s="22"/>
      <c r="G77" s="22"/>
      <c r="H77" s="22"/>
      <c r="J77" s="22"/>
      <c r="K77" s="22"/>
      <c r="L77" s="20"/>
    </row>
    <row r="78" spans="2:12" s="1" customFormat="1" ht="14.5" customHeight="1">
      <c r="B78" s="34"/>
      <c r="C78" s="35"/>
      <c r="D78" s="35"/>
      <c r="E78" s="313" t="s">
        <v>2188</v>
      </c>
      <c r="F78" s="280"/>
      <c r="G78" s="280"/>
      <c r="H78" s="280"/>
      <c r="I78" s="113"/>
      <c r="J78" s="35"/>
      <c r="K78" s="35"/>
      <c r="L78" s="38"/>
    </row>
    <row r="79" spans="2:12" s="1" customFormat="1" ht="12" customHeight="1">
      <c r="B79" s="34"/>
      <c r="C79" s="29" t="s">
        <v>142</v>
      </c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4.5" customHeight="1">
      <c r="B80" s="34"/>
      <c r="C80" s="35"/>
      <c r="D80" s="35"/>
      <c r="E80" s="281" t="str">
        <f>E11</f>
        <v>vzd - Vzduchotechnika</v>
      </c>
      <c r="F80" s="280"/>
      <c r="G80" s="280"/>
      <c r="H80" s="280"/>
      <c r="I80" s="113"/>
      <c r="J80" s="35"/>
      <c r="K80" s="35"/>
      <c r="L80" s="38"/>
    </row>
    <row r="81" spans="2:12" s="1" customFormat="1" ht="7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12" s="1" customFormat="1" ht="12" customHeight="1">
      <c r="B82" s="34"/>
      <c r="C82" s="29" t="s">
        <v>21</v>
      </c>
      <c r="D82" s="35"/>
      <c r="E82" s="35"/>
      <c r="F82" s="27" t="str">
        <f>F14</f>
        <v>Dobrošov</v>
      </c>
      <c r="G82" s="35"/>
      <c r="H82" s="35"/>
      <c r="I82" s="114" t="s">
        <v>23</v>
      </c>
      <c r="J82" s="55" t="str">
        <f>IF(J14="","",J14)</f>
        <v>4. 1. 2019</v>
      </c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38"/>
    </row>
    <row r="84" spans="2:12" s="1" customFormat="1" ht="12.4" customHeight="1">
      <c r="B84" s="34"/>
      <c r="C84" s="29" t="s">
        <v>25</v>
      </c>
      <c r="D84" s="35"/>
      <c r="E84" s="35"/>
      <c r="F84" s="27" t="str">
        <f>E17</f>
        <v xml:space="preserve"> </v>
      </c>
      <c r="G84" s="35"/>
      <c r="H84" s="35"/>
      <c r="I84" s="114" t="s">
        <v>31</v>
      </c>
      <c r="J84" s="32" t="str">
        <f>E23</f>
        <v xml:space="preserve"> </v>
      </c>
      <c r="K84" s="35"/>
      <c r="L84" s="38"/>
    </row>
    <row r="85" spans="2:12" s="1" customFormat="1" ht="12.4" customHeight="1">
      <c r="B85" s="34"/>
      <c r="C85" s="29" t="s">
        <v>29</v>
      </c>
      <c r="D85" s="35"/>
      <c r="E85" s="35"/>
      <c r="F85" s="27" t="str">
        <f>IF(E20="","",E20)</f>
        <v>Vyplň údaj</v>
      </c>
      <c r="G85" s="35"/>
      <c r="H85" s="35"/>
      <c r="I85" s="114" t="s">
        <v>33</v>
      </c>
      <c r="J85" s="32" t="str">
        <f>E26</f>
        <v xml:space="preserve"> </v>
      </c>
      <c r="K85" s="35"/>
      <c r="L85" s="38"/>
    </row>
    <row r="86" spans="2:12" s="1" customFormat="1" ht="10.25" customHeight="1"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38"/>
    </row>
    <row r="87" spans="2:20" s="10" customFormat="1" ht="29.25" customHeight="1">
      <c r="B87" s="158"/>
      <c r="C87" s="159" t="s">
        <v>224</v>
      </c>
      <c r="D87" s="160" t="s">
        <v>55</v>
      </c>
      <c r="E87" s="160" t="s">
        <v>51</v>
      </c>
      <c r="F87" s="160" t="s">
        <v>52</v>
      </c>
      <c r="G87" s="160" t="s">
        <v>225</v>
      </c>
      <c r="H87" s="160" t="s">
        <v>226</v>
      </c>
      <c r="I87" s="161" t="s">
        <v>227</v>
      </c>
      <c r="J87" s="160" t="s">
        <v>200</v>
      </c>
      <c r="K87" s="162" t="s">
        <v>228</v>
      </c>
      <c r="L87" s="163"/>
      <c r="M87" s="64" t="s">
        <v>1</v>
      </c>
      <c r="N87" s="65" t="s">
        <v>40</v>
      </c>
      <c r="O87" s="65" t="s">
        <v>229</v>
      </c>
      <c r="P87" s="65" t="s">
        <v>230</v>
      </c>
      <c r="Q87" s="65" t="s">
        <v>231</v>
      </c>
      <c r="R87" s="65" t="s">
        <v>232</v>
      </c>
      <c r="S87" s="65" t="s">
        <v>233</v>
      </c>
      <c r="T87" s="66" t="s">
        <v>234</v>
      </c>
    </row>
    <row r="88" spans="2:63" s="1" customFormat="1" ht="22.75" customHeight="1">
      <c r="B88" s="34"/>
      <c r="C88" s="71" t="s">
        <v>235</v>
      </c>
      <c r="D88" s="35"/>
      <c r="E88" s="35"/>
      <c r="F88" s="35"/>
      <c r="G88" s="35"/>
      <c r="H88" s="35"/>
      <c r="I88" s="113"/>
      <c r="J88" s="164">
        <f>BK88</f>
        <v>0</v>
      </c>
      <c r="K88" s="35"/>
      <c r="L88" s="38"/>
      <c r="M88" s="67"/>
      <c r="N88" s="68"/>
      <c r="O88" s="68"/>
      <c r="P88" s="165">
        <f>P89+P106+P109</f>
        <v>0</v>
      </c>
      <c r="Q88" s="68"/>
      <c r="R88" s="165">
        <f>R89+R106+R109</f>
        <v>0</v>
      </c>
      <c r="S88" s="68"/>
      <c r="T88" s="166">
        <f>T89+T106+T109</f>
        <v>0</v>
      </c>
      <c r="AT88" s="17" t="s">
        <v>69</v>
      </c>
      <c r="AU88" s="17" t="s">
        <v>202</v>
      </c>
      <c r="BK88" s="167">
        <f>BK89+BK106+BK109</f>
        <v>0</v>
      </c>
    </row>
    <row r="89" spans="2:63" s="11" customFormat="1" ht="25.9" customHeight="1">
      <c r="B89" s="168"/>
      <c r="C89" s="169"/>
      <c r="D89" s="170" t="s">
        <v>69</v>
      </c>
      <c r="E89" s="171" t="s">
        <v>245</v>
      </c>
      <c r="F89" s="171" t="s">
        <v>2443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SUM(P90:P105)</f>
        <v>0</v>
      </c>
      <c r="Q89" s="176"/>
      <c r="R89" s="177">
        <f>SUM(R90:R105)</f>
        <v>0</v>
      </c>
      <c r="S89" s="176"/>
      <c r="T89" s="178">
        <f>SUM(T90:T105)</f>
        <v>0</v>
      </c>
      <c r="AR89" s="179" t="s">
        <v>77</v>
      </c>
      <c r="AT89" s="180" t="s">
        <v>69</v>
      </c>
      <c r="AU89" s="180" t="s">
        <v>70</v>
      </c>
      <c r="AY89" s="179" t="s">
        <v>238</v>
      </c>
      <c r="BK89" s="181">
        <f>SUM(BK90:BK105)</f>
        <v>0</v>
      </c>
    </row>
    <row r="90" spans="2:65" s="1" customFormat="1" ht="14.5" customHeight="1">
      <c r="B90" s="34"/>
      <c r="C90" s="184" t="s">
        <v>77</v>
      </c>
      <c r="D90" s="184" t="s">
        <v>240</v>
      </c>
      <c r="E90" s="185" t="s">
        <v>2444</v>
      </c>
      <c r="F90" s="186" t="s">
        <v>2445</v>
      </c>
      <c r="G90" s="187" t="s">
        <v>2389</v>
      </c>
      <c r="H90" s="188">
        <v>1</v>
      </c>
      <c r="I90" s="189"/>
      <c r="J90" s="190">
        <f>ROUND(I90*H90,2)</f>
        <v>0</v>
      </c>
      <c r="K90" s="186" t="s">
        <v>1</v>
      </c>
      <c r="L90" s="38"/>
      <c r="M90" s="191" t="s">
        <v>1</v>
      </c>
      <c r="N90" s="192" t="s">
        <v>41</v>
      </c>
      <c r="O90" s="60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AR90" s="17" t="s">
        <v>330</v>
      </c>
      <c r="AT90" s="17" t="s">
        <v>240</v>
      </c>
      <c r="AU90" s="17" t="s">
        <v>77</v>
      </c>
      <c r="AY90" s="17" t="s">
        <v>238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17" t="s">
        <v>77</v>
      </c>
      <c r="BK90" s="195">
        <f>ROUND(I90*H90,2)</f>
        <v>0</v>
      </c>
      <c r="BL90" s="17" t="s">
        <v>330</v>
      </c>
      <c r="BM90" s="17" t="s">
        <v>793</v>
      </c>
    </row>
    <row r="91" spans="2:47" s="1" customFormat="1" ht="10">
      <c r="B91" s="34"/>
      <c r="C91" s="35"/>
      <c r="D91" s="196" t="s">
        <v>247</v>
      </c>
      <c r="E91" s="35"/>
      <c r="F91" s="197" t="s">
        <v>2445</v>
      </c>
      <c r="G91" s="35"/>
      <c r="H91" s="35"/>
      <c r="I91" s="113"/>
      <c r="J91" s="35"/>
      <c r="K91" s="35"/>
      <c r="L91" s="38"/>
      <c r="M91" s="198"/>
      <c r="N91" s="60"/>
      <c r="O91" s="60"/>
      <c r="P91" s="60"/>
      <c r="Q91" s="60"/>
      <c r="R91" s="60"/>
      <c r="S91" s="60"/>
      <c r="T91" s="61"/>
      <c r="AT91" s="17" t="s">
        <v>247</v>
      </c>
      <c r="AU91" s="17" t="s">
        <v>77</v>
      </c>
    </row>
    <row r="92" spans="2:47" s="1" customFormat="1" ht="18">
      <c r="B92" s="34"/>
      <c r="C92" s="35"/>
      <c r="D92" s="196" t="s">
        <v>407</v>
      </c>
      <c r="E92" s="35"/>
      <c r="F92" s="231" t="s">
        <v>2446</v>
      </c>
      <c r="G92" s="35"/>
      <c r="H92" s="35"/>
      <c r="I92" s="113"/>
      <c r="J92" s="35"/>
      <c r="K92" s="35"/>
      <c r="L92" s="38"/>
      <c r="M92" s="198"/>
      <c r="N92" s="60"/>
      <c r="O92" s="60"/>
      <c r="P92" s="60"/>
      <c r="Q92" s="60"/>
      <c r="R92" s="60"/>
      <c r="S92" s="60"/>
      <c r="T92" s="61"/>
      <c r="AT92" s="17" t="s">
        <v>407</v>
      </c>
      <c r="AU92" s="17" t="s">
        <v>77</v>
      </c>
    </row>
    <row r="93" spans="2:65" s="1" customFormat="1" ht="14.5" customHeight="1">
      <c r="B93" s="34"/>
      <c r="C93" s="184" t="s">
        <v>79</v>
      </c>
      <c r="D93" s="184" t="s">
        <v>240</v>
      </c>
      <c r="E93" s="185" t="s">
        <v>2447</v>
      </c>
      <c r="F93" s="186" t="s">
        <v>2448</v>
      </c>
      <c r="G93" s="187" t="s">
        <v>2389</v>
      </c>
      <c r="H93" s="188">
        <v>1</v>
      </c>
      <c r="I93" s="189"/>
      <c r="J93" s="190">
        <f>ROUND(I93*H93,2)</f>
        <v>0</v>
      </c>
      <c r="K93" s="186" t="s">
        <v>1</v>
      </c>
      <c r="L93" s="38"/>
      <c r="M93" s="191" t="s">
        <v>1</v>
      </c>
      <c r="N93" s="192" t="s">
        <v>41</v>
      </c>
      <c r="O93" s="60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17" t="s">
        <v>330</v>
      </c>
      <c r="AT93" s="17" t="s">
        <v>240</v>
      </c>
      <c r="AU93" s="17" t="s">
        <v>77</v>
      </c>
      <c r="AY93" s="17" t="s">
        <v>238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7" t="s">
        <v>77</v>
      </c>
      <c r="BK93" s="195">
        <f>ROUND(I93*H93,2)</f>
        <v>0</v>
      </c>
      <c r="BL93" s="17" t="s">
        <v>330</v>
      </c>
      <c r="BM93" s="17" t="s">
        <v>801</v>
      </c>
    </row>
    <row r="94" spans="2:47" s="1" customFormat="1" ht="10">
      <c r="B94" s="34"/>
      <c r="C94" s="35"/>
      <c r="D94" s="196" t="s">
        <v>247</v>
      </c>
      <c r="E94" s="35"/>
      <c r="F94" s="197" t="s">
        <v>2448</v>
      </c>
      <c r="G94" s="35"/>
      <c r="H94" s="35"/>
      <c r="I94" s="113"/>
      <c r="J94" s="35"/>
      <c r="K94" s="35"/>
      <c r="L94" s="38"/>
      <c r="M94" s="198"/>
      <c r="N94" s="60"/>
      <c r="O94" s="60"/>
      <c r="P94" s="60"/>
      <c r="Q94" s="60"/>
      <c r="R94" s="60"/>
      <c r="S94" s="60"/>
      <c r="T94" s="61"/>
      <c r="AT94" s="17" t="s">
        <v>247</v>
      </c>
      <c r="AU94" s="17" t="s">
        <v>77</v>
      </c>
    </row>
    <row r="95" spans="2:47" s="1" customFormat="1" ht="18">
      <c r="B95" s="34"/>
      <c r="C95" s="35"/>
      <c r="D95" s="196" t="s">
        <v>407</v>
      </c>
      <c r="E95" s="35"/>
      <c r="F95" s="231" t="s">
        <v>2449</v>
      </c>
      <c r="G95" s="35"/>
      <c r="H95" s="35"/>
      <c r="I95" s="113"/>
      <c r="J95" s="35"/>
      <c r="K95" s="35"/>
      <c r="L95" s="38"/>
      <c r="M95" s="198"/>
      <c r="N95" s="60"/>
      <c r="O95" s="60"/>
      <c r="P95" s="60"/>
      <c r="Q95" s="60"/>
      <c r="R95" s="60"/>
      <c r="S95" s="60"/>
      <c r="T95" s="61"/>
      <c r="AT95" s="17" t="s">
        <v>407</v>
      </c>
      <c r="AU95" s="17" t="s">
        <v>77</v>
      </c>
    </row>
    <row r="96" spans="2:65" s="1" customFormat="1" ht="14.5" customHeight="1">
      <c r="B96" s="34"/>
      <c r="C96" s="184" t="s">
        <v>258</v>
      </c>
      <c r="D96" s="184" t="s">
        <v>240</v>
      </c>
      <c r="E96" s="185" t="s">
        <v>2450</v>
      </c>
      <c r="F96" s="186" t="s">
        <v>2451</v>
      </c>
      <c r="G96" s="187" t="s">
        <v>2389</v>
      </c>
      <c r="H96" s="188">
        <v>1</v>
      </c>
      <c r="I96" s="189"/>
      <c r="J96" s="190">
        <f>ROUND(I96*H96,2)</f>
        <v>0</v>
      </c>
      <c r="K96" s="186" t="s">
        <v>1</v>
      </c>
      <c r="L96" s="38"/>
      <c r="M96" s="191" t="s">
        <v>1</v>
      </c>
      <c r="N96" s="192" t="s">
        <v>41</v>
      </c>
      <c r="O96" s="60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AR96" s="17" t="s">
        <v>330</v>
      </c>
      <c r="AT96" s="17" t="s">
        <v>240</v>
      </c>
      <c r="AU96" s="17" t="s">
        <v>77</v>
      </c>
      <c r="AY96" s="17" t="s">
        <v>238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17" t="s">
        <v>77</v>
      </c>
      <c r="BK96" s="195">
        <f>ROUND(I96*H96,2)</f>
        <v>0</v>
      </c>
      <c r="BL96" s="17" t="s">
        <v>330</v>
      </c>
      <c r="BM96" s="17" t="s">
        <v>814</v>
      </c>
    </row>
    <row r="97" spans="2:47" s="1" customFormat="1" ht="10">
      <c r="B97" s="34"/>
      <c r="C97" s="35"/>
      <c r="D97" s="196" t="s">
        <v>247</v>
      </c>
      <c r="E97" s="35"/>
      <c r="F97" s="197" t="s">
        <v>2451</v>
      </c>
      <c r="G97" s="35"/>
      <c r="H97" s="35"/>
      <c r="I97" s="113"/>
      <c r="J97" s="35"/>
      <c r="K97" s="35"/>
      <c r="L97" s="38"/>
      <c r="M97" s="198"/>
      <c r="N97" s="60"/>
      <c r="O97" s="60"/>
      <c r="P97" s="60"/>
      <c r="Q97" s="60"/>
      <c r="R97" s="60"/>
      <c r="S97" s="60"/>
      <c r="T97" s="61"/>
      <c r="AT97" s="17" t="s">
        <v>247</v>
      </c>
      <c r="AU97" s="17" t="s">
        <v>77</v>
      </c>
    </row>
    <row r="98" spans="2:47" s="1" customFormat="1" ht="18">
      <c r="B98" s="34"/>
      <c r="C98" s="35"/>
      <c r="D98" s="196" t="s">
        <v>407</v>
      </c>
      <c r="E98" s="35"/>
      <c r="F98" s="231" t="s">
        <v>2449</v>
      </c>
      <c r="G98" s="35"/>
      <c r="H98" s="35"/>
      <c r="I98" s="113"/>
      <c r="J98" s="35"/>
      <c r="K98" s="35"/>
      <c r="L98" s="38"/>
      <c r="M98" s="198"/>
      <c r="N98" s="60"/>
      <c r="O98" s="60"/>
      <c r="P98" s="60"/>
      <c r="Q98" s="60"/>
      <c r="R98" s="60"/>
      <c r="S98" s="60"/>
      <c r="T98" s="61"/>
      <c r="AT98" s="17" t="s">
        <v>407</v>
      </c>
      <c r="AU98" s="17" t="s">
        <v>77</v>
      </c>
    </row>
    <row r="99" spans="2:65" s="1" customFormat="1" ht="19" customHeight="1">
      <c r="B99" s="34"/>
      <c r="C99" s="184" t="s">
        <v>245</v>
      </c>
      <c r="D99" s="184" t="s">
        <v>240</v>
      </c>
      <c r="E99" s="185" t="s">
        <v>2452</v>
      </c>
      <c r="F99" s="186" t="s">
        <v>2453</v>
      </c>
      <c r="G99" s="187" t="s">
        <v>281</v>
      </c>
      <c r="H99" s="188">
        <v>17</v>
      </c>
      <c r="I99" s="189"/>
      <c r="J99" s="190">
        <f>ROUND(I99*H99,2)</f>
        <v>0</v>
      </c>
      <c r="K99" s="186" t="s">
        <v>1</v>
      </c>
      <c r="L99" s="38"/>
      <c r="M99" s="191" t="s">
        <v>1</v>
      </c>
      <c r="N99" s="192" t="s">
        <v>41</v>
      </c>
      <c r="O99" s="60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AR99" s="17" t="s">
        <v>330</v>
      </c>
      <c r="AT99" s="17" t="s">
        <v>240</v>
      </c>
      <c r="AU99" s="17" t="s">
        <v>77</v>
      </c>
      <c r="AY99" s="17" t="s">
        <v>238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77</v>
      </c>
      <c r="BK99" s="195">
        <f>ROUND(I99*H99,2)</f>
        <v>0</v>
      </c>
      <c r="BL99" s="17" t="s">
        <v>330</v>
      </c>
      <c r="BM99" s="17" t="s">
        <v>826</v>
      </c>
    </row>
    <row r="100" spans="2:47" s="1" customFormat="1" ht="10">
      <c r="B100" s="34"/>
      <c r="C100" s="35"/>
      <c r="D100" s="196" t="s">
        <v>247</v>
      </c>
      <c r="E100" s="35"/>
      <c r="F100" s="197" t="s">
        <v>2453</v>
      </c>
      <c r="G100" s="35"/>
      <c r="H100" s="35"/>
      <c r="I100" s="113"/>
      <c r="J100" s="35"/>
      <c r="K100" s="35"/>
      <c r="L100" s="38"/>
      <c r="M100" s="198"/>
      <c r="N100" s="60"/>
      <c r="O100" s="60"/>
      <c r="P100" s="60"/>
      <c r="Q100" s="60"/>
      <c r="R100" s="60"/>
      <c r="S100" s="60"/>
      <c r="T100" s="61"/>
      <c r="AT100" s="17" t="s">
        <v>247</v>
      </c>
      <c r="AU100" s="17" t="s">
        <v>77</v>
      </c>
    </row>
    <row r="101" spans="2:65" s="1" customFormat="1" ht="14.5" customHeight="1">
      <c r="B101" s="34"/>
      <c r="C101" s="184" t="s">
        <v>272</v>
      </c>
      <c r="D101" s="184" t="s">
        <v>240</v>
      </c>
      <c r="E101" s="185" t="s">
        <v>2454</v>
      </c>
      <c r="F101" s="186" t="s">
        <v>2455</v>
      </c>
      <c r="G101" s="187" t="s">
        <v>357</v>
      </c>
      <c r="H101" s="188">
        <v>14</v>
      </c>
      <c r="I101" s="189"/>
      <c r="J101" s="190">
        <f>ROUND(I101*H101,2)</f>
        <v>0</v>
      </c>
      <c r="K101" s="186" t="s">
        <v>1</v>
      </c>
      <c r="L101" s="38"/>
      <c r="M101" s="191" t="s">
        <v>1</v>
      </c>
      <c r="N101" s="192" t="s">
        <v>41</v>
      </c>
      <c r="O101" s="60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17" t="s">
        <v>330</v>
      </c>
      <c r="AT101" s="17" t="s">
        <v>240</v>
      </c>
      <c r="AU101" s="17" t="s">
        <v>77</v>
      </c>
      <c r="AY101" s="17" t="s">
        <v>238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7" t="s">
        <v>77</v>
      </c>
      <c r="BK101" s="195">
        <f>ROUND(I101*H101,2)</f>
        <v>0</v>
      </c>
      <c r="BL101" s="17" t="s">
        <v>330</v>
      </c>
      <c r="BM101" s="17" t="s">
        <v>838</v>
      </c>
    </row>
    <row r="102" spans="2:47" s="1" customFormat="1" ht="10">
      <c r="B102" s="34"/>
      <c r="C102" s="35"/>
      <c r="D102" s="196" t="s">
        <v>247</v>
      </c>
      <c r="E102" s="35"/>
      <c r="F102" s="197" t="s">
        <v>2455</v>
      </c>
      <c r="G102" s="35"/>
      <c r="H102" s="35"/>
      <c r="I102" s="113"/>
      <c r="J102" s="35"/>
      <c r="K102" s="35"/>
      <c r="L102" s="38"/>
      <c r="M102" s="198"/>
      <c r="N102" s="60"/>
      <c r="O102" s="60"/>
      <c r="P102" s="60"/>
      <c r="Q102" s="60"/>
      <c r="R102" s="60"/>
      <c r="S102" s="60"/>
      <c r="T102" s="61"/>
      <c r="AT102" s="17" t="s">
        <v>247</v>
      </c>
      <c r="AU102" s="17" t="s">
        <v>77</v>
      </c>
    </row>
    <row r="103" spans="2:47" s="1" customFormat="1" ht="18">
      <c r="B103" s="34"/>
      <c r="C103" s="35"/>
      <c r="D103" s="196" t="s">
        <v>407</v>
      </c>
      <c r="E103" s="35"/>
      <c r="F103" s="231" t="s">
        <v>2449</v>
      </c>
      <c r="G103" s="35"/>
      <c r="H103" s="35"/>
      <c r="I103" s="113"/>
      <c r="J103" s="35"/>
      <c r="K103" s="35"/>
      <c r="L103" s="38"/>
      <c r="M103" s="198"/>
      <c r="N103" s="60"/>
      <c r="O103" s="60"/>
      <c r="P103" s="60"/>
      <c r="Q103" s="60"/>
      <c r="R103" s="60"/>
      <c r="S103" s="60"/>
      <c r="T103" s="61"/>
      <c r="AT103" s="17" t="s">
        <v>407</v>
      </c>
      <c r="AU103" s="17" t="s">
        <v>77</v>
      </c>
    </row>
    <row r="104" spans="2:65" s="1" customFormat="1" ht="19" customHeight="1">
      <c r="B104" s="34"/>
      <c r="C104" s="184" t="s">
        <v>278</v>
      </c>
      <c r="D104" s="184" t="s">
        <v>240</v>
      </c>
      <c r="E104" s="185" t="s">
        <v>2456</v>
      </c>
      <c r="F104" s="186" t="s">
        <v>2457</v>
      </c>
      <c r="G104" s="187" t="s">
        <v>357</v>
      </c>
      <c r="H104" s="188">
        <v>14</v>
      </c>
      <c r="I104" s="189"/>
      <c r="J104" s="190">
        <f>ROUND(I104*H104,2)</f>
        <v>0</v>
      </c>
      <c r="K104" s="186" t="s">
        <v>1</v>
      </c>
      <c r="L104" s="38"/>
      <c r="M104" s="191" t="s">
        <v>1</v>
      </c>
      <c r="N104" s="192" t="s">
        <v>41</v>
      </c>
      <c r="O104" s="60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17" t="s">
        <v>330</v>
      </c>
      <c r="AT104" s="17" t="s">
        <v>240</v>
      </c>
      <c r="AU104" s="17" t="s">
        <v>77</v>
      </c>
      <c r="AY104" s="17" t="s">
        <v>238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17" t="s">
        <v>77</v>
      </c>
      <c r="BK104" s="195">
        <f>ROUND(I104*H104,2)</f>
        <v>0</v>
      </c>
      <c r="BL104" s="17" t="s">
        <v>330</v>
      </c>
      <c r="BM104" s="17" t="s">
        <v>851</v>
      </c>
    </row>
    <row r="105" spans="2:47" s="1" customFormat="1" ht="18">
      <c r="B105" s="34"/>
      <c r="C105" s="35"/>
      <c r="D105" s="196" t="s">
        <v>247</v>
      </c>
      <c r="E105" s="35"/>
      <c r="F105" s="197" t="s">
        <v>2457</v>
      </c>
      <c r="G105" s="35"/>
      <c r="H105" s="35"/>
      <c r="I105" s="113"/>
      <c r="J105" s="35"/>
      <c r="K105" s="35"/>
      <c r="L105" s="38"/>
      <c r="M105" s="198"/>
      <c r="N105" s="60"/>
      <c r="O105" s="60"/>
      <c r="P105" s="60"/>
      <c r="Q105" s="60"/>
      <c r="R105" s="60"/>
      <c r="S105" s="60"/>
      <c r="T105" s="61"/>
      <c r="AT105" s="17" t="s">
        <v>247</v>
      </c>
      <c r="AU105" s="17" t="s">
        <v>77</v>
      </c>
    </row>
    <row r="106" spans="2:63" s="11" customFormat="1" ht="25.9" customHeight="1">
      <c r="B106" s="168"/>
      <c r="C106" s="169"/>
      <c r="D106" s="170" t="s">
        <v>69</v>
      </c>
      <c r="E106" s="171" t="s">
        <v>272</v>
      </c>
      <c r="F106" s="171" t="s">
        <v>2458</v>
      </c>
      <c r="G106" s="169"/>
      <c r="H106" s="169"/>
      <c r="I106" s="172"/>
      <c r="J106" s="173">
        <f>BK106</f>
        <v>0</v>
      </c>
      <c r="K106" s="169"/>
      <c r="L106" s="174"/>
      <c r="M106" s="175"/>
      <c r="N106" s="176"/>
      <c r="O106" s="176"/>
      <c r="P106" s="177">
        <f>SUM(P107:P108)</f>
        <v>0</v>
      </c>
      <c r="Q106" s="176"/>
      <c r="R106" s="177">
        <f>SUM(R107:R108)</f>
        <v>0</v>
      </c>
      <c r="S106" s="176"/>
      <c r="T106" s="178">
        <f>SUM(T107:T108)</f>
        <v>0</v>
      </c>
      <c r="AR106" s="179" t="s">
        <v>77</v>
      </c>
      <c r="AT106" s="180" t="s">
        <v>69</v>
      </c>
      <c r="AU106" s="180" t="s">
        <v>70</v>
      </c>
      <c r="AY106" s="179" t="s">
        <v>238</v>
      </c>
      <c r="BK106" s="181">
        <f>SUM(BK107:BK108)</f>
        <v>0</v>
      </c>
    </row>
    <row r="107" spans="2:65" s="1" customFormat="1" ht="14.5" customHeight="1">
      <c r="B107" s="34"/>
      <c r="C107" s="184" t="s">
        <v>283</v>
      </c>
      <c r="D107" s="184" t="s">
        <v>240</v>
      </c>
      <c r="E107" s="185" t="s">
        <v>2459</v>
      </c>
      <c r="F107" s="186" t="s">
        <v>2460</v>
      </c>
      <c r="G107" s="187" t="s">
        <v>2461</v>
      </c>
      <c r="H107" s="188">
        <v>5.5</v>
      </c>
      <c r="I107" s="189"/>
      <c r="J107" s="190">
        <f>ROUND(I107*H107,2)</f>
        <v>0</v>
      </c>
      <c r="K107" s="186" t="s">
        <v>1</v>
      </c>
      <c r="L107" s="38"/>
      <c r="M107" s="191" t="s">
        <v>1</v>
      </c>
      <c r="N107" s="192" t="s">
        <v>41</v>
      </c>
      <c r="O107" s="60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17" t="s">
        <v>330</v>
      </c>
      <c r="AT107" s="17" t="s">
        <v>240</v>
      </c>
      <c r="AU107" s="17" t="s">
        <v>77</v>
      </c>
      <c r="AY107" s="17" t="s">
        <v>238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7" t="s">
        <v>77</v>
      </c>
      <c r="BK107" s="195">
        <f>ROUND(I107*H107,2)</f>
        <v>0</v>
      </c>
      <c r="BL107" s="17" t="s">
        <v>330</v>
      </c>
      <c r="BM107" s="17" t="s">
        <v>865</v>
      </c>
    </row>
    <row r="108" spans="2:47" s="1" customFormat="1" ht="10">
      <c r="B108" s="34"/>
      <c r="C108" s="35"/>
      <c r="D108" s="196" t="s">
        <v>247</v>
      </c>
      <c r="E108" s="35"/>
      <c r="F108" s="197" t="s">
        <v>2460</v>
      </c>
      <c r="G108" s="35"/>
      <c r="H108" s="35"/>
      <c r="I108" s="113"/>
      <c r="J108" s="35"/>
      <c r="K108" s="35"/>
      <c r="L108" s="38"/>
      <c r="M108" s="198"/>
      <c r="N108" s="60"/>
      <c r="O108" s="60"/>
      <c r="P108" s="60"/>
      <c r="Q108" s="60"/>
      <c r="R108" s="60"/>
      <c r="S108" s="60"/>
      <c r="T108" s="61"/>
      <c r="AT108" s="17" t="s">
        <v>247</v>
      </c>
      <c r="AU108" s="17" t="s">
        <v>77</v>
      </c>
    </row>
    <row r="109" spans="2:63" s="11" customFormat="1" ht="25.9" customHeight="1">
      <c r="B109" s="168"/>
      <c r="C109" s="169"/>
      <c r="D109" s="170" t="s">
        <v>69</v>
      </c>
      <c r="E109" s="171" t="s">
        <v>278</v>
      </c>
      <c r="F109" s="171" t="s">
        <v>2462</v>
      </c>
      <c r="G109" s="169"/>
      <c r="H109" s="169"/>
      <c r="I109" s="172"/>
      <c r="J109" s="173">
        <f>BK109</f>
        <v>0</v>
      </c>
      <c r="K109" s="169"/>
      <c r="L109" s="174"/>
      <c r="M109" s="175"/>
      <c r="N109" s="176"/>
      <c r="O109" s="176"/>
      <c r="P109" s="177">
        <f>SUM(P110:P125)</f>
        <v>0</v>
      </c>
      <c r="Q109" s="176"/>
      <c r="R109" s="177">
        <f>SUM(R110:R125)</f>
        <v>0</v>
      </c>
      <c r="S109" s="176"/>
      <c r="T109" s="178">
        <f>SUM(T110:T125)</f>
        <v>0</v>
      </c>
      <c r="AR109" s="179" t="s">
        <v>258</v>
      </c>
      <c r="AT109" s="180" t="s">
        <v>69</v>
      </c>
      <c r="AU109" s="180" t="s">
        <v>70</v>
      </c>
      <c r="AY109" s="179" t="s">
        <v>238</v>
      </c>
      <c r="BK109" s="181">
        <f>SUM(BK110:BK125)</f>
        <v>0</v>
      </c>
    </row>
    <row r="110" spans="2:65" s="1" customFormat="1" ht="14.5" customHeight="1">
      <c r="B110" s="34"/>
      <c r="C110" s="184" t="s">
        <v>288</v>
      </c>
      <c r="D110" s="184" t="s">
        <v>240</v>
      </c>
      <c r="E110" s="185" t="s">
        <v>2463</v>
      </c>
      <c r="F110" s="186" t="s">
        <v>2464</v>
      </c>
      <c r="G110" s="187" t="s">
        <v>2309</v>
      </c>
      <c r="H110" s="188">
        <v>1</v>
      </c>
      <c r="I110" s="189"/>
      <c r="J110" s="190">
        <f>ROUND(I110*H110,2)</f>
        <v>0</v>
      </c>
      <c r="K110" s="186" t="s">
        <v>1</v>
      </c>
      <c r="L110" s="38"/>
      <c r="M110" s="191" t="s">
        <v>1</v>
      </c>
      <c r="N110" s="192" t="s">
        <v>41</v>
      </c>
      <c r="O110" s="60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17" t="s">
        <v>330</v>
      </c>
      <c r="AT110" s="17" t="s">
        <v>240</v>
      </c>
      <c r="AU110" s="17" t="s">
        <v>77</v>
      </c>
      <c r="AY110" s="17" t="s">
        <v>238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7" t="s">
        <v>77</v>
      </c>
      <c r="BK110" s="195">
        <f>ROUND(I110*H110,2)</f>
        <v>0</v>
      </c>
      <c r="BL110" s="17" t="s">
        <v>330</v>
      </c>
      <c r="BM110" s="17" t="s">
        <v>2465</v>
      </c>
    </row>
    <row r="111" spans="2:47" s="1" customFormat="1" ht="10">
      <c r="B111" s="34"/>
      <c r="C111" s="35"/>
      <c r="D111" s="196" t="s">
        <v>247</v>
      </c>
      <c r="E111" s="35"/>
      <c r="F111" s="197" t="s">
        <v>2464</v>
      </c>
      <c r="G111" s="35"/>
      <c r="H111" s="35"/>
      <c r="I111" s="113"/>
      <c r="J111" s="35"/>
      <c r="K111" s="35"/>
      <c r="L111" s="38"/>
      <c r="M111" s="198"/>
      <c r="N111" s="60"/>
      <c r="O111" s="60"/>
      <c r="P111" s="60"/>
      <c r="Q111" s="60"/>
      <c r="R111" s="60"/>
      <c r="S111" s="60"/>
      <c r="T111" s="61"/>
      <c r="AT111" s="17" t="s">
        <v>247</v>
      </c>
      <c r="AU111" s="17" t="s">
        <v>77</v>
      </c>
    </row>
    <row r="112" spans="2:65" s="1" customFormat="1" ht="14.5" customHeight="1">
      <c r="B112" s="34"/>
      <c r="C112" s="184" t="s">
        <v>294</v>
      </c>
      <c r="D112" s="184" t="s">
        <v>240</v>
      </c>
      <c r="E112" s="185" t="s">
        <v>2466</v>
      </c>
      <c r="F112" s="186" t="s">
        <v>2467</v>
      </c>
      <c r="G112" s="187" t="s">
        <v>2309</v>
      </c>
      <c r="H112" s="188">
        <v>1</v>
      </c>
      <c r="I112" s="189"/>
      <c r="J112" s="190">
        <f>ROUND(I112*H112,2)</f>
        <v>0</v>
      </c>
      <c r="K112" s="186" t="s">
        <v>1</v>
      </c>
      <c r="L112" s="38"/>
      <c r="M112" s="191" t="s">
        <v>1</v>
      </c>
      <c r="N112" s="192" t="s">
        <v>41</v>
      </c>
      <c r="O112" s="60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7" t="s">
        <v>330</v>
      </c>
      <c r="AT112" s="17" t="s">
        <v>240</v>
      </c>
      <c r="AU112" s="17" t="s">
        <v>77</v>
      </c>
      <c r="AY112" s="17" t="s">
        <v>238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7" t="s">
        <v>77</v>
      </c>
      <c r="BK112" s="195">
        <f>ROUND(I112*H112,2)</f>
        <v>0</v>
      </c>
      <c r="BL112" s="17" t="s">
        <v>330</v>
      </c>
      <c r="BM112" s="17" t="s">
        <v>2468</v>
      </c>
    </row>
    <row r="113" spans="2:47" s="1" customFormat="1" ht="10">
      <c r="B113" s="34"/>
      <c r="C113" s="35"/>
      <c r="D113" s="196" t="s">
        <v>247</v>
      </c>
      <c r="E113" s="35"/>
      <c r="F113" s="197" t="s">
        <v>2467</v>
      </c>
      <c r="G113" s="35"/>
      <c r="H113" s="35"/>
      <c r="I113" s="113"/>
      <c r="J113" s="35"/>
      <c r="K113" s="35"/>
      <c r="L113" s="38"/>
      <c r="M113" s="198"/>
      <c r="N113" s="60"/>
      <c r="O113" s="60"/>
      <c r="P113" s="60"/>
      <c r="Q113" s="60"/>
      <c r="R113" s="60"/>
      <c r="S113" s="60"/>
      <c r="T113" s="61"/>
      <c r="AT113" s="17" t="s">
        <v>247</v>
      </c>
      <c r="AU113" s="17" t="s">
        <v>77</v>
      </c>
    </row>
    <row r="114" spans="2:65" s="1" customFormat="1" ht="14.5" customHeight="1">
      <c r="B114" s="34"/>
      <c r="C114" s="184" t="s">
        <v>299</v>
      </c>
      <c r="D114" s="184" t="s">
        <v>240</v>
      </c>
      <c r="E114" s="185" t="s">
        <v>2469</v>
      </c>
      <c r="F114" s="186" t="s">
        <v>2470</v>
      </c>
      <c r="G114" s="187" t="s">
        <v>2309</v>
      </c>
      <c r="H114" s="188">
        <v>1</v>
      </c>
      <c r="I114" s="189"/>
      <c r="J114" s="190">
        <f>ROUND(I114*H114,2)</f>
        <v>0</v>
      </c>
      <c r="K114" s="186" t="s">
        <v>1</v>
      </c>
      <c r="L114" s="38"/>
      <c r="M114" s="191" t="s">
        <v>1</v>
      </c>
      <c r="N114" s="192" t="s">
        <v>41</v>
      </c>
      <c r="O114" s="60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17" t="s">
        <v>330</v>
      </c>
      <c r="AT114" s="17" t="s">
        <v>240</v>
      </c>
      <c r="AU114" s="17" t="s">
        <v>77</v>
      </c>
      <c r="AY114" s="17" t="s">
        <v>238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7" t="s">
        <v>77</v>
      </c>
      <c r="BK114" s="195">
        <f>ROUND(I114*H114,2)</f>
        <v>0</v>
      </c>
      <c r="BL114" s="17" t="s">
        <v>330</v>
      </c>
      <c r="BM114" s="17" t="s">
        <v>2471</v>
      </c>
    </row>
    <row r="115" spans="2:47" s="1" customFormat="1" ht="10">
      <c r="B115" s="34"/>
      <c r="C115" s="35"/>
      <c r="D115" s="196" t="s">
        <v>247</v>
      </c>
      <c r="E115" s="35"/>
      <c r="F115" s="197" t="s">
        <v>2470</v>
      </c>
      <c r="G115" s="35"/>
      <c r="H115" s="35"/>
      <c r="I115" s="113"/>
      <c r="J115" s="35"/>
      <c r="K115" s="35"/>
      <c r="L115" s="38"/>
      <c r="M115" s="198"/>
      <c r="N115" s="60"/>
      <c r="O115" s="60"/>
      <c r="P115" s="60"/>
      <c r="Q115" s="60"/>
      <c r="R115" s="60"/>
      <c r="S115" s="60"/>
      <c r="T115" s="61"/>
      <c r="AT115" s="17" t="s">
        <v>247</v>
      </c>
      <c r="AU115" s="17" t="s">
        <v>77</v>
      </c>
    </row>
    <row r="116" spans="2:65" s="1" customFormat="1" ht="14.5" customHeight="1">
      <c r="B116" s="34"/>
      <c r="C116" s="184" t="s">
        <v>305</v>
      </c>
      <c r="D116" s="184" t="s">
        <v>240</v>
      </c>
      <c r="E116" s="185" t="s">
        <v>2472</v>
      </c>
      <c r="F116" s="186" t="s">
        <v>2473</v>
      </c>
      <c r="G116" s="187" t="s">
        <v>2309</v>
      </c>
      <c r="H116" s="188">
        <v>1</v>
      </c>
      <c r="I116" s="189"/>
      <c r="J116" s="190">
        <f>ROUND(I116*H116,2)</f>
        <v>0</v>
      </c>
      <c r="K116" s="186" t="s">
        <v>1</v>
      </c>
      <c r="L116" s="38"/>
      <c r="M116" s="191" t="s">
        <v>1</v>
      </c>
      <c r="N116" s="192" t="s">
        <v>41</v>
      </c>
      <c r="O116" s="60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17" t="s">
        <v>330</v>
      </c>
      <c r="AT116" s="17" t="s">
        <v>240</v>
      </c>
      <c r="AU116" s="17" t="s">
        <v>77</v>
      </c>
      <c r="AY116" s="17" t="s">
        <v>238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7" t="s">
        <v>77</v>
      </c>
      <c r="BK116" s="195">
        <f>ROUND(I116*H116,2)</f>
        <v>0</v>
      </c>
      <c r="BL116" s="17" t="s">
        <v>330</v>
      </c>
      <c r="BM116" s="17" t="s">
        <v>2474</v>
      </c>
    </row>
    <row r="117" spans="2:47" s="1" customFormat="1" ht="10">
      <c r="B117" s="34"/>
      <c r="C117" s="35"/>
      <c r="D117" s="196" t="s">
        <v>247</v>
      </c>
      <c r="E117" s="35"/>
      <c r="F117" s="197" t="s">
        <v>2473</v>
      </c>
      <c r="G117" s="35"/>
      <c r="H117" s="35"/>
      <c r="I117" s="113"/>
      <c r="J117" s="35"/>
      <c r="K117" s="35"/>
      <c r="L117" s="38"/>
      <c r="M117" s="198"/>
      <c r="N117" s="60"/>
      <c r="O117" s="60"/>
      <c r="P117" s="60"/>
      <c r="Q117" s="60"/>
      <c r="R117" s="60"/>
      <c r="S117" s="60"/>
      <c r="T117" s="61"/>
      <c r="AT117" s="17" t="s">
        <v>247</v>
      </c>
      <c r="AU117" s="17" t="s">
        <v>77</v>
      </c>
    </row>
    <row r="118" spans="2:65" s="1" customFormat="1" ht="14.5" customHeight="1">
      <c r="B118" s="34"/>
      <c r="C118" s="184" t="s">
        <v>310</v>
      </c>
      <c r="D118" s="184" t="s">
        <v>240</v>
      </c>
      <c r="E118" s="185" t="s">
        <v>2475</v>
      </c>
      <c r="F118" s="186" t="s">
        <v>2476</v>
      </c>
      <c r="G118" s="187" t="s">
        <v>2309</v>
      </c>
      <c r="H118" s="188">
        <v>1</v>
      </c>
      <c r="I118" s="189"/>
      <c r="J118" s="190">
        <f>ROUND(I118*H118,2)</f>
        <v>0</v>
      </c>
      <c r="K118" s="186" t="s">
        <v>1</v>
      </c>
      <c r="L118" s="38"/>
      <c r="M118" s="191" t="s">
        <v>1</v>
      </c>
      <c r="N118" s="192" t="s">
        <v>41</v>
      </c>
      <c r="O118" s="60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7" t="s">
        <v>330</v>
      </c>
      <c r="AT118" s="17" t="s">
        <v>240</v>
      </c>
      <c r="AU118" s="17" t="s">
        <v>77</v>
      </c>
      <c r="AY118" s="17" t="s">
        <v>238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7" t="s">
        <v>77</v>
      </c>
      <c r="BK118" s="195">
        <f>ROUND(I118*H118,2)</f>
        <v>0</v>
      </c>
      <c r="BL118" s="17" t="s">
        <v>330</v>
      </c>
      <c r="BM118" s="17" t="s">
        <v>2477</v>
      </c>
    </row>
    <row r="119" spans="2:47" s="1" customFormat="1" ht="10">
      <c r="B119" s="34"/>
      <c r="C119" s="35"/>
      <c r="D119" s="196" t="s">
        <v>247</v>
      </c>
      <c r="E119" s="35"/>
      <c r="F119" s="197" t="s">
        <v>2476</v>
      </c>
      <c r="G119" s="35"/>
      <c r="H119" s="35"/>
      <c r="I119" s="113"/>
      <c r="J119" s="35"/>
      <c r="K119" s="35"/>
      <c r="L119" s="38"/>
      <c r="M119" s="198"/>
      <c r="N119" s="60"/>
      <c r="O119" s="60"/>
      <c r="P119" s="60"/>
      <c r="Q119" s="60"/>
      <c r="R119" s="60"/>
      <c r="S119" s="60"/>
      <c r="T119" s="61"/>
      <c r="AT119" s="17" t="s">
        <v>247</v>
      </c>
      <c r="AU119" s="17" t="s">
        <v>77</v>
      </c>
    </row>
    <row r="120" spans="2:65" s="1" customFormat="1" ht="14.5" customHeight="1">
      <c r="B120" s="34"/>
      <c r="C120" s="184" t="s">
        <v>316</v>
      </c>
      <c r="D120" s="184" t="s">
        <v>240</v>
      </c>
      <c r="E120" s="185" t="s">
        <v>2478</v>
      </c>
      <c r="F120" s="186" t="s">
        <v>2479</v>
      </c>
      <c r="G120" s="187" t="s">
        <v>2309</v>
      </c>
      <c r="H120" s="188">
        <v>1</v>
      </c>
      <c r="I120" s="189"/>
      <c r="J120" s="190">
        <f>ROUND(I120*H120,2)</f>
        <v>0</v>
      </c>
      <c r="K120" s="186" t="s">
        <v>1</v>
      </c>
      <c r="L120" s="38"/>
      <c r="M120" s="191" t="s">
        <v>1</v>
      </c>
      <c r="N120" s="192" t="s">
        <v>41</v>
      </c>
      <c r="O120" s="60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7" t="s">
        <v>330</v>
      </c>
      <c r="AT120" s="17" t="s">
        <v>240</v>
      </c>
      <c r="AU120" s="17" t="s">
        <v>77</v>
      </c>
      <c r="AY120" s="17" t="s">
        <v>238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7" t="s">
        <v>77</v>
      </c>
      <c r="BK120" s="195">
        <f>ROUND(I120*H120,2)</f>
        <v>0</v>
      </c>
      <c r="BL120" s="17" t="s">
        <v>330</v>
      </c>
      <c r="BM120" s="17" t="s">
        <v>2480</v>
      </c>
    </row>
    <row r="121" spans="2:47" s="1" customFormat="1" ht="10">
      <c r="B121" s="34"/>
      <c r="C121" s="35"/>
      <c r="D121" s="196" t="s">
        <v>247</v>
      </c>
      <c r="E121" s="35"/>
      <c r="F121" s="197" t="s">
        <v>2479</v>
      </c>
      <c r="G121" s="35"/>
      <c r="H121" s="35"/>
      <c r="I121" s="113"/>
      <c r="J121" s="35"/>
      <c r="K121" s="35"/>
      <c r="L121" s="38"/>
      <c r="M121" s="198"/>
      <c r="N121" s="60"/>
      <c r="O121" s="60"/>
      <c r="P121" s="60"/>
      <c r="Q121" s="60"/>
      <c r="R121" s="60"/>
      <c r="S121" s="60"/>
      <c r="T121" s="61"/>
      <c r="AT121" s="17" t="s">
        <v>247</v>
      </c>
      <c r="AU121" s="17" t="s">
        <v>77</v>
      </c>
    </row>
    <row r="122" spans="2:65" s="1" customFormat="1" ht="14.5" customHeight="1">
      <c r="B122" s="34"/>
      <c r="C122" s="184" t="s">
        <v>322</v>
      </c>
      <c r="D122" s="184" t="s">
        <v>240</v>
      </c>
      <c r="E122" s="185" t="s">
        <v>2481</v>
      </c>
      <c r="F122" s="186" t="s">
        <v>2482</v>
      </c>
      <c r="G122" s="187" t="s">
        <v>2309</v>
      </c>
      <c r="H122" s="188">
        <v>1</v>
      </c>
      <c r="I122" s="189"/>
      <c r="J122" s="190">
        <f>ROUND(I122*H122,2)</f>
        <v>0</v>
      </c>
      <c r="K122" s="186" t="s">
        <v>1</v>
      </c>
      <c r="L122" s="38"/>
      <c r="M122" s="191" t="s">
        <v>1</v>
      </c>
      <c r="N122" s="192" t="s">
        <v>41</v>
      </c>
      <c r="O122" s="60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7" t="s">
        <v>330</v>
      </c>
      <c r="AT122" s="17" t="s">
        <v>240</v>
      </c>
      <c r="AU122" s="17" t="s">
        <v>77</v>
      </c>
      <c r="AY122" s="17" t="s">
        <v>238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77</v>
      </c>
      <c r="BK122" s="195">
        <f>ROUND(I122*H122,2)</f>
        <v>0</v>
      </c>
      <c r="BL122" s="17" t="s">
        <v>330</v>
      </c>
      <c r="BM122" s="17" t="s">
        <v>2483</v>
      </c>
    </row>
    <row r="123" spans="2:47" s="1" customFormat="1" ht="10">
      <c r="B123" s="34"/>
      <c r="C123" s="35"/>
      <c r="D123" s="196" t="s">
        <v>247</v>
      </c>
      <c r="E123" s="35"/>
      <c r="F123" s="197" t="s">
        <v>2482</v>
      </c>
      <c r="G123" s="35"/>
      <c r="H123" s="35"/>
      <c r="I123" s="113"/>
      <c r="J123" s="35"/>
      <c r="K123" s="35"/>
      <c r="L123" s="38"/>
      <c r="M123" s="198"/>
      <c r="N123" s="60"/>
      <c r="O123" s="60"/>
      <c r="P123" s="60"/>
      <c r="Q123" s="60"/>
      <c r="R123" s="60"/>
      <c r="S123" s="60"/>
      <c r="T123" s="61"/>
      <c r="AT123" s="17" t="s">
        <v>247</v>
      </c>
      <c r="AU123" s="17" t="s">
        <v>77</v>
      </c>
    </row>
    <row r="124" spans="2:65" s="1" customFormat="1" ht="14.5" customHeight="1">
      <c r="B124" s="34"/>
      <c r="C124" s="184" t="s">
        <v>8</v>
      </c>
      <c r="D124" s="184" t="s">
        <v>240</v>
      </c>
      <c r="E124" s="185" t="s">
        <v>2484</v>
      </c>
      <c r="F124" s="186" t="s">
        <v>2485</v>
      </c>
      <c r="G124" s="187" t="s">
        <v>2309</v>
      </c>
      <c r="H124" s="188">
        <v>1</v>
      </c>
      <c r="I124" s="189"/>
      <c r="J124" s="190">
        <f>ROUND(I124*H124,2)</f>
        <v>0</v>
      </c>
      <c r="K124" s="186" t="s">
        <v>1</v>
      </c>
      <c r="L124" s="38"/>
      <c r="M124" s="191" t="s">
        <v>1</v>
      </c>
      <c r="N124" s="192" t="s">
        <v>41</v>
      </c>
      <c r="O124" s="60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7" t="s">
        <v>330</v>
      </c>
      <c r="AT124" s="17" t="s">
        <v>240</v>
      </c>
      <c r="AU124" s="17" t="s">
        <v>77</v>
      </c>
      <c r="AY124" s="17" t="s">
        <v>238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77</v>
      </c>
      <c r="BK124" s="195">
        <f>ROUND(I124*H124,2)</f>
        <v>0</v>
      </c>
      <c r="BL124" s="17" t="s">
        <v>330</v>
      </c>
      <c r="BM124" s="17" t="s">
        <v>2486</v>
      </c>
    </row>
    <row r="125" spans="2:47" s="1" customFormat="1" ht="10">
      <c r="B125" s="34"/>
      <c r="C125" s="35"/>
      <c r="D125" s="196" t="s">
        <v>247</v>
      </c>
      <c r="E125" s="35"/>
      <c r="F125" s="197" t="s">
        <v>2485</v>
      </c>
      <c r="G125" s="35"/>
      <c r="H125" s="35"/>
      <c r="I125" s="113"/>
      <c r="J125" s="35"/>
      <c r="K125" s="35"/>
      <c r="L125" s="38"/>
      <c r="M125" s="245"/>
      <c r="N125" s="246"/>
      <c r="O125" s="246"/>
      <c r="P125" s="246"/>
      <c r="Q125" s="246"/>
      <c r="R125" s="246"/>
      <c r="S125" s="246"/>
      <c r="T125" s="247"/>
      <c r="AT125" s="17" t="s">
        <v>247</v>
      </c>
      <c r="AU125" s="17" t="s">
        <v>77</v>
      </c>
    </row>
    <row r="126" spans="2:12" s="1" customFormat="1" ht="7" customHeight="1">
      <c r="B126" s="46"/>
      <c r="C126" s="47"/>
      <c r="D126" s="47"/>
      <c r="E126" s="47"/>
      <c r="F126" s="47"/>
      <c r="G126" s="47"/>
      <c r="H126" s="47"/>
      <c r="I126" s="136"/>
      <c r="J126" s="47"/>
      <c r="K126" s="47"/>
      <c r="L126" s="38"/>
    </row>
  </sheetData>
  <sheetProtection algorithmName="SHA-512" hashValue="6JXqJF7KSC5rxhhhC59Q2wWJYays4DgeV1foOyKvhXkskFoU1vMvHWkaBvXxWXP8qMfJL+gTJy2WvmxirwoP0A==" saltValue="iRK6le96JgqXQ6s060g1iJMVxS2HvClj1zlvrLpac59FRHl9XouR+q9WAsefu6J2vf0Y6FQdRPisfKk4iwKDdA==" spinCount="100000" sheet="1" objects="1" scenarios="1" formatColumns="0" formatRows="0" autoFilter="0"/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06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116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s="1" customFormat="1" ht="12" customHeight="1">
      <c r="B8" s="38"/>
      <c r="D8" s="112" t="s">
        <v>136</v>
      </c>
      <c r="I8" s="113"/>
      <c r="L8" s="38"/>
    </row>
    <row r="9" spans="2:12" s="1" customFormat="1" ht="37" customHeight="1">
      <c r="B9" s="38"/>
      <c r="E9" s="309" t="s">
        <v>2487</v>
      </c>
      <c r="F9" s="308"/>
      <c r="G9" s="308"/>
      <c r="H9" s="308"/>
      <c r="I9" s="113"/>
      <c r="L9" s="38"/>
    </row>
    <row r="10" spans="2:12" s="1" customFormat="1" ht="10">
      <c r="B10" s="38"/>
      <c r="I10" s="113"/>
      <c r="L10" s="38"/>
    </row>
    <row r="11" spans="2:12" s="1" customFormat="1" ht="12" customHeight="1">
      <c r="B11" s="38"/>
      <c r="D11" s="112" t="s">
        <v>19</v>
      </c>
      <c r="F11" s="17" t="s">
        <v>1</v>
      </c>
      <c r="I11" s="114" t="s">
        <v>20</v>
      </c>
      <c r="J11" s="17" t="s">
        <v>1</v>
      </c>
      <c r="L11" s="38"/>
    </row>
    <row r="12" spans="2:12" s="1" customFormat="1" ht="12" customHeight="1">
      <c r="B12" s="38"/>
      <c r="D12" s="112" t="s">
        <v>21</v>
      </c>
      <c r="F12" s="17" t="s">
        <v>27</v>
      </c>
      <c r="I12" s="114" t="s">
        <v>23</v>
      </c>
      <c r="J12" s="115" t="str">
        <f>'Rekapitulace stavby'!AN8</f>
        <v>4. 1. 2019</v>
      </c>
      <c r="L12" s="38"/>
    </row>
    <row r="13" spans="2:12" s="1" customFormat="1" ht="10.75" customHeight="1">
      <c r="B13" s="38"/>
      <c r="I13" s="113"/>
      <c r="L13" s="38"/>
    </row>
    <row r="14" spans="2:12" s="1" customFormat="1" ht="12" customHeight="1">
      <c r="B14" s="38"/>
      <c r="D14" s="112" t="s">
        <v>25</v>
      </c>
      <c r="I14" s="114" t="s">
        <v>26</v>
      </c>
      <c r="J14" s="17" t="str">
        <f>IF('Rekapitulace stavby'!AN10="","",'Rekapitulace stavby'!AN10)</f>
        <v/>
      </c>
      <c r="L14" s="38"/>
    </row>
    <row r="15" spans="2:12" s="1" customFormat="1" ht="18" customHeight="1">
      <c r="B15" s="38"/>
      <c r="E15" s="17" t="str">
        <f>IF('Rekapitulace stavby'!E11="","",'Rekapitulace stavby'!E11)</f>
        <v xml:space="preserve"> </v>
      </c>
      <c r="I15" s="114" t="s">
        <v>28</v>
      </c>
      <c r="J15" s="17" t="str">
        <f>IF('Rekapitulace stavby'!AN11="","",'Rekapitulace stavby'!AN11)</f>
        <v/>
      </c>
      <c r="L15" s="38"/>
    </row>
    <row r="16" spans="2:12" s="1" customFormat="1" ht="7" customHeight="1">
      <c r="B16" s="38"/>
      <c r="I16" s="113"/>
      <c r="L16" s="38"/>
    </row>
    <row r="17" spans="2:12" s="1" customFormat="1" ht="12" customHeight="1">
      <c r="B17" s="38"/>
      <c r="D17" s="112" t="s">
        <v>29</v>
      </c>
      <c r="I17" s="11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4" t="s">
        <v>28</v>
      </c>
      <c r="J18" s="30" t="str">
        <f>'Rekapitulace stavby'!AN14</f>
        <v>Vyplň údaj</v>
      </c>
      <c r="L18" s="38"/>
    </row>
    <row r="19" spans="2:12" s="1" customFormat="1" ht="7" customHeight="1">
      <c r="B19" s="38"/>
      <c r="I19" s="113"/>
      <c r="L19" s="38"/>
    </row>
    <row r="20" spans="2:12" s="1" customFormat="1" ht="12" customHeight="1">
      <c r="B20" s="38"/>
      <c r="D20" s="112" t="s">
        <v>31</v>
      </c>
      <c r="I20" s="114" t="s">
        <v>26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4" t="s">
        <v>28</v>
      </c>
      <c r="J21" s="17" t="str">
        <f>IF('Rekapitulace stavby'!AN17="","",'Rekapitulace stavby'!AN17)</f>
        <v/>
      </c>
      <c r="L21" s="38"/>
    </row>
    <row r="22" spans="2:12" s="1" customFormat="1" ht="7" customHeight="1">
      <c r="B22" s="38"/>
      <c r="I22" s="113"/>
      <c r="L22" s="38"/>
    </row>
    <row r="23" spans="2:12" s="1" customFormat="1" ht="12" customHeight="1">
      <c r="B23" s="38"/>
      <c r="D23" s="112" t="s">
        <v>33</v>
      </c>
      <c r="I23" s="11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4" t="s">
        <v>28</v>
      </c>
      <c r="J24" s="17" t="str">
        <f>IF('Rekapitulace stavby'!AN20="","",'Rekapitulace stavby'!AN20)</f>
        <v/>
      </c>
      <c r="L24" s="38"/>
    </row>
    <row r="25" spans="2:12" s="1" customFormat="1" ht="7" customHeight="1">
      <c r="B25" s="38"/>
      <c r="I25" s="113"/>
      <c r="L25" s="38"/>
    </row>
    <row r="26" spans="2:12" s="1" customFormat="1" ht="12" customHeight="1">
      <c r="B26" s="38"/>
      <c r="D26" s="112" t="s">
        <v>34</v>
      </c>
      <c r="I26" s="113"/>
      <c r="L26" s="38"/>
    </row>
    <row r="27" spans="2:12" s="7" customFormat="1" ht="14.5" customHeight="1">
      <c r="B27" s="116"/>
      <c r="E27" s="312" t="s">
        <v>1</v>
      </c>
      <c r="F27" s="312"/>
      <c r="G27" s="312"/>
      <c r="H27" s="312"/>
      <c r="I27" s="117"/>
      <c r="L27" s="116"/>
    </row>
    <row r="28" spans="2:12" s="1" customFormat="1" ht="7" customHeight="1">
      <c r="B28" s="38"/>
      <c r="I28" s="113"/>
      <c r="L28" s="38"/>
    </row>
    <row r="29" spans="2:12" s="1" customFormat="1" ht="7" customHeight="1">
      <c r="B29" s="38"/>
      <c r="D29" s="56"/>
      <c r="E29" s="56"/>
      <c r="F29" s="56"/>
      <c r="G29" s="56"/>
      <c r="H29" s="56"/>
      <c r="I29" s="119"/>
      <c r="J29" s="56"/>
      <c r="K29" s="56"/>
      <c r="L29" s="38"/>
    </row>
    <row r="30" spans="2:12" s="1" customFormat="1" ht="25.4" customHeight="1">
      <c r="B30" s="38"/>
      <c r="D30" s="120" t="s">
        <v>36</v>
      </c>
      <c r="I30" s="113"/>
      <c r="J30" s="121">
        <f>ROUND(J91,2)</f>
        <v>0</v>
      </c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14.4" customHeight="1">
      <c r="B32" s="38"/>
      <c r="F32" s="122" t="s">
        <v>38</v>
      </c>
      <c r="I32" s="123" t="s">
        <v>37</v>
      </c>
      <c r="J32" s="122" t="s">
        <v>39</v>
      </c>
      <c r="L32" s="38"/>
    </row>
    <row r="33" spans="2:12" s="1" customFormat="1" ht="14.4" customHeight="1">
      <c r="B33" s="38"/>
      <c r="D33" s="112" t="s">
        <v>40</v>
      </c>
      <c r="E33" s="112" t="s">
        <v>41</v>
      </c>
      <c r="F33" s="124">
        <f>ROUND((SUM(BE91:BE505)),2)</f>
        <v>0</v>
      </c>
      <c r="I33" s="125">
        <v>0.21</v>
      </c>
      <c r="J33" s="124">
        <f>ROUND(((SUM(BE91:BE505))*I33),2)</f>
        <v>0</v>
      </c>
      <c r="L33" s="38"/>
    </row>
    <row r="34" spans="2:12" s="1" customFormat="1" ht="14.4" customHeight="1">
      <c r="B34" s="38"/>
      <c r="E34" s="112" t="s">
        <v>42</v>
      </c>
      <c r="F34" s="124">
        <f>ROUND((SUM(BF91:BF505)),2)</f>
        <v>0</v>
      </c>
      <c r="I34" s="125">
        <v>0.15</v>
      </c>
      <c r="J34" s="124">
        <f>ROUND(((SUM(BF91:BF505))*I34),2)</f>
        <v>0</v>
      </c>
      <c r="L34" s="38"/>
    </row>
    <row r="35" spans="2:12" s="1" customFormat="1" ht="14.4" customHeight="1" hidden="1">
      <c r="B35" s="38"/>
      <c r="E35" s="112" t="s">
        <v>43</v>
      </c>
      <c r="F35" s="124">
        <f>ROUND((SUM(BG91:BG505)),2)</f>
        <v>0</v>
      </c>
      <c r="I35" s="125">
        <v>0.21</v>
      </c>
      <c r="J35" s="124">
        <f>0</f>
        <v>0</v>
      </c>
      <c r="L35" s="38"/>
    </row>
    <row r="36" spans="2:12" s="1" customFormat="1" ht="14.4" customHeight="1" hidden="1">
      <c r="B36" s="38"/>
      <c r="E36" s="112" t="s">
        <v>44</v>
      </c>
      <c r="F36" s="124">
        <f>ROUND((SUM(BH91:BH505)),2)</f>
        <v>0</v>
      </c>
      <c r="I36" s="125">
        <v>0.15</v>
      </c>
      <c r="J36" s="124">
        <f>0</f>
        <v>0</v>
      </c>
      <c r="L36" s="38"/>
    </row>
    <row r="37" spans="2:12" s="1" customFormat="1" ht="14.4" customHeight="1" hidden="1">
      <c r="B37" s="38"/>
      <c r="E37" s="112" t="s">
        <v>45</v>
      </c>
      <c r="F37" s="124">
        <f>ROUND((SUM(BI91:BI505)),2)</f>
        <v>0</v>
      </c>
      <c r="I37" s="125">
        <v>0</v>
      </c>
      <c r="J37" s="124">
        <f>0</f>
        <v>0</v>
      </c>
      <c r="L37" s="38"/>
    </row>
    <row r="38" spans="2:12" s="1" customFormat="1" ht="7" customHeight="1">
      <c r="B38" s="38"/>
      <c r="I38" s="113"/>
      <c r="L38" s="38"/>
    </row>
    <row r="39" spans="2:12" s="1" customFormat="1" ht="25.4" customHeight="1">
      <c r="B39" s="38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31"/>
      <c r="J39" s="132">
        <f>SUM(J30:J37)</f>
        <v>0</v>
      </c>
      <c r="K39" s="133"/>
      <c r="L39" s="38"/>
    </row>
    <row r="40" spans="2:12" s="1" customFormat="1" ht="14.4" customHeight="1"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38"/>
    </row>
    <row r="44" spans="2:12" s="1" customFormat="1" ht="7" customHeight="1"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38"/>
    </row>
    <row r="45" spans="2:12" s="1" customFormat="1" ht="25" customHeight="1">
      <c r="B45" s="34"/>
      <c r="C45" s="23" t="s">
        <v>198</v>
      </c>
      <c r="D45" s="35"/>
      <c r="E45" s="35"/>
      <c r="F45" s="35"/>
      <c r="G45" s="35"/>
      <c r="H45" s="35"/>
      <c r="I45" s="113"/>
      <c r="J45" s="35"/>
      <c r="K45" s="35"/>
      <c r="L45" s="38"/>
    </row>
    <row r="46" spans="2:12" s="1" customFormat="1" ht="7" customHeight="1">
      <c r="B46" s="34"/>
      <c r="C46" s="35"/>
      <c r="D46" s="35"/>
      <c r="E46" s="35"/>
      <c r="F46" s="35"/>
      <c r="G46" s="35"/>
      <c r="H46" s="35"/>
      <c r="I46" s="11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14.5" customHeight="1">
      <c r="B48" s="34"/>
      <c r="C48" s="35"/>
      <c r="D48" s="35"/>
      <c r="E48" s="313" t="str">
        <f>E7</f>
        <v>Revitalizace a zatraktivnění pevnosti - Stavební úpravy pevnostních objektů</v>
      </c>
      <c r="F48" s="314"/>
      <c r="G48" s="314"/>
      <c r="H48" s="314"/>
      <c r="I48" s="113"/>
      <c r="J48" s="35"/>
      <c r="K48" s="35"/>
      <c r="L48" s="38"/>
    </row>
    <row r="49" spans="2:12" s="1" customFormat="1" ht="12" customHeight="1">
      <c r="B49" s="34"/>
      <c r="C49" s="29" t="s">
        <v>136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281" t="str">
        <f>E9</f>
        <v>el - Elektroinstalace</v>
      </c>
      <c r="F50" s="280"/>
      <c r="G50" s="280"/>
      <c r="H50" s="280"/>
      <c r="I50" s="113"/>
      <c r="J50" s="35"/>
      <c r="K50" s="35"/>
      <c r="L50" s="38"/>
    </row>
    <row r="51" spans="2:12" s="1" customFormat="1" ht="7" customHeight="1">
      <c r="B51" s="34"/>
      <c r="C51" s="35"/>
      <c r="D51" s="35"/>
      <c r="E51" s="35"/>
      <c r="F51" s="35"/>
      <c r="G51" s="35"/>
      <c r="H51" s="35"/>
      <c r="I51" s="11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14" t="s">
        <v>23</v>
      </c>
      <c r="J52" s="55" t="str">
        <f>IF(J12="","",J12)</f>
        <v>4. 1. 2019</v>
      </c>
      <c r="K52" s="35"/>
      <c r="L52" s="38"/>
    </row>
    <row r="53" spans="2:12" s="1" customFormat="1" ht="7" customHeight="1">
      <c r="B53" s="34"/>
      <c r="C53" s="35"/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2.4" customHeight="1">
      <c r="B54" s="34"/>
      <c r="C54" s="29" t="s">
        <v>25</v>
      </c>
      <c r="D54" s="35"/>
      <c r="E54" s="35"/>
      <c r="F54" s="27" t="str">
        <f>E15</f>
        <v xml:space="preserve"> </v>
      </c>
      <c r="G54" s="35"/>
      <c r="H54" s="35"/>
      <c r="I54" s="114" t="s">
        <v>31</v>
      </c>
      <c r="J54" s="32" t="str">
        <f>E21</f>
        <v xml:space="preserve"> </v>
      </c>
      <c r="K54" s="35"/>
      <c r="L54" s="38"/>
    </row>
    <row r="55" spans="2:12" s="1" customFormat="1" ht="12.4" customHeight="1">
      <c r="B55" s="34"/>
      <c r="C55" s="29" t="s">
        <v>29</v>
      </c>
      <c r="D55" s="35"/>
      <c r="E55" s="35"/>
      <c r="F55" s="27" t="str">
        <f>IF(E18="","",E18)</f>
        <v>Vyplň údaj</v>
      </c>
      <c r="G55" s="35"/>
      <c r="H55" s="35"/>
      <c r="I55" s="114" t="s">
        <v>33</v>
      </c>
      <c r="J55" s="32" t="str">
        <f>E24</f>
        <v xml:space="preserve"> </v>
      </c>
      <c r="K55" s="35"/>
      <c r="L55" s="38"/>
    </row>
    <row r="56" spans="2:12" s="1" customFormat="1" ht="10.25" customHeight="1">
      <c r="B56" s="34"/>
      <c r="C56" s="35"/>
      <c r="D56" s="35"/>
      <c r="E56" s="35"/>
      <c r="F56" s="35"/>
      <c r="G56" s="35"/>
      <c r="H56" s="35"/>
      <c r="I56" s="113"/>
      <c r="J56" s="35"/>
      <c r="K56" s="35"/>
      <c r="L56" s="38"/>
    </row>
    <row r="57" spans="2:12" s="1" customFormat="1" ht="29.25" customHeight="1">
      <c r="B57" s="34"/>
      <c r="C57" s="140" t="s">
        <v>199</v>
      </c>
      <c r="D57" s="141"/>
      <c r="E57" s="141"/>
      <c r="F57" s="141"/>
      <c r="G57" s="141"/>
      <c r="H57" s="141"/>
      <c r="I57" s="142"/>
      <c r="J57" s="143" t="s">
        <v>200</v>
      </c>
      <c r="K57" s="141"/>
      <c r="L57" s="38"/>
    </row>
    <row r="58" spans="2:12" s="1" customFormat="1" ht="10.25" customHeight="1">
      <c r="B58" s="34"/>
      <c r="C58" s="35"/>
      <c r="D58" s="35"/>
      <c r="E58" s="35"/>
      <c r="F58" s="35"/>
      <c r="G58" s="35"/>
      <c r="H58" s="35"/>
      <c r="I58" s="113"/>
      <c r="J58" s="35"/>
      <c r="K58" s="35"/>
      <c r="L58" s="38"/>
    </row>
    <row r="59" spans="2:47" s="1" customFormat="1" ht="22.75" customHeight="1">
      <c r="B59" s="34"/>
      <c r="C59" s="144" t="s">
        <v>201</v>
      </c>
      <c r="D59" s="35"/>
      <c r="E59" s="35"/>
      <c r="F59" s="35"/>
      <c r="G59" s="35"/>
      <c r="H59" s="35"/>
      <c r="I59" s="113"/>
      <c r="J59" s="73">
        <f>J91</f>
        <v>0</v>
      </c>
      <c r="K59" s="35"/>
      <c r="L59" s="38"/>
      <c r="AU59" s="17" t="s">
        <v>202</v>
      </c>
    </row>
    <row r="60" spans="2:12" s="8" customFormat="1" ht="25" customHeight="1">
      <c r="B60" s="145"/>
      <c r="C60" s="146"/>
      <c r="D60" s="147" t="s">
        <v>2488</v>
      </c>
      <c r="E60" s="148"/>
      <c r="F60" s="148"/>
      <c r="G60" s="148"/>
      <c r="H60" s="148"/>
      <c r="I60" s="149"/>
      <c r="J60" s="150">
        <f>J92</f>
        <v>0</v>
      </c>
      <c r="K60" s="146"/>
      <c r="L60" s="151"/>
    </row>
    <row r="61" spans="2:12" s="9" customFormat="1" ht="19.9" customHeight="1">
      <c r="B61" s="152"/>
      <c r="C61" s="94"/>
      <c r="D61" s="153" t="s">
        <v>2489</v>
      </c>
      <c r="E61" s="154"/>
      <c r="F61" s="154"/>
      <c r="G61" s="154"/>
      <c r="H61" s="154"/>
      <c r="I61" s="155"/>
      <c r="J61" s="156">
        <f>J93</f>
        <v>0</v>
      </c>
      <c r="K61" s="94"/>
      <c r="L61" s="157"/>
    </row>
    <row r="62" spans="2:12" s="9" customFormat="1" ht="19.9" customHeight="1">
      <c r="B62" s="152"/>
      <c r="C62" s="94"/>
      <c r="D62" s="153" t="s">
        <v>2490</v>
      </c>
      <c r="E62" s="154"/>
      <c r="F62" s="154"/>
      <c r="G62" s="154"/>
      <c r="H62" s="154"/>
      <c r="I62" s="155"/>
      <c r="J62" s="156">
        <f>J171</f>
        <v>0</v>
      </c>
      <c r="K62" s="94"/>
      <c r="L62" s="157"/>
    </row>
    <row r="63" spans="2:12" s="8" customFormat="1" ht="25" customHeight="1">
      <c r="B63" s="145"/>
      <c r="C63" s="146"/>
      <c r="D63" s="147" t="s">
        <v>2491</v>
      </c>
      <c r="E63" s="148"/>
      <c r="F63" s="148"/>
      <c r="G63" s="148"/>
      <c r="H63" s="148"/>
      <c r="I63" s="149"/>
      <c r="J63" s="150">
        <f>J194</f>
        <v>0</v>
      </c>
      <c r="K63" s="146"/>
      <c r="L63" s="151"/>
    </row>
    <row r="64" spans="2:12" s="8" customFormat="1" ht="25" customHeight="1">
      <c r="B64" s="145"/>
      <c r="C64" s="146"/>
      <c r="D64" s="147" t="s">
        <v>2492</v>
      </c>
      <c r="E64" s="148"/>
      <c r="F64" s="148"/>
      <c r="G64" s="148"/>
      <c r="H64" s="148"/>
      <c r="I64" s="149"/>
      <c r="J64" s="150">
        <f>J264</f>
        <v>0</v>
      </c>
      <c r="K64" s="146"/>
      <c r="L64" s="151"/>
    </row>
    <row r="65" spans="2:12" s="8" customFormat="1" ht="25" customHeight="1">
      <c r="B65" s="145"/>
      <c r="C65" s="146"/>
      <c r="D65" s="147" t="s">
        <v>2493</v>
      </c>
      <c r="E65" s="148"/>
      <c r="F65" s="148"/>
      <c r="G65" s="148"/>
      <c r="H65" s="148"/>
      <c r="I65" s="149"/>
      <c r="J65" s="150">
        <f>J283</f>
        <v>0</v>
      </c>
      <c r="K65" s="146"/>
      <c r="L65" s="151"/>
    </row>
    <row r="66" spans="2:12" s="8" customFormat="1" ht="25" customHeight="1">
      <c r="B66" s="145"/>
      <c r="C66" s="146"/>
      <c r="D66" s="147" t="s">
        <v>2494</v>
      </c>
      <c r="E66" s="148"/>
      <c r="F66" s="148"/>
      <c r="G66" s="148"/>
      <c r="H66" s="148"/>
      <c r="I66" s="149"/>
      <c r="J66" s="150">
        <f>J292</f>
        <v>0</v>
      </c>
      <c r="K66" s="146"/>
      <c r="L66" s="151"/>
    </row>
    <row r="67" spans="2:12" s="8" customFormat="1" ht="25" customHeight="1">
      <c r="B67" s="145"/>
      <c r="C67" s="146"/>
      <c r="D67" s="147" t="s">
        <v>2495</v>
      </c>
      <c r="E67" s="148"/>
      <c r="F67" s="148"/>
      <c r="G67" s="148"/>
      <c r="H67" s="148"/>
      <c r="I67" s="149"/>
      <c r="J67" s="150">
        <f>J350</f>
        <v>0</v>
      </c>
      <c r="K67" s="146"/>
      <c r="L67" s="151"/>
    </row>
    <row r="68" spans="2:12" s="8" customFormat="1" ht="25" customHeight="1">
      <c r="B68" s="145"/>
      <c r="C68" s="146"/>
      <c r="D68" s="147" t="s">
        <v>2496</v>
      </c>
      <c r="E68" s="148"/>
      <c r="F68" s="148"/>
      <c r="G68" s="148"/>
      <c r="H68" s="148"/>
      <c r="I68" s="149"/>
      <c r="J68" s="150">
        <f>J404</f>
        <v>0</v>
      </c>
      <c r="K68" s="146"/>
      <c r="L68" s="151"/>
    </row>
    <row r="69" spans="2:12" s="8" customFormat="1" ht="25" customHeight="1">
      <c r="B69" s="145"/>
      <c r="C69" s="146"/>
      <c r="D69" s="147" t="s">
        <v>2497</v>
      </c>
      <c r="E69" s="148"/>
      <c r="F69" s="148"/>
      <c r="G69" s="148"/>
      <c r="H69" s="148"/>
      <c r="I69" s="149"/>
      <c r="J69" s="150">
        <f>J419</f>
        <v>0</v>
      </c>
      <c r="K69" s="146"/>
      <c r="L69" s="151"/>
    </row>
    <row r="70" spans="2:12" s="8" customFormat="1" ht="25" customHeight="1">
      <c r="B70" s="145"/>
      <c r="C70" s="146"/>
      <c r="D70" s="147" t="s">
        <v>2498</v>
      </c>
      <c r="E70" s="148"/>
      <c r="F70" s="148"/>
      <c r="G70" s="148"/>
      <c r="H70" s="148"/>
      <c r="I70" s="149"/>
      <c r="J70" s="150">
        <f>J463</f>
        <v>0</v>
      </c>
      <c r="K70" s="146"/>
      <c r="L70" s="151"/>
    </row>
    <row r="71" spans="2:12" s="9" customFormat="1" ht="19.9" customHeight="1">
      <c r="B71" s="152"/>
      <c r="C71" s="94"/>
      <c r="D71" s="153" t="s">
        <v>2499</v>
      </c>
      <c r="E71" s="154"/>
      <c r="F71" s="154"/>
      <c r="G71" s="154"/>
      <c r="H71" s="154"/>
      <c r="I71" s="155"/>
      <c r="J71" s="156">
        <f>J499</f>
        <v>0</v>
      </c>
      <c r="K71" s="94"/>
      <c r="L71" s="157"/>
    </row>
    <row r="72" spans="2:12" s="1" customFormat="1" ht="21.75" customHeight="1">
      <c r="B72" s="34"/>
      <c r="C72" s="35"/>
      <c r="D72" s="35"/>
      <c r="E72" s="35"/>
      <c r="F72" s="35"/>
      <c r="G72" s="35"/>
      <c r="H72" s="35"/>
      <c r="I72" s="113"/>
      <c r="J72" s="35"/>
      <c r="K72" s="35"/>
      <c r="L72" s="38"/>
    </row>
    <row r="73" spans="2:12" s="1" customFormat="1" ht="7" customHeight="1">
      <c r="B73" s="46"/>
      <c r="C73" s="47"/>
      <c r="D73" s="47"/>
      <c r="E73" s="47"/>
      <c r="F73" s="47"/>
      <c r="G73" s="47"/>
      <c r="H73" s="47"/>
      <c r="I73" s="136"/>
      <c r="J73" s="47"/>
      <c r="K73" s="47"/>
      <c r="L73" s="38"/>
    </row>
    <row r="77" spans="2:12" s="1" customFormat="1" ht="7" customHeight="1">
      <c r="B77" s="48"/>
      <c r="C77" s="49"/>
      <c r="D77" s="49"/>
      <c r="E77" s="49"/>
      <c r="F77" s="49"/>
      <c r="G77" s="49"/>
      <c r="H77" s="49"/>
      <c r="I77" s="139"/>
      <c r="J77" s="49"/>
      <c r="K77" s="49"/>
      <c r="L77" s="38"/>
    </row>
    <row r="78" spans="2:12" s="1" customFormat="1" ht="25" customHeight="1">
      <c r="B78" s="34"/>
      <c r="C78" s="23" t="s">
        <v>223</v>
      </c>
      <c r="D78" s="35"/>
      <c r="E78" s="35"/>
      <c r="F78" s="35"/>
      <c r="G78" s="35"/>
      <c r="H78" s="35"/>
      <c r="I78" s="113"/>
      <c r="J78" s="35"/>
      <c r="K78" s="35"/>
      <c r="L78" s="38"/>
    </row>
    <row r="79" spans="2:12" s="1" customFormat="1" ht="7" customHeight="1">
      <c r="B79" s="34"/>
      <c r="C79" s="35"/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2" customHeight="1">
      <c r="B80" s="34"/>
      <c r="C80" s="29" t="s">
        <v>17</v>
      </c>
      <c r="D80" s="35"/>
      <c r="E80" s="35"/>
      <c r="F80" s="35"/>
      <c r="G80" s="35"/>
      <c r="H80" s="35"/>
      <c r="I80" s="113"/>
      <c r="J80" s="35"/>
      <c r="K80" s="35"/>
      <c r="L80" s="38"/>
    </row>
    <row r="81" spans="2:12" s="1" customFormat="1" ht="14.5" customHeight="1">
      <c r="B81" s="34"/>
      <c r="C81" s="35"/>
      <c r="D81" s="35"/>
      <c r="E81" s="313" t="str">
        <f>E7</f>
        <v>Revitalizace a zatraktivnění pevnosti - Stavební úpravy pevnostních objektů</v>
      </c>
      <c r="F81" s="314"/>
      <c r="G81" s="314"/>
      <c r="H81" s="314"/>
      <c r="I81" s="113"/>
      <c r="J81" s="35"/>
      <c r="K81" s="35"/>
      <c r="L81" s="38"/>
    </row>
    <row r="82" spans="2:12" s="1" customFormat="1" ht="12" customHeight="1">
      <c r="B82" s="34"/>
      <c r="C82" s="29" t="s">
        <v>136</v>
      </c>
      <c r="D82" s="35"/>
      <c r="E82" s="35"/>
      <c r="F82" s="35"/>
      <c r="G82" s="35"/>
      <c r="H82" s="35"/>
      <c r="I82" s="113"/>
      <c r="J82" s="35"/>
      <c r="K82" s="35"/>
      <c r="L82" s="38"/>
    </row>
    <row r="83" spans="2:12" s="1" customFormat="1" ht="14.5" customHeight="1">
      <c r="B83" s="34"/>
      <c r="C83" s="35"/>
      <c r="D83" s="35"/>
      <c r="E83" s="281" t="str">
        <f>E9</f>
        <v>el - Elektroinstalace</v>
      </c>
      <c r="F83" s="280"/>
      <c r="G83" s="280"/>
      <c r="H83" s="280"/>
      <c r="I83" s="113"/>
      <c r="J83" s="35"/>
      <c r="K83" s="35"/>
      <c r="L83" s="38"/>
    </row>
    <row r="84" spans="2:12" s="1" customFormat="1" ht="7" customHeight="1">
      <c r="B84" s="34"/>
      <c r="C84" s="35"/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12" customHeight="1">
      <c r="B85" s="34"/>
      <c r="C85" s="29" t="s">
        <v>21</v>
      </c>
      <c r="D85" s="35"/>
      <c r="E85" s="35"/>
      <c r="F85" s="27" t="str">
        <f>F12</f>
        <v xml:space="preserve"> </v>
      </c>
      <c r="G85" s="35"/>
      <c r="H85" s="35"/>
      <c r="I85" s="114" t="s">
        <v>23</v>
      </c>
      <c r="J85" s="55" t="str">
        <f>IF(J12="","",J12)</f>
        <v>4. 1. 2019</v>
      </c>
      <c r="K85" s="35"/>
      <c r="L85" s="38"/>
    </row>
    <row r="86" spans="2:12" s="1" customFormat="1" ht="7" customHeight="1"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38"/>
    </row>
    <row r="87" spans="2:12" s="1" customFormat="1" ht="12.4" customHeight="1">
      <c r="B87" s="34"/>
      <c r="C87" s="29" t="s">
        <v>25</v>
      </c>
      <c r="D87" s="35"/>
      <c r="E87" s="35"/>
      <c r="F87" s="27" t="str">
        <f>E15</f>
        <v xml:space="preserve"> </v>
      </c>
      <c r="G87" s="35"/>
      <c r="H87" s="35"/>
      <c r="I87" s="114" t="s">
        <v>31</v>
      </c>
      <c r="J87" s="32" t="str">
        <f>E21</f>
        <v xml:space="preserve"> </v>
      </c>
      <c r="K87" s="35"/>
      <c r="L87" s="38"/>
    </row>
    <row r="88" spans="2:12" s="1" customFormat="1" ht="12.4" customHeight="1">
      <c r="B88" s="34"/>
      <c r="C88" s="29" t="s">
        <v>29</v>
      </c>
      <c r="D88" s="35"/>
      <c r="E88" s="35"/>
      <c r="F88" s="27" t="str">
        <f>IF(E18="","",E18)</f>
        <v>Vyplň údaj</v>
      </c>
      <c r="G88" s="35"/>
      <c r="H88" s="35"/>
      <c r="I88" s="114" t="s">
        <v>33</v>
      </c>
      <c r="J88" s="32" t="str">
        <f>E24</f>
        <v xml:space="preserve"> </v>
      </c>
      <c r="K88" s="35"/>
      <c r="L88" s="38"/>
    </row>
    <row r="89" spans="2:12" s="1" customFormat="1" ht="10.25" customHeight="1">
      <c r="B89" s="34"/>
      <c r="C89" s="35"/>
      <c r="D89" s="35"/>
      <c r="E89" s="35"/>
      <c r="F89" s="35"/>
      <c r="G89" s="35"/>
      <c r="H89" s="35"/>
      <c r="I89" s="113"/>
      <c r="J89" s="35"/>
      <c r="K89" s="35"/>
      <c r="L89" s="38"/>
    </row>
    <row r="90" spans="2:20" s="10" customFormat="1" ht="29.25" customHeight="1">
      <c r="B90" s="158"/>
      <c r="C90" s="159" t="s">
        <v>224</v>
      </c>
      <c r="D90" s="160" t="s">
        <v>55</v>
      </c>
      <c r="E90" s="160" t="s">
        <v>51</v>
      </c>
      <c r="F90" s="160" t="s">
        <v>52</v>
      </c>
      <c r="G90" s="160" t="s">
        <v>225</v>
      </c>
      <c r="H90" s="160" t="s">
        <v>226</v>
      </c>
      <c r="I90" s="161" t="s">
        <v>227</v>
      </c>
      <c r="J90" s="160" t="s">
        <v>200</v>
      </c>
      <c r="K90" s="162" t="s">
        <v>228</v>
      </c>
      <c r="L90" s="163"/>
      <c r="M90" s="64" t="s">
        <v>1</v>
      </c>
      <c r="N90" s="65" t="s">
        <v>40</v>
      </c>
      <c r="O90" s="65" t="s">
        <v>229</v>
      </c>
      <c r="P90" s="65" t="s">
        <v>230</v>
      </c>
      <c r="Q90" s="65" t="s">
        <v>231</v>
      </c>
      <c r="R90" s="65" t="s">
        <v>232</v>
      </c>
      <c r="S90" s="65" t="s">
        <v>233</v>
      </c>
      <c r="T90" s="66" t="s">
        <v>234</v>
      </c>
    </row>
    <row r="91" spans="2:63" s="1" customFormat="1" ht="22.75" customHeight="1">
      <c r="B91" s="34"/>
      <c r="C91" s="71" t="s">
        <v>235</v>
      </c>
      <c r="D91" s="35"/>
      <c r="E91" s="35"/>
      <c r="F91" s="35"/>
      <c r="G91" s="35"/>
      <c r="H91" s="35"/>
      <c r="I91" s="113"/>
      <c r="J91" s="164">
        <f>BK91</f>
        <v>0</v>
      </c>
      <c r="K91" s="35"/>
      <c r="L91" s="38"/>
      <c r="M91" s="67"/>
      <c r="N91" s="68"/>
      <c r="O91" s="68"/>
      <c r="P91" s="165">
        <f>P92+P194+P264+P283+P292+P350+P404+P419+P463</f>
        <v>0</v>
      </c>
      <c r="Q91" s="68"/>
      <c r="R91" s="165">
        <f>R92+R194+R264+R283+R292+R350+R404+R419+R463</f>
        <v>0</v>
      </c>
      <c r="S91" s="68"/>
      <c r="T91" s="166">
        <f>T92+T194+T264+T283+T292+T350+T404+T419+T463</f>
        <v>0</v>
      </c>
      <c r="AT91" s="17" t="s">
        <v>69</v>
      </c>
      <c r="AU91" s="17" t="s">
        <v>202</v>
      </c>
      <c r="BK91" s="167">
        <f>BK92+BK194+BK264+BK283+BK292+BK350+BK404+BK419+BK463</f>
        <v>0</v>
      </c>
    </row>
    <row r="92" spans="2:63" s="11" customFormat="1" ht="25.9" customHeight="1">
      <c r="B92" s="168"/>
      <c r="C92" s="169"/>
      <c r="D92" s="170" t="s">
        <v>69</v>
      </c>
      <c r="E92" s="171" t="s">
        <v>2500</v>
      </c>
      <c r="F92" s="171" t="s">
        <v>2501</v>
      </c>
      <c r="G92" s="169"/>
      <c r="H92" s="169"/>
      <c r="I92" s="172"/>
      <c r="J92" s="173">
        <f>BK92</f>
        <v>0</v>
      </c>
      <c r="K92" s="169"/>
      <c r="L92" s="174"/>
      <c r="M92" s="175"/>
      <c r="N92" s="176"/>
      <c r="O92" s="176"/>
      <c r="P92" s="177">
        <f>P93+P171</f>
        <v>0</v>
      </c>
      <c r="Q92" s="176"/>
      <c r="R92" s="177">
        <f>R93+R171</f>
        <v>0</v>
      </c>
      <c r="S92" s="176"/>
      <c r="T92" s="178">
        <f>T93+T171</f>
        <v>0</v>
      </c>
      <c r="AR92" s="179" t="s">
        <v>77</v>
      </c>
      <c r="AT92" s="180" t="s">
        <v>69</v>
      </c>
      <c r="AU92" s="180" t="s">
        <v>70</v>
      </c>
      <c r="AY92" s="179" t="s">
        <v>238</v>
      </c>
      <c r="BK92" s="181">
        <f>BK93+BK171</f>
        <v>0</v>
      </c>
    </row>
    <row r="93" spans="2:63" s="11" customFormat="1" ht="22.75" customHeight="1">
      <c r="B93" s="168"/>
      <c r="C93" s="169"/>
      <c r="D93" s="170" t="s">
        <v>69</v>
      </c>
      <c r="E93" s="182" t="s">
        <v>2502</v>
      </c>
      <c r="F93" s="182" t="s">
        <v>2503</v>
      </c>
      <c r="G93" s="169"/>
      <c r="H93" s="169"/>
      <c r="I93" s="172"/>
      <c r="J93" s="183">
        <f>BK93</f>
        <v>0</v>
      </c>
      <c r="K93" s="169"/>
      <c r="L93" s="174"/>
      <c r="M93" s="175"/>
      <c r="N93" s="176"/>
      <c r="O93" s="176"/>
      <c r="P93" s="177">
        <f>SUM(P94:P170)</f>
        <v>0</v>
      </c>
      <c r="Q93" s="176"/>
      <c r="R93" s="177">
        <f>SUM(R94:R170)</f>
        <v>0</v>
      </c>
      <c r="S93" s="176"/>
      <c r="T93" s="178">
        <f>SUM(T94:T170)</f>
        <v>0</v>
      </c>
      <c r="AR93" s="179" t="s">
        <v>77</v>
      </c>
      <c r="AT93" s="180" t="s">
        <v>69</v>
      </c>
      <c r="AU93" s="180" t="s">
        <v>77</v>
      </c>
      <c r="AY93" s="179" t="s">
        <v>238</v>
      </c>
      <c r="BK93" s="181">
        <f>SUM(BK94:BK170)</f>
        <v>0</v>
      </c>
    </row>
    <row r="94" spans="2:65" s="1" customFormat="1" ht="14.5" customHeight="1">
      <c r="B94" s="34"/>
      <c r="C94" s="184" t="s">
        <v>77</v>
      </c>
      <c r="D94" s="184" t="s">
        <v>240</v>
      </c>
      <c r="E94" s="185" t="s">
        <v>77</v>
      </c>
      <c r="F94" s="186" t="s">
        <v>2504</v>
      </c>
      <c r="G94" s="187" t="s">
        <v>2389</v>
      </c>
      <c r="H94" s="188">
        <v>1</v>
      </c>
      <c r="I94" s="189"/>
      <c r="J94" s="190">
        <f>ROUND(I94*H94,2)</f>
        <v>0</v>
      </c>
      <c r="K94" s="186" t="s">
        <v>1</v>
      </c>
      <c r="L94" s="38"/>
      <c r="M94" s="191" t="s">
        <v>1</v>
      </c>
      <c r="N94" s="192" t="s">
        <v>41</v>
      </c>
      <c r="O94" s="60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7" t="s">
        <v>330</v>
      </c>
      <c r="AT94" s="17" t="s">
        <v>240</v>
      </c>
      <c r="AU94" s="17" t="s">
        <v>79</v>
      </c>
      <c r="AY94" s="17" t="s">
        <v>238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17" t="s">
        <v>77</v>
      </c>
      <c r="BK94" s="195">
        <f>ROUND(I94*H94,2)</f>
        <v>0</v>
      </c>
      <c r="BL94" s="17" t="s">
        <v>330</v>
      </c>
      <c r="BM94" s="17" t="s">
        <v>79</v>
      </c>
    </row>
    <row r="95" spans="2:47" s="1" customFormat="1" ht="10">
      <c r="B95" s="34"/>
      <c r="C95" s="35"/>
      <c r="D95" s="196" t="s">
        <v>247</v>
      </c>
      <c r="E95" s="35"/>
      <c r="F95" s="197" t="s">
        <v>2504</v>
      </c>
      <c r="G95" s="35"/>
      <c r="H95" s="35"/>
      <c r="I95" s="113"/>
      <c r="J95" s="35"/>
      <c r="K95" s="35"/>
      <c r="L95" s="38"/>
      <c r="M95" s="198"/>
      <c r="N95" s="60"/>
      <c r="O95" s="60"/>
      <c r="P95" s="60"/>
      <c r="Q95" s="60"/>
      <c r="R95" s="60"/>
      <c r="S95" s="60"/>
      <c r="T95" s="61"/>
      <c r="AT95" s="17" t="s">
        <v>247</v>
      </c>
      <c r="AU95" s="17" t="s">
        <v>79</v>
      </c>
    </row>
    <row r="96" spans="2:47" s="1" customFormat="1" ht="180">
      <c r="B96" s="34"/>
      <c r="C96" s="35"/>
      <c r="D96" s="196" t="s">
        <v>407</v>
      </c>
      <c r="E96" s="35"/>
      <c r="F96" s="231" t="s">
        <v>2505</v>
      </c>
      <c r="G96" s="35"/>
      <c r="H96" s="35"/>
      <c r="I96" s="113"/>
      <c r="J96" s="35"/>
      <c r="K96" s="35"/>
      <c r="L96" s="38"/>
      <c r="M96" s="198"/>
      <c r="N96" s="60"/>
      <c r="O96" s="60"/>
      <c r="P96" s="60"/>
      <c r="Q96" s="60"/>
      <c r="R96" s="60"/>
      <c r="S96" s="60"/>
      <c r="T96" s="61"/>
      <c r="AT96" s="17" t="s">
        <v>407</v>
      </c>
      <c r="AU96" s="17" t="s">
        <v>79</v>
      </c>
    </row>
    <row r="97" spans="2:65" s="1" customFormat="1" ht="14.5" customHeight="1">
      <c r="B97" s="34"/>
      <c r="C97" s="184" t="s">
        <v>79</v>
      </c>
      <c r="D97" s="184" t="s">
        <v>240</v>
      </c>
      <c r="E97" s="185" t="s">
        <v>79</v>
      </c>
      <c r="F97" s="186" t="s">
        <v>2506</v>
      </c>
      <c r="G97" s="187" t="s">
        <v>281</v>
      </c>
      <c r="H97" s="188">
        <v>17</v>
      </c>
      <c r="I97" s="189"/>
      <c r="J97" s="190">
        <f>ROUND(I97*H97,2)</f>
        <v>0</v>
      </c>
      <c r="K97" s="186" t="s">
        <v>1</v>
      </c>
      <c r="L97" s="38"/>
      <c r="M97" s="191" t="s">
        <v>1</v>
      </c>
      <c r="N97" s="192" t="s">
        <v>41</v>
      </c>
      <c r="O97" s="60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17" t="s">
        <v>330</v>
      </c>
      <c r="AT97" s="17" t="s">
        <v>240</v>
      </c>
      <c r="AU97" s="17" t="s">
        <v>79</v>
      </c>
      <c r="AY97" s="17" t="s">
        <v>238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7" t="s">
        <v>77</v>
      </c>
      <c r="BK97" s="195">
        <f>ROUND(I97*H97,2)</f>
        <v>0</v>
      </c>
      <c r="BL97" s="17" t="s">
        <v>330</v>
      </c>
      <c r="BM97" s="17" t="s">
        <v>245</v>
      </c>
    </row>
    <row r="98" spans="2:47" s="1" customFormat="1" ht="10">
      <c r="B98" s="34"/>
      <c r="C98" s="35"/>
      <c r="D98" s="196" t="s">
        <v>247</v>
      </c>
      <c r="E98" s="35"/>
      <c r="F98" s="197" t="s">
        <v>2506</v>
      </c>
      <c r="G98" s="35"/>
      <c r="H98" s="35"/>
      <c r="I98" s="113"/>
      <c r="J98" s="35"/>
      <c r="K98" s="35"/>
      <c r="L98" s="38"/>
      <c r="M98" s="198"/>
      <c r="N98" s="60"/>
      <c r="O98" s="60"/>
      <c r="P98" s="60"/>
      <c r="Q98" s="60"/>
      <c r="R98" s="60"/>
      <c r="S98" s="60"/>
      <c r="T98" s="61"/>
      <c r="AT98" s="17" t="s">
        <v>247</v>
      </c>
      <c r="AU98" s="17" t="s">
        <v>79</v>
      </c>
    </row>
    <row r="99" spans="2:65" s="1" customFormat="1" ht="14.5" customHeight="1">
      <c r="B99" s="34"/>
      <c r="C99" s="184" t="s">
        <v>258</v>
      </c>
      <c r="D99" s="184" t="s">
        <v>240</v>
      </c>
      <c r="E99" s="185" t="s">
        <v>258</v>
      </c>
      <c r="F99" s="186" t="s">
        <v>2507</v>
      </c>
      <c r="G99" s="187" t="s">
        <v>281</v>
      </c>
      <c r="H99" s="188">
        <v>17</v>
      </c>
      <c r="I99" s="189"/>
      <c r="J99" s="190">
        <f>ROUND(I99*H99,2)</f>
        <v>0</v>
      </c>
      <c r="K99" s="186" t="s">
        <v>1</v>
      </c>
      <c r="L99" s="38"/>
      <c r="M99" s="191" t="s">
        <v>1</v>
      </c>
      <c r="N99" s="192" t="s">
        <v>41</v>
      </c>
      <c r="O99" s="60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AR99" s="17" t="s">
        <v>330</v>
      </c>
      <c r="AT99" s="17" t="s">
        <v>240</v>
      </c>
      <c r="AU99" s="17" t="s">
        <v>79</v>
      </c>
      <c r="AY99" s="17" t="s">
        <v>238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77</v>
      </c>
      <c r="BK99" s="195">
        <f>ROUND(I99*H99,2)</f>
        <v>0</v>
      </c>
      <c r="BL99" s="17" t="s">
        <v>330</v>
      </c>
      <c r="BM99" s="17" t="s">
        <v>278</v>
      </c>
    </row>
    <row r="100" spans="2:47" s="1" customFormat="1" ht="10">
      <c r="B100" s="34"/>
      <c r="C100" s="35"/>
      <c r="D100" s="196" t="s">
        <v>247</v>
      </c>
      <c r="E100" s="35"/>
      <c r="F100" s="197" t="s">
        <v>2507</v>
      </c>
      <c r="G100" s="35"/>
      <c r="H100" s="35"/>
      <c r="I100" s="113"/>
      <c r="J100" s="35"/>
      <c r="K100" s="35"/>
      <c r="L100" s="38"/>
      <c r="M100" s="198"/>
      <c r="N100" s="60"/>
      <c r="O100" s="60"/>
      <c r="P100" s="60"/>
      <c r="Q100" s="60"/>
      <c r="R100" s="60"/>
      <c r="S100" s="60"/>
      <c r="T100" s="61"/>
      <c r="AT100" s="17" t="s">
        <v>247</v>
      </c>
      <c r="AU100" s="17" t="s">
        <v>79</v>
      </c>
    </row>
    <row r="101" spans="2:65" s="1" customFormat="1" ht="14.5" customHeight="1">
      <c r="B101" s="34"/>
      <c r="C101" s="184" t="s">
        <v>245</v>
      </c>
      <c r="D101" s="184" t="s">
        <v>240</v>
      </c>
      <c r="E101" s="185" t="s">
        <v>245</v>
      </c>
      <c r="F101" s="186" t="s">
        <v>2508</v>
      </c>
      <c r="G101" s="187" t="s">
        <v>2389</v>
      </c>
      <c r="H101" s="188">
        <v>3</v>
      </c>
      <c r="I101" s="189"/>
      <c r="J101" s="190">
        <f>ROUND(I101*H101,2)</f>
        <v>0</v>
      </c>
      <c r="K101" s="186" t="s">
        <v>1</v>
      </c>
      <c r="L101" s="38"/>
      <c r="M101" s="191" t="s">
        <v>1</v>
      </c>
      <c r="N101" s="192" t="s">
        <v>41</v>
      </c>
      <c r="O101" s="60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17" t="s">
        <v>330</v>
      </c>
      <c r="AT101" s="17" t="s">
        <v>240</v>
      </c>
      <c r="AU101" s="17" t="s">
        <v>79</v>
      </c>
      <c r="AY101" s="17" t="s">
        <v>238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7" t="s">
        <v>77</v>
      </c>
      <c r="BK101" s="195">
        <f>ROUND(I101*H101,2)</f>
        <v>0</v>
      </c>
      <c r="BL101" s="17" t="s">
        <v>330</v>
      </c>
      <c r="BM101" s="17" t="s">
        <v>288</v>
      </c>
    </row>
    <row r="102" spans="2:47" s="1" customFormat="1" ht="10">
      <c r="B102" s="34"/>
      <c r="C102" s="35"/>
      <c r="D102" s="196" t="s">
        <v>247</v>
      </c>
      <c r="E102" s="35"/>
      <c r="F102" s="197" t="s">
        <v>2508</v>
      </c>
      <c r="G102" s="35"/>
      <c r="H102" s="35"/>
      <c r="I102" s="113"/>
      <c r="J102" s="35"/>
      <c r="K102" s="35"/>
      <c r="L102" s="38"/>
      <c r="M102" s="198"/>
      <c r="N102" s="60"/>
      <c r="O102" s="60"/>
      <c r="P102" s="60"/>
      <c r="Q102" s="60"/>
      <c r="R102" s="60"/>
      <c r="S102" s="60"/>
      <c r="T102" s="61"/>
      <c r="AT102" s="17" t="s">
        <v>247</v>
      </c>
      <c r="AU102" s="17" t="s">
        <v>79</v>
      </c>
    </row>
    <row r="103" spans="2:65" s="1" customFormat="1" ht="14.5" customHeight="1">
      <c r="B103" s="34"/>
      <c r="C103" s="184" t="s">
        <v>272</v>
      </c>
      <c r="D103" s="184" t="s">
        <v>240</v>
      </c>
      <c r="E103" s="185" t="s">
        <v>272</v>
      </c>
      <c r="F103" s="186" t="s">
        <v>2509</v>
      </c>
      <c r="G103" s="187" t="s">
        <v>281</v>
      </c>
      <c r="H103" s="188">
        <v>60</v>
      </c>
      <c r="I103" s="189"/>
      <c r="J103" s="190">
        <f>ROUND(I103*H103,2)</f>
        <v>0</v>
      </c>
      <c r="K103" s="186" t="s">
        <v>1</v>
      </c>
      <c r="L103" s="38"/>
      <c r="M103" s="191" t="s">
        <v>1</v>
      </c>
      <c r="N103" s="192" t="s">
        <v>41</v>
      </c>
      <c r="O103" s="60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17" t="s">
        <v>330</v>
      </c>
      <c r="AT103" s="17" t="s">
        <v>240</v>
      </c>
      <c r="AU103" s="17" t="s">
        <v>79</v>
      </c>
      <c r="AY103" s="17" t="s">
        <v>238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77</v>
      </c>
      <c r="BK103" s="195">
        <f>ROUND(I103*H103,2)</f>
        <v>0</v>
      </c>
      <c r="BL103" s="17" t="s">
        <v>330</v>
      </c>
      <c r="BM103" s="17" t="s">
        <v>299</v>
      </c>
    </row>
    <row r="104" spans="2:47" s="1" customFormat="1" ht="10">
      <c r="B104" s="34"/>
      <c r="C104" s="35"/>
      <c r="D104" s="196" t="s">
        <v>247</v>
      </c>
      <c r="E104" s="35"/>
      <c r="F104" s="197" t="s">
        <v>2509</v>
      </c>
      <c r="G104" s="35"/>
      <c r="H104" s="35"/>
      <c r="I104" s="113"/>
      <c r="J104" s="35"/>
      <c r="K104" s="35"/>
      <c r="L104" s="38"/>
      <c r="M104" s="198"/>
      <c r="N104" s="60"/>
      <c r="O104" s="60"/>
      <c r="P104" s="60"/>
      <c r="Q104" s="60"/>
      <c r="R104" s="60"/>
      <c r="S104" s="60"/>
      <c r="T104" s="61"/>
      <c r="AT104" s="17" t="s">
        <v>247</v>
      </c>
      <c r="AU104" s="17" t="s">
        <v>79</v>
      </c>
    </row>
    <row r="105" spans="2:65" s="1" customFormat="1" ht="14.5" customHeight="1">
      <c r="B105" s="34"/>
      <c r="C105" s="184" t="s">
        <v>278</v>
      </c>
      <c r="D105" s="184" t="s">
        <v>240</v>
      </c>
      <c r="E105" s="185" t="s">
        <v>278</v>
      </c>
      <c r="F105" s="186" t="s">
        <v>2510</v>
      </c>
      <c r="G105" s="187" t="s">
        <v>2389</v>
      </c>
      <c r="H105" s="188">
        <v>2</v>
      </c>
      <c r="I105" s="189"/>
      <c r="J105" s="190">
        <f>ROUND(I105*H105,2)</f>
        <v>0</v>
      </c>
      <c r="K105" s="186" t="s">
        <v>1</v>
      </c>
      <c r="L105" s="38"/>
      <c r="M105" s="191" t="s">
        <v>1</v>
      </c>
      <c r="N105" s="192" t="s">
        <v>41</v>
      </c>
      <c r="O105" s="60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17" t="s">
        <v>330</v>
      </c>
      <c r="AT105" s="17" t="s">
        <v>240</v>
      </c>
      <c r="AU105" s="17" t="s">
        <v>79</v>
      </c>
      <c r="AY105" s="17" t="s">
        <v>238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7" t="s">
        <v>77</v>
      </c>
      <c r="BK105" s="195">
        <f>ROUND(I105*H105,2)</f>
        <v>0</v>
      </c>
      <c r="BL105" s="17" t="s">
        <v>330</v>
      </c>
      <c r="BM105" s="17" t="s">
        <v>310</v>
      </c>
    </row>
    <row r="106" spans="2:47" s="1" customFormat="1" ht="10">
      <c r="B106" s="34"/>
      <c r="C106" s="35"/>
      <c r="D106" s="196" t="s">
        <v>247</v>
      </c>
      <c r="E106" s="35"/>
      <c r="F106" s="197" t="s">
        <v>2510</v>
      </c>
      <c r="G106" s="35"/>
      <c r="H106" s="35"/>
      <c r="I106" s="113"/>
      <c r="J106" s="35"/>
      <c r="K106" s="35"/>
      <c r="L106" s="38"/>
      <c r="M106" s="198"/>
      <c r="N106" s="60"/>
      <c r="O106" s="60"/>
      <c r="P106" s="60"/>
      <c r="Q106" s="60"/>
      <c r="R106" s="60"/>
      <c r="S106" s="60"/>
      <c r="T106" s="61"/>
      <c r="AT106" s="17" t="s">
        <v>247</v>
      </c>
      <c r="AU106" s="17" t="s">
        <v>79</v>
      </c>
    </row>
    <row r="107" spans="2:65" s="1" customFormat="1" ht="14.5" customHeight="1">
      <c r="B107" s="34"/>
      <c r="C107" s="184" t="s">
        <v>283</v>
      </c>
      <c r="D107" s="184" t="s">
        <v>240</v>
      </c>
      <c r="E107" s="185" t="s">
        <v>283</v>
      </c>
      <c r="F107" s="186" t="s">
        <v>2511</v>
      </c>
      <c r="G107" s="187" t="s">
        <v>2389</v>
      </c>
      <c r="H107" s="188">
        <v>1</v>
      </c>
      <c r="I107" s="189"/>
      <c r="J107" s="190">
        <f>ROUND(I107*H107,2)</f>
        <v>0</v>
      </c>
      <c r="K107" s="186" t="s">
        <v>1</v>
      </c>
      <c r="L107" s="38"/>
      <c r="M107" s="191" t="s">
        <v>1</v>
      </c>
      <c r="N107" s="192" t="s">
        <v>41</v>
      </c>
      <c r="O107" s="60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17" t="s">
        <v>330</v>
      </c>
      <c r="AT107" s="17" t="s">
        <v>240</v>
      </c>
      <c r="AU107" s="17" t="s">
        <v>79</v>
      </c>
      <c r="AY107" s="17" t="s">
        <v>238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7" t="s">
        <v>77</v>
      </c>
      <c r="BK107" s="195">
        <f>ROUND(I107*H107,2)</f>
        <v>0</v>
      </c>
      <c r="BL107" s="17" t="s">
        <v>330</v>
      </c>
      <c r="BM107" s="17" t="s">
        <v>322</v>
      </c>
    </row>
    <row r="108" spans="2:47" s="1" customFormat="1" ht="10">
      <c r="B108" s="34"/>
      <c r="C108" s="35"/>
      <c r="D108" s="196" t="s">
        <v>247</v>
      </c>
      <c r="E108" s="35"/>
      <c r="F108" s="197" t="s">
        <v>2511</v>
      </c>
      <c r="G108" s="35"/>
      <c r="H108" s="35"/>
      <c r="I108" s="113"/>
      <c r="J108" s="35"/>
      <c r="K108" s="35"/>
      <c r="L108" s="38"/>
      <c r="M108" s="198"/>
      <c r="N108" s="60"/>
      <c r="O108" s="60"/>
      <c r="P108" s="60"/>
      <c r="Q108" s="60"/>
      <c r="R108" s="60"/>
      <c r="S108" s="60"/>
      <c r="T108" s="61"/>
      <c r="AT108" s="17" t="s">
        <v>247</v>
      </c>
      <c r="AU108" s="17" t="s">
        <v>79</v>
      </c>
    </row>
    <row r="109" spans="2:65" s="1" customFormat="1" ht="14.5" customHeight="1">
      <c r="B109" s="34"/>
      <c r="C109" s="184" t="s">
        <v>288</v>
      </c>
      <c r="D109" s="184" t="s">
        <v>240</v>
      </c>
      <c r="E109" s="185" t="s">
        <v>288</v>
      </c>
      <c r="F109" s="186" t="s">
        <v>2512</v>
      </c>
      <c r="G109" s="187" t="s">
        <v>281</v>
      </c>
      <c r="H109" s="188">
        <v>8</v>
      </c>
      <c r="I109" s="189"/>
      <c r="J109" s="190">
        <f>ROUND(I109*H109,2)</f>
        <v>0</v>
      </c>
      <c r="K109" s="186" t="s">
        <v>1</v>
      </c>
      <c r="L109" s="38"/>
      <c r="M109" s="191" t="s">
        <v>1</v>
      </c>
      <c r="N109" s="192" t="s">
        <v>41</v>
      </c>
      <c r="O109" s="60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17" t="s">
        <v>330</v>
      </c>
      <c r="AT109" s="17" t="s">
        <v>240</v>
      </c>
      <c r="AU109" s="17" t="s">
        <v>79</v>
      </c>
      <c r="AY109" s="17" t="s">
        <v>238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7" t="s">
        <v>77</v>
      </c>
      <c r="BK109" s="195">
        <f>ROUND(I109*H109,2)</f>
        <v>0</v>
      </c>
      <c r="BL109" s="17" t="s">
        <v>330</v>
      </c>
      <c r="BM109" s="17" t="s">
        <v>330</v>
      </c>
    </row>
    <row r="110" spans="2:47" s="1" customFormat="1" ht="10">
      <c r="B110" s="34"/>
      <c r="C110" s="35"/>
      <c r="D110" s="196" t="s">
        <v>247</v>
      </c>
      <c r="E110" s="35"/>
      <c r="F110" s="197" t="s">
        <v>2512</v>
      </c>
      <c r="G110" s="35"/>
      <c r="H110" s="35"/>
      <c r="I110" s="113"/>
      <c r="J110" s="35"/>
      <c r="K110" s="35"/>
      <c r="L110" s="38"/>
      <c r="M110" s="198"/>
      <c r="N110" s="60"/>
      <c r="O110" s="60"/>
      <c r="P110" s="60"/>
      <c r="Q110" s="60"/>
      <c r="R110" s="60"/>
      <c r="S110" s="60"/>
      <c r="T110" s="61"/>
      <c r="AT110" s="17" t="s">
        <v>247</v>
      </c>
      <c r="AU110" s="17" t="s">
        <v>79</v>
      </c>
    </row>
    <row r="111" spans="2:65" s="1" customFormat="1" ht="14.5" customHeight="1">
      <c r="B111" s="34"/>
      <c r="C111" s="184" t="s">
        <v>294</v>
      </c>
      <c r="D111" s="184" t="s">
        <v>240</v>
      </c>
      <c r="E111" s="185" t="s">
        <v>294</v>
      </c>
      <c r="F111" s="186" t="s">
        <v>2513</v>
      </c>
      <c r="G111" s="187" t="s">
        <v>466</v>
      </c>
      <c r="H111" s="188">
        <v>160</v>
      </c>
      <c r="I111" s="189"/>
      <c r="J111" s="190">
        <f>ROUND(I111*H111,2)</f>
        <v>0</v>
      </c>
      <c r="K111" s="186" t="s">
        <v>1</v>
      </c>
      <c r="L111" s="38"/>
      <c r="M111" s="191" t="s">
        <v>1</v>
      </c>
      <c r="N111" s="192" t="s">
        <v>41</v>
      </c>
      <c r="O111" s="60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17" t="s">
        <v>330</v>
      </c>
      <c r="AT111" s="17" t="s">
        <v>240</v>
      </c>
      <c r="AU111" s="17" t="s">
        <v>79</v>
      </c>
      <c r="AY111" s="17" t="s">
        <v>238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7" t="s">
        <v>77</v>
      </c>
      <c r="BK111" s="195">
        <f>ROUND(I111*H111,2)</f>
        <v>0</v>
      </c>
      <c r="BL111" s="17" t="s">
        <v>330</v>
      </c>
      <c r="BM111" s="17" t="s">
        <v>344</v>
      </c>
    </row>
    <row r="112" spans="2:47" s="1" customFormat="1" ht="10">
      <c r="B112" s="34"/>
      <c r="C112" s="35"/>
      <c r="D112" s="196" t="s">
        <v>247</v>
      </c>
      <c r="E112" s="35"/>
      <c r="F112" s="197" t="s">
        <v>2513</v>
      </c>
      <c r="G112" s="35"/>
      <c r="H112" s="35"/>
      <c r="I112" s="113"/>
      <c r="J112" s="35"/>
      <c r="K112" s="35"/>
      <c r="L112" s="38"/>
      <c r="M112" s="198"/>
      <c r="N112" s="60"/>
      <c r="O112" s="60"/>
      <c r="P112" s="60"/>
      <c r="Q112" s="60"/>
      <c r="R112" s="60"/>
      <c r="S112" s="60"/>
      <c r="T112" s="61"/>
      <c r="AT112" s="17" t="s">
        <v>247</v>
      </c>
      <c r="AU112" s="17" t="s">
        <v>79</v>
      </c>
    </row>
    <row r="113" spans="2:65" s="1" customFormat="1" ht="14.5" customHeight="1">
      <c r="B113" s="34"/>
      <c r="C113" s="184" t="s">
        <v>299</v>
      </c>
      <c r="D113" s="184" t="s">
        <v>240</v>
      </c>
      <c r="E113" s="185" t="s">
        <v>299</v>
      </c>
      <c r="F113" s="186" t="s">
        <v>2514</v>
      </c>
      <c r="G113" s="187" t="s">
        <v>2389</v>
      </c>
      <c r="H113" s="188">
        <v>530</v>
      </c>
      <c r="I113" s="189"/>
      <c r="J113" s="190">
        <f>ROUND(I113*H113,2)</f>
        <v>0</v>
      </c>
      <c r="K113" s="186" t="s">
        <v>1</v>
      </c>
      <c r="L113" s="38"/>
      <c r="M113" s="191" t="s">
        <v>1</v>
      </c>
      <c r="N113" s="192" t="s">
        <v>41</v>
      </c>
      <c r="O113" s="60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17" t="s">
        <v>330</v>
      </c>
      <c r="AT113" s="17" t="s">
        <v>240</v>
      </c>
      <c r="AU113" s="17" t="s">
        <v>79</v>
      </c>
      <c r="AY113" s="17" t="s">
        <v>238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77</v>
      </c>
      <c r="BK113" s="195">
        <f>ROUND(I113*H113,2)</f>
        <v>0</v>
      </c>
      <c r="BL113" s="17" t="s">
        <v>330</v>
      </c>
      <c r="BM113" s="17" t="s">
        <v>354</v>
      </c>
    </row>
    <row r="114" spans="2:47" s="1" customFormat="1" ht="10">
      <c r="B114" s="34"/>
      <c r="C114" s="35"/>
      <c r="D114" s="196" t="s">
        <v>247</v>
      </c>
      <c r="E114" s="35"/>
      <c r="F114" s="197" t="s">
        <v>2514</v>
      </c>
      <c r="G114" s="35"/>
      <c r="H114" s="35"/>
      <c r="I114" s="113"/>
      <c r="J114" s="35"/>
      <c r="K114" s="35"/>
      <c r="L114" s="38"/>
      <c r="M114" s="198"/>
      <c r="N114" s="60"/>
      <c r="O114" s="60"/>
      <c r="P114" s="60"/>
      <c r="Q114" s="60"/>
      <c r="R114" s="60"/>
      <c r="S114" s="60"/>
      <c r="T114" s="61"/>
      <c r="AT114" s="17" t="s">
        <v>247</v>
      </c>
      <c r="AU114" s="17" t="s">
        <v>79</v>
      </c>
    </row>
    <row r="115" spans="2:65" s="1" customFormat="1" ht="14.5" customHeight="1">
      <c r="B115" s="34"/>
      <c r="C115" s="184" t="s">
        <v>305</v>
      </c>
      <c r="D115" s="184" t="s">
        <v>240</v>
      </c>
      <c r="E115" s="185" t="s">
        <v>305</v>
      </c>
      <c r="F115" s="186" t="s">
        <v>2515</v>
      </c>
      <c r="G115" s="187" t="s">
        <v>2389</v>
      </c>
      <c r="H115" s="188">
        <v>20</v>
      </c>
      <c r="I115" s="189"/>
      <c r="J115" s="190">
        <f>ROUND(I115*H115,2)</f>
        <v>0</v>
      </c>
      <c r="K115" s="186" t="s">
        <v>1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7" t="s">
        <v>330</v>
      </c>
      <c r="AT115" s="17" t="s">
        <v>240</v>
      </c>
      <c r="AU115" s="17" t="s">
        <v>79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330</v>
      </c>
      <c r="BM115" s="17" t="s">
        <v>367</v>
      </c>
    </row>
    <row r="116" spans="2:47" s="1" customFormat="1" ht="10">
      <c r="B116" s="34"/>
      <c r="C116" s="35"/>
      <c r="D116" s="196" t="s">
        <v>247</v>
      </c>
      <c r="E116" s="35"/>
      <c r="F116" s="197" t="s">
        <v>2515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79</v>
      </c>
    </row>
    <row r="117" spans="2:65" s="1" customFormat="1" ht="14.5" customHeight="1">
      <c r="B117" s="34"/>
      <c r="C117" s="184" t="s">
        <v>310</v>
      </c>
      <c r="D117" s="184" t="s">
        <v>240</v>
      </c>
      <c r="E117" s="185" t="s">
        <v>310</v>
      </c>
      <c r="F117" s="186" t="s">
        <v>2516</v>
      </c>
      <c r="G117" s="187" t="s">
        <v>281</v>
      </c>
      <c r="H117" s="188">
        <v>20</v>
      </c>
      <c r="I117" s="189"/>
      <c r="J117" s="190">
        <f>ROUND(I117*H117,2)</f>
        <v>0</v>
      </c>
      <c r="K117" s="186" t="s">
        <v>1</v>
      </c>
      <c r="L117" s="38"/>
      <c r="M117" s="191" t="s">
        <v>1</v>
      </c>
      <c r="N117" s="192" t="s">
        <v>41</v>
      </c>
      <c r="O117" s="60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7" t="s">
        <v>330</v>
      </c>
      <c r="AT117" s="17" t="s">
        <v>240</v>
      </c>
      <c r="AU117" s="17" t="s">
        <v>79</v>
      </c>
      <c r="AY117" s="17" t="s">
        <v>238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7" t="s">
        <v>77</v>
      </c>
      <c r="BK117" s="195">
        <f>ROUND(I117*H117,2)</f>
        <v>0</v>
      </c>
      <c r="BL117" s="17" t="s">
        <v>330</v>
      </c>
      <c r="BM117" s="17" t="s">
        <v>381</v>
      </c>
    </row>
    <row r="118" spans="2:47" s="1" customFormat="1" ht="10">
      <c r="B118" s="34"/>
      <c r="C118" s="35"/>
      <c r="D118" s="196" t="s">
        <v>247</v>
      </c>
      <c r="E118" s="35"/>
      <c r="F118" s="197" t="s">
        <v>2516</v>
      </c>
      <c r="G118" s="35"/>
      <c r="H118" s="35"/>
      <c r="I118" s="113"/>
      <c r="J118" s="35"/>
      <c r="K118" s="35"/>
      <c r="L118" s="38"/>
      <c r="M118" s="198"/>
      <c r="N118" s="60"/>
      <c r="O118" s="60"/>
      <c r="P118" s="60"/>
      <c r="Q118" s="60"/>
      <c r="R118" s="60"/>
      <c r="S118" s="60"/>
      <c r="T118" s="61"/>
      <c r="AT118" s="17" t="s">
        <v>247</v>
      </c>
      <c r="AU118" s="17" t="s">
        <v>79</v>
      </c>
    </row>
    <row r="119" spans="2:65" s="1" customFormat="1" ht="14.5" customHeight="1">
      <c r="B119" s="34"/>
      <c r="C119" s="184" t="s">
        <v>316</v>
      </c>
      <c r="D119" s="184" t="s">
        <v>240</v>
      </c>
      <c r="E119" s="185" t="s">
        <v>316</v>
      </c>
      <c r="F119" s="186" t="s">
        <v>2517</v>
      </c>
      <c r="G119" s="187" t="s">
        <v>281</v>
      </c>
      <c r="H119" s="188">
        <v>5</v>
      </c>
      <c r="I119" s="189"/>
      <c r="J119" s="190">
        <f>ROUND(I119*H119,2)</f>
        <v>0</v>
      </c>
      <c r="K119" s="186" t="s">
        <v>1</v>
      </c>
      <c r="L119" s="38"/>
      <c r="M119" s="191" t="s">
        <v>1</v>
      </c>
      <c r="N119" s="192" t="s">
        <v>41</v>
      </c>
      <c r="O119" s="60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17" t="s">
        <v>330</v>
      </c>
      <c r="AT119" s="17" t="s">
        <v>240</v>
      </c>
      <c r="AU119" s="17" t="s">
        <v>79</v>
      </c>
      <c r="AY119" s="17" t="s">
        <v>238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7" t="s">
        <v>77</v>
      </c>
      <c r="BK119" s="195">
        <f>ROUND(I119*H119,2)</f>
        <v>0</v>
      </c>
      <c r="BL119" s="17" t="s">
        <v>330</v>
      </c>
      <c r="BM119" s="17" t="s">
        <v>393</v>
      </c>
    </row>
    <row r="120" spans="2:47" s="1" customFormat="1" ht="10">
      <c r="B120" s="34"/>
      <c r="C120" s="35"/>
      <c r="D120" s="196" t="s">
        <v>247</v>
      </c>
      <c r="E120" s="35"/>
      <c r="F120" s="197" t="s">
        <v>2517</v>
      </c>
      <c r="G120" s="35"/>
      <c r="H120" s="35"/>
      <c r="I120" s="113"/>
      <c r="J120" s="35"/>
      <c r="K120" s="35"/>
      <c r="L120" s="38"/>
      <c r="M120" s="198"/>
      <c r="N120" s="60"/>
      <c r="O120" s="60"/>
      <c r="P120" s="60"/>
      <c r="Q120" s="60"/>
      <c r="R120" s="60"/>
      <c r="S120" s="60"/>
      <c r="T120" s="61"/>
      <c r="AT120" s="17" t="s">
        <v>247</v>
      </c>
      <c r="AU120" s="17" t="s">
        <v>79</v>
      </c>
    </row>
    <row r="121" spans="2:65" s="1" customFormat="1" ht="14.5" customHeight="1">
      <c r="B121" s="34"/>
      <c r="C121" s="184" t="s">
        <v>322</v>
      </c>
      <c r="D121" s="184" t="s">
        <v>240</v>
      </c>
      <c r="E121" s="185" t="s">
        <v>322</v>
      </c>
      <c r="F121" s="186" t="s">
        <v>2518</v>
      </c>
      <c r="G121" s="187" t="s">
        <v>281</v>
      </c>
      <c r="H121" s="188">
        <v>90</v>
      </c>
      <c r="I121" s="189"/>
      <c r="J121" s="190">
        <f>ROUND(I121*H121,2)</f>
        <v>0</v>
      </c>
      <c r="K121" s="186" t="s">
        <v>1</v>
      </c>
      <c r="L121" s="38"/>
      <c r="M121" s="191" t="s">
        <v>1</v>
      </c>
      <c r="N121" s="192" t="s">
        <v>41</v>
      </c>
      <c r="O121" s="60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17" t="s">
        <v>330</v>
      </c>
      <c r="AT121" s="17" t="s">
        <v>240</v>
      </c>
      <c r="AU121" s="17" t="s">
        <v>79</v>
      </c>
      <c r="AY121" s="17" t="s">
        <v>238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7" t="s">
        <v>77</v>
      </c>
      <c r="BK121" s="195">
        <f>ROUND(I121*H121,2)</f>
        <v>0</v>
      </c>
      <c r="BL121" s="17" t="s">
        <v>330</v>
      </c>
      <c r="BM121" s="17" t="s">
        <v>402</v>
      </c>
    </row>
    <row r="122" spans="2:47" s="1" customFormat="1" ht="10">
      <c r="B122" s="34"/>
      <c r="C122" s="35"/>
      <c r="D122" s="196" t="s">
        <v>247</v>
      </c>
      <c r="E122" s="35"/>
      <c r="F122" s="197" t="s">
        <v>2518</v>
      </c>
      <c r="G122" s="35"/>
      <c r="H122" s="35"/>
      <c r="I122" s="113"/>
      <c r="J122" s="35"/>
      <c r="K122" s="35"/>
      <c r="L122" s="38"/>
      <c r="M122" s="198"/>
      <c r="N122" s="60"/>
      <c r="O122" s="60"/>
      <c r="P122" s="60"/>
      <c r="Q122" s="60"/>
      <c r="R122" s="60"/>
      <c r="S122" s="60"/>
      <c r="T122" s="61"/>
      <c r="AT122" s="17" t="s">
        <v>247</v>
      </c>
      <c r="AU122" s="17" t="s">
        <v>79</v>
      </c>
    </row>
    <row r="123" spans="2:65" s="1" customFormat="1" ht="14.5" customHeight="1">
      <c r="B123" s="34"/>
      <c r="C123" s="184" t="s">
        <v>8</v>
      </c>
      <c r="D123" s="184" t="s">
        <v>240</v>
      </c>
      <c r="E123" s="185" t="s">
        <v>8</v>
      </c>
      <c r="F123" s="186" t="s">
        <v>2519</v>
      </c>
      <c r="G123" s="187" t="s">
        <v>281</v>
      </c>
      <c r="H123" s="188">
        <v>25</v>
      </c>
      <c r="I123" s="189"/>
      <c r="J123" s="190">
        <f>ROUND(I123*H123,2)</f>
        <v>0</v>
      </c>
      <c r="K123" s="186" t="s">
        <v>1</v>
      </c>
      <c r="L123" s="38"/>
      <c r="M123" s="191" t="s">
        <v>1</v>
      </c>
      <c r="N123" s="192" t="s">
        <v>41</v>
      </c>
      <c r="O123" s="60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7" t="s">
        <v>330</v>
      </c>
      <c r="AT123" s="17" t="s">
        <v>240</v>
      </c>
      <c r="AU123" s="17" t="s">
        <v>79</v>
      </c>
      <c r="AY123" s="17" t="s">
        <v>238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77</v>
      </c>
      <c r="BK123" s="195">
        <f>ROUND(I123*H123,2)</f>
        <v>0</v>
      </c>
      <c r="BL123" s="17" t="s">
        <v>330</v>
      </c>
      <c r="BM123" s="17" t="s">
        <v>415</v>
      </c>
    </row>
    <row r="124" spans="2:47" s="1" customFormat="1" ht="10">
      <c r="B124" s="34"/>
      <c r="C124" s="35"/>
      <c r="D124" s="196" t="s">
        <v>247</v>
      </c>
      <c r="E124" s="35"/>
      <c r="F124" s="197" t="s">
        <v>2519</v>
      </c>
      <c r="G124" s="35"/>
      <c r="H124" s="35"/>
      <c r="I124" s="113"/>
      <c r="J124" s="35"/>
      <c r="K124" s="35"/>
      <c r="L124" s="38"/>
      <c r="M124" s="198"/>
      <c r="N124" s="60"/>
      <c r="O124" s="60"/>
      <c r="P124" s="60"/>
      <c r="Q124" s="60"/>
      <c r="R124" s="60"/>
      <c r="S124" s="60"/>
      <c r="T124" s="61"/>
      <c r="AT124" s="17" t="s">
        <v>247</v>
      </c>
      <c r="AU124" s="17" t="s">
        <v>79</v>
      </c>
    </row>
    <row r="125" spans="2:65" s="1" customFormat="1" ht="14.5" customHeight="1">
      <c r="B125" s="34"/>
      <c r="C125" s="184" t="s">
        <v>330</v>
      </c>
      <c r="D125" s="184" t="s">
        <v>240</v>
      </c>
      <c r="E125" s="185" t="s">
        <v>330</v>
      </c>
      <c r="F125" s="186" t="s">
        <v>2520</v>
      </c>
      <c r="G125" s="187" t="s">
        <v>281</v>
      </c>
      <c r="H125" s="188">
        <v>40</v>
      </c>
      <c r="I125" s="189"/>
      <c r="J125" s="190">
        <f>ROUND(I125*H125,2)</f>
        <v>0</v>
      </c>
      <c r="K125" s="186" t="s">
        <v>1</v>
      </c>
      <c r="L125" s="38"/>
      <c r="M125" s="191" t="s">
        <v>1</v>
      </c>
      <c r="N125" s="192" t="s">
        <v>41</v>
      </c>
      <c r="O125" s="60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7" t="s">
        <v>330</v>
      </c>
      <c r="AT125" s="17" t="s">
        <v>240</v>
      </c>
      <c r="AU125" s="17" t="s">
        <v>79</v>
      </c>
      <c r="AY125" s="17" t="s">
        <v>238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7" t="s">
        <v>77</v>
      </c>
      <c r="BK125" s="195">
        <f>ROUND(I125*H125,2)</f>
        <v>0</v>
      </c>
      <c r="BL125" s="17" t="s">
        <v>330</v>
      </c>
      <c r="BM125" s="17" t="s">
        <v>425</v>
      </c>
    </row>
    <row r="126" spans="2:47" s="1" customFormat="1" ht="10">
      <c r="B126" s="34"/>
      <c r="C126" s="35"/>
      <c r="D126" s="196" t="s">
        <v>247</v>
      </c>
      <c r="E126" s="35"/>
      <c r="F126" s="197" t="s">
        <v>2520</v>
      </c>
      <c r="G126" s="35"/>
      <c r="H126" s="35"/>
      <c r="I126" s="113"/>
      <c r="J126" s="35"/>
      <c r="K126" s="35"/>
      <c r="L126" s="38"/>
      <c r="M126" s="198"/>
      <c r="N126" s="60"/>
      <c r="O126" s="60"/>
      <c r="P126" s="60"/>
      <c r="Q126" s="60"/>
      <c r="R126" s="60"/>
      <c r="S126" s="60"/>
      <c r="T126" s="61"/>
      <c r="AT126" s="17" t="s">
        <v>247</v>
      </c>
      <c r="AU126" s="17" t="s">
        <v>79</v>
      </c>
    </row>
    <row r="127" spans="2:65" s="1" customFormat="1" ht="14.5" customHeight="1">
      <c r="B127" s="34"/>
      <c r="C127" s="184" t="s">
        <v>337</v>
      </c>
      <c r="D127" s="184" t="s">
        <v>240</v>
      </c>
      <c r="E127" s="185" t="s">
        <v>337</v>
      </c>
      <c r="F127" s="186" t="s">
        <v>2521</v>
      </c>
      <c r="G127" s="187" t="s">
        <v>281</v>
      </c>
      <c r="H127" s="188">
        <v>185</v>
      </c>
      <c r="I127" s="189"/>
      <c r="J127" s="190">
        <f>ROUND(I127*H127,2)</f>
        <v>0</v>
      </c>
      <c r="K127" s="186" t="s">
        <v>1</v>
      </c>
      <c r="L127" s="38"/>
      <c r="M127" s="191" t="s">
        <v>1</v>
      </c>
      <c r="N127" s="192" t="s">
        <v>41</v>
      </c>
      <c r="O127" s="60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17" t="s">
        <v>330</v>
      </c>
      <c r="AT127" s="17" t="s">
        <v>240</v>
      </c>
      <c r="AU127" s="17" t="s">
        <v>79</v>
      </c>
      <c r="AY127" s="17" t="s">
        <v>238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77</v>
      </c>
      <c r="BK127" s="195">
        <f>ROUND(I127*H127,2)</f>
        <v>0</v>
      </c>
      <c r="BL127" s="17" t="s">
        <v>330</v>
      </c>
      <c r="BM127" s="17" t="s">
        <v>437</v>
      </c>
    </row>
    <row r="128" spans="2:47" s="1" customFormat="1" ht="10">
      <c r="B128" s="34"/>
      <c r="C128" s="35"/>
      <c r="D128" s="196" t="s">
        <v>247</v>
      </c>
      <c r="E128" s="35"/>
      <c r="F128" s="197" t="s">
        <v>2521</v>
      </c>
      <c r="G128" s="35"/>
      <c r="H128" s="35"/>
      <c r="I128" s="113"/>
      <c r="J128" s="35"/>
      <c r="K128" s="35"/>
      <c r="L128" s="38"/>
      <c r="M128" s="198"/>
      <c r="N128" s="60"/>
      <c r="O128" s="60"/>
      <c r="P128" s="60"/>
      <c r="Q128" s="60"/>
      <c r="R128" s="60"/>
      <c r="S128" s="60"/>
      <c r="T128" s="61"/>
      <c r="AT128" s="17" t="s">
        <v>247</v>
      </c>
      <c r="AU128" s="17" t="s">
        <v>79</v>
      </c>
    </row>
    <row r="129" spans="2:65" s="1" customFormat="1" ht="14.5" customHeight="1">
      <c r="B129" s="34"/>
      <c r="C129" s="184" t="s">
        <v>344</v>
      </c>
      <c r="D129" s="184" t="s">
        <v>240</v>
      </c>
      <c r="E129" s="185" t="s">
        <v>344</v>
      </c>
      <c r="F129" s="186" t="s">
        <v>2522</v>
      </c>
      <c r="G129" s="187" t="s">
        <v>281</v>
      </c>
      <c r="H129" s="188">
        <v>85</v>
      </c>
      <c r="I129" s="189"/>
      <c r="J129" s="190">
        <f>ROUND(I129*H129,2)</f>
        <v>0</v>
      </c>
      <c r="K129" s="186" t="s">
        <v>1</v>
      </c>
      <c r="L129" s="38"/>
      <c r="M129" s="191" t="s">
        <v>1</v>
      </c>
      <c r="N129" s="192" t="s">
        <v>41</v>
      </c>
      <c r="O129" s="60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AR129" s="17" t="s">
        <v>330</v>
      </c>
      <c r="AT129" s="17" t="s">
        <v>240</v>
      </c>
      <c r="AU129" s="17" t="s">
        <v>79</v>
      </c>
      <c r="AY129" s="17" t="s">
        <v>238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77</v>
      </c>
      <c r="BK129" s="195">
        <f>ROUND(I129*H129,2)</f>
        <v>0</v>
      </c>
      <c r="BL129" s="17" t="s">
        <v>330</v>
      </c>
      <c r="BM129" s="17" t="s">
        <v>151</v>
      </c>
    </row>
    <row r="130" spans="2:47" s="1" customFormat="1" ht="10">
      <c r="B130" s="34"/>
      <c r="C130" s="35"/>
      <c r="D130" s="196" t="s">
        <v>247</v>
      </c>
      <c r="E130" s="35"/>
      <c r="F130" s="197" t="s">
        <v>2522</v>
      </c>
      <c r="G130" s="35"/>
      <c r="H130" s="35"/>
      <c r="I130" s="113"/>
      <c r="J130" s="35"/>
      <c r="K130" s="35"/>
      <c r="L130" s="38"/>
      <c r="M130" s="198"/>
      <c r="N130" s="60"/>
      <c r="O130" s="60"/>
      <c r="P130" s="60"/>
      <c r="Q130" s="60"/>
      <c r="R130" s="60"/>
      <c r="S130" s="60"/>
      <c r="T130" s="61"/>
      <c r="AT130" s="17" t="s">
        <v>247</v>
      </c>
      <c r="AU130" s="17" t="s">
        <v>79</v>
      </c>
    </row>
    <row r="131" spans="2:65" s="1" customFormat="1" ht="14.5" customHeight="1">
      <c r="B131" s="34"/>
      <c r="C131" s="184" t="s">
        <v>349</v>
      </c>
      <c r="D131" s="184" t="s">
        <v>240</v>
      </c>
      <c r="E131" s="185" t="s">
        <v>349</v>
      </c>
      <c r="F131" s="186" t="s">
        <v>2523</v>
      </c>
      <c r="G131" s="187" t="s">
        <v>281</v>
      </c>
      <c r="H131" s="188">
        <v>130</v>
      </c>
      <c r="I131" s="189"/>
      <c r="J131" s="190">
        <f>ROUND(I131*H131,2)</f>
        <v>0</v>
      </c>
      <c r="K131" s="186" t="s">
        <v>1</v>
      </c>
      <c r="L131" s="38"/>
      <c r="M131" s="191" t="s">
        <v>1</v>
      </c>
      <c r="N131" s="192" t="s">
        <v>41</v>
      </c>
      <c r="O131" s="60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AR131" s="17" t="s">
        <v>330</v>
      </c>
      <c r="AT131" s="17" t="s">
        <v>240</v>
      </c>
      <c r="AU131" s="17" t="s">
        <v>79</v>
      </c>
      <c r="AY131" s="17" t="s">
        <v>238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77</v>
      </c>
      <c r="BK131" s="195">
        <f>ROUND(I131*H131,2)</f>
        <v>0</v>
      </c>
      <c r="BL131" s="17" t="s">
        <v>330</v>
      </c>
      <c r="BM131" s="17" t="s">
        <v>457</v>
      </c>
    </row>
    <row r="132" spans="2:47" s="1" customFormat="1" ht="10">
      <c r="B132" s="34"/>
      <c r="C132" s="35"/>
      <c r="D132" s="196" t="s">
        <v>247</v>
      </c>
      <c r="E132" s="35"/>
      <c r="F132" s="197" t="s">
        <v>2523</v>
      </c>
      <c r="G132" s="35"/>
      <c r="H132" s="35"/>
      <c r="I132" s="113"/>
      <c r="J132" s="35"/>
      <c r="K132" s="35"/>
      <c r="L132" s="38"/>
      <c r="M132" s="198"/>
      <c r="N132" s="60"/>
      <c r="O132" s="60"/>
      <c r="P132" s="60"/>
      <c r="Q132" s="60"/>
      <c r="R132" s="60"/>
      <c r="S132" s="60"/>
      <c r="T132" s="61"/>
      <c r="AT132" s="17" t="s">
        <v>247</v>
      </c>
      <c r="AU132" s="17" t="s">
        <v>79</v>
      </c>
    </row>
    <row r="133" spans="2:65" s="1" customFormat="1" ht="14.5" customHeight="1">
      <c r="B133" s="34"/>
      <c r="C133" s="184" t="s">
        <v>354</v>
      </c>
      <c r="D133" s="184" t="s">
        <v>240</v>
      </c>
      <c r="E133" s="185" t="s">
        <v>354</v>
      </c>
      <c r="F133" s="186" t="s">
        <v>2524</v>
      </c>
      <c r="G133" s="187" t="s">
        <v>281</v>
      </c>
      <c r="H133" s="188">
        <v>15</v>
      </c>
      <c r="I133" s="189"/>
      <c r="J133" s="190">
        <f>ROUND(I133*H133,2)</f>
        <v>0</v>
      </c>
      <c r="K133" s="186" t="s">
        <v>1</v>
      </c>
      <c r="L133" s="38"/>
      <c r="M133" s="191" t="s">
        <v>1</v>
      </c>
      <c r="N133" s="192" t="s">
        <v>41</v>
      </c>
      <c r="O133" s="60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AR133" s="17" t="s">
        <v>330</v>
      </c>
      <c r="AT133" s="17" t="s">
        <v>240</v>
      </c>
      <c r="AU133" s="17" t="s">
        <v>79</v>
      </c>
      <c r="AY133" s="17" t="s">
        <v>238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77</v>
      </c>
      <c r="BK133" s="195">
        <f>ROUND(I133*H133,2)</f>
        <v>0</v>
      </c>
      <c r="BL133" s="17" t="s">
        <v>330</v>
      </c>
      <c r="BM133" s="17" t="s">
        <v>469</v>
      </c>
    </row>
    <row r="134" spans="2:47" s="1" customFormat="1" ht="10">
      <c r="B134" s="34"/>
      <c r="C134" s="35"/>
      <c r="D134" s="196" t="s">
        <v>247</v>
      </c>
      <c r="E134" s="35"/>
      <c r="F134" s="197" t="s">
        <v>2524</v>
      </c>
      <c r="G134" s="35"/>
      <c r="H134" s="35"/>
      <c r="I134" s="113"/>
      <c r="J134" s="35"/>
      <c r="K134" s="35"/>
      <c r="L134" s="38"/>
      <c r="M134" s="198"/>
      <c r="N134" s="60"/>
      <c r="O134" s="60"/>
      <c r="P134" s="60"/>
      <c r="Q134" s="60"/>
      <c r="R134" s="60"/>
      <c r="S134" s="60"/>
      <c r="T134" s="61"/>
      <c r="AT134" s="17" t="s">
        <v>247</v>
      </c>
      <c r="AU134" s="17" t="s">
        <v>79</v>
      </c>
    </row>
    <row r="135" spans="2:65" s="1" customFormat="1" ht="14.5" customHeight="1">
      <c r="B135" s="34"/>
      <c r="C135" s="184" t="s">
        <v>7</v>
      </c>
      <c r="D135" s="184" t="s">
        <v>240</v>
      </c>
      <c r="E135" s="185" t="s">
        <v>7</v>
      </c>
      <c r="F135" s="186" t="s">
        <v>2525</v>
      </c>
      <c r="G135" s="187" t="s">
        <v>2389</v>
      </c>
      <c r="H135" s="188">
        <v>2</v>
      </c>
      <c r="I135" s="189"/>
      <c r="J135" s="190">
        <f>ROUND(I135*H135,2)</f>
        <v>0</v>
      </c>
      <c r="K135" s="186" t="s">
        <v>1</v>
      </c>
      <c r="L135" s="38"/>
      <c r="M135" s="191" t="s">
        <v>1</v>
      </c>
      <c r="N135" s="192" t="s">
        <v>41</v>
      </c>
      <c r="O135" s="60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7" t="s">
        <v>330</v>
      </c>
      <c r="AT135" s="17" t="s">
        <v>240</v>
      </c>
      <c r="AU135" s="17" t="s">
        <v>79</v>
      </c>
      <c r="AY135" s="17" t="s">
        <v>238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77</v>
      </c>
      <c r="BK135" s="195">
        <f>ROUND(I135*H135,2)</f>
        <v>0</v>
      </c>
      <c r="BL135" s="17" t="s">
        <v>330</v>
      </c>
      <c r="BM135" s="17" t="s">
        <v>482</v>
      </c>
    </row>
    <row r="136" spans="2:47" s="1" customFormat="1" ht="10">
      <c r="B136" s="34"/>
      <c r="C136" s="35"/>
      <c r="D136" s="196" t="s">
        <v>247</v>
      </c>
      <c r="E136" s="35"/>
      <c r="F136" s="197" t="s">
        <v>2525</v>
      </c>
      <c r="G136" s="35"/>
      <c r="H136" s="35"/>
      <c r="I136" s="113"/>
      <c r="J136" s="35"/>
      <c r="K136" s="35"/>
      <c r="L136" s="38"/>
      <c r="M136" s="198"/>
      <c r="N136" s="60"/>
      <c r="O136" s="60"/>
      <c r="P136" s="60"/>
      <c r="Q136" s="60"/>
      <c r="R136" s="60"/>
      <c r="S136" s="60"/>
      <c r="T136" s="61"/>
      <c r="AT136" s="17" t="s">
        <v>247</v>
      </c>
      <c r="AU136" s="17" t="s">
        <v>79</v>
      </c>
    </row>
    <row r="137" spans="2:65" s="1" customFormat="1" ht="14.5" customHeight="1">
      <c r="B137" s="34"/>
      <c r="C137" s="184" t="s">
        <v>367</v>
      </c>
      <c r="D137" s="184" t="s">
        <v>240</v>
      </c>
      <c r="E137" s="185" t="s">
        <v>367</v>
      </c>
      <c r="F137" s="186" t="s">
        <v>2526</v>
      </c>
      <c r="G137" s="187" t="s">
        <v>2389</v>
      </c>
      <c r="H137" s="188">
        <v>2</v>
      </c>
      <c r="I137" s="189"/>
      <c r="J137" s="190">
        <f>ROUND(I137*H137,2)</f>
        <v>0</v>
      </c>
      <c r="K137" s="186" t="s">
        <v>1</v>
      </c>
      <c r="L137" s="38"/>
      <c r="M137" s="191" t="s">
        <v>1</v>
      </c>
      <c r="N137" s="192" t="s">
        <v>41</v>
      </c>
      <c r="O137" s="60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17" t="s">
        <v>330</v>
      </c>
      <c r="AT137" s="17" t="s">
        <v>240</v>
      </c>
      <c r="AU137" s="17" t="s">
        <v>79</v>
      </c>
      <c r="AY137" s="17" t="s">
        <v>238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77</v>
      </c>
      <c r="BK137" s="195">
        <f>ROUND(I137*H137,2)</f>
        <v>0</v>
      </c>
      <c r="BL137" s="17" t="s">
        <v>330</v>
      </c>
      <c r="BM137" s="17" t="s">
        <v>492</v>
      </c>
    </row>
    <row r="138" spans="2:47" s="1" customFormat="1" ht="10">
      <c r="B138" s="34"/>
      <c r="C138" s="35"/>
      <c r="D138" s="196" t="s">
        <v>247</v>
      </c>
      <c r="E138" s="35"/>
      <c r="F138" s="197" t="s">
        <v>2526</v>
      </c>
      <c r="G138" s="35"/>
      <c r="H138" s="35"/>
      <c r="I138" s="113"/>
      <c r="J138" s="35"/>
      <c r="K138" s="35"/>
      <c r="L138" s="38"/>
      <c r="M138" s="198"/>
      <c r="N138" s="60"/>
      <c r="O138" s="60"/>
      <c r="P138" s="60"/>
      <c r="Q138" s="60"/>
      <c r="R138" s="60"/>
      <c r="S138" s="60"/>
      <c r="T138" s="61"/>
      <c r="AT138" s="17" t="s">
        <v>247</v>
      </c>
      <c r="AU138" s="17" t="s">
        <v>79</v>
      </c>
    </row>
    <row r="139" spans="2:65" s="1" customFormat="1" ht="14.5" customHeight="1">
      <c r="B139" s="34"/>
      <c r="C139" s="184" t="s">
        <v>374</v>
      </c>
      <c r="D139" s="184" t="s">
        <v>240</v>
      </c>
      <c r="E139" s="185" t="s">
        <v>374</v>
      </c>
      <c r="F139" s="186" t="s">
        <v>2527</v>
      </c>
      <c r="G139" s="187" t="s">
        <v>2389</v>
      </c>
      <c r="H139" s="188">
        <v>9</v>
      </c>
      <c r="I139" s="189"/>
      <c r="J139" s="190">
        <f>ROUND(I139*H139,2)</f>
        <v>0</v>
      </c>
      <c r="K139" s="186" t="s">
        <v>1</v>
      </c>
      <c r="L139" s="38"/>
      <c r="M139" s="191" t="s">
        <v>1</v>
      </c>
      <c r="N139" s="192" t="s">
        <v>41</v>
      </c>
      <c r="O139" s="60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17" t="s">
        <v>330</v>
      </c>
      <c r="AT139" s="17" t="s">
        <v>240</v>
      </c>
      <c r="AU139" s="17" t="s">
        <v>79</v>
      </c>
      <c r="AY139" s="17" t="s">
        <v>238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77</v>
      </c>
      <c r="BK139" s="195">
        <f>ROUND(I139*H139,2)</f>
        <v>0</v>
      </c>
      <c r="BL139" s="17" t="s">
        <v>330</v>
      </c>
      <c r="BM139" s="17" t="s">
        <v>502</v>
      </c>
    </row>
    <row r="140" spans="2:47" s="1" customFormat="1" ht="10">
      <c r="B140" s="34"/>
      <c r="C140" s="35"/>
      <c r="D140" s="196" t="s">
        <v>247</v>
      </c>
      <c r="E140" s="35"/>
      <c r="F140" s="197" t="s">
        <v>2527</v>
      </c>
      <c r="G140" s="35"/>
      <c r="H140" s="35"/>
      <c r="I140" s="113"/>
      <c r="J140" s="35"/>
      <c r="K140" s="35"/>
      <c r="L140" s="38"/>
      <c r="M140" s="198"/>
      <c r="N140" s="60"/>
      <c r="O140" s="60"/>
      <c r="P140" s="60"/>
      <c r="Q140" s="60"/>
      <c r="R140" s="60"/>
      <c r="S140" s="60"/>
      <c r="T140" s="61"/>
      <c r="AT140" s="17" t="s">
        <v>247</v>
      </c>
      <c r="AU140" s="17" t="s">
        <v>79</v>
      </c>
    </row>
    <row r="141" spans="2:65" s="1" customFormat="1" ht="14.5" customHeight="1">
      <c r="B141" s="34"/>
      <c r="C141" s="184" t="s">
        <v>381</v>
      </c>
      <c r="D141" s="184" t="s">
        <v>240</v>
      </c>
      <c r="E141" s="185" t="s">
        <v>381</v>
      </c>
      <c r="F141" s="186" t="s">
        <v>2528</v>
      </c>
      <c r="G141" s="187" t="s">
        <v>2389</v>
      </c>
      <c r="H141" s="188">
        <v>2</v>
      </c>
      <c r="I141" s="189"/>
      <c r="J141" s="190">
        <f>ROUND(I141*H141,2)</f>
        <v>0</v>
      </c>
      <c r="K141" s="186" t="s">
        <v>1</v>
      </c>
      <c r="L141" s="38"/>
      <c r="M141" s="191" t="s">
        <v>1</v>
      </c>
      <c r="N141" s="192" t="s">
        <v>41</v>
      </c>
      <c r="O141" s="60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17" t="s">
        <v>330</v>
      </c>
      <c r="AT141" s="17" t="s">
        <v>240</v>
      </c>
      <c r="AU141" s="17" t="s">
        <v>79</v>
      </c>
      <c r="AY141" s="17" t="s">
        <v>238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7" t="s">
        <v>77</v>
      </c>
      <c r="BK141" s="195">
        <f>ROUND(I141*H141,2)</f>
        <v>0</v>
      </c>
      <c r="BL141" s="17" t="s">
        <v>330</v>
      </c>
      <c r="BM141" s="17" t="s">
        <v>514</v>
      </c>
    </row>
    <row r="142" spans="2:47" s="1" customFormat="1" ht="10">
      <c r="B142" s="34"/>
      <c r="C142" s="35"/>
      <c r="D142" s="196" t="s">
        <v>247</v>
      </c>
      <c r="E142" s="35"/>
      <c r="F142" s="197" t="s">
        <v>2528</v>
      </c>
      <c r="G142" s="35"/>
      <c r="H142" s="35"/>
      <c r="I142" s="113"/>
      <c r="J142" s="35"/>
      <c r="K142" s="35"/>
      <c r="L142" s="38"/>
      <c r="M142" s="198"/>
      <c r="N142" s="60"/>
      <c r="O142" s="60"/>
      <c r="P142" s="60"/>
      <c r="Q142" s="60"/>
      <c r="R142" s="60"/>
      <c r="S142" s="60"/>
      <c r="T142" s="61"/>
      <c r="AT142" s="17" t="s">
        <v>247</v>
      </c>
      <c r="AU142" s="17" t="s">
        <v>79</v>
      </c>
    </row>
    <row r="143" spans="2:65" s="1" customFormat="1" ht="14.5" customHeight="1">
      <c r="B143" s="34"/>
      <c r="C143" s="184" t="s">
        <v>387</v>
      </c>
      <c r="D143" s="184" t="s">
        <v>240</v>
      </c>
      <c r="E143" s="185" t="s">
        <v>387</v>
      </c>
      <c r="F143" s="186" t="s">
        <v>2529</v>
      </c>
      <c r="G143" s="187" t="s">
        <v>2389</v>
      </c>
      <c r="H143" s="188">
        <v>2</v>
      </c>
      <c r="I143" s="189"/>
      <c r="J143" s="190">
        <f>ROUND(I143*H143,2)</f>
        <v>0</v>
      </c>
      <c r="K143" s="186" t="s">
        <v>1</v>
      </c>
      <c r="L143" s="38"/>
      <c r="M143" s="191" t="s">
        <v>1</v>
      </c>
      <c r="N143" s="192" t="s">
        <v>41</v>
      </c>
      <c r="O143" s="60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AR143" s="17" t="s">
        <v>330</v>
      </c>
      <c r="AT143" s="17" t="s">
        <v>240</v>
      </c>
      <c r="AU143" s="17" t="s">
        <v>79</v>
      </c>
      <c r="AY143" s="17" t="s">
        <v>238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7" t="s">
        <v>77</v>
      </c>
      <c r="BK143" s="195">
        <f>ROUND(I143*H143,2)</f>
        <v>0</v>
      </c>
      <c r="BL143" s="17" t="s">
        <v>330</v>
      </c>
      <c r="BM143" s="17" t="s">
        <v>526</v>
      </c>
    </row>
    <row r="144" spans="2:47" s="1" customFormat="1" ht="10">
      <c r="B144" s="34"/>
      <c r="C144" s="35"/>
      <c r="D144" s="196" t="s">
        <v>247</v>
      </c>
      <c r="E144" s="35"/>
      <c r="F144" s="197" t="s">
        <v>2529</v>
      </c>
      <c r="G144" s="35"/>
      <c r="H144" s="35"/>
      <c r="I144" s="113"/>
      <c r="J144" s="35"/>
      <c r="K144" s="35"/>
      <c r="L144" s="38"/>
      <c r="M144" s="198"/>
      <c r="N144" s="60"/>
      <c r="O144" s="60"/>
      <c r="P144" s="60"/>
      <c r="Q144" s="60"/>
      <c r="R144" s="60"/>
      <c r="S144" s="60"/>
      <c r="T144" s="61"/>
      <c r="AT144" s="17" t="s">
        <v>247</v>
      </c>
      <c r="AU144" s="17" t="s">
        <v>79</v>
      </c>
    </row>
    <row r="145" spans="2:65" s="1" customFormat="1" ht="14.5" customHeight="1">
      <c r="B145" s="34"/>
      <c r="C145" s="184" t="s">
        <v>393</v>
      </c>
      <c r="D145" s="184" t="s">
        <v>240</v>
      </c>
      <c r="E145" s="185" t="s">
        <v>393</v>
      </c>
      <c r="F145" s="186" t="s">
        <v>2530</v>
      </c>
      <c r="G145" s="187" t="s">
        <v>2389</v>
      </c>
      <c r="H145" s="188">
        <v>2</v>
      </c>
      <c r="I145" s="189"/>
      <c r="J145" s="190">
        <f>ROUND(I145*H145,2)</f>
        <v>0</v>
      </c>
      <c r="K145" s="186" t="s">
        <v>1</v>
      </c>
      <c r="L145" s="38"/>
      <c r="M145" s="191" t="s">
        <v>1</v>
      </c>
      <c r="N145" s="192" t="s">
        <v>41</v>
      </c>
      <c r="O145" s="60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AR145" s="17" t="s">
        <v>330</v>
      </c>
      <c r="AT145" s="17" t="s">
        <v>240</v>
      </c>
      <c r="AU145" s="17" t="s">
        <v>79</v>
      </c>
      <c r="AY145" s="17" t="s">
        <v>238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77</v>
      </c>
      <c r="BK145" s="195">
        <f>ROUND(I145*H145,2)</f>
        <v>0</v>
      </c>
      <c r="BL145" s="17" t="s">
        <v>330</v>
      </c>
      <c r="BM145" s="17" t="s">
        <v>538</v>
      </c>
    </row>
    <row r="146" spans="2:47" s="1" customFormat="1" ht="10">
      <c r="B146" s="34"/>
      <c r="C146" s="35"/>
      <c r="D146" s="196" t="s">
        <v>247</v>
      </c>
      <c r="E146" s="35"/>
      <c r="F146" s="197" t="s">
        <v>2530</v>
      </c>
      <c r="G146" s="35"/>
      <c r="H146" s="35"/>
      <c r="I146" s="113"/>
      <c r="J146" s="35"/>
      <c r="K146" s="35"/>
      <c r="L146" s="38"/>
      <c r="M146" s="198"/>
      <c r="N146" s="60"/>
      <c r="O146" s="60"/>
      <c r="P146" s="60"/>
      <c r="Q146" s="60"/>
      <c r="R146" s="60"/>
      <c r="S146" s="60"/>
      <c r="T146" s="61"/>
      <c r="AT146" s="17" t="s">
        <v>247</v>
      </c>
      <c r="AU146" s="17" t="s">
        <v>79</v>
      </c>
    </row>
    <row r="147" spans="2:65" s="1" customFormat="1" ht="14.5" customHeight="1">
      <c r="B147" s="34"/>
      <c r="C147" s="184" t="s">
        <v>160</v>
      </c>
      <c r="D147" s="184" t="s">
        <v>240</v>
      </c>
      <c r="E147" s="185" t="s">
        <v>160</v>
      </c>
      <c r="F147" s="186" t="s">
        <v>2531</v>
      </c>
      <c r="G147" s="187" t="s">
        <v>2389</v>
      </c>
      <c r="H147" s="188">
        <v>2</v>
      </c>
      <c r="I147" s="189"/>
      <c r="J147" s="190">
        <f>ROUND(I147*H147,2)</f>
        <v>0</v>
      </c>
      <c r="K147" s="186" t="s">
        <v>1</v>
      </c>
      <c r="L147" s="38"/>
      <c r="M147" s="191" t="s">
        <v>1</v>
      </c>
      <c r="N147" s="192" t="s">
        <v>41</v>
      </c>
      <c r="O147" s="60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AR147" s="17" t="s">
        <v>330</v>
      </c>
      <c r="AT147" s="17" t="s">
        <v>240</v>
      </c>
      <c r="AU147" s="17" t="s">
        <v>79</v>
      </c>
      <c r="AY147" s="17" t="s">
        <v>238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77</v>
      </c>
      <c r="BK147" s="195">
        <f>ROUND(I147*H147,2)</f>
        <v>0</v>
      </c>
      <c r="BL147" s="17" t="s">
        <v>330</v>
      </c>
      <c r="BM147" s="17" t="s">
        <v>144</v>
      </c>
    </row>
    <row r="148" spans="2:47" s="1" customFormat="1" ht="10">
      <c r="B148" s="34"/>
      <c r="C148" s="35"/>
      <c r="D148" s="196" t="s">
        <v>247</v>
      </c>
      <c r="E148" s="35"/>
      <c r="F148" s="197" t="s">
        <v>2531</v>
      </c>
      <c r="G148" s="35"/>
      <c r="H148" s="35"/>
      <c r="I148" s="113"/>
      <c r="J148" s="35"/>
      <c r="K148" s="35"/>
      <c r="L148" s="38"/>
      <c r="M148" s="198"/>
      <c r="N148" s="60"/>
      <c r="O148" s="60"/>
      <c r="P148" s="60"/>
      <c r="Q148" s="60"/>
      <c r="R148" s="60"/>
      <c r="S148" s="60"/>
      <c r="T148" s="61"/>
      <c r="AT148" s="17" t="s">
        <v>247</v>
      </c>
      <c r="AU148" s="17" t="s">
        <v>79</v>
      </c>
    </row>
    <row r="149" spans="2:65" s="1" customFormat="1" ht="14.5" customHeight="1">
      <c r="B149" s="34"/>
      <c r="C149" s="184" t="s">
        <v>402</v>
      </c>
      <c r="D149" s="184" t="s">
        <v>240</v>
      </c>
      <c r="E149" s="185" t="s">
        <v>402</v>
      </c>
      <c r="F149" s="186" t="s">
        <v>2532</v>
      </c>
      <c r="G149" s="187" t="s">
        <v>2389</v>
      </c>
      <c r="H149" s="188">
        <v>8</v>
      </c>
      <c r="I149" s="189"/>
      <c r="J149" s="190">
        <f>ROUND(I149*H149,2)</f>
        <v>0</v>
      </c>
      <c r="K149" s="186" t="s">
        <v>1</v>
      </c>
      <c r="L149" s="38"/>
      <c r="M149" s="191" t="s">
        <v>1</v>
      </c>
      <c r="N149" s="192" t="s">
        <v>41</v>
      </c>
      <c r="O149" s="60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AR149" s="17" t="s">
        <v>330</v>
      </c>
      <c r="AT149" s="17" t="s">
        <v>240</v>
      </c>
      <c r="AU149" s="17" t="s">
        <v>79</v>
      </c>
      <c r="AY149" s="17" t="s">
        <v>238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77</v>
      </c>
      <c r="BK149" s="195">
        <f>ROUND(I149*H149,2)</f>
        <v>0</v>
      </c>
      <c r="BL149" s="17" t="s">
        <v>330</v>
      </c>
      <c r="BM149" s="17" t="s">
        <v>561</v>
      </c>
    </row>
    <row r="150" spans="2:47" s="1" customFormat="1" ht="10">
      <c r="B150" s="34"/>
      <c r="C150" s="35"/>
      <c r="D150" s="196" t="s">
        <v>247</v>
      </c>
      <c r="E150" s="35"/>
      <c r="F150" s="197" t="s">
        <v>2532</v>
      </c>
      <c r="G150" s="35"/>
      <c r="H150" s="35"/>
      <c r="I150" s="113"/>
      <c r="J150" s="35"/>
      <c r="K150" s="35"/>
      <c r="L150" s="38"/>
      <c r="M150" s="198"/>
      <c r="N150" s="60"/>
      <c r="O150" s="60"/>
      <c r="P150" s="60"/>
      <c r="Q150" s="60"/>
      <c r="R150" s="60"/>
      <c r="S150" s="60"/>
      <c r="T150" s="61"/>
      <c r="AT150" s="17" t="s">
        <v>247</v>
      </c>
      <c r="AU150" s="17" t="s">
        <v>79</v>
      </c>
    </row>
    <row r="151" spans="2:65" s="1" customFormat="1" ht="14.5" customHeight="1">
      <c r="B151" s="34"/>
      <c r="C151" s="184" t="s">
        <v>410</v>
      </c>
      <c r="D151" s="184" t="s">
        <v>240</v>
      </c>
      <c r="E151" s="185" t="s">
        <v>410</v>
      </c>
      <c r="F151" s="186" t="s">
        <v>2533</v>
      </c>
      <c r="G151" s="187" t="s">
        <v>2389</v>
      </c>
      <c r="H151" s="188">
        <v>1</v>
      </c>
      <c r="I151" s="189"/>
      <c r="J151" s="190">
        <f>ROUND(I151*H151,2)</f>
        <v>0</v>
      </c>
      <c r="K151" s="186" t="s">
        <v>1</v>
      </c>
      <c r="L151" s="38"/>
      <c r="M151" s="191" t="s">
        <v>1</v>
      </c>
      <c r="N151" s="192" t="s">
        <v>41</v>
      </c>
      <c r="O151" s="60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17" t="s">
        <v>330</v>
      </c>
      <c r="AT151" s="17" t="s">
        <v>240</v>
      </c>
      <c r="AU151" s="17" t="s">
        <v>79</v>
      </c>
      <c r="AY151" s="17" t="s">
        <v>238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7" t="s">
        <v>77</v>
      </c>
      <c r="BK151" s="195">
        <f>ROUND(I151*H151,2)</f>
        <v>0</v>
      </c>
      <c r="BL151" s="17" t="s">
        <v>330</v>
      </c>
      <c r="BM151" s="17" t="s">
        <v>571</v>
      </c>
    </row>
    <row r="152" spans="2:47" s="1" customFormat="1" ht="10">
      <c r="B152" s="34"/>
      <c r="C152" s="35"/>
      <c r="D152" s="196" t="s">
        <v>247</v>
      </c>
      <c r="E152" s="35"/>
      <c r="F152" s="197" t="s">
        <v>2533</v>
      </c>
      <c r="G152" s="35"/>
      <c r="H152" s="35"/>
      <c r="I152" s="113"/>
      <c r="J152" s="35"/>
      <c r="K152" s="35"/>
      <c r="L152" s="38"/>
      <c r="M152" s="198"/>
      <c r="N152" s="60"/>
      <c r="O152" s="60"/>
      <c r="P152" s="60"/>
      <c r="Q152" s="60"/>
      <c r="R152" s="60"/>
      <c r="S152" s="60"/>
      <c r="T152" s="61"/>
      <c r="AT152" s="17" t="s">
        <v>247</v>
      </c>
      <c r="AU152" s="17" t="s">
        <v>79</v>
      </c>
    </row>
    <row r="153" spans="2:65" s="1" customFormat="1" ht="14.5" customHeight="1">
      <c r="B153" s="34"/>
      <c r="C153" s="184" t="s">
        <v>415</v>
      </c>
      <c r="D153" s="184" t="s">
        <v>240</v>
      </c>
      <c r="E153" s="185" t="s">
        <v>415</v>
      </c>
      <c r="F153" s="186" t="s">
        <v>2534</v>
      </c>
      <c r="G153" s="187" t="s">
        <v>2389</v>
      </c>
      <c r="H153" s="188">
        <v>3</v>
      </c>
      <c r="I153" s="189"/>
      <c r="J153" s="190">
        <f>ROUND(I153*H153,2)</f>
        <v>0</v>
      </c>
      <c r="K153" s="186" t="s">
        <v>1</v>
      </c>
      <c r="L153" s="38"/>
      <c r="M153" s="191" t="s">
        <v>1</v>
      </c>
      <c r="N153" s="192" t="s">
        <v>41</v>
      </c>
      <c r="O153" s="60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AR153" s="17" t="s">
        <v>330</v>
      </c>
      <c r="AT153" s="17" t="s">
        <v>240</v>
      </c>
      <c r="AU153" s="17" t="s">
        <v>79</v>
      </c>
      <c r="AY153" s="17" t="s">
        <v>238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7" t="s">
        <v>77</v>
      </c>
      <c r="BK153" s="195">
        <f>ROUND(I153*H153,2)</f>
        <v>0</v>
      </c>
      <c r="BL153" s="17" t="s">
        <v>330</v>
      </c>
      <c r="BM153" s="17" t="s">
        <v>582</v>
      </c>
    </row>
    <row r="154" spans="2:47" s="1" customFormat="1" ht="10">
      <c r="B154" s="34"/>
      <c r="C154" s="35"/>
      <c r="D154" s="196" t="s">
        <v>247</v>
      </c>
      <c r="E154" s="35"/>
      <c r="F154" s="197" t="s">
        <v>2534</v>
      </c>
      <c r="G154" s="35"/>
      <c r="H154" s="35"/>
      <c r="I154" s="113"/>
      <c r="J154" s="35"/>
      <c r="K154" s="35"/>
      <c r="L154" s="38"/>
      <c r="M154" s="198"/>
      <c r="N154" s="60"/>
      <c r="O154" s="60"/>
      <c r="P154" s="60"/>
      <c r="Q154" s="60"/>
      <c r="R154" s="60"/>
      <c r="S154" s="60"/>
      <c r="T154" s="61"/>
      <c r="AT154" s="17" t="s">
        <v>247</v>
      </c>
      <c r="AU154" s="17" t="s">
        <v>79</v>
      </c>
    </row>
    <row r="155" spans="2:65" s="1" customFormat="1" ht="14.5" customHeight="1">
      <c r="B155" s="34"/>
      <c r="C155" s="184" t="s">
        <v>419</v>
      </c>
      <c r="D155" s="184" t="s">
        <v>240</v>
      </c>
      <c r="E155" s="185" t="s">
        <v>419</v>
      </c>
      <c r="F155" s="186" t="s">
        <v>2535</v>
      </c>
      <c r="G155" s="187" t="s">
        <v>2389</v>
      </c>
      <c r="H155" s="188">
        <v>1</v>
      </c>
      <c r="I155" s="189"/>
      <c r="J155" s="190">
        <f>ROUND(I155*H155,2)</f>
        <v>0</v>
      </c>
      <c r="K155" s="186" t="s">
        <v>1</v>
      </c>
      <c r="L155" s="38"/>
      <c r="M155" s="191" t="s">
        <v>1</v>
      </c>
      <c r="N155" s="192" t="s">
        <v>41</v>
      </c>
      <c r="O155" s="60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17" t="s">
        <v>330</v>
      </c>
      <c r="AT155" s="17" t="s">
        <v>240</v>
      </c>
      <c r="AU155" s="17" t="s">
        <v>79</v>
      </c>
      <c r="AY155" s="17" t="s">
        <v>238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77</v>
      </c>
      <c r="BK155" s="195">
        <f>ROUND(I155*H155,2)</f>
        <v>0</v>
      </c>
      <c r="BL155" s="17" t="s">
        <v>330</v>
      </c>
      <c r="BM155" s="17" t="s">
        <v>594</v>
      </c>
    </row>
    <row r="156" spans="2:47" s="1" customFormat="1" ht="10">
      <c r="B156" s="34"/>
      <c r="C156" s="35"/>
      <c r="D156" s="196" t="s">
        <v>247</v>
      </c>
      <c r="E156" s="35"/>
      <c r="F156" s="197" t="s">
        <v>2535</v>
      </c>
      <c r="G156" s="35"/>
      <c r="H156" s="35"/>
      <c r="I156" s="113"/>
      <c r="J156" s="35"/>
      <c r="K156" s="35"/>
      <c r="L156" s="38"/>
      <c r="M156" s="198"/>
      <c r="N156" s="60"/>
      <c r="O156" s="60"/>
      <c r="P156" s="60"/>
      <c r="Q156" s="60"/>
      <c r="R156" s="60"/>
      <c r="S156" s="60"/>
      <c r="T156" s="61"/>
      <c r="AT156" s="17" t="s">
        <v>247</v>
      </c>
      <c r="AU156" s="17" t="s">
        <v>79</v>
      </c>
    </row>
    <row r="157" spans="2:65" s="1" customFormat="1" ht="14.5" customHeight="1">
      <c r="B157" s="34"/>
      <c r="C157" s="184" t="s">
        <v>425</v>
      </c>
      <c r="D157" s="184" t="s">
        <v>240</v>
      </c>
      <c r="E157" s="185" t="s">
        <v>425</v>
      </c>
      <c r="F157" s="186" t="s">
        <v>2536</v>
      </c>
      <c r="G157" s="187" t="s">
        <v>2389</v>
      </c>
      <c r="H157" s="188">
        <v>1</v>
      </c>
      <c r="I157" s="189"/>
      <c r="J157" s="190">
        <f>ROUND(I157*H157,2)</f>
        <v>0</v>
      </c>
      <c r="K157" s="186" t="s">
        <v>1</v>
      </c>
      <c r="L157" s="38"/>
      <c r="M157" s="191" t="s">
        <v>1</v>
      </c>
      <c r="N157" s="192" t="s">
        <v>41</v>
      </c>
      <c r="O157" s="60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17" t="s">
        <v>330</v>
      </c>
      <c r="AT157" s="17" t="s">
        <v>240</v>
      </c>
      <c r="AU157" s="17" t="s">
        <v>79</v>
      </c>
      <c r="AY157" s="17" t="s">
        <v>238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7" t="s">
        <v>77</v>
      </c>
      <c r="BK157" s="195">
        <f>ROUND(I157*H157,2)</f>
        <v>0</v>
      </c>
      <c r="BL157" s="17" t="s">
        <v>330</v>
      </c>
      <c r="BM157" s="17" t="s">
        <v>605</v>
      </c>
    </row>
    <row r="158" spans="2:47" s="1" customFormat="1" ht="10">
      <c r="B158" s="34"/>
      <c r="C158" s="35"/>
      <c r="D158" s="196" t="s">
        <v>247</v>
      </c>
      <c r="E158" s="35"/>
      <c r="F158" s="197" t="s">
        <v>2536</v>
      </c>
      <c r="G158" s="35"/>
      <c r="H158" s="35"/>
      <c r="I158" s="113"/>
      <c r="J158" s="35"/>
      <c r="K158" s="35"/>
      <c r="L158" s="38"/>
      <c r="M158" s="198"/>
      <c r="N158" s="60"/>
      <c r="O158" s="60"/>
      <c r="P158" s="60"/>
      <c r="Q158" s="60"/>
      <c r="R158" s="60"/>
      <c r="S158" s="60"/>
      <c r="T158" s="61"/>
      <c r="AT158" s="17" t="s">
        <v>247</v>
      </c>
      <c r="AU158" s="17" t="s">
        <v>79</v>
      </c>
    </row>
    <row r="159" spans="2:65" s="1" customFormat="1" ht="14.5" customHeight="1">
      <c r="B159" s="34"/>
      <c r="C159" s="184" t="s">
        <v>431</v>
      </c>
      <c r="D159" s="184" t="s">
        <v>240</v>
      </c>
      <c r="E159" s="185" t="s">
        <v>431</v>
      </c>
      <c r="F159" s="186" t="s">
        <v>2537</v>
      </c>
      <c r="G159" s="187" t="s">
        <v>2389</v>
      </c>
      <c r="H159" s="188">
        <v>10</v>
      </c>
      <c r="I159" s="189"/>
      <c r="J159" s="190">
        <f>ROUND(I159*H159,2)</f>
        <v>0</v>
      </c>
      <c r="K159" s="186" t="s">
        <v>1</v>
      </c>
      <c r="L159" s="38"/>
      <c r="M159" s="191" t="s">
        <v>1</v>
      </c>
      <c r="N159" s="192" t="s">
        <v>41</v>
      </c>
      <c r="O159" s="60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AR159" s="17" t="s">
        <v>330</v>
      </c>
      <c r="AT159" s="17" t="s">
        <v>240</v>
      </c>
      <c r="AU159" s="17" t="s">
        <v>79</v>
      </c>
      <c r="AY159" s="17" t="s">
        <v>238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77</v>
      </c>
      <c r="BK159" s="195">
        <f>ROUND(I159*H159,2)</f>
        <v>0</v>
      </c>
      <c r="BL159" s="17" t="s">
        <v>330</v>
      </c>
      <c r="BM159" s="17" t="s">
        <v>616</v>
      </c>
    </row>
    <row r="160" spans="2:47" s="1" customFormat="1" ht="10">
      <c r="B160" s="34"/>
      <c r="C160" s="35"/>
      <c r="D160" s="196" t="s">
        <v>247</v>
      </c>
      <c r="E160" s="35"/>
      <c r="F160" s="197" t="s">
        <v>2537</v>
      </c>
      <c r="G160" s="35"/>
      <c r="H160" s="35"/>
      <c r="I160" s="113"/>
      <c r="J160" s="35"/>
      <c r="K160" s="35"/>
      <c r="L160" s="38"/>
      <c r="M160" s="198"/>
      <c r="N160" s="60"/>
      <c r="O160" s="60"/>
      <c r="P160" s="60"/>
      <c r="Q160" s="60"/>
      <c r="R160" s="60"/>
      <c r="S160" s="60"/>
      <c r="T160" s="61"/>
      <c r="AT160" s="17" t="s">
        <v>247</v>
      </c>
      <c r="AU160" s="17" t="s">
        <v>79</v>
      </c>
    </row>
    <row r="161" spans="2:65" s="1" customFormat="1" ht="14.5" customHeight="1">
      <c r="B161" s="34"/>
      <c r="C161" s="184" t="s">
        <v>437</v>
      </c>
      <c r="D161" s="184" t="s">
        <v>240</v>
      </c>
      <c r="E161" s="185" t="s">
        <v>437</v>
      </c>
      <c r="F161" s="186" t="s">
        <v>2538</v>
      </c>
      <c r="G161" s="187" t="s">
        <v>2389</v>
      </c>
      <c r="H161" s="188">
        <v>1</v>
      </c>
      <c r="I161" s="189"/>
      <c r="J161" s="190">
        <f>ROUND(I161*H161,2)</f>
        <v>0</v>
      </c>
      <c r="K161" s="186" t="s">
        <v>1</v>
      </c>
      <c r="L161" s="38"/>
      <c r="M161" s="191" t="s">
        <v>1</v>
      </c>
      <c r="N161" s="192" t="s">
        <v>41</v>
      </c>
      <c r="O161" s="60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17" t="s">
        <v>330</v>
      </c>
      <c r="AT161" s="17" t="s">
        <v>240</v>
      </c>
      <c r="AU161" s="17" t="s">
        <v>79</v>
      </c>
      <c r="AY161" s="17" t="s">
        <v>238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77</v>
      </c>
      <c r="BK161" s="195">
        <f>ROUND(I161*H161,2)</f>
        <v>0</v>
      </c>
      <c r="BL161" s="17" t="s">
        <v>330</v>
      </c>
      <c r="BM161" s="17" t="s">
        <v>627</v>
      </c>
    </row>
    <row r="162" spans="2:47" s="1" customFormat="1" ht="10">
      <c r="B162" s="34"/>
      <c r="C162" s="35"/>
      <c r="D162" s="196" t="s">
        <v>247</v>
      </c>
      <c r="E162" s="35"/>
      <c r="F162" s="197" t="s">
        <v>2538</v>
      </c>
      <c r="G162" s="35"/>
      <c r="H162" s="35"/>
      <c r="I162" s="113"/>
      <c r="J162" s="35"/>
      <c r="K162" s="35"/>
      <c r="L162" s="38"/>
      <c r="M162" s="198"/>
      <c r="N162" s="60"/>
      <c r="O162" s="60"/>
      <c r="P162" s="60"/>
      <c r="Q162" s="60"/>
      <c r="R162" s="60"/>
      <c r="S162" s="60"/>
      <c r="T162" s="61"/>
      <c r="AT162" s="17" t="s">
        <v>247</v>
      </c>
      <c r="AU162" s="17" t="s">
        <v>79</v>
      </c>
    </row>
    <row r="163" spans="2:65" s="1" customFormat="1" ht="14.5" customHeight="1">
      <c r="B163" s="34"/>
      <c r="C163" s="184" t="s">
        <v>442</v>
      </c>
      <c r="D163" s="184" t="s">
        <v>240</v>
      </c>
      <c r="E163" s="185" t="s">
        <v>442</v>
      </c>
      <c r="F163" s="186" t="s">
        <v>2539</v>
      </c>
      <c r="G163" s="187" t="s">
        <v>2389</v>
      </c>
      <c r="H163" s="188">
        <v>2</v>
      </c>
      <c r="I163" s="189"/>
      <c r="J163" s="190">
        <f>ROUND(I163*H163,2)</f>
        <v>0</v>
      </c>
      <c r="K163" s="186" t="s">
        <v>1</v>
      </c>
      <c r="L163" s="38"/>
      <c r="M163" s="191" t="s">
        <v>1</v>
      </c>
      <c r="N163" s="192" t="s">
        <v>41</v>
      </c>
      <c r="O163" s="60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AR163" s="17" t="s">
        <v>330</v>
      </c>
      <c r="AT163" s="17" t="s">
        <v>240</v>
      </c>
      <c r="AU163" s="17" t="s">
        <v>79</v>
      </c>
      <c r="AY163" s="17" t="s">
        <v>238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7" t="s">
        <v>77</v>
      </c>
      <c r="BK163" s="195">
        <f>ROUND(I163*H163,2)</f>
        <v>0</v>
      </c>
      <c r="BL163" s="17" t="s">
        <v>330</v>
      </c>
      <c r="BM163" s="17" t="s">
        <v>638</v>
      </c>
    </row>
    <row r="164" spans="2:47" s="1" customFormat="1" ht="10">
      <c r="B164" s="34"/>
      <c r="C164" s="35"/>
      <c r="D164" s="196" t="s">
        <v>247</v>
      </c>
      <c r="E164" s="35"/>
      <c r="F164" s="197" t="s">
        <v>2539</v>
      </c>
      <c r="G164" s="35"/>
      <c r="H164" s="35"/>
      <c r="I164" s="113"/>
      <c r="J164" s="35"/>
      <c r="K164" s="35"/>
      <c r="L164" s="38"/>
      <c r="M164" s="198"/>
      <c r="N164" s="60"/>
      <c r="O164" s="60"/>
      <c r="P164" s="60"/>
      <c r="Q164" s="60"/>
      <c r="R164" s="60"/>
      <c r="S164" s="60"/>
      <c r="T164" s="61"/>
      <c r="AT164" s="17" t="s">
        <v>247</v>
      </c>
      <c r="AU164" s="17" t="s">
        <v>79</v>
      </c>
    </row>
    <row r="165" spans="2:65" s="1" customFormat="1" ht="14.5" customHeight="1">
      <c r="B165" s="34"/>
      <c r="C165" s="184" t="s">
        <v>151</v>
      </c>
      <c r="D165" s="184" t="s">
        <v>240</v>
      </c>
      <c r="E165" s="185" t="s">
        <v>151</v>
      </c>
      <c r="F165" s="186" t="s">
        <v>2540</v>
      </c>
      <c r="G165" s="187" t="s">
        <v>2389</v>
      </c>
      <c r="H165" s="188">
        <v>20</v>
      </c>
      <c r="I165" s="189"/>
      <c r="J165" s="190">
        <f>ROUND(I165*H165,2)</f>
        <v>0</v>
      </c>
      <c r="K165" s="186" t="s">
        <v>1</v>
      </c>
      <c r="L165" s="38"/>
      <c r="M165" s="191" t="s">
        <v>1</v>
      </c>
      <c r="N165" s="192" t="s">
        <v>41</v>
      </c>
      <c r="O165" s="60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7" t="s">
        <v>330</v>
      </c>
      <c r="AT165" s="17" t="s">
        <v>240</v>
      </c>
      <c r="AU165" s="17" t="s">
        <v>79</v>
      </c>
      <c r="AY165" s="17" t="s">
        <v>238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7" t="s">
        <v>77</v>
      </c>
      <c r="BK165" s="195">
        <f>ROUND(I165*H165,2)</f>
        <v>0</v>
      </c>
      <c r="BL165" s="17" t="s">
        <v>330</v>
      </c>
      <c r="BM165" s="17" t="s">
        <v>649</v>
      </c>
    </row>
    <row r="166" spans="2:47" s="1" customFormat="1" ht="10">
      <c r="B166" s="34"/>
      <c r="C166" s="35"/>
      <c r="D166" s="196" t="s">
        <v>247</v>
      </c>
      <c r="E166" s="35"/>
      <c r="F166" s="197" t="s">
        <v>2540</v>
      </c>
      <c r="G166" s="35"/>
      <c r="H166" s="35"/>
      <c r="I166" s="113"/>
      <c r="J166" s="35"/>
      <c r="K166" s="35"/>
      <c r="L166" s="38"/>
      <c r="M166" s="198"/>
      <c r="N166" s="60"/>
      <c r="O166" s="60"/>
      <c r="P166" s="60"/>
      <c r="Q166" s="60"/>
      <c r="R166" s="60"/>
      <c r="S166" s="60"/>
      <c r="T166" s="61"/>
      <c r="AT166" s="17" t="s">
        <v>247</v>
      </c>
      <c r="AU166" s="17" t="s">
        <v>79</v>
      </c>
    </row>
    <row r="167" spans="2:65" s="1" customFormat="1" ht="19" customHeight="1">
      <c r="B167" s="34"/>
      <c r="C167" s="184" t="s">
        <v>452</v>
      </c>
      <c r="D167" s="184" t="s">
        <v>240</v>
      </c>
      <c r="E167" s="185" t="s">
        <v>452</v>
      </c>
      <c r="F167" s="186" t="s">
        <v>2541</v>
      </c>
      <c r="G167" s="187" t="s">
        <v>2389</v>
      </c>
      <c r="H167" s="188">
        <v>28</v>
      </c>
      <c r="I167" s="189"/>
      <c r="J167" s="190">
        <f>ROUND(I167*H167,2)</f>
        <v>0</v>
      </c>
      <c r="K167" s="186" t="s">
        <v>1</v>
      </c>
      <c r="L167" s="38"/>
      <c r="M167" s="191" t="s">
        <v>1</v>
      </c>
      <c r="N167" s="192" t="s">
        <v>41</v>
      </c>
      <c r="O167" s="60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17" t="s">
        <v>330</v>
      </c>
      <c r="AT167" s="17" t="s">
        <v>240</v>
      </c>
      <c r="AU167" s="17" t="s">
        <v>79</v>
      </c>
      <c r="AY167" s="17" t="s">
        <v>238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7" t="s">
        <v>77</v>
      </c>
      <c r="BK167" s="195">
        <f>ROUND(I167*H167,2)</f>
        <v>0</v>
      </c>
      <c r="BL167" s="17" t="s">
        <v>330</v>
      </c>
      <c r="BM167" s="17" t="s">
        <v>660</v>
      </c>
    </row>
    <row r="168" spans="2:47" s="1" customFormat="1" ht="18">
      <c r="B168" s="34"/>
      <c r="C168" s="35"/>
      <c r="D168" s="196" t="s">
        <v>247</v>
      </c>
      <c r="E168" s="35"/>
      <c r="F168" s="197" t="s">
        <v>2541</v>
      </c>
      <c r="G168" s="35"/>
      <c r="H168" s="35"/>
      <c r="I168" s="113"/>
      <c r="J168" s="35"/>
      <c r="K168" s="35"/>
      <c r="L168" s="38"/>
      <c r="M168" s="198"/>
      <c r="N168" s="60"/>
      <c r="O168" s="60"/>
      <c r="P168" s="60"/>
      <c r="Q168" s="60"/>
      <c r="R168" s="60"/>
      <c r="S168" s="60"/>
      <c r="T168" s="61"/>
      <c r="AT168" s="17" t="s">
        <v>247</v>
      </c>
      <c r="AU168" s="17" t="s">
        <v>79</v>
      </c>
    </row>
    <row r="169" spans="2:65" s="1" customFormat="1" ht="14.5" customHeight="1">
      <c r="B169" s="34"/>
      <c r="C169" s="184" t="s">
        <v>457</v>
      </c>
      <c r="D169" s="184" t="s">
        <v>240</v>
      </c>
      <c r="E169" s="185" t="s">
        <v>457</v>
      </c>
      <c r="F169" s="186" t="s">
        <v>2542</v>
      </c>
      <c r="G169" s="187" t="s">
        <v>2389</v>
      </c>
      <c r="H169" s="188">
        <v>13</v>
      </c>
      <c r="I169" s="189"/>
      <c r="J169" s="190">
        <f>ROUND(I169*H169,2)</f>
        <v>0</v>
      </c>
      <c r="K169" s="186" t="s">
        <v>1</v>
      </c>
      <c r="L169" s="38"/>
      <c r="M169" s="191" t="s">
        <v>1</v>
      </c>
      <c r="N169" s="192" t="s">
        <v>41</v>
      </c>
      <c r="O169" s="60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7" t="s">
        <v>330</v>
      </c>
      <c r="AT169" s="17" t="s">
        <v>240</v>
      </c>
      <c r="AU169" s="17" t="s">
        <v>79</v>
      </c>
      <c r="AY169" s="17" t="s">
        <v>238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7" t="s">
        <v>77</v>
      </c>
      <c r="BK169" s="195">
        <f>ROUND(I169*H169,2)</f>
        <v>0</v>
      </c>
      <c r="BL169" s="17" t="s">
        <v>330</v>
      </c>
      <c r="BM169" s="17" t="s">
        <v>671</v>
      </c>
    </row>
    <row r="170" spans="2:47" s="1" customFormat="1" ht="10">
      <c r="B170" s="34"/>
      <c r="C170" s="35"/>
      <c r="D170" s="196" t="s">
        <v>247</v>
      </c>
      <c r="E170" s="35"/>
      <c r="F170" s="197" t="s">
        <v>2542</v>
      </c>
      <c r="G170" s="35"/>
      <c r="H170" s="35"/>
      <c r="I170" s="113"/>
      <c r="J170" s="35"/>
      <c r="K170" s="35"/>
      <c r="L170" s="38"/>
      <c r="M170" s="198"/>
      <c r="N170" s="60"/>
      <c r="O170" s="60"/>
      <c r="P170" s="60"/>
      <c r="Q170" s="60"/>
      <c r="R170" s="60"/>
      <c r="S170" s="60"/>
      <c r="T170" s="61"/>
      <c r="AT170" s="17" t="s">
        <v>247</v>
      </c>
      <c r="AU170" s="17" t="s">
        <v>79</v>
      </c>
    </row>
    <row r="171" spans="2:63" s="11" customFormat="1" ht="22.75" customHeight="1">
      <c r="B171" s="168"/>
      <c r="C171" s="169"/>
      <c r="D171" s="170" t="s">
        <v>69</v>
      </c>
      <c r="E171" s="182" t="s">
        <v>2543</v>
      </c>
      <c r="F171" s="182" t="s">
        <v>2544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SUM(P172:P193)</f>
        <v>0</v>
      </c>
      <c r="Q171" s="176"/>
      <c r="R171" s="177">
        <f>SUM(R172:R193)</f>
        <v>0</v>
      </c>
      <c r="S171" s="176"/>
      <c r="T171" s="178">
        <f>SUM(T172:T193)</f>
        <v>0</v>
      </c>
      <c r="AR171" s="179" t="s">
        <v>77</v>
      </c>
      <c r="AT171" s="180" t="s">
        <v>69</v>
      </c>
      <c r="AU171" s="180" t="s">
        <v>77</v>
      </c>
      <c r="AY171" s="179" t="s">
        <v>238</v>
      </c>
      <c r="BK171" s="181">
        <f>SUM(BK172:BK193)</f>
        <v>0</v>
      </c>
    </row>
    <row r="172" spans="2:65" s="1" customFormat="1" ht="14.5" customHeight="1">
      <c r="B172" s="34"/>
      <c r="C172" s="184" t="s">
        <v>463</v>
      </c>
      <c r="D172" s="184" t="s">
        <v>240</v>
      </c>
      <c r="E172" s="185" t="s">
        <v>463</v>
      </c>
      <c r="F172" s="186" t="s">
        <v>2514</v>
      </c>
      <c r="G172" s="187" t="s">
        <v>2389</v>
      </c>
      <c r="H172" s="188">
        <v>900</v>
      </c>
      <c r="I172" s="189"/>
      <c r="J172" s="190">
        <f>ROUND(I172*H172,2)</f>
        <v>0</v>
      </c>
      <c r="K172" s="186" t="s">
        <v>1</v>
      </c>
      <c r="L172" s="38"/>
      <c r="M172" s="191" t="s">
        <v>1</v>
      </c>
      <c r="N172" s="192" t="s">
        <v>41</v>
      </c>
      <c r="O172" s="60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AR172" s="17" t="s">
        <v>330</v>
      </c>
      <c r="AT172" s="17" t="s">
        <v>240</v>
      </c>
      <c r="AU172" s="17" t="s">
        <v>79</v>
      </c>
      <c r="AY172" s="17" t="s">
        <v>238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7" t="s">
        <v>77</v>
      </c>
      <c r="BK172" s="195">
        <f>ROUND(I172*H172,2)</f>
        <v>0</v>
      </c>
      <c r="BL172" s="17" t="s">
        <v>330</v>
      </c>
      <c r="BM172" s="17" t="s">
        <v>686</v>
      </c>
    </row>
    <row r="173" spans="2:47" s="1" customFormat="1" ht="10">
      <c r="B173" s="34"/>
      <c r="C173" s="35"/>
      <c r="D173" s="196" t="s">
        <v>247</v>
      </c>
      <c r="E173" s="35"/>
      <c r="F173" s="197" t="s">
        <v>2514</v>
      </c>
      <c r="G173" s="35"/>
      <c r="H173" s="35"/>
      <c r="I173" s="113"/>
      <c r="J173" s="35"/>
      <c r="K173" s="35"/>
      <c r="L173" s="38"/>
      <c r="M173" s="198"/>
      <c r="N173" s="60"/>
      <c r="O173" s="60"/>
      <c r="P173" s="60"/>
      <c r="Q173" s="60"/>
      <c r="R173" s="60"/>
      <c r="S173" s="60"/>
      <c r="T173" s="61"/>
      <c r="AT173" s="17" t="s">
        <v>247</v>
      </c>
      <c r="AU173" s="17" t="s">
        <v>79</v>
      </c>
    </row>
    <row r="174" spans="2:65" s="1" customFormat="1" ht="14.5" customHeight="1">
      <c r="B174" s="34"/>
      <c r="C174" s="184" t="s">
        <v>469</v>
      </c>
      <c r="D174" s="184" t="s">
        <v>240</v>
      </c>
      <c r="E174" s="185" t="s">
        <v>469</v>
      </c>
      <c r="F174" s="186" t="s">
        <v>2517</v>
      </c>
      <c r="G174" s="187" t="s">
        <v>281</v>
      </c>
      <c r="H174" s="188">
        <v>5</v>
      </c>
      <c r="I174" s="189"/>
      <c r="J174" s="190">
        <f>ROUND(I174*H174,2)</f>
        <v>0</v>
      </c>
      <c r="K174" s="186" t="s">
        <v>1</v>
      </c>
      <c r="L174" s="38"/>
      <c r="M174" s="191" t="s">
        <v>1</v>
      </c>
      <c r="N174" s="192" t="s">
        <v>41</v>
      </c>
      <c r="O174" s="60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AR174" s="17" t="s">
        <v>330</v>
      </c>
      <c r="AT174" s="17" t="s">
        <v>240</v>
      </c>
      <c r="AU174" s="17" t="s">
        <v>79</v>
      </c>
      <c r="AY174" s="17" t="s">
        <v>238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7" t="s">
        <v>77</v>
      </c>
      <c r="BK174" s="195">
        <f>ROUND(I174*H174,2)</f>
        <v>0</v>
      </c>
      <c r="BL174" s="17" t="s">
        <v>330</v>
      </c>
      <c r="BM174" s="17" t="s">
        <v>698</v>
      </c>
    </row>
    <row r="175" spans="2:47" s="1" customFormat="1" ht="10">
      <c r="B175" s="34"/>
      <c r="C175" s="35"/>
      <c r="D175" s="196" t="s">
        <v>247</v>
      </c>
      <c r="E175" s="35"/>
      <c r="F175" s="197" t="s">
        <v>2517</v>
      </c>
      <c r="G175" s="35"/>
      <c r="H175" s="35"/>
      <c r="I175" s="113"/>
      <c r="J175" s="35"/>
      <c r="K175" s="35"/>
      <c r="L175" s="38"/>
      <c r="M175" s="198"/>
      <c r="N175" s="60"/>
      <c r="O175" s="60"/>
      <c r="P175" s="60"/>
      <c r="Q175" s="60"/>
      <c r="R175" s="60"/>
      <c r="S175" s="60"/>
      <c r="T175" s="61"/>
      <c r="AT175" s="17" t="s">
        <v>247</v>
      </c>
      <c r="AU175" s="17" t="s">
        <v>79</v>
      </c>
    </row>
    <row r="176" spans="2:65" s="1" customFormat="1" ht="14.5" customHeight="1">
      <c r="B176" s="34"/>
      <c r="C176" s="184" t="s">
        <v>475</v>
      </c>
      <c r="D176" s="184" t="s">
        <v>240</v>
      </c>
      <c r="E176" s="185" t="s">
        <v>475</v>
      </c>
      <c r="F176" s="186" t="s">
        <v>2518</v>
      </c>
      <c r="G176" s="187" t="s">
        <v>281</v>
      </c>
      <c r="H176" s="188">
        <v>140</v>
      </c>
      <c r="I176" s="189"/>
      <c r="J176" s="190">
        <f>ROUND(I176*H176,2)</f>
        <v>0</v>
      </c>
      <c r="K176" s="186" t="s">
        <v>1</v>
      </c>
      <c r="L176" s="38"/>
      <c r="M176" s="191" t="s">
        <v>1</v>
      </c>
      <c r="N176" s="192" t="s">
        <v>41</v>
      </c>
      <c r="O176" s="60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AR176" s="17" t="s">
        <v>330</v>
      </c>
      <c r="AT176" s="17" t="s">
        <v>240</v>
      </c>
      <c r="AU176" s="17" t="s">
        <v>79</v>
      </c>
      <c r="AY176" s="17" t="s">
        <v>238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7" t="s">
        <v>77</v>
      </c>
      <c r="BK176" s="195">
        <f>ROUND(I176*H176,2)</f>
        <v>0</v>
      </c>
      <c r="BL176" s="17" t="s">
        <v>330</v>
      </c>
      <c r="BM176" s="17" t="s">
        <v>709</v>
      </c>
    </row>
    <row r="177" spans="2:47" s="1" customFormat="1" ht="10">
      <c r="B177" s="34"/>
      <c r="C177" s="35"/>
      <c r="D177" s="196" t="s">
        <v>247</v>
      </c>
      <c r="E177" s="35"/>
      <c r="F177" s="197" t="s">
        <v>2518</v>
      </c>
      <c r="G177" s="35"/>
      <c r="H177" s="35"/>
      <c r="I177" s="113"/>
      <c r="J177" s="35"/>
      <c r="K177" s="35"/>
      <c r="L177" s="38"/>
      <c r="M177" s="198"/>
      <c r="N177" s="60"/>
      <c r="O177" s="60"/>
      <c r="P177" s="60"/>
      <c r="Q177" s="60"/>
      <c r="R177" s="60"/>
      <c r="S177" s="60"/>
      <c r="T177" s="61"/>
      <c r="AT177" s="17" t="s">
        <v>247</v>
      </c>
      <c r="AU177" s="17" t="s">
        <v>79</v>
      </c>
    </row>
    <row r="178" spans="2:65" s="1" customFormat="1" ht="14.5" customHeight="1">
      <c r="B178" s="34"/>
      <c r="C178" s="184" t="s">
        <v>482</v>
      </c>
      <c r="D178" s="184" t="s">
        <v>240</v>
      </c>
      <c r="E178" s="185" t="s">
        <v>482</v>
      </c>
      <c r="F178" s="186" t="s">
        <v>2519</v>
      </c>
      <c r="G178" s="187" t="s">
        <v>281</v>
      </c>
      <c r="H178" s="188">
        <v>25</v>
      </c>
      <c r="I178" s="189"/>
      <c r="J178" s="190">
        <f>ROUND(I178*H178,2)</f>
        <v>0</v>
      </c>
      <c r="K178" s="186" t="s">
        <v>1</v>
      </c>
      <c r="L178" s="38"/>
      <c r="M178" s="191" t="s">
        <v>1</v>
      </c>
      <c r="N178" s="192" t="s">
        <v>41</v>
      </c>
      <c r="O178" s="60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AR178" s="17" t="s">
        <v>330</v>
      </c>
      <c r="AT178" s="17" t="s">
        <v>240</v>
      </c>
      <c r="AU178" s="17" t="s">
        <v>79</v>
      </c>
      <c r="AY178" s="17" t="s">
        <v>238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7" t="s">
        <v>77</v>
      </c>
      <c r="BK178" s="195">
        <f>ROUND(I178*H178,2)</f>
        <v>0</v>
      </c>
      <c r="BL178" s="17" t="s">
        <v>330</v>
      </c>
      <c r="BM178" s="17" t="s">
        <v>721</v>
      </c>
    </row>
    <row r="179" spans="2:47" s="1" customFormat="1" ht="10">
      <c r="B179" s="34"/>
      <c r="C179" s="35"/>
      <c r="D179" s="196" t="s">
        <v>247</v>
      </c>
      <c r="E179" s="35"/>
      <c r="F179" s="197" t="s">
        <v>2519</v>
      </c>
      <c r="G179" s="35"/>
      <c r="H179" s="35"/>
      <c r="I179" s="113"/>
      <c r="J179" s="35"/>
      <c r="K179" s="35"/>
      <c r="L179" s="38"/>
      <c r="M179" s="198"/>
      <c r="N179" s="60"/>
      <c r="O179" s="60"/>
      <c r="P179" s="60"/>
      <c r="Q179" s="60"/>
      <c r="R179" s="60"/>
      <c r="S179" s="60"/>
      <c r="T179" s="61"/>
      <c r="AT179" s="17" t="s">
        <v>247</v>
      </c>
      <c r="AU179" s="17" t="s">
        <v>79</v>
      </c>
    </row>
    <row r="180" spans="2:65" s="1" customFormat="1" ht="14.5" customHeight="1">
      <c r="B180" s="34"/>
      <c r="C180" s="184" t="s">
        <v>487</v>
      </c>
      <c r="D180" s="184" t="s">
        <v>240</v>
      </c>
      <c r="E180" s="185" t="s">
        <v>487</v>
      </c>
      <c r="F180" s="186" t="s">
        <v>2521</v>
      </c>
      <c r="G180" s="187" t="s">
        <v>281</v>
      </c>
      <c r="H180" s="188">
        <v>68</v>
      </c>
      <c r="I180" s="189"/>
      <c r="J180" s="190">
        <f>ROUND(I180*H180,2)</f>
        <v>0</v>
      </c>
      <c r="K180" s="186" t="s">
        <v>1</v>
      </c>
      <c r="L180" s="38"/>
      <c r="M180" s="191" t="s">
        <v>1</v>
      </c>
      <c r="N180" s="192" t="s">
        <v>41</v>
      </c>
      <c r="O180" s="60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AR180" s="17" t="s">
        <v>330</v>
      </c>
      <c r="AT180" s="17" t="s">
        <v>240</v>
      </c>
      <c r="AU180" s="17" t="s">
        <v>79</v>
      </c>
      <c r="AY180" s="17" t="s">
        <v>238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7" t="s">
        <v>77</v>
      </c>
      <c r="BK180" s="195">
        <f>ROUND(I180*H180,2)</f>
        <v>0</v>
      </c>
      <c r="BL180" s="17" t="s">
        <v>330</v>
      </c>
      <c r="BM180" s="17" t="s">
        <v>732</v>
      </c>
    </row>
    <row r="181" spans="2:47" s="1" customFormat="1" ht="10">
      <c r="B181" s="34"/>
      <c r="C181" s="35"/>
      <c r="D181" s="196" t="s">
        <v>247</v>
      </c>
      <c r="E181" s="35"/>
      <c r="F181" s="197" t="s">
        <v>2521</v>
      </c>
      <c r="G181" s="35"/>
      <c r="H181" s="35"/>
      <c r="I181" s="113"/>
      <c r="J181" s="35"/>
      <c r="K181" s="35"/>
      <c r="L181" s="38"/>
      <c r="M181" s="198"/>
      <c r="N181" s="60"/>
      <c r="O181" s="60"/>
      <c r="P181" s="60"/>
      <c r="Q181" s="60"/>
      <c r="R181" s="60"/>
      <c r="S181" s="60"/>
      <c r="T181" s="61"/>
      <c r="AT181" s="17" t="s">
        <v>247</v>
      </c>
      <c r="AU181" s="17" t="s">
        <v>79</v>
      </c>
    </row>
    <row r="182" spans="2:65" s="1" customFormat="1" ht="14.5" customHeight="1">
      <c r="B182" s="34"/>
      <c r="C182" s="184" t="s">
        <v>492</v>
      </c>
      <c r="D182" s="184" t="s">
        <v>240</v>
      </c>
      <c r="E182" s="185" t="s">
        <v>492</v>
      </c>
      <c r="F182" s="186" t="s">
        <v>2527</v>
      </c>
      <c r="G182" s="187" t="s">
        <v>2389</v>
      </c>
      <c r="H182" s="188">
        <v>1</v>
      </c>
      <c r="I182" s="189"/>
      <c r="J182" s="190">
        <f>ROUND(I182*H182,2)</f>
        <v>0</v>
      </c>
      <c r="K182" s="186" t="s">
        <v>1</v>
      </c>
      <c r="L182" s="38"/>
      <c r="M182" s="191" t="s">
        <v>1</v>
      </c>
      <c r="N182" s="192" t="s">
        <v>41</v>
      </c>
      <c r="O182" s="60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AR182" s="17" t="s">
        <v>330</v>
      </c>
      <c r="AT182" s="17" t="s">
        <v>240</v>
      </c>
      <c r="AU182" s="17" t="s">
        <v>79</v>
      </c>
      <c r="AY182" s="17" t="s">
        <v>238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77</v>
      </c>
      <c r="BK182" s="195">
        <f>ROUND(I182*H182,2)</f>
        <v>0</v>
      </c>
      <c r="BL182" s="17" t="s">
        <v>330</v>
      </c>
      <c r="BM182" s="17" t="s">
        <v>742</v>
      </c>
    </row>
    <row r="183" spans="2:47" s="1" customFormat="1" ht="10">
      <c r="B183" s="34"/>
      <c r="C183" s="35"/>
      <c r="D183" s="196" t="s">
        <v>247</v>
      </c>
      <c r="E183" s="35"/>
      <c r="F183" s="197" t="s">
        <v>2527</v>
      </c>
      <c r="G183" s="35"/>
      <c r="H183" s="35"/>
      <c r="I183" s="113"/>
      <c r="J183" s="35"/>
      <c r="K183" s="35"/>
      <c r="L183" s="38"/>
      <c r="M183" s="198"/>
      <c r="N183" s="60"/>
      <c r="O183" s="60"/>
      <c r="P183" s="60"/>
      <c r="Q183" s="60"/>
      <c r="R183" s="60"/>
      <c r="S183" s="60"/>
      <c r="T183" s="61"/>
      <c r="AT183" s="17" t="s">
        <v>247</v>
      </c>
      <c r="AU183" s="17" t="s">
        <v>79</v>
      </c>
    </row>
    <row r="184" spans="2:65" s="1" customFormat="1" ht="14.5" customHeight="1">
      <c r="B184" s="34"/>
      <c r="C184" s="184" t="s">
        <v>176</v>
      </c>
      <c r="D184" s="184" t="s">
        <v>240</v>
      </c>
      <c r="E184" s="185" t="s">
        <v>176</v>
      </c>
      <c r="F184" s="186" t="s">
        <v>2532</v>
      </c>
      <c r="G184" s="187" t="s">
        <v>2389</v>
      </c>
      <c r="H184" s="188">
        <v>10</v>
      </c>
      <c r="I184" s="189"/>
      <c r="J184" s="190">
        <f>ROUND(I184*H184,2)</f>
        <v>0</v>
      </c>
      <c r="K184" s="186" t="s">
        <v>1</v>
      </c>
      <c r="L184" s="38"/>
      <c r="M184" s="191" t="s">
        <v>1</v>
      </c>
      <c r="N184" s="192" t="s">
        <v>41</v>
      </c>
      <c r="O184" s="60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AR184" s="17" t="s">
        <v>330</v>
      </c>
      <c r="AT184" s="17" t="s">
        <v>240</v>
      </c>
      <c r="AU184" s="17" t="s">
        <v>79</v>
      </c>
      <c r="AY184" s="17" t="s">
        <v>238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77</v>
      </c>
      <c r="BK184" s="195">
        <f>ROUND(I184*H184,2)</f>
        <v>0</v>
      </c>
      <c r="BL184" s="17" t="s">
        <v>330</v>
      </c>
      <c r="BM184" s="17" t="s">
        <v>753</v>
      </c>
    </row>
    <row r="185" spans="2:47" s="1" customFormat="1" ht="10">
      <c r="B185" s="34"/>
      <c r="C185" s="35"/>
      <c r="D185" s="196" t="s">
        <v>247</v>
      </c>
      <c r="E185" s="35"/>
      <c r="F185" s="197" t="s">
        <v>2532</v>
      </c>
      <c r="G185" s="35"/>
      <c r="H185" s="35"/>
      <c r="I185" s="113"/>
      <c r="J185" s="35"/>
      <c r="K185" s="35"/>
      <c r="L185" s="38"/>
      <c r="M185" s="198"/>
      <c r="N185" s="60"/>
      <c r="O185" s="60"/>
      <c r="P185" s="60"/>
      <c r="Q185" s="60"/>
      <c r="R185" s="60"/>
      <c r="S185" s="60"/>
      <c r="T185" s="61"/>
      <c r="AT185" s="17" t="s">
        <v>247</v>
      </c>
      <c r="AU185" s="17" t="s">
        <v>79</v>
      </c>
    </row>
    <row r="186" spans="2:65" s="1" customFormat="1" ht="14.5" customHeight="1">
      <c r="B186" s="34"/>
      <c r="C186" s="184" t="s">
        <v>502</v>
      </c>
      <c r="D186" s="184" t="s">
        <v>240</v>
      </c>
      <c r="E186" s="185" t="s">
        <v>502</v>
      </c>
      <c r="F186" s="186" t="s">
        <v>2535</v>
      </c>
      <c r="G186" s="187" t="s">
        <v>2389</v>
      </c>
      <c r="H186" s="188">
        <v>1</v>
      </c>
      <c r="I186" s="189"/>
      <c r="J186" s="190">
        <f>ROUND(I186*H186,2)</f>
        <v>0</v>
      </c>
      <c r="K186" s="186" t="s">
        <v>1</v>
      </c>
      <c r="L186" s="38"/>
      <c r="M186" s="191" t="s">
        <v>1</v>
      </c>
      <c r="N186" s="192" t="s">
        <v>41</v>
      </c>
      <c r="O186" s="60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AR186" s="17" t="s">
        <v>330</v>
      </c>
      <c r="AT186" s="17" t="s">
        <v>240</v>
      </c>
      <c r="AU186" s="17" t="s">
        <v>79</v>
      </c>
      <c r="AY186" s="17" t="s">
        <v>238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7" t="s">
        <v>77</v>
      </c>
      <c r="BK186" s="195">
        <f>ROUND(I186*H186,2)</f>
        <v>0</v>
      </c>
      <c r="BL186" s="17" t="s">
        <v>330</v>
      </c>
      <c r="BM186" s="17" t="s">
        <v>765</v>
      </c>
    </row>
    <row r="187" spans="2:47" s="1" customFormat="1" ht="10">
      <c r="B187" s="34"/>
      <c r="C187" s="35"/>
      <c r="D187" s="196" t="s">
        <v>247</v>
      </c>
      <c r="E187" s="35"/>
      <c r="F187" s="197" t="s">
        <v>2535</v>
      </c>
      <c r="G187" s="35"/>
      <c r="H187" s="35"/>
      <c r="I187" s="113"/>
      <c r="J187" s="35"/>
      <c r="K187" s="35"/>
      <c r="L187" s="38"/>
      <c r="M187" s="198"/>
      <c r="N187" s="60"/>
      <c r="O187" s="60"/>
      <c r="P187" s="60"/>
      <c r="Q187" s="60"/>
      <c r="R187" s="60"/>
      <c r="S187" s="60"/>
      <c r="T187" s="61"/>
      <c r="AT187" s="17" t="s">
        <v>247</v>
      </c>
      <c r="AU187" s="17" t="s">
        <v>79</v>
      </c>
    </row>
    <row r="188" spans="2:65" s="1" customFormat="1" ht="14.5" customHeight="1">
      <c r="B188" s="34"/>
      <c r="C188" s="184" t="s">
        <v>508</v>
      </c>
      <c r="D188" s="184" t="s">
        <v>240</v>
      </c>
      <c r="E188" s="185" t="s">
        <v>508</v>
      </c>
      <c r="F188" s="186" t="s">
        <v>2537</v>
      </c>
      <c r="G188" s="187" t="s">
        <v>2389</v>
      </c>
      <c r="H188" s="188">
        <v>6</v>
      </c>
      <c r="I188" s="189"/>
      <c r="J188" s="190">
        <f>ROUND(I188*H188,2)</f>
        <v>0</v>
      </c>
      <c r="K188" s="186" t="s">
        <v>1</v>
      </c>
      <c r="L188" s="38"/>
      <c r="M188" s="191" t="s">
        <v>1</v>
      </c>
      <c r="N188" s="192" t="s">
        <v>41</v>
      </c>
      <c r="O188" s="60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7" t="s">
        <v>330</v>
      </c>
      <c r="AT188" s="17" t="s">
        <v>240</v>
      </c>
      <c r="AU188" s="17" t="s">
        <v>79</v>
      </c>
      <c r="AY188" s="17" t="s">
        <v>238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7" t="s">
        <v>77</v>
      </c>
      <c r="BK188" s="195">
        <f>ROUND(I188*H188,2)</f>
        <v>0</v>
      </c>
      <c r="BL188" s="17" t="s">
        <v>330</v>
      </c>
      <c r="BM188" s="17" t="s">
        <v>775</v>
      </c>
    </row>
    <row r="189" spans="2:47" s="1" customFormat="1" ht="10">
      <c r="B189" s="34"/>
      <c r="C189" s="35"/>
      <c r="D189" s="196" t="s">
        <v>247</v>
      </c>
      <c r="E189" s="35"/>
      <c r="F189" s="197" t="s">
        <v>2537</v>
      </c>
      <c r="G189" s="35"/>
      <c r="H189" s="35"/>
      <c r="I189" s="113"/>
      <c r="J189" s="35"/>
      <c r="K189" s="35"/>
      <c r="L189" s="38"/>
      <c r="M189" s="198"/>
      <c r="N189" s="60"/>
      <c r="O189" s="60"/>
      <c r="P189" s="60"/>
      <c r="Q189" s="60"/>
      <c r="R189" s="60"/>
      <c r="S189" s="60"/>
      <c r="T189" s="61"/>
      <c r="AT189" s="17" t="s">
        <v>247</v>
      </c>
      <c r="AU189" s="17" t="s">
        <v>79</v>
      </c>
    </row>
    <row r="190" spans="2:65" s="1" customFormat="1" ht="14.5" customHeight="1">
      <c r="B190" s="34"/>
      <c r="C190" s="184" t="s">
        <v>514</v>
      </c>
      <c r="D190" s="184" t="s">
        <v>240</v>
      </c>
      <c r="E190" s="185" t="s">
        <v>514</v>
      </c>
      <c r="F190" s="186" t="s">
        <v>2545</v>
      </c>
      <c r="G190" s="187" t="s">
        <v>2389</v>
      </c>
      <c r="H190" s="188">
        <v>23</v>
      </c>
      <c r="I190" s="189"/>
      <c r="J190" s="190">
        <f>ROUND(I190*H190,2)</f>
        <v>0</v>
      </c>
      <c r="K190" s="186" t="s">
        <v>1</v>
      </c>
      <c r="L190" s="38"/>
      <c r="M190" s="191" t="s">
        <v>1</v>
      </c>
      <c r="N190" s="192" t="s">
        <v>41</v>
      </c>
      <c r="O190" s="60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AR190" s="17" t="s">
        <v>330</v>
      </c>
      <c r="AT190" s="17" t="s">
        <v>240</v>
      </c>
      <c r="AU190" s="17" t="s">
        <v>79</v>
      </c>
      <c r="AY190" s="17" t="s">
        <v>238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7" t="s">
        <v>77</v>
      </c>
      <c r="BK190" s="195">
        <f>ROUND(I190*H190,2)</f>
        <v>0</v>
      </c>
      <c r="BL190" s="17" t="s">
        <v>330</v>
      </c>
      <c r="BM190" s="17" t="s">
        <v>783</v>
      </c>
    </row>
    <row r="191" spans="2:47" s="1" customFormat="1" ht="10">
      <c r="B191" s="34"/>
      <c r="C191" s="35"/>
      <c r="D191" s="196" t="s">
        <v>247</v>
      </c>
      <c r="E191" s="35"/>
      <c r="F191" s="197" t="s">
        <v>2545</v>
      </c>
      <c r="G191" s="35"/>
      <c r="H191" s="35"/>
      <c r="I191" s="113"/>
      <c r="J191" s="35"/>
      <c r="K191" s="35"/>
      <c r="L191" s="38"/>
      <c r="M191" s="198"/>
      <c r="N191" s="60"/>
      <c r="O191" s="60"/>
      <c r="P191" s="60"/>
      <c r="Q191" s="60"/>
      <c r="R191" s="60"/>
      <c r="S191" s="60"/>
      <c r="T191" s="61"/>
      <c r="AT191" s="17" t="s">
        <v>247</v>
      </c>
      <c r="AU191" s="17" t="s">
        <v>79</v>
      </c>
    </row>
    <row r="192" spans="2:65" s="1" customFormat="1" ht="14.5" customHeight="1">
      <c r="B192" s="34"/>
      <c r="C192" s="184" t="s">
        <v>519</v>
      </c>
      <c r="D192" s="184" t="s">
        <v>240</v>
      </c>
      <c r="E192" s="185" t="s">
        <v>519</v>
      </c>
      <c r="F192" s="186" t="s">
        <v>2542</v>
      </c>
      <c r="G192" s="187" t="s">
        <v>2389</v>
      </c>
      <c r="H192" s="188">
        <v>8</v>
      </c>
      <c r="I192" s="189"/>
      <c r="J192" s="190">
        <f>ROUND(I192*H192,2)</f>
        <v>0</v>
      </c>
      <c r="K192" s="186" t="s">
        <v>1</v>
      </c>
      <c r="L192" s="38"/>
      <c r="M192" s="191" t="s">
        <v>1</v>
      </c>
      <c r="N192" s="192" t="s">
        <v>41</v>
      </c>
      <c r="O192" s="60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17" t="s">
        <v>330</v>
      </c>
      <c r="AT192" s="17" t="s">
        <v>240</v>
      </c>
      <c r="AU192" s="17" t="s">
        <v>79</v>
      </c>
      <c r="AY192" s="17" t="s">
        <v>238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7" t="s">
        <v>77</v>
      </c>
      <c r="BK192" s="195">
        <f>ROUND(I192*H192,2)</f>
        <v>0</v>
      </c>
      <c r="BL192" s="17" t="s">
        <v>330</v>
      </c>
      <c r="BM192" s="17" t="s">
        <v>793</v>
      </c>
    </row>
    <row r="193" spans="2:47" s="1" customFormat="1" ht="10">
      <c r="B193" s="34"/>
      <c r="C193" s="35"/>
      <c r="D193" s="196" t="s">
        <v>247</v>
      </c>
      <c r="E193" s="35"/>
      <c r="F193" s="197" t="s">
        <v>2542</v>
      </c>
      <c r="G193" s="35"/>
      <c r="H193" s="35"/>
      <c r="I193" s="113"/>
      <c r="J193" s="35"/>
      <c r="K193" s="35"/>
      <c r="L193" s="38"/>
      <c r="M193" s="198"/>
      <c r="N193" s="60"/>
      <c r="O193" s="60"/>
      <c r="P193" s="60"/>
      <c r="Q193" s="60"/>
      <c r="R193" s="60"/>
      <c r="S193" s="60"/>
      <c r="T193" s="61"/>
      <c r="AT193" s="17" t="s">
        <v>247</v>
      </c>
      <c r="AU193" s="17" t="s">
        <v>79</v>
      </c>
    </row>
    <row r="194" spans="2:63" s="11" customFormat="1" ht="25.9" customHeight="1">
      <c r="B194" s="168"/>
      <c r="C194" s="169"/>
      <c r="D194" s="170" t="s">
        <v>69</v>
      </c>
      <c r="E194" s="171" t="s">
        <v>2546</v>
      </c>
      <c r="F194" s="171" t="s">
        <v>2547</v>
      </c>
      <c r="G194" s="169"/>
      <c r="H194" s="169"/>
      <c r="I194" s="172"/>
      <c r="J194" s="173">
        <f>BK194</f>
        <v>0</v>
      </c>
      <c r="K194" s="169"/>
      <c r="L194" s="174"/>
      <c r="M194" s="175"/>
      <c r="N194" s="176"/>
      <c r="O194" s="176"/>
      <c r="P194" s="177">
        <f>SUM(P195:P263)</f>
        <v>0</v>
      </c>
      <c r="Q194" s="176"/>
      <c r="R194" s="177">
        <f>SUM(R195:R263)</f>
        <v>0</v>
      </c>
      <c r="S194" s="176"/>
      <c r="T194" s="178">
        <f>SUM(T195:T263)</f>
        <v>0</v>
      </c>
      <c r="AR194" s="179" t="s">
        <v>77</v>
      </c>
      <c r="AT194" s="180" t="s">
        <v>69</v>
      </c>
      <c r="AU194" s="180" t="s">
        <v>70</v>
      </c>
      <c r="AY194" s="179" t="s">
        <v>238</v>
      </c>
      <c r="BK194" s="181">
        <f>SUM(BK195:BK263)</f>
        <v>0</v>
      </c>
    </row>
    <row r="195" spans="2:65" s="1" customFormat="1" ht="14.5" customHeight="1">
      <c r="B195" s="34"/>
      <c r="C195" s="184" t="s">
        <v>526</v>
      </c>
      <c r="D195" s="184" t="s">
        <v>240</v>
      </c>
      <c r="E195" s="185" t="s">
        <v>526</v>
      </c>
      <c r="F195" s="186" t="s">
        <v>2548</v>
      </c>
      <c r="G195" s="187" t="s">
        <v>2389</v>
      </c>
      <c r="H195" s="188">
        <v>1</v>
      </c>
      <c r="I195" s="189"/>
      <c r="J195" s="190">
        <f>ROUND(I195*H195,2)</f>
        <v>0</v>
      </c>
      <c r="K195" s="186" t="s">
        <v>1</v>
      </c>
      <c r="L195" s="38"/>
      <c r="M195" s="191" t="s">
        <v>1</v>
      </c>
      <c r="N195" s="192" t="s">
        <v>41</v>
      </c>
      <c r="O195" s="60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7" t="s">
        <v>330</v>
      </c>
      <c r="AT195" s="17" t="s">
        <v>240</v>
      </c>
      <c r="AU195" s="17" t="s">
        <v>77</v>
      </c>
      <c r="AY195" s="17" t="s">
        <v>238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7" t="s">
        <v>77</v>
      </c>
      <c r="BK195" s="195">
        <f>ROUND(I195*H195,2)</f>
        <v>0</v>
      </c>
      <c r="BL195" s="17" t="s">
        <v>330</v>
      </c>
      <c r="BM195" s="17" t="s">
        <v>801</v>
      </c>
    </row>
    <row r="196" spans="2:47" s="1" customFormat="1" ht="10">
      <c r="B196" s="34"/>
      <c r="C196" s="35"/>
      <c r="D196" s="196" t="s">
        <v>247</v>
      </c>
      <c r="E196" s="35"/>
      <c r="F196" s="197" t="s">
        <v>2548</v>
      </c>
      <c r="G196" s="35"/>
      <c r="H196" s="35"/>
      <c r="I196" s="113"/>
      <c r="J196" s="35"/>
      <c r="K196" s="35"/>
      <c r="L196" s="38"/>
      <c r="M196" s="198"/>
      <c r="N196" s="60"/>
      <c r="O196" s="60"/>
      <c r="P196" s="60"/>
      <c r="Q196" s="60"/>
      <c r="R196" s="60"/>
      <c r="S196" s="60"/>
      <c r="T196" s="61"/>
      <c r="AT196" s="17" t="s">
        <v>247</v>
      </c>
      <c r="AU196" s="17" t="s">
        <v>77</v>
      </c>
    </row>
    <row r="197" spans="2:47" s="1" customFormat="1" ht="144">
      <c r="B197" s="34"/>
      <c r="C197" s="35"/>
      <c r="D197" s="196" t="s">
        <v>407</v>
      </c>
      <c r="E197" s="35"/>
      <c r="F197" s="231" t="s">
        <v>2549</v>
      </c>
      <c r="G197" s="35"/>
      <c r="H197" s="35"/>
      <c r="I197" s="113"/>
      <c r="J197" s="35"/>
      <c r="K197" s="35"/>
      <c r="L197" s="38"/>
      <c r="M197" s="198"/>
      <c r="N197" s="60"/>
      <c r="O197" s="60"/>
      <c r="P197" s="60"/>
      <c r="Q197" s="60"/>
      <c r="R197" s="60"/>
      <c r="S197" s="60"/>
      <c r="T197" s="61"/>
      <c r="AT197" s="17" t="s">
        <v>407</v>
      </c>
      <c r="AU197" s="17" t="s">
        <v>77</v>
      </c>
    </row>
    <row r="198" spans="2:65" s="1" customFormat="1" ht="14.5" customHeight="1">
      <c r="B198" s="34"/>
      <c r="C198" s="184" t="s">
        <v>532</v>
      </c>
      <c r="D198" s="184" t="s">
        <v>240</v>
      </c>
      <c r="E198" s="185" t="s">
        <v>532</v>
      </c>
      <c r="F198" s="186" t="s">
        <v>2550</v>
      </c>
      <c r="G198" s="187" t="s">
        <v>281</v>
      </c>
      <c r="H198" s="188">
        <v>60</v>
      </c>
      <c r="I198" s="189"/>
      <c r="J198" s="190">
        <f>ROUND(I198*H198,2)</f>
        <v>0</v>
      </c>
      <c r="K198" s="186" t="s">
        <v>1</v>
      </c>
      <c r="L198" s="38"/>
      <c r="M198" s="191" t="s">
        <v>1</v>
      </c>
      <c r="N198" s="192" t="s">
        <v>41</v>
      </c>
      <c r="O198" s="60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AR198" s="17" t="s">
        <v>330</v>
      </c>
      <c r="AT198" s="17" t="s">
        <v>240</v>
      </c>
      <c r="AU198" s="17" t="s">
        <v>77</v>
      </c>
      <c r="AY198" s="17" t="s">
        <v>238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7" t="s">
        <v>77</v>
      </c>
      <c r="BK198" s="195">
        <f>ROUND(I198*H198,2)</f>
        <v>0</v>
      </c>
      <c r="BL198" s="17" t="s">
        <v>330</v>
      </c>
      <c r="BM198" s="17" t="s">
        <v>814</v>
      </c>
    </row>
    <row r="199" spans="2:47" s="1" customFormat="1" ht="10">
      <c r="B199" s="34"/>
      <c r="C199" s="35"/>
      <c r="D199" s="196" t="s">
        <v>247</v>
      </c>
      <c r="E199" s="35"/>
      <c r="F199" s="197" t="s">
        <v>2550</v>
      </c>
      <c r="G199" s="35"/>
      <c r="H199" s="35"/>
      <c r="I199" s="113"/>
      <c r="J199" s="35"/>
      <c r="K199" s="35"/>
      <c r="L199" s="38"/>
      <c r="M199" s="198"/>
      <c r="N199" s="60"/>
      <c r="O199" s="60"/>
      <c r="P199" s="60"/>
      <c r="Q199" s="60"/>
      <c r="R199" s="60"/>
      <c r="S199" s="60"/>
      <c r="T199" s="61"/>
      <c r="AT199" s="17" t="s">
        <v>247</v>
      </c>
      <c r="AU199" s="17" t="s">
        <v>77</v>
      </c>
    </row>
    <row r="200" spans="2:65" s="1" customFormat="1" ht="14.5" customHeight="1">
      <c r="B200" s="34"/>
      <c r="C200" s="184" t="s">
        <v>538</v>
      </c>
      <c r="D200" s="184" t="s">
        <v>240</v>
      </c>
      <c r="E200" s="185" t="s">
        <v>538</v>
      </c>
      <c r="F200" s="186" t="s">
        <v>2551</v>
      </c>
      <c r="G200" s="187" t="s">
        <v>2389</v>
      </c>
      <c r="H200" s="188">
        <v>2</v>
      </c>
      <c r="I200" s="189"/>
      <c r="J200" s="190">
        <f>ROUND(I200*H200,2)</f>
        <v>0</v>
      </c>
      <c r="K200" s="186" t="s">
        <v>1</v>
      </c>
      <c r="L200" s="38"/>
      <c r="M200" s="191" t="s">
        <v>1</v>
      </c>
      <c r="N200" s="192" t="s">
        <v>41</v>
      </c>
      <c r="O200" s="60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AR200" s="17" t="s">
        <v>330</v>
      </c>
      <c r="AT200" s="17" t="s">
        <v>240</v>
      </c>
      <c r="AU200" s="17" t="s">
        <v>77</v>
      </c>
      <c r="AY200" s="17" t="s">
        <v>238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7" t="s">
        <v>77</v>
      </c>
      <c r="BK200" s="195">
        <f>ROUND(I200*H200,2)</f>
        <v>0</v>
      </c>
      <c r="BL200" s="17" t="s">
        <v>330</v>
      </c>
      <c r="BM200" s="17" t="s">
        <v>826</v>
      </c>
    </row>
    <row r="201" spans="2:47" s="1" customFormat="1" ht="10">
      <c r="B201" s="34"/>
      <c r="C201" s="35"/>
      <c r="D201" s="196" t="s">
        <v>247</v>
      </c>
      <c r="E201" s="35"/>
      <c r="F201" s="197" t="s">
        <v>2551</v>
      </c>
      <c r="G201" s="35"/>
      <c r="H201" s="35"/>
      <c r="I201" s="113"/>
      <c r="J201" s="35"/>
      <c r="K201" s="35"/>
      <c r="L201" s="38"/>
      <c r="M201" s="198"/>
      <c r="N201" s="60"/>
      <c r="O201" s="60"/>
      <c r="P201" s="60"/>
      <c r="Q201" s="60"/>
      <c r="R201" s="60"/>
      <c r="S201" s="60"/>
      <c r="T201" s="61"/>
      <c r="AT201" s="17" t="s">
        <v>247</v>
      </c>
      <c r="AU201" s="17" t="s">
        <v>77</v>
      </c>
    </row>
    <row r="202" spans="2:65" s="1" customFormat="1" ht="14.5" customHeight="1">
      <c r="B202" s="34"/>
      <c r="C202" s="184" t="s">
        <v>544</v>
      </c>
      <c r="D202" s="184" t="s">
        <v>240</v>
      </c>
      <c r="E202" s="185" t="s">
        <v>544</v>
      </c>
      <c r="F202" s="186" t="s">
        <v>2513</v>
      </c>
      <c r="G202" s="187" t="s">
        <v>466</v>
      </c>
      <c r="H202" s="188">
        <v>160</v>
      </c>
      <c r="I202" s="189"/>
      <c r="J202" s="190">
        <f>ROUND(I202*H202,2)</f>
        <v>0</v>
      </c>
      <c r="K202" s="186" t="s">
        <v>1</v>
      </c>
      <c r="L202" s="38"/>
      <c r="M202" s="191" t="s">
        <v>1</v>
      </c>
      <c r="N202" s="192" t="s">
        <v>41</v>
      </c>
      <c r="O202" s="60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AR202" s="17" t="s">
        <v>330</v>
      </c>
      <c r="AT202" s="17" t="s">
        <v>240</v>
      </c>
      <c r="AU202" s="17" t="s">
        <v>77</v>
      </c>
      <c r="AY202" s="17" t="s">
        <v>238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7" t="s">
        <v>77</v>
      </c>
      <c r="BK202" s="195">
        <f>ROUND(I202*H202,2)</f>
        <v>0</v>
      </c>
      <c r="BL202" s="17" t="s">
        <v>330</v>
      </c>
      <c r="BM202" s="17" t="s">
        <v>838</v>
      </c>
    </row>
    <row r="203" spans="2:47" s="1" customFormat="1" ht="10">
      <c r="B203" s="34"/>
      <c r="C203" s="35"/>
      <c r="D203" s="196" t="s">
        <v>247</v>
      </c>
      <c r="E203" s="35"/>
      <c r="F203" s="197" t="s">
        <v>2513</v>
      </c>
      <c r="G203" s="35"/>
      <c r="H203" s="35"/>
      <c r="I203" s="113"/>
      <c r="J203" s="35"/>
      <c r="K203" s="35"/>
      <c r="L203" s="38"/>
      <c r="M203" s="198"/>
      <c r="N203" s="60"/>
      <c r="O203" s="60"/>
      <c r="P203" s="60"/>
      <c r="Q203" s="60"/>
      <c r="R203" s="60"/>
      <c r="S203" s="60"/>
      <c r="T203" s="61"/>
      <c r="AT203" s="17" t="s">
        <v>247</v>
      </c>
      <c r="AU203" s="17" t="s">
        <v>77</v>
      </c>
    </row>
    <row r="204" spans="2:65" s="1" customFormat="1" ht="14.5" customHeight="1">
      <c r="B204" s="34"/>
      <c r="C204" s="184" t="s">
        <v>144</v>
      </c>
      <c r="D204" s="184" t="s">
        <v>240</v>
      </c>
      <c r="E204" s="185" t="s">
        <v>144</v>
      </c>
      <c r="F204" s="186" t="s">
        <v>2552</v>
      </c>
      <c r="G204" s="187" t="s">
        <v>281</v>
      </c>
      <c r="H204" s="188">
        <v>40</v>
      </c>
      <c r="I204" s="189"/>
      <c r="J204" s="190">
        <f>ROUND(I204*H204,2)</f>
        <v>0</v>
      </c>
      <c r="K204" s="186" t="s">
        <v>1</v>
      </c>
      <c r="L204" s="38"/>
      <c r="M204" s="191" t="s">
        <v>1</v>
      </c>
      <c r="N204" s="192" t="s">
        <v>41</v>
      </c>
      <c r="O204" s="60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AR204" s="17" t="s">
        <v>330</v>
      </c>
      <c r="AT204" s="17" t="s">
        <v>240</v>
      </c>
      <c r="AU204" s="17" t="s">
        <v>77</v>
      </c>
      <c r="AY204" s="17" t="s">
        <v>238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7" t="s">
        <v>77</v>
      </c>
      <c r="BK204" s="195">
        <f>ROUND(I204*H204,2)</f>
        <v>0</v>
      </c>
      <c r="BL204" s="17" t="s">
        <v>330</v>
      </c>
      <c r="BM204" s="17" t="s">
        <v>851</v>
      </c>
    </row>
    <row r="205" spans="2:47" s="1" customFormat="1" ht="10">
      <c r="B205" s="34"/>
      <c r="C205" s="35"/>
      <c r="D205" s="196" t="s">
        <v>247</v>
      </c>
      <c r="E205" s="35"/>
      <c r="F205" s="197" t="s">
        <v>2552</v>
      </c>
      <c r="G205" s="35"/>
      <c r="H205" s="35"/>
      <c r="I205" s="113"/>
      <c r="J205" s="35"/>
      <c r="K205" s="35"/>
      <c r="L205" s="38"/>
      <c r="M205" s="198"/>
      <c r="N205" s="60"/>
      <c r="O205" s="60"/>
      <c r="P205" s="60"/>
      <c r="Q205" s="60"/>
      <c r="R205" s="60"/>
      <c r="S205" s="60"/>
      <c r="T205" s="61"/>
      <c r="AT205" s="17" t="s">
        <v>247</v>
      </c>
      <c r="AU205" s="17" t="s">
        <v>77</v>
      </c>
    </row>
    <row r="206" spans="2:65" s="1" customFormat="1" ht="14.5" customHeight="1">
      <c r="B206" s="34"/>
      <c r="C206" s="184" t="s">
        <v>556</v>
      </c>
      <c r="D206" s="184" t="s">
        <v>240</v>
      </c>
      <c r="E206" s="185" t="s">
        <v>556</v>
      </c>
      <c r="F206" s="186" t="s">
        <v>2553</v>
      </c>
      <c r="G206" s="187" t="s">
        <v>2389</v>
      </c>
      <c r="H206" s="188">
        <v>370</v>
      </c>
      <c r="I206" s="189"/>
      <c r="J206" s="190">
        <f>ROUND(I206*H206,2)</f>
        <v>0</v>
      </c>
      <c r="K206" s="186" t="s">
        <v>1</v>
      </c>
      <c r="L206" s="38"/>
      <c r="M206" s="191" t="s">
        <v>1</v>
      </c>
      <c r="N206" s="192" t="s">
        <v>41</v>
      </c>
      <c r="O206" s="60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AR206" s="17" t="s">
        <v>330</v>
      </c>
      <c r="AT206" s="17" t="s">
        <v>240</v>
      </c>
      <c r="AU206" s="17" t="s">
        <v>77</v>
      </c>
      <c r="AY206" s="17" t="s">
        <v>238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7" t="s">
        <v>77</v>
      </c>
      <c r="BK206" s="195">
        <f>ROUND(I206*H206,2)</f>
        <v>0</v>
      </c>
      <c r="BL206" s="17" t="s">
        <v>330</v>
      </c>
      <c r="BM206" s="17" t="s">
        <v>865</v>
      </c>
    </row>
    <row r="207" spans="2:47" s="1" customFormat="1" ht="10">
      <c r="B207" s="34"/>
      <c r="C207" s="35"/>
      <c r="D207" s="196" t="s">
        <v>247</v>
      </c>
      <c r="E207" s="35"/>
      <c r="F207" s="197" t="s">
        <v>2553</v>
      </c>
      <c r="G207" s="35"/>
      <c r="H207" s="35"/>
      <c r="I207" s="113"/>
      <c r="J207" s="35"/>
      <c r="K207" s="35"/>
      <c r="L207" s="38"/>
      <c r="M207" s="198"/>
      <c r="N207" s="60"/>
      <c r="O207" s="60"/>
      <c r="P207" s="60"/>
      <c r="Q207" s="60"/>
      <c r="R207" s="60"/>
      <c r="S207" s="60"/>
      <c r="T207" s="61"/>
      <c r="AT207" s="17" t="s">
        <v>247</v>
      </c>
      <c r="AU207" s="17" t="s">
        <v>77</v>
      </c>
    </row>
    <row r="208" spans="2:65" s="1" customFormat="1" ht="14.5" customHeight="1">
      <c r="B208" s="34"/>
      <c r="C208" s="184" t="s">
        <v>561</v>
      </c>
      <c r="D208" s="184" t="s">
        <v>240</v>
      </c>
      <c r="E208" s="185" t="s">
        <v>561</v>
      </c>
      <c r="F208" s="186" t="s">
        <v>2554</v>
      </c>
      <c r="G208" s="187" t="s">
        <v>2389</v>
      </c>
      <c r="H208" s="188">
        <v>1600</v>
      </c>
      <c r="I208" s="189"/>
      <c r="J208" s="190">
        <f>ROUND(I208*H208,2)</f>
        <v>0</v>
      </c>
      <c r="K208" s="186" t="s">
        <v>1</v>
      </c>
      <c r="L208" s="38"/>
      <c r="M208" s="191" t="s">
        <v>1</v>
      </c>
      <c r="N208" s="192" t="s">
        <v>41</v>
      </c>
      <c r="O208" s="60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AR208" s="17" t="s">
        <v>330</v>
      </c>
      <c r="AT208" s="17" t="s">
        <v>240</v>
      </c>
      <c r="AU208" s="17" t="s">
        <v>77</v>
      </c>
      <c r="AY208" s="17" t="s">
        <v>238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7" t="s">
        <v>77</v>
      </c>
      <c r="BK208" s="195">
        <f>ROUND(I208*H208,2)</f>
        <v>0</v>
      </c>
      <c r="BL208" s="17" t="s">
        <v>330</v>
      </c>
      <c r="BM208" s="17" t="s">
        <v>877</v>
      </c>
    </row>
    <row r="209" spans="2:47" s="1" customFormat="1" ht="10">
      <c r="B209" s="34"/>
      <c r="C209" s="35"/>
      <c r="D209" s="196" t="s">
        <v>247</v>
      </c>
      <c r="E209" s="35"/>
      <c r="F209" s="197" t="s">
        <v>2554</v>
      </c>
      <c r="G209" s="35"/>
      <c r="H209" s="35"/>
      <c r="I209" s="113"/>
      <c r="J209" s="35"/>
      <c r="K209" s="35"/>
      <c r="L209" s="38"/>
      <c r="M209" s="198"/>
      <c r="N209" s="60"/>
      <c r="O209" s="60"/>
      <c r="P209" s="60"/>
      <c r="Q209" s="60"/>
      <c r="R209" s="60"/>
      <c r="S209" s="60"/>
      <c r="T209" s="61"/>
      <c r="AT209" s="17" t="s">
        <v>247</v>
      </c>
      <c r="AU209" s="17" t="s">
        <v>77</v>
      </c>
    </row>
    <row r="210" spans="2:65" s="1" customFormat="1" ht="14.5" customHeight="1">
      <c r="B210" s="34"/>
      <c r="C210" s="184" t="s">
        <v>565</v>
      </c>
      <c r="D210" s="184" t="s">
        <v>240</v>
      </c>
      <c r="E210" s="185" t="s">
        <v>565</v>
      </c>
      <c r="F210" s="186" t="s">
        <v>2555</v>
      </c>
      <c r="G210" s="187" t="s">
        <v>281</v>
      </c>
      <c r="H210" s="188">
        <v>5</v>
      </c>
      <c r="I210" s="189"/>
      <c r="J210" s="190">
        <f>ROUND(I210*H210,2)</f>
        <v>0</v>
      </c>
      <c r="K210" s="186" t="s">
        <v>1</v>
      </c>
      <c r="L210" s="38"/>
      <c r="M210" s="191" t="s">
        <v>1</v>
      </c>
      <c r="N210" s="192" t="s">
        <v>41</v>
      </c>
      <c r="O210" s="60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7" t="s">
        <v>330</v>
      </c>
      <c r="AT210" s="17" t="s">
        <v>240</v>
      </c>
      <c r="AU210" s="17" t="s">
        <v>77</v>
      </c>
      <c r="AY210" s="17" t="s">
        <v>238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7" t="s">
        <v>77</v>
      </c>
      <c r="BK210" s="195">
        <f>ROUND(I210*H210,2)</f>
        <v>0</v>
      </c>
      <c r="BL210" s="17" t="s">
        <v>330</v>
      </c>
      <c r="BM210" s="17" t="s">
        <v>890</v>
      </c>
    </row>
    <row r="211" spans="2:47" s="1" customFormat="1" ht="10">
      <c r="B211" s="34"/>
      <c r="C211" s="35"/>
      <c r="D211" s="196" t="s">
        <v>247</v>
      </c>
      <c r="E211" s="35"/>
      <c r="F211" s="197" t="s">
        <v>2555</v>
      </c>
      <c r="G211" s="35"/>
      <c r="H211" s="35"/>
      <c r="I211" s="113"/>
      <c r="J211" s="35"/>
      <c r="K211" s="35"/>
      <c r="L211" s="38"/>
      <c r="M211" s="198"/>
      <c r="N211" s="60"/>
      <c r="O211" s="60"/>
      <c r="P211" s="60"/>
      <c r="Q211" s="60"/>
      <c r="R211" s="60"/>
      <c r="S211" s="60"/>
      <c r="T211" s="61"/>
      <c r="AT211" s="17" t="s">
        <v>247</v>
      </c>
      <c r="AU211" s="17" t="s">
        <v>77</v>
      </c>
    </row>
    <row r="212" spans="2:65" s="1" customFormat="1" ht="14.5" customHeight="1">
      <c r="B212" s="34"/>
      <c r="C212" s="184" t="s">
        <v>571</v>
      </c>
      <c r="D212" s="184" t="s">
        <v>240</v>
      </c>
      <c r="E212" s="185" t="s">
        <v>571</v>
      </c>
      <c r="F212" s="186" t="s">
        <v>2521</v>
      </c>
      <c r="G212" s="187" t="s">
        <v>281</v>
      </c>
      <c r="H212" s="188">
        <v>110</v>
      </c>
      <c r="I212" s="189"/>
      <c r="J212" s="190">
        <f>ROUND(I212*H212,2)</f>
        <v>0</v>
      </c>
      <c r="K212" s="186" t="s">
        <v>1</v>
      </c>
      <c r="L212" s="38"/>
      <c r="M212" s="191" t="s">
        <v>1</v>
      </c>
      <c r="N212" s="192" t="s">
        <v>41</v>
      </c>
      <c r="O212" s="60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7" t="s">
        <v>330</v>
      </c>
      <c r="AT212" s="17" t="s">
        <v>240</v>
      </c>
      <c r="AU212" s="17" t="s">
        <v>77</v>
      </c>
      <c r="AY212" s="17" t="s">
        <v>238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77</v>
      </c>
      <c r="BK212" s="195">
        <f>ROUND(I212*H212,2)</f>
        <v>0</v>
      </c>
      <c r="BL212" s="17" t="s">
        <v>330</v>
      </c>
      <c r="BM212" s="17" t="s">
        <v>902</v>
      </c>
    </row>
    <row r="213" spans="2:47" s="1" customFormat="1" ht="10">
      <c r="B213" s="34"/>
      <c r="C213" s="35"/>
      <c r="D213" s="196" t="s">
        <v>247</v>
      </c>
      <c r="E213" s="35"/>
      <c r="F213" s="197" t="s">
        <v>2521</v>
      </c>
      <c r="G213" s="35"/>
      <c r="H213" s="35"/>
      <c r="I213" s="113"/>
      <c r="J213" s="35"/>
      <c r="K213" s="35"/>
      <c r="L213" s="38"/>
      <c r="M213" s="198"/>
      <c r="N213" s="60"/>
      <c r="O213" s="60"/>
      <c r="P213" s="60"/>
      <c r="Q213" s="60"/>
      <c r="R213" s="60"/>
      <c r="S213" s="60"/>
      <c r="T213" s="61"/>
      <c r="AT213" s="17" t="s">
        <v>247</v>
      </c>
      <c r="AU213" s="17" t="s">
        <v>77</v>
      </c>
    </row>
    <row r="214" spans="2:65" s="1" customFormat="1" ht="14.5" customHeight="1">
      <c r="B214" s="34"/>
      <c r="C214" s="184" t="s">
        <v>576</v>
      </c>
      <c r="D214" s="184" t="s">
        <v>240</v>
      </c>
      <c r="E214" s="185" t="s">
        <v>576</v>
      </c>
      <c r="F214" s="186" t="s">
        <v>2556</v>
      </c>
      <c r="G214" s="187" t="s">
        <v>281</v>
      </c>
      <c r="H214" s="188">
        <v>25</v>
      </c>
      <c r="I214" s="189"/>
      <c r="J214" s="190">
        <f>ROUND(I214*H214,2)</f>
        <v>0</v>
      </c>
      <c r="K214" s="186" t="s">
        <v>1</v>
      </c>
      <c r="L214" s="38"/>
      <c r="M214" s="191" t="s">
        <v>1</v>
      </c>
      <c r="N214" s="192" t="s">
        <v>41</v>
      </c>
      <c r="O214" s="60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AR214" s="17" t="s">
        <v>330</v>
      </c>
      <c r="AT214" s="17" t="s">
        <v>240</v>
      </c>
      <c r="AU214" s="17" t="s">
        <v>77</v>
      </c>
      <c r="AY214" s="17" t="s">
        <v>238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77</v>
      </c>
      <c r="BK214" s="195">
        <f>ROUND(I214*H214,2)</f>
        <v>0</v>
      </c>
      <c r="BL214" s="17" t="s">
        <v>330</v>
      </c>
      <c r="BM214" s="17" t="s">
        <v>914</v>
      </c>
    </row>
    <row r="215" spans="2:47" s="1" customFormat="1" ht="10">
      <c r="B215" s="34"/>
      <c r="C215" s="35"/>
      <c r="D215" s="196" t="s">
        <v>247</v>
      </c>
      <c r="E215" s="35"/>
      <c r="F215" s="197" t="s">
        <v>2556</v>
      </c>
      <c r="G215" s="35"/>
      <c r="H215" s="35"/>
      <c r="I215" s="113"/>
      <c r="J215" s="35"/>
      <c r="K215" s="35"/>
      <c r="L215" s="38"/>
      <c r="M215" s="198"/>
      <c r="N215" s="60"/>
      <c r="O215" s="60"/>
      <c r="P215" s="60"/>
      <c r="Q215" s="60"/>
      <c r="R215" s="60"/>
      <c r="S215" s="60"/>
      <c r="T215" s="61"/>
      <c r="AT215" s="17" t="s">
        <v>247</v>
      </c>
      <c r="AU215" s="17" t="s">
        <v>77</v>
      </c>
    </row>
    <row r="216" spans="2:65" s="1" customFormat="1" ht="14.5" customHeight="1">
      <c r="B216" s="34"/>
      <c r="C216" s="184" t="s">
        <v>582</v>
      </c>
      <c r="D216" s="184" t="s">
        <v>240</v>
      </c>
      <c r="E216" s="185" t="s">
        <v>582</v>
      </c>
      <c r="F216" s="186" t="s">
        <v>2557</v>
      </c>
      <c r="G216" s="187" t="s">
        <v>281</v>
      </c>
      <c r="H216" s="188">
        <v>5</v>
      </c>
      <c r="I216" s="189"/>
      <c r="J216" s="190">
        <f>ROUND(I216*H216,2)</f>
        <v>0</v>
      </c>
      <c r="K216" s="186" t="s">
        <v>1</v>
      </c>
      <c r="L216" s="38"/>
      <c r="M216" s="191" t="s">
        <v>1</v>
      </c>
      <c r="N216" s="192" t="s">
        <v>41</v>
      </c>
      <c r="O216" s="60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AR216" s="17" t="s">
        <v>330</v>
      </c>
      <c r="AT216" s="17" t="s">
        <v>240</v>
      </c>
      <c r="AU216" s="17" t="s">
        <v>77</v>
      </c>
      <c r="AY216" s="17" t="s">
        <v>238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7" t="s">
        <v>77</v>
      </c>
      <c r="BK216" s="195">
        <f>ROUND(I216*H216,2)</f>
        <v>0</v>
      </c>
      <c r="BL216" s="17" t="s">
        <v>330</v>
      </c>
      <c r="BM216" s="17" t="s">
        <v>926</v>
      </c>
    </row>
    <row r="217" spans="2:47" s="1" customFormat="1" ht="10">
      <c r="B217" s="34"/>
      <c r="C217" s="35"/>
      <c r="D217" s="196" t="s">
        <v>247</v>
      </c>
      <c r="E217" s="35"/>
      <c r="F217" s="197" t="s">
        <v>2557</v>
      </c>
      <c r="G217" s="35"/>
      <c r="H217" s="35"/>
      <c r="I217" s="113"/>
      <c r="J217" s="35"/>
      <c r="K217" s="35"/>
      <c r="L217" s="38"/>
      <c r="M217" s="198"/>
      <c r="N217" s="60"/>
      <c r="O217" s="60"/>
      <c r="P217" s="60"/>
      <c r="Q217" s="60"/>
      <c r="R217" s="60"/>
      <c r="S217" s="60"/>
      <c r="T217" s="61"/>
      <c r="AT217" s="17" t="s">
        <v>247</v>
      </c>
      <c r="AU217" s="17" t="s">
        <v>77</v>
      </c>
    </row>
    <row r="218" spans="2:65" s="1" customFormat="1" ht="14.5" customHeight="1">
      <c r="B218" s="34"/>
      <c r="C218" s="184" t="s">
        <v>588</v>
      </c>
      <c r="D218" s="184" t="s">
        <v>240</v>
      </c>
      <c r="E218" s="185" t="s">
        <v>588</v>
      </c>
      <c r="F218" s="186" t="s">
        <v>2558</v>
      </c>
      <c r="G218" s="187" t="s">
        <v>281</v>
      </c>
      <c r="H218" s="188">
        <v>500</v>
      </c>
      <c r="I218" s="189"/>
      <c r="J218" s="190">
        <f>ROUND(I218*H218,2)</f>
        <v>0</v>
      </c>
      <c r="K218" s="186" t="s">
        <v>1</v>
      </c>
      <c r="L218" s="38"/>
      <c r="M218" s="191" t="s">
        <v>1</v>
      </c>
      <c r="N218" s="192" t="s">
        <v>41</v>
      </c>
      <c r="O218" s="60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17" t="s">
        <v>330</v>
      </c>
      <c r="AT218" s="17" t="s">
        <v>240</v>
      </c>
      <c r="AU218" s="17" t="s">
        <v>77</v>
      </c>
      <c r="AY218" s="17" t="s">
        <v>238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77</v>
      </c>
      <c r="BK218" s="195">
        <f>ROUND(I218*H218,2)</f>
        <v>0</v>
      </c>
      <c r="BL218" s="17" t="s">
        <v>330</v>
      </c>
      <c r="BM218" s="17" t="s">
        <v>938</v>
      </c>
    </row>
    <row r="219" spans="2:47" s="1" customFormat="1" ht="10">
      <c r="B219" s="34"/>
      <c r="C219" s="35"/>
      <c r="D219" s="196" t="s">
        <v>247</v>
      </c>
      <c r="E219" s="35"/>
      <c r="F219" s="197" t="s">
        <v>2558</v>
      </c>
      <c r="G219" s="35"/>
      <c r="H219" s="35"/>
      <c r="I219" s="113"/>
      <c r="J219" s="35"/>
      <c r="K219" s="35"/>
      <c r="L219" s="38"/>
      <c r="M219" s="198"/>
      <c r="N219" s="60"/>
      <c r="O219" s="60"/>
      <c r="P219" s="60"/>
      <c r="Q219" s="60"/>
      <c r="R219" s="60"/>
      <c r="S219" s="60"/>
      <c r="T219" s="61"/>
      <c r="AT219" s="17" t="s">
        <v>247</v>
      </c>
      <c r="AU219" s="17" t="s">
        <v>77</v>
      </c>
    </row>
    <row r="220" spans="2:65" s="1" customFormat="1" ht="14.5" customHeight="1">
      <c r="B220" s="34"/>
      <c r="C220" s="184" t="s">
        <v>594</v>
      </c>
      <c r="D220" s="184" t="s">
        <v>240</v>
      </c>
      <c r="E220" s="185" t="s">
        <v>594</v>
      </c>
      <c r="F220" s="186" t="s">
        <v>2559</v>
      </c>
      <c r="G220" s="187" t="s">
        <v>281</v>
      </c>
      <c r="H220" s="188">
        <v>70</v>
      </c>
      <c r="I220" s="189"/>
      <c r="J220" s="190">
        <f>ROUND(I220*H220,2)</f>
        <v>0</v>
      </c>
      <c r="K220" s="186" t="s">
        <v>1</v>
      </c>
      <c r="L220" s="38"/>
      <c r="M220" s="191" t="s">
        <v>1</v>
      </c>
      <c r="N220" s="192" t="s">
        <v>41</v>
      </c>
      <c r="O220" s="60"/>
      <c r="P220" s="193">
        <f>O220*H220</f>
        <v>0</v>
      </c>
      <c r="Q220" s="193">
        <v>0</v>
      </c>
      <c r="R220" s="193">
        <f>Q220*H220</f>
        <v>0</v>
      </c>
      <c r="S220" s="193">
        <v>0</v>
      </c>
      <c r="T220" s="194">
        <f>S220*H220</f>
        <v>0</v>
      </c>
      <c r="AR220" s="17" t="s">
        <v>330</v>
      </c>
      <c r="AT220" s="17" t="s">
        <v>240</v>
      </c>
      <c r="AU220" s="17" t="s">
        <v>77</v>
      </c>
      <c r="AY220" s="17" t="s">
        <v>238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7" t="s">
        <v>77</v>
      </c>
      <c r="BK220" s="195">
        <f>ROUND(I220*H220,2)</f>
        <v>0</v>
      </c>
      <c r="BL220" s="17" t="s">
        <v>330</v>
      </c>
      <c r="BM220" s="17" t="s">
        <v>951</v>
      </c>
    </row>
    <row r="221" spans="2:47" s="1" customFormat="1" ht="10">
      <c r="B221" s="34"/>
      <c r="C221" s="35"/>
      <c r="D221" s="196" t="s">
        <v>247</v>
      </c>
      <c r="E221" s="35"/>
      <c r="F221" s="197" t="s">
        <v>2559</v>
      </c>
      <c r="G221" s="35"/>
      <c r="H221" s="35"/>
      <c r="I221" s="113"/>
      <c r="J221" s="35"/>
      <c r="K221" s="35"/>
      <c r="L221" s="38"/>
      <c r="M221" s="198"/>
      <c r="N221" s="60"/>
      <c r="O221" s="60"/>
      <c r="P221" s="60"/>
      <c r="Q221" s="60"/>
      <c r="R221" s="60"/>
      <c r="S221" s="60"/>
      <c r="T221" s="61"/>
      <c r="AT221" s="17" t="s">
        <v>247</v>
      </c>
      <c r="AU221" s="17" t="s">
        <v>77</v>
      </c>
    </row>
    <row r="222" spans="2:65" s="1" customFormat="1" ht="14.5" customHeight="1">
      <c r="B222" s="34"/>
      <c r="C222" s="184" t="s">
        <v>600</v>
      </c>
      <c r="D222" s="184" t="s">
        <v>240</v>
      </c>
      <c r="E222" s="185" t="s">
        <v>600</v>
      </c>
      <c r="F222" s="186" t="s">
        <v>2560</v>
      </c>
      <c r="G222" s="187" t="s">
        <v>281</v>
      </c>
      <c r="H222" s="188">
        <v>60</v>
      </c>
      <c r="I222" s="189"/>
      <c r="J222" s="190">
        <f>ROUND(I222*H222,2)</f>
        <v>0</v>
      </c>
      <c r="K222" s="186" t="s">
        <v>1</v>
      </c>
      <c r="L222" s="38"/>
      <c r="M222" s="191" t="s">
        <v>1</v>
      </c>
      <c r="N222" s="192" t="s">
        <v>41</v>
      </c>
      <c r="O222" s="60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17" t="s">
        <v>330</v>
      </c>
      <c r="AT222" s="17" t="s">
        <v>240</v>
      </c>
      <c r="AU222" s="17" t="s">
        <v>77</v>
      </c>
      <c r="AY222" s="17" t="s">
        <v>238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7" t="s">
        <v>77</v>
      </c>
      <c r="BK222" s="195">
        <f>ROUND(I222*H222,2)</f>
        <v>0</v>
      </c>
      <c r="BL222" s="17" t="s">
        <v>330</v>
      </c>
      <c r="BM222" s="17" t="s">
        <v>962</v>
      </c>
    </row>
    <row r="223" spans="2:47" s="1" customFormat="1" ht="10">
      <c r="B223" s="34"/>
      <c r="C223" s="35"/>
      <c r="D223" s="196" t="s">
        <v>247</v>
      </c>
      <c r="E223" s="35"/>
      <c r="F223" s="197" t="s">
        <v>2560</v>
      </c>
      <c r="G223" s="35"/>
      <c r="H223" s="35"/>
      <c r="I223" s="113"/>
      <c r="J223" s="35"/>
      <c r="K223" s="35"/>
      <c r="L223" s="38"/>
      <c r="M223" s="198"/>
      <c r="N223" s="60"/>
      <c r="O223" s="60"/>
      <c r="P223" s="60"/>
      <c r="Q223" s="60"/>
      <c r="R223" s="60"/>
      <c r="S223" s="60"/>
      <c r="T223" s="61"/>
      <c r="AT223" s="17" t="s">
        <v>247</v>
      </c>
      <c r="AU223" s="17" t="s">
        <v>77</v>
      </c>
    </row>
    <row r="224" spans="2:65" s="1" customFormat="1" ht="14.5" customHeight="1">
      <c r="B224" s="34"/>
      <c r="C224" s="184" t="s">
        <v>605</v>
      </c>
      <c r="D224" s="184" t="s">
        <v>240</v>
      </c>
      <c r="E224" s="185" t="s">
        <v>605</v>
      </c>
      <c r="F224" s="186" t="s">
        <v>2561</v>
      </c>
      <c r="G224" s="187" t="s">
        <v>2389</v>
      </c>
      <c r="H224" s="188">
        <v>2</v>
      </c>
      <c r="I224" s="189"/>
      <c r="J224" s="190">
        <f>ROUND(I224*H224,2)</f>
        <v>0</v>
      </c>
      <c r="K224" s="186" t="s">
        <v>1</v>
      </c>
      <c r="L224" s="38"/>
      <c r="M224" s="191" t="s">
        <v>1</v>
      </c>
      <c r="N224" s="192" t="s">
        <v>41</v>
      </c>
      <c r="O224" s="60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17" t="s">
        <v>330</v>
      </c>
      <c r="AT224" s="17" t="s">
        <v>240</v>
      </c>
      <c r="AU224" s="17" t="s">
        <v>77</v>
      </c>
      <c r="AY224" s="17" t="s">
        <v>238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7" t="s">
        <v>77</v>
      </c>
      <c r="BK224" s="195">
        <f>ROUND(I224*H224,2)</f>
        <v>0</v>
      </c>
      <c r="BL224" s="17" t="s">
        <v>330</v>
      </c>
      <c r="BM224" s="17" t="s">
        <v>979</v>
      </c>
    </row>
    <row r="225" spans="2:47" s="1" customFormat="1" ht="10">
      <c r="B225" s="34"/>
      <c r="C225" s="35"/>
      <c r="D225" s="196" t="s">
        <v>247</v>
      </c>
      <c r="E225" s="35"/>
      <c r="F225" s="197" t="s">
        <v>2561</v>
      </c>
      <c r="G225" s="35"/>
      <c r="H225" s="35"/>
      <c r="I225" s="113"/>
      <c r="J225" s="35"/>
      <c r="K225" s="35"/>
      <c r="L225" s="38"/>
      <c r="M225" s="198"/>
      <c r="N225" s="60"/>
      <c r="O225" s="60"/>
      <c r="P225" s="60"/>
      <c r="Q225" s="60"/>
      <c r="R225" s="60"/>
      <c r="S225" s="60"/>
      <c r="T225" s="61"/>
      <c r="AT225" s="17" t="s">
        <v>247</v>
      </c>
      <c r="AU225" s="17" t="s">
        <v>77</v>
      </c>
    </row>
    <row r="226" spans="2:65" s="1" customFormat="1" ht="14.5" customHeight="1">
      <c r="B226" s="34"/>
      <c r="C226" s="184" t="s">
        <v>610</v>
      </c>
      <c r="D226" s="184" t="s">
        <v>240</v>
      </c>
      <c r="E226" s="185" t="s">
        <v>610</v>
      </c>
      <c r="F226" s="186" t="s">
        <v>2527</v>
      </c>
      <c r="G226" s="187" t="s">
        <v>2389</v>
      </c>
      <c r="H226" s="188">
        <v>1</v>
      </c>
      <c r="I226" s="189"/>
      <c r="J226" s="190">
        <f>ROUND(I226*H226,2)</f>
        <v>0</v>
      </c>
      <c r="K226" s="186" t="s">
        <v>1</v>
      </c>
      <c r="L226" s="38"/>
      <c r="M226" s="191" t="s">
        <v>1</v>
      </c>
      <c r="N226" s="192" t="s">
        <v>41</v>
      </c>
      <c r="O226" s="60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AR226" s="17" t="s">
        <v>330</v>
      </c>
      <c r="AT226" s="17" t="s">
        <v>240</v>
      </c>
      <c r="AU226" s="17" t="s">
        <v>77</v>
      </c>
      <c r="AY226" s="17" t="s">
        <v>238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7" t="s">
        <v>77</v>
      </c>
      <c r="BK226" s="195">
        <f>ROUND(I226*H226,2)</f>
        <v>0</v>
      </c>
      <c r="BL226" s="17" t="s">
        <v>330</v>
      </c>
      <c r="BM226" s="17" t="s">
        <v>994</v>
      </c>
    </row>
    <row r="227" spans="2:47" s="1" customFormat="1" ht="10">
      <c r="B227" s="34"/>
      <c r="C227" s="35"/>
      <c r="D227" s="196" t="s">
        <v>247</v>
      </c>
      <c r="E227" s="35"/>
      <c r="F227" s="197" t="s">
        <v>2527</v>
      </c>
      <c r="G227" s="35"/>
      <c r="H227" s="35"/>
      <c r="I227" s="113"/>
      <c r="J227" s="35"/>
      <c r="K227" s="35"/>
      <c r="L227" s="38"/>
      <c r="M227" s="198"/>
      <c r="N227" s="60"/>
      <c r="O227" s="60"/>
      <c r="P227" s="60"/>
      <c r="Q227" s="60"/>
      <c r="R227" s="60"/>
      <c r="S227" s="60"/>
      <c r="T227" s="61"/>
      <c r="AT227" s="17" t="s">
        <v>247</v>
      </c>
      <c r="AU227" s="17" t="s">
        <v>77</v>
      </c>
    </row>
    <row r="228" spans="2:65" s="1" customFormat="1" ht="14.5" customHeight="1">
      <c r="B228" s="34"/>
      <c r="C228" s="184" t="s">
        <v>616</v>
      </c>
      <c r="D228" s="184" t="s">
        <v>240</v>
      </c>
      <c r="E228" s="185" t="s">
        <v>616</v>
      </c>
      <c r="F228" s="186" t="s">
        <v>2529</v>
      </c>
      <c r="G228" s="187" t="s">
        <v>2389</v>
      </c>
      <c r="H228" s="188">
        <v>2</v>
      </c>
      <c r="I228" s="189"/>
      <c r="J228" s="190">
        <f>ROUND(I228*H228,2)</f>
        <v>0</v>
      </c>
      <c r="K228" s="186" t="s">
        <v>1</v>
      </c>
      <c r="L228" s="38"/>
      <c r="M228" s="191" t="s">
        <v>1</v>
      </c>
      <c r="N228" s="192" t="s">
        <v>41</v>
      </c>
      <c r="O228" s="60"/>
      <c r="P228" s="193">
        <f>O228*H228</f>
        <v>0</v>
      </c>
      <c r="Q228" s="193">
        <v>0</v>
      </c>
      <c r="R228" s="193">
        <f>Q228*H228</f>
        <v>0</v>
      </c>
      <c r="S228" s="193">
        <v>0</v>
      </c>
      <c r="T228" s="194">
        <f>S228*H228</f>
        <v>0</v>
      </c>
      <c r="AR228" s="17" t="s">
        <v>330</v>
      </c>
      <c r="AT228" s="17" t="s">
        <v>240</v>
      </c>
      <c r="AU228" s="17" t="s">
        <v>77</v>
      </c>
      <c r="AY228" s="17" t="s">
        <v>238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7" t="s">
        <v>77</v>
      </c>
      <c r="BK228" s="195">
        <f>ROUND(I228*H228,2)</f>
        <v>0</v>
      </c>
      <c r="BL228" s="17" t="s">
        <v>330</v>
      </c>
      <c r="BM228" s="17" t="s">
        <v>1005</v>
      </c>
    </row>
    <row r="229" spans="2:47" s="1" customFormat="1" ht="10">
      <c r="B229" s="34"/>
      <c r="C229" s="35"/>
      <c r="D229" s="196" t="s">
        <v>247</v>
      </c>
      <c r="E229" s="35"/>
      <c r="F229" s="197" t="s">
        <v>2529</v>
      </c>
      <c r="G229" s="35"/>
      <c r="H229" s="35"/>
      <c r="I229" s="113"/>
      <c r="J229" s="35"/>
      <c r="K229" s="35"/>
      <c r="L229" s="38"/>
      <c r="M229" s="198"/>
      <c r="N229" s="60"/>
      <c r="O229" s="60"/>
      <c r="P229" s="60"/>
      <c r="Q229" s="60"/>
      <c r="R229" s="60"/>
      <c r="S229" s="60"/>
      <c r="T229" s="61"/>
      <c r="AT229" s="17" t="s">
        <v>247</v>
      </c>
      <c r="AU229" s="17" t="s">
        <v>77</v>
      </c>
    </row>
    <row r="230" spans="2:65" s="1" customFormat="1" ht="14.5" customHeight="1">
      <c r="B230" s="34"/>
      <c r="C230" s="184" t="s">
        <v>621</v>
      </c>
      <c r="D230" s="184" t="s">
        <v>240</v>
      </c>
      <c r="E230" s="185" t="s">
        <v>621</v>
      </c>
      <c r="F230" s="186" t="s">
        <v>2530</v>
      </c>
      <c r="G230" s="187" t="s">
        <v>2389</v>
      </c>
      <c r="H230" s="188">
        <v>1</v>
      </c>
      <c r="I230" s="189"/>
      <c r="J230" s="190">
        <f>ROUND(I230*H230,2)</f>
        <v>0</v>
      </c>
      <c r="K230" s="186" t="s">
        <v>1</v>
      </c>
      <c r="L230" s="38"/>
      <c r="M230" s="191" t="s">
        <v>1</v>
      </c>
      <c r="N230" s="192" t="s">
        <v>41</v>
      </c>
      <c r="O230" s="60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AR230" s="17" t="s">
        <v>330</v>
      </c>
      <c r="AT230" s="17" t="s">
        <v>240</v>
      </c>
      <c r="AU230" s="17" t="s">
        <v>77</v>
      </c>
      <c r="AY230" s="17" t="s">
        <v>238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7" t="s">
        <v>77</v>
      </c>
      <c r="BK230" s="195">
        <f>ROUND(I230*H230,2)</f>
        <v>0</v>
      </c>
      <c r="BL230" s="17" t="s">
        <v>330</v>
      </c>
      <c r="BM230" s="17" t="s">
        <v>1016</v>
      </c>
    </row>
    <row r="231" spans="2:47" s="1" customFormat="1" ht="10">
      <c r="B231" s="34"/>
      <c r="C231" s="35"/>
      <c r="D231" s="196" t="s">
        <v>247</v>
      </c>
      <c r="E231" s="35"/>
      <c r="F231" s="197" t="s">
        <v>2530</v>
      </c>
      <c r="G231" s="35"/>
      <c r="H231" s="35"/>
      <c r="I231" s="113"/>
      <c r="J231" s="35"/>
      <c r="K231" s="35"/>
      <c r="L231" s="38"/>
      <c r="M231" s="198"/>
      <c r="N231" s="60"/>
      <c r="O231" s="60"/>
      <c r="P231" s="60"/>
      <c r="Q231" s="60"/>
      <c r="R231" s="60"/>
      <c r="S231" s="60"/>
      <c r="T231" s="61"/>
      <c r="AT231" s="17" t="s">
        <v>247</v>
      </c>
      <c r="AU231" s="17" t="s">
        <v>77</v>
      </c>
    </row>
    <row r="232" spans="2:65" s="1" customFormat="1" ht="14.5" customHeight="1">
      <c r="B232" s="34"/>
      <c r="C232" s="184" t="s">
        <v>627</v>
      </c>
      <c r="D232" s="184" t="s">
        <v>240</v>
      </c>
      <c r="E232" s="185" t="s">
        <v>627</v>
      </c>
      <c r="F232" s="186" t="s">
        <v>2532</v>
      </c>
      <c r="G232" s="187" t="s">
        <v>2389</v>
      </c>
      <c r="H232" s="188">
        <v>10</v>
      </c>
      <c r="I232" s="189"/>
      <c r="J232" s="190">
        <f>ROUND(I232*H232,2)</f>
        <v>0</v>
      </c>
      <c r="K232" s="186" t="s">
        <v>1</v>
      </c>
      <c r="L232" s="38"/>
      <c r="M232" s="191" t="s">
        <v>1</v>
      </c>
      <c r="N232" s="192" t="s">
        <v>41</v>
      </c>
      <c r="O232" s="60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AR232" s="17" t="s">
        <v>330</v>
      </c>
      <c r="AT232" s="17" t="s">
        <v>240</v>
      </c>
      <c r="AU232" s="17" t="s">
        <v>77</v>
      </c>
      <c r="AY232" s="17" t="s">
        <v>238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7" t="s">
        <v>77</v>
      </c>
      <c r="BK232" s="195">
        <f>ROUND(I232*H232,2)</f>
        <v>0</v>
      </c>
      <c r="BL232" s="17" t="s">
        <v>330</v>
      </c>
      <c r="BM232" s="17" t="s">
        <v>1027</v>
      </c>
    </row>
    <row r="233" spans="2:47" s="1" customFormat="1" ht="10">
      <c r="B233" s="34"/>
      <c r="C233" s="35"/>
      <c r="D233" s="196" t="s">
        <v>247</v>
      </c>
      <c r="E233" s="35"/>
      <c r="F233" s="197" t="s">
        <v>2532</v>
      </c>
      <c r="G233" s="35"/>
      <c r="H233" s="35"/>
      <c r="I233" s="113"/>
      <c r="J233" s="35"/>
      <c r="K233" s="35"/>
      <c r="L233" s="38"/>
      <c r="M233" s="198"/>
      <c r="N233" s="60"/>
      <c r="O233" s="60"/>
      <c r="P233" s="60"/>
      <c r="Q233" s="60"/>
      <c r="R233" s="60"/>
      <c r="S233" s="60"/>
      <c r="T233" s="61"/>
      <c r="AT233" s="17" t="s">
        <v>247</v>
      </c>
      <c r="AU233" s="17" t="s">
        <v>77</v>
      </c>
    </row>
    <row r="234" spans="2:65" s="1" customFormat="1" ht="14.5" customHeight="1">
      <c r="B234" s="34"/>
      <c r="C234" s="184" t="s">
        <v>633</v>
      </c>
      <c r="D234" s="184" t="s">
        <v>240</v>
      </c>
      <c r="E234" s="185" t="s">
        <v>633</v>
      </c>
      <c r="F234" s="186" t="s">
        <v>2535</v>
      </c>
      <c r="G234" s="187" t="s">
        <v>2389</v>
      </c>
      <c r="H234" s="188">
        <v>1</v>
      </c>
      <c r="I234" s="189"/>
      <c r="J234" s="190">
        <f>ROUND(I234*H234,2)</f>
        <v>0</v>
      </c>
      <c r="K234" s="186" t="s">
        <v>1</v>
      </c>
      <c r="L234" s="38"/>
      <c r="M234" s="191" t="s">
        <v>1</v>
      </c>
      <c r="N234" s="192" t="s">
        <v>41</v>
      </c>
      <c r="O234" s="60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AR234" s="17" t="s">
        <v>330</v>
      </c>
      <c r="AT234" s="17" t="s">
        <v>240</v>
      </c>
      <c r="AU234" s="17" t="s">
        <v>77</v>
      </c>
      <c r="AY234" s="17" t="s">
        <v>238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77</v>
      </c>
      <c r="BK234" s="195">
        <f>ROUND(I234*H234,2)</f>
        <v>0</v>
      </c>
      <c r="BL234" s="17" t="s">
        <v>330</v>
      </c>
      <c r="BM234" s="17" t="s">
        <v>1036</v>
      </c>
    </row>
    <row r="235" spans="2:47" s="1" customFormat="1" ht="10">
      <c r="B235" s="34"/>
      <c r="C235" s="35"/>
      <c r="D235" s="196" t="s">
        <v>247</v>
      </c>
      <c r="E235" s="35"/>
      <c r="F235" s="197" t="s">
        <v>2535</v>
      </c>
      <c r="G235" s="35"/>
      <c r="H235" s="35"/>
      <c r="I235" s="113"/>
      <c r="J235" s="35"/>
      <c r="K235" s="35"/>
      <c r="L235" s="38"/>
      <c r="M235" s="198"/>
      <c r="N235" s="60"/>
      <c r="O235" s="60"/>
      <c r="P235" s="60"/>
      <c r="Q235" s="60"/>
      <c r="R235" s="60"/>
      <c r="S235" s="60"/>
      <c r="T235" s="61"/>
      <c r="AT235" s="17" t="s">
        <v>247</v>
      </c>
      <c r="AU235" s="17" t="s">
        <v>77</v>
      </c>
    </row>
    <row r="236" spans="2:65" s="1" customFormat="1" ht="14.5" customHeight="1">
      <c r="B236" s="34"/>
      <c r="C236" s="184" t="s">
        <v>638</v>
      </c>
      <c r="D236" s="184" t="s">
        <v>240</v>
      </c>
      <c r="E236" s="185" t="s">
        <v>638</v>
      </c>
      <c r="F236" s="186" t="s">
        <v>2562</v>
      </c>
      <c r="G236" s="187" t="s">
        <v>2389</v>
      </c>
      <c r="H236" s="188">
        <v>1</v>
      </c>
      <c r="I236" s="189"/>
      <c r="J236" s="190">
        <f>ROUND(I236*H236,2)</f>
        <v>0</v>
      </c>
      <c r="K236" s="186" t="s">
        <v>1</v>
      </c>
      <c r="L236" s="38"/>
      <c r="M236" s="191" t="s">
        <v>1</v>
      </c>
      <c r="N236" s="192" t="s">
        <v>41</v>
      </c>
      <c r="O236" s="60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AR236" s="17" t="s">
        <v>330</v>
      </c>
      <c r="AT236" s="17" t="s">
        <v>240</v>
      </c>
      <c r="AU236" s="17" t="s">
        <v>77</v>
      </c>
      <c r="AY236" s="17" t="s">
        <v>238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7" t="s">
        <v>77</v>
      </c>
      <c r="BK236" s="195">
        <f>ROUND(I236*H236,2)</f>
        <v>0</v>
      </c>
      <c r="BL236" s="17" t="s">
        <v>330</v>
      </c>
      <c r="BM236" s="17" t="s">
        <v>1049</v>
      </c>
    </row>
    <row r="237" spans="2:47" s="1" customFormat="1" ht="10">
      <c r="B237" s="34"/>
      <c r="C237" s="35"/>
      <c r="D237" s="196" t="s">
        <v>247</v>
      </c>
      <c r="E237" s="35"/>
      <c r="F237" s="197" t="s">
        <v>2562</v>
      </c>
      <c r="G237" s="35"/>
      <c r="H237" s="35"/>
      <c r="I237" s="113"/>
      <c r="J237" s="35"/>
      <c r="K237" s="35"/>
      <c r="L237" s="38"/>
      <c r="M237" s="198"/>
      <c r="N237" s="60"/>
      <c r="O237" s="60"/>
      <c r="P237" s="60"/>
      <c r="Q237" s="60"/>
      <c r="R237" s="60"/>
      <c r="S237" s="60"/>
      <c r="T237" s="61"/>
      <c r="AT237" s="17" t="s">
        <v>247</v>
      </c>
      <c r="AU237" s="17" t="s">
        <v>77</v>
      </c>
    </row>
    <row r="238" spans="2:65" s="1" customFormat="1" ht="14.5" customHeight="1">
      <c r="B238" s="34"/>
      <c r="C238" s="184" t="s">
        <v>643</v>
      </c>
      <c r="D238" s="184" t="s">
        <v>240</v>
      </c>
      <c r="E238" s="185" t="s">
        <v>643</v>
      </c>
      <c r="F238" s="186" t="s">
        <v>2563</v>
      </c>
      <c r="G238" s="187" t="s">
        <v>281</v>
      </c>
      <c r="H238" s="188">
        <v>60</v>
      </c>
      <c r="I238" s="189"/>
      <c r="J238" s="190">
        <f>ROUND(I238*H238,2)</f>
        <v>0</v>
      </c>
      <c r="K238" s="186" t="s">
        <v>1</v>
      </c>
      <c r="L238" s="38"/>
      <c r="M238" s="191" t="s">
        <v>1</v>
      </c>
      <c r="N238" s="192" t="s">
        <v>41</v>
      </c>
      <c r="O238" s="60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AR238" s="17" t="s">
        <v>330</v>
      </c>
      <c r="AT238" s="17" t="s">
        <v>240</v>
      </c>
      <c r="AU238" s="17" t="s">
        <v>77</v>
      </c>
      <c r="AY238" s="17" t="s">
        <v>238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7" t="s">
        <v>77</v>
      </c>
      <c r="BK238" s="195">
        <f>ROUND(I238*H238,2)</f>
        <v>0</v>
      </c>
      <c r="BL238" s="17" t="s">
        <v>330</v>
      </c>
      <c r="BM238" s="17" t="s">
        <v>1060</v>
      </c>
    </row>
    <row r="239" spans="2:47" s="1" customFormat="1" ht="10">
      <c r="B239" s="34"/>
      <c r="C239" s="35"/>
      <c r="D239" s="196" t="s">
        <v>247</v>
      </c>
      <c r="E239" s="35"/>
      <c r="F239" s="197" t="s">
        <v>2563</v>
      </c>
      <c r="G239" s="35"/>
      <c r="H239" s="35"/>
      <c r="I239" s="113"/>
      <c r="J239" s="35"/>
      <c r="K239" s="35"/>
      <c r="L239" s="38"/>
      <c r="M239" s="198"/>
      <c r="N239" s="60"/>
      <c r="O239" s="60"/>
      <c r="P239" s="60"/>
      <c r="Q239" s="60"/>
      <c r="R239" s="60"/>
      <c r="S239" s="60"/>
      <c r="T239" s="61"/>
      <c r="AT239" s="17" t="s">
        <v>247</v>
      </c>
      <c r="AU239" s="17" t="s">
        <v>77</v>
      </c>
    </row>
    <row r="240" spans="2:65" s="1" customFormat="1" ht="14.5" customHeight="1">
      <c r="B240" s="34"/>
      <c r="C240" s="184" t="s">
        <v>649</v>
      </c>
      <c r="D240" s="184" t="s">
        <v>240</v>
      </c>
      <c r="E240" s="185" t="s">
        <v>649</v>
      </c>
      <c r="F240" s="186" t="s">
        <v>2564</v>
      </c>
      <c r="G240" s="187" t="s">
        <v>2389</v>
      </c>
      <c r="H240" s="188">
        <v>1</v>
      </c>
      <c r="I240" s="189"/>
      <c r="J240" s="190">
        <f>ROUND(I240*H240,2)</f>
        <v>0</v>
      </c>
      <c r="K240" s="186" t="s">
        <v>1</v>
      </c>
      <c r="L240" s="38"/>
      <c r="M240" s="191" t="s">
        <v>1</v>
      </c>
      <c r="N240" s="192" t="s">
        <v>41</v>
      </c>
      <c r="O240" s="60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AR240" s="17" t="s">
        <v>330</v>
      </c>
      <c r="AT240" s="17" t="s">
        <v>240</v>
      </c>
      <c r="AU240" s="17" t="s">
        <v>77</v>
      </c>
      <c r="AY240" s="17" t="s">
        <v>238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7" t="s">
        <v>77</v>
      </c>
      <c r="BK240" s="195">
        <f>ROUND(I240*H240,2)</f>
        <v>0</v>
      </c>
      <c r="BL240" s="17" t="s">
        <v>330</v>
      </c>
      <c r="BM240" s="17" t="s">
        <v>1072</v>
      </c>
    </row>
    <row r="241" spans="2:47" s="1" customFormat="1" ht="10">
      <c r="B241" s="34"/>
      <c r="C241" s="35"/>
      <c r="D241" s="196" t="s">
        <v>247</v>
      </c>
      <c r="E241" s="35"/>
      <c r="F241" s="197" t="s">
        <v>2564</v>
      </c>
      <c r="G241" s="35"/>
      <c r="H241" s="35"/>
      <c r="I241" s="113"/>
      <c r="J241" s="35"/>
      <c r="K241" s="35"/>
      <c r="L241" s="38"/>
      <c r="M241" s="198"/>
      <c r="N241" s="60"/>
      <c r="O241" s="60"/>
      <c r="P241" s="60"/>
      <c r="Q241" s="60"/>
      <c r="R241" s="60"/>
      <c r="S241" s="60"/>
      <c r="T241" s="61"/>
      <c r="AT241" s="17" t="s">
        <v>247</v>
      </c>
      <c r="AU241" s="17" t="s">
        <v>77</v>
      </c>
    </row>
    <row r="242" spans="2:65" s="1" customFormat="1" ht="14.5" customHeight="1">
      <c r="B242" s="34"/>
      <c r="C242" s="184" t="s">
        <v>654</v>
      </c>
      <c r="D242" s="184" t="s">
        <v>240</v>
      </c>
      <c r="E242" s="185" t="s">
        <v>654</v>
      </c>
      <c r="F242" s="186" t="s">
        <v>2565</v>
      </c>
      <c r="G242" s="187" t="s">
        <v>2389</v>
      </c>
      <c r="H242" s="188">
        <v>1</v>
      </c>
      <c r="I242" s="189"/>
      <c r="J242" s="190">
        <f>ROUND(I242*H242,2)</f>
        <v>0</v>
      </c>
      <c r="K242" s="186" t="s">
        <v>1</v>
      </c>
      <c r="L242" s="38"/>
      <c r="M242" s="191" t="s">
        <v>1</v>
      </c>
      <c r="N242" s="192" t="s">
        <v>41</v>
      </c>
      <c r="O242" s="60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AR242" s="17" t="s">
        <v>330</v>
      </c>
      <c r="AT242" s="17" t="s">
        <v>240</v>
      </c>
      <c r="AU242" s="17" t="s">
        <v>77</v>
      </c>
      <c r="AY242" s="17" t="s">
        <v>238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7" t="s">
        <v>77</v>
      </c>
      <c r="BK242" s="195">
        <f>ROUND(I242*H242,2)</f>
        <v>0</v>
      </c>
      <c r="BL242" s="17" t="s">
        <v>330</v>
      </c>
      <c r="BM242" s="17" t="s">
        <v>1086</v>
      </c>
    </row>
    <row r="243" spans="2:47" s="1" customFormat="1" ht="10">
      <c r="B243" s="34"/>
      <c r="C243" s="35"/>
      <c r="D243" s="196" t="s">
        <v>247</v>
      </c>
      <c r="E243" s="35"/>
      <c r="F243" s="197" t="s">
        <v>2565</v>
      </c>
      <c r="G243" s="35"/>
      <c r="H243" s="35"/>
      <c r="I243" s="113"/>
      <c r="J243" s="35"/>
      <c r="K243" s="35"/>
      <c r="L243" s="38"/>
      <c r="M243" s="198"/>
      <c r="N243" s="60"/>
      <c r="O243" s="60"/>
      <c r="P243" s="60"/>
      <c r="Q243" s="60"/>
      <c r="R243" s="60"/>
      <c r="S243" s="60"/>
      <c r="T243" s="61"/>
      <c r="AT243" s="17" t="s">
        <v>247</v>
      </c>
      <c r="AU243" s="17" t="s">
        <v>77</v>
      </c>
    </row>
    <row r="244" spans="2:65" s="1" customFormat="1" ht="14.5" customHeight="1">
      <c r="B244" s="34"/>
      <c r="C244" s="184" t="s">
        <v>660</v>
      </c>
      <c r="D244" s="184" t="s">
        <v>240</v>
      </c>
      <c r="E244" s="185" t="s">
        <v>660</v>
      </c>
      <c r="F244" s="186" t="s">
        <v>2539</v>
      </c>
      <c r="G244" s="187" t="s">
        <v>2389</v>
      </c>
      <c r="H244" s="188">
        <v>1</v>
      </c>
      <c r="I244" s="189"/>
      <c r="J244" s="190">
        <f>ROUND(I244*H244,2)</f>
        <v>0</v>
      </c>
      <c r="K244" s="186" t="s">
        <v>1</v>
      </c>
      <c r="L244" s="38"/>
      <c r="M244" s="191" t="s">
        <v>1</v>
      </c>
      <c r="N244" s="192" t="s">
        <v>41</v>
      </c>
      <c r="O244" s="60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AR244" s="17" t="s">
        <v>330</v>
      </c>
      <c r="AT244" s="17" t="s">
        <v>240</v>
      </c>
      <c r="AU244" s="17" t="s">
        <v>77</v>
      </c>
      <c r="AY244" s="17" t="s">
        <v>238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7" t="s">
        <v>77</v>
      </c>
      <c r="BK244" s="195">
        <f>ROUND(I244*H244,2)</f>
        <v>0</v>
      </c>
      <c r="BL244" s="17" t="s">
        <v>330</v>
      </c>
      <c r="BM244" s="17" t="s">
        <v>1098</v>
      </c>
    </row>
    <row r="245" spans="2:47" s="1" customFormat="1" ht="10">
      <c r="B245" s="34"/>
      <c r="C245" s="35"/>
      <c r="D245" s="196" t="s">
        <v>247</v>
      </c>
      <c r="E245" s="35"/>
      <c r="F245" s="197" t="s">
        <v>2539</v>
      </c>
      <c r="G245" s="35"/>
      <c r="H245" s="35"/>
      <c r="I245" s="113"/>
      <c r="J245" s="35"/>
      <c r="K245" s="35"/>
      <c r="L245" s="38"/>
      <c r="M245" s="198"/>
      <c r="N245" s="60"/>
      <c r="O245" s="60"/>
      <c r="P245" s="60"/>
      <c r="Q245" s="60"/>
      <c r="R245" s="60"/>
      <c r="S245" s="60"/>
      <c r="T245" s="61"/>
      <c r="AT245" s="17" t="s">
        <v>247</v>
      </c>
      <c r="AU245" s="17" t="s">
        <v>77</v>
      </c>
    </row>
    <row r="246" spans="2:65" s="1" customFormat="1" ht="14.5" customHeight="1">
      <c r="B246" s="34"/>
      <c r="C246" s="184" t="s">
        <v>666</v>
      </c>
      <c r="D246" s="184" t="s">
        <v>240</v>
      </c>
      <c r="E246" s="185" t="s">
        <v>666</v>
      </c>
      <c r="F246" s="186" t="s">
        <v>2540</v>
      </c>
      <c r="G246" s="187" t="s">
        <v>2389</v>
      </c>
      <c r="H246" s="188">
        <v>14</v>
      </c>
      <c r="I246" s="189"/>
      <c r="J246" s="190">
        <f>ROUND(I246*H246,2)</f>
        <v>0</v>
      </c>
      <c r="K246" s="186" t="s">
        <v>1</v>
      </c>
      <c r="L246" s="38"/>
      <c r="M246" s="191" t="s">
        <v>1</v>
      </c>
      <c r="N246" s="192" t="s">
        <v>41</v>
      </c>
      <c r="O246" s="60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AR246" s="17" t="s">
        <v>330</v>
      </c>
      <c r="AT246" s="17" t="s">
        <v>240</v>
      </c>
      <c r="AU246" s="17" t="s">
        <v>77</v>
      </c>
      <c r="AY246" s="17" t="s">
        <v>238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7" t="s">
        <v>77</v>
      </c>
      <c r="BK246" s="195">
        <f>ROUND(I246*H246,2)</f>
        <v>0</v>
      </c>
      <c r="BL246" s="17" t="s">
        <v>330</v>
      </c>
      <c r="BM246" s="17" t="s">
        <v>1108</v>
      </c>
    </row>
    <row r="247" spans="2:47" s="1" customFormat="1" ht="10">
      <c r="B247" s="34"/>
      <c r="C247" s="35"/>
      <c r="D247" s="196" t="s">
        <v>247</v>
      </c>
      <c r="E247" s="35"/>
      <c r="F247" s="197" t="s">
        <v>2540</v>
      </c>
      <c r="G247" s="35"/>
      <c r="H247" s="35"/>
      <c r="I247" s="113"/>
      <c r="J247" s="35"/>
      <c r="K247" s="35"/>
      <c r="L247" s="38"/>
      <c r="M247" s="198"/>
      <c r="N247" s="60"/>
      <c r="O247" s="60"/>
      <c r="P247" s="60"/>
      <c r="Q247" s="60"/>
      <c r="R247" s="60"/>
      <c r="S247" s="60"/>
      <c r="T247" s="61"/>
      <c r="AT247" s="17" t="s">
        <v>247</v>
      </c>
      <c r="AU247" s="17" t="s">
        <v>77</v>
      </c>
    </row>
    <row r="248" spans="2:65" s="1" customFormat="1" ht="19" customHeight="1">
      <c r="B248" s="34"/>
      <c r="C248" s="184" t="s">
        <v>671</v>
      </c>
      <c r="D248" s="184" t="s">
        <v>240</v>
      </c>
      <c r="E248" s="185" t="s">
        <v>671</v>
      </c>
      <c r="F248" s="186" t="s">
        <v>2566</v>
      </c>
      <c r="G248" s="187" t="s">
        <v>2389</v>
      </c>
      <c r="H248" s="188">
        <v>32</v>
      </c>
      <c r="I248" s="189"/>
      <c r="J248" s="190">
        <f>ROUND(I248*H248,2)</f>
        <v>0</v>
      </c>
      <c r="K248" s="186" t="s">
        <v>1</v>
      </c>
      <c r="L248" s="38"/>
      <c r="M248" s="191" t="s">
        <v>1</v>
      </c>
      <c r="N248" s="192" t="s">
        <v>41</v>
      </c>
      <c r="O248" s="60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AR248" s="17" t="s">
        <v>330</v>
      </c>
      <c r="AT248" s="17" t="s">
        <v>240</v>
      </c>
      <c r="AU248" s="17" t="s">
        <v>77</v>
      </c>
      <c r="AY248" s="17" t="s">
        <v>238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7" t="s">
        <v>77</v>
      </c>
      <c r="BK248" s="195">
        <f>ROUND(I248*H248,2)</f>
        <v>0</v>
      </c>
      <c r="BL248" s="17" t="s">
        <v>330</v>
      </c>
      <c r="BM248" s="17" t="s">
        <v>1119</v>
      </c>
    </row>
    <row r="249" spans="2:47" s="1" customFormat="1" ht="18">
      <c r="B249" s="34"/>
      <c r="C249" s="35"/>
      <c r="D249" s="196" t="s">
        <v>247</v>
      </c>
      <c r="E249" s="35"/>
      <c r="F249" s="197" t="s">
        <v>2566</v>
      </c>
      <c r="G249" s="35"/>
      <c r="H249" s="35"/>
      <c r="I249" s="113"/>
      <c r="J249" s="35"/>
      <c r="K249" s="35"/>
      <c r="L249" s="38"/>
      <c r="M249" s="198"/>
      <c r="N249" s="60"/>
      <c r="O249" s="60"/>
      <c r="P249" s="60"/>
      <c r="Q249" s="60"/>
      <c r="R249" s="60"/>
      <c r="S249" s="60"/>
      <c r="T249" s="61"/>
      <c r="AT249" s="17" t="s">
        <v>247</v>
      </c>
      <c r="AU249" s="17" t="s">
        <v>77</v>
      </c>
    </row>
    <row r="250" spans="2:65" s="1" customFormat="1" ht="14.5" customHeight="1">
      <c r="B250" s="34"/>
      <c r="C250" s="184" t="s">
        <v>679</v>
      </c>
      <c r="D250" s="184" t="s">
        <v>240</v>
      </c>
      <c r="E250" s="185" t="s">
        <v>679</v>
      </c>
      <c r="F250" s="186" t="s">
        <v>2567</v>
      </c>
      <c r="G250" s="187" t="s">
        <v>2389</v>
      </c>
      <c r="H250" s="188">
        <v>6</v>
      </c>
      <c r="I250" s="189"/>
      <c r="J250" s="190">
        <f>ROUND(I250*H250,2)</f>
        <v>0</v>
      </c>
      <c r="K250" s="186" t="s">
        <v>1</v>
      </c>
      <c r="L250" s="38"/>
      <c r="M250" s="191" t="s">
        <v>1</v>
      </c>
      <c r="N250" s="192" t="s">
        <v>41</v>
      </c>
      <c r="O250" s="60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AR250" s="17" t="s">
        <v>330</v>
      </c>
      <c r="AT250" s="17" t="s">
        <v>240</v>
      </c>
      <c r="AU250" s="17" t="s">
        <v>77</v>
      </c>
      <c r="AY250" s="17" t="s">
        <v>238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7" t="s">
        <v>77</v>
      </c>
      <c r="BK250" s="195">
        <f>ROUND(I250*H250,2)</f>
        <v>0</v>
      </c>
      <c r="BL250" s="17" t="s">
        <v>330</v>
      </c>
      <c r="BM250" s="17" t="s">
        <v>1131</v>
      </c>
    </row>
    <row r="251" spans="2:47" s="1" customFormat="1" ht="10">
      <c r="B251" s="34"/>
      <c r="C251" s="35"/>
      <c r="D251" s="196" t="s">
        <v>247</v>
      </c>
      <c r="E251" s="35"/>
      <c r="F251" s="197" t="s">
        <v>2567</v>
      </c>
      <c r="G251" s="35"/>
      <c r="H251" s="35"/>
      <c r="I251" s="113"/>
      <c r="J251" s="35"/>
      <c r="K251" s="35"/>
      <c r="L251" s="38"/>
      <c r="M251" s="198"/>
      <c r="N251" s="60"/>
      <c r="O251" s="60"/>
      <c r="P251" s="60"/>
      <c r="Q251" s="60"/>
      <c r="R251" s="60"/>
      <c r="S251" s="60"/>
      <c r="T251" s="61"/>
      <c r="AT251" s="17" t="s">
        <v>247</v>
      </c>
      <c r="AU251" s="17" t="s">
        <v>77</v>
      </c>
    </row>
    <row r="252" spans="2:65" s="1" customFormat="1" ht="14.5" customHeight="1">
      <c r="B252" s="34"/>
      <c r="C252" s="184" t="s">
        <v>686</v>
      </c>
      <c r="D252" s="184" t="s">
        <v>240</v>
      </c>
      <c r="E252" s="185" t="s">
        <v>686</v>
      </c>
      <c r="F252" s="186" t="s">
        <v>2568</v>
      </c>
      <c r="G252" s="187" t="s">
        <v>2389</v>
      </c>
      <c r="H252" s="188">
        <v>3</v>
      </c>
      <c r="I252" s="189"/>
      <c r="J252" s="190">
        <f>ROUND(I252*H252,2)</f>
        <v>0</v>
      </c>
      <c r="K252" s="186" t="s">
        <v>1</v>
      </c>
      <c r="L252" s="38"/>
      <c r="M252" s="191" t="s">
        <v>1</v>
      </c>
      <c r="N252" s="192" t="s">
        <v>41</v>
      </c>
      <c r="O252" s="60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AR252" s="17" t="s">
        <v>330</v>
      </c>
      <c r="AT252" s="17" t="s">
        <v>240</v>
      </c>
      <c r="AU252" s="17" t="s">
        <v>77</v>
      </c>
      <c r="AY252" s="17" t="s">
        <v>238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7" t="s">
        <v>77</v>
      </c>
      <c r="BK252" s="195">
        <f>ROUND(I252*H252,2)</f>
        <v>0</v>
      </c>
      <c r="BL252" s="17" t="s">
        <v>330</v>
      </c>
      <c r="BM252" s="17" t="s">
        <v>1143</v>
      </c>
    </row>
    <row r="253" spans="2:47" s="1" customFormat="1" ht="10">
      <c r="B253" s="34"/>
      <c r="C253" s="35"/>
      <c r="D253" s="196" t="s">
        <v>247</v>
      </c>
      <c r="E253" s="35"/>
      <c r="F253" s="197" t="s">
        <v>2568</v>
      </c>
      <c r="G253" s="35"/>
      <c r="H253" s="35"/>
      <c r="I253" s="113"/>
      <c r="J253" s="35"/>
      <c r="K253" s="35"/>
      <c r="L253" s="38"/>
      <c r="M253" s="198"/>
      <c r="N253" s="60"/>
      <c r="O253" s="60"/>
      <c r="P253" s="60"/>
      <c r="Q253" s="60"/>
      <c r="R253" s="60"/>
      <c r="S253" s="60"/>
      <c r="T253" s="61"/>
      <c r="AT253" s="17" t="s">
        <v>247</v>
      </c>
      <c r="AU253" s="17" t="s">
        <v>77</v>
      </c>
    </row>
    <row r="254" spans="2:65" s="1" customFormat="1" ht="14.5" customHeight="1">
      <c r="B254" s="34"/>
      <c r="C254" s="184" t="s">
        <v>692</v>
      </c>
      <c r="D254" s="184" t="s">
        <v>240</v>
      </c>
      <c r="E254" s="185" t="s">
        <v>692</v>
      </c>
      <c r="F254" s="186" t="s">
        <v>2569</v>
      </c>
      <c r="G254" s="187" t="s">
        <v>281</v>
      </c>
      <c r="H254" s="188">
        <v>50</v>
      </c>
      <c r="I254" s="189"/>
      <c r="J254" s="190">
        <f>ROUND(I254*H254,2)</f>
        <v>0</v>
      </c>
      <c r="K254" s="186" t="s">
        <v>1</v>
      </c>
      <c r="L254" s="38"/>
      <c r="M254" s="191" t="s">
        <v>1</v>
      </c>
      <c r="N254" s="192" t="s">
        <v>41</v>
      </c>
      <c r="O254" s="60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AR254" s="17" t="s">
        <v>330</v>
      </c>
      <c r="AT254" s="17" t="s">
        <v>240</v>
      </c>
      <c r="AU254" s="17" t="s">
        <v>77</v>
      </c>
      <c r="AY254" s="17" t="s">
        <v>238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7" t="s">
        <v>77</v>
      </c>
      <c r="BK254" s="195">
        <f>ROUND(I254*H254,2)</f>
        <v>0</v>
      </c>
      <c r="BL254" s="17" t="s">
        <v>330</v>
      </c>
      <c r="BM254" s="17" t="s">
        <v>1150</v>
      </c>
    </row>
    <row r="255" spans="2:47" s="1" customFormat="1" ht="10">
      <c r="B255" s="34"/>
      <c r="C255" s="35"/>
      <c r="D255" s="196" t="s">
        <v>247</v>
      </c>
      <c r="E255" s="35"/>
      <c r="F255" s="197" t="s">
        <v>2569</v>
      </c>
      <c r="G255" s="35"/>
      <c r="H255" s="35"/>
      <c r="I255" s="113"/>
      <c r="J255" s="35"/>
      <c r="K255" s="35"/>
      <c r="L255" s="38"/>
      <c r="M255" s="198"/>
      <c r="N255" s="60"/>
      <c r="O255" s="60"/>
      <c r="P255" s="60"/>
      <c r="Q255" s="60"/>
      <c r="R255" s="60"/>
      <c r="S255" s="60"/>
      <c r="T255" s="61"/>
      <c r="AT255" s="17" t="s">
        <v>247</v>
      </c>
      <c r="AU255" s="17" t="s">
        <v>77</v>
      </c>
    </row>
    <row r="256" spans="2:65" s="1" customFormat="1" ht="14.5" customHeight="1">
      <c r="B256" s="34"/>
      <c r="C256" s="184" t="s">
        <v>698</v>
      </c>
      <c r="D256" s="184" t="s">
        <v>240</v>
      </c>
      <c r="E256" s="185" t="s">
        <v>698</v>
      </c>
      <c r="F256" s="186" t="s">
        <v>2570</v>
      </c>
      <c r="G256" s="187" t="s">
        <v>281</v>
      </c>
      <c r="H256" s="188">
        <v>100</v>
      </c>
      <c r="I256" s="189"/>
      <c r="J256" s="190">
        <f>ROUND(I256*H256,2)</f>
        <v>0</v>
      </c>
      <c r="K256" s="186" t="s">
        <v>1</v>
      </c>
      <c r="L256" s="38"/>
      <c r="M256" s="191" t="s">
        <v>1</v>
      </c>
      <c r="N256" s="192" t="s">
        <v>41</v>
      </c>
      <c r="O256" s="60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AR256" s="17" t="s">
        <v>330</v>
      </c>
      <c r="AT256" s="17" t="s">
        <v>240</v>
      </c>
      <c r="AU256" s="17" t="s">
        <v>77</v>
      </c>
      <c r="AY256" s="17" t="s">
        <v>238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7" t="s">
        <v>77</v>
      </c>
      <c r="BK256" s="195">
        <f>ROUND(I256*H256,2)</f>
        <v>0</v>
      </c>
      <c r="BL256" s="17" t="s">
        <v>330</v>
      </c>
      <c r="BM256" s="17" t="s">
        <v>1159</v>
      </c>
    </row>
    <row r="257" spans="2:47" s="1" customFormat="1" ht="10">
      <c r="B257" s="34"/>
      <c r="C257" s="35"/>
      <c r="D257" s="196" t="s">
        <v>247</v>
      </c>
      <c r="E257" s="35"/>
      <c r="F257" s="197" t="s">
        <v>2570</v>
      </c>
      <c r="G257" s="35"/>
      <c r="H257" s="35"/>
      <c r="I257" s="113"/>
      <c r="J257" s="35"/>
      <c r="K257" s="35"/>
      <c r="L257" s="38"/>
      <c r="M257" s="198"/>
      <c r="N257" s="60"/>
      <c r="O257" s="60"/>
      <c r="P257" s="60"/>
      <c r="Q257" s="60"/>
      <c r="R257" s="60"/>
      <c r="S257" s="60"/>
      <c r="T257" s="61"/>
      <c r="AT257" s="17" t="s">
        <v>247</v>
      </c>
      <c r="AU257" s="17" t="s">
        <v>77</v>
      </c>
    </row>
    <row r="258" spans="2:65" s="1" customFormat="1" ht="14.5" customHeight="1">
      <c r="B258" s="34"/>
      <c r="C258" s="184" t="s">
        <v>704</v>
      </c>
      <c r="D258" s="184" t="s">
        <v>240</v>
      </c>
      <c r="E258" s="185" t="s">
        <v>704</v>
      </c>
      <c r="F258" s="186" t="s">
        <v>2571</v>
      </c>
      <c r="G258" s="187" t="s">
        <v>281</v>
      </c>
      <c r="H258" s="188">
        <v>50</v>
      </c>
      <c r="I258" s="189"/>
      <c r="J258" s="190">
        <f>ROUND(I258*H258,2)</f>
        <v>0</v>
      </c>
      <c r="K258" s="186" t="s">
        <v>1</v>
      </c>
      <c r="L258" s="38"/>
      <c r="M258" s="191" t="s">
        <v>1</v>
      </c>
      <c r="N258" s="192" t="s">
        <v>41</v>
      </c>
      <c r="O258" s="60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AR258" s="17" t="s">
        <v>330</v>
      </c>
      <c r="AT258" s="17" t="s">
        <v>240</v>
      </c>
      <c r="AU258" s="17" t="s">
        <v>77</v>
      </c>
      <c r="AY258" s="17" t="s">
        <v>238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7" t="s">
        <v>77</v>
      </c>
      <c r="BK258" s="195">
        <f>ROUND(I258*H258,2)</f>
        <v>0</v>
      </c>
      <c r="BL258" s="17" t="s">
        <v>330</v>
      </c>
      <c r="BM258" s="17" t="s">
        <v>1171</v>
      </c>
    </row>
    <row r="259" spans="2:47" s="1" customFormat="1" ht="10">
      <c r="B259" s="34"/>
      <c r="C259" s="35"/>
      <c r="D259" s="196" t="s">
        <v>247</v>
      </c>
      <c r="E259" s="35"/>
      <c r="F259" s="197" t="s">
        <v>2571</v>
      </c>
      <c r="G259" s="35"/>
      <c r="H259" s="35"/>
      <c r="I259" s="113"/>
      <c r="J259" s="35"/>
      <c r="K259" s="35"/>
      <c r="L259" s="38"/>
      <c r="M259" s="198"/>
      <c r="N259" s="60"/>
      <c r="O259" s="60"/>
      <c r="P259" s="60"/>
      <c r="Q259" s="60"/>
      <c r="R259" s="60"/>
      <c r="S259" s="60"/>
      <c r="T259" s="61"/>
      <c r="AT259" s="17" t="s">
        <v>247</v>
      </c>
      <c r="AU259" s="17" t="s">
        <v>77</v>
      </c>
    </row>
    <row r="260" spans="2:65" s="1" customFormat="1" ht="14.5" customHeight="1">
      <c r="B260" s="34"/>
      <c r="C260" s="184" t="s">
        <v>709</v>
      </c>
      <c r="D260" s="184" t="s">
        <v>240</v>
      </c>
      <c r="E260" s="185" t="s">
        <v>709</v>
      </c>
      <c r="F260" s="186" t="s">
        <v>2572</v>
      </c>
      <c r="G260" s="187" t="s">
        <v>2389</v>
      </c>
      <c r="H260" s="188">
        <v>3</v>
      </c>
      <c r="I260" s="189"/>
      <c r="J260" s="190">
        <f>ROUND(I260*H260,2)</f>
        <v>0</v>
      </c>
      <c r="K260" s="186" t="s">
        <v>1</v>
      </c>
      <c r="L260" s="38"/>
      <c r="M260" s="191" t="s">
        <v>1</v>
      </c>
      <c r="N260" s="192" t="s">
        <v>41</v>
      </c>
      <c r="O260" s="60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AR260" s="17" t="s">
        <v>330</v>
      </c>
      <c r="AT260" s="17" t="s">
        <v>240</v>
      </c>
      <c r="AU260" s="17" t="s">
        <v>77</v>
      </c>
      <c r="AY260" s="17" t="s">
        <v>238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7" t="s">
        <v>77</v>
      </c>
      <c r="BK260" s="195">
        <f>ROUND(I260*H260,2)</f>
        <v>0</v>
      </c>
      <c r="BL260" s="17" t="s">
        <v>330</v>
      </c>
      <c r="BM260" s="17" t="s">
        <v>1181</v>
      </c>
    </row>
    <row r="261" spans="2:47" s="1" customFormat="1" ht="10">
      <c r="B261" s="34"/>
      <c r="C261" s="35"/>
      <c r="D261" s="196" t="s">
        <v>247</v>
      </c>
      <c r="E261" s="35"/>
      <c r="F261" s="197" t="s">
        <v>2572</v>
      </c>
      <c r="G261" s="35"/>
      <c r="H261" s="35"/>
      <c r="I261" s="113"/>
      <c r="J261" s="35"/>
      <c r="K261" s="35"/>
      <c r="L261" s="38"/>
      <c r="M261" s="198"/>
      <c r="N261" s="60"/>
      <c r="O261" s="60"/>
      <c r="P261" s="60"/>
      <c r="Q261" s="60"/>
      <c r="R261" s="60"/>
      <c r="S261" s="60"/>
      <c r="T261" s="61"/>
      <c r="AT261" s="17" t="s">
        <v>247</v>
      </c>
      <c r="AU261" s="17" t="s">
        <v>77</v>
      </c>
    </row>
    <row r="262" spans="2:65" s="1" customFormat="1" ht="14.5" customHeight="1">
      <c r="B262" s="34"/>
      <c r="C262" s="184" t="s">
        <v>715</v>
      </c>
      <c r="D262" s="184" t="s">
        <v>240</v>
      </c>
      <c r="E262" s="185" t="s">
        <v>715</v>
      </c>
      <c r="F262" s="186" t="s">
        <v>2573</v>
      </c>
      <c r="G262" s="187" t="s">
        <v>281</v>
      </c>
      <c r="H262" s="188">
        <v>50</v>
      </c>
      <c r="I262" s="189"/>
      <c r="J262" s="190">
        <f>ROUND(I262*H262,2)</f>
        <v>0</v>
      </c>
      <c r="K262" s="186" t="s">
        <v>1</v>
      </c>
      <c r="L262" s="38"/>
      <c r="M262" s="191" t="s">
        <v>1</v>
      </c>
      <c r="N262" s="192" t="s">
        <v>41</v>
      </c>
      <c r="O262" s="60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AR262" s="17" t="s">
        <v>330</v>
      </c>
      <c r="AT262" s="17" t="s">
        <v>240</v>
      </c>
      <c r="AU262" s="17" t="s">
        <v>77</v>
      </c>
      <c r="AY262" s="17" t="s">
        <v>238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7" t="s">
        <v>77</v>
      </c>
      <c r="BK262" s="195">
        <f>ROUND(I262*H262,2)</f>
        <v>0</v>
      </c>
      <c r="BL262" s="17" t="s">
        <v>330</v>
      </c>
      <c r="BM262" s="17" t="s">
        <v>1193</v>
      </c>
    </row>
    <row r="263" spans="2:47" s="1" customFormat="1" ht="10">
      <c r="B263" s="34"/>
      <c r="C263" s="35"/>
      <c r="D263" s="196" t="s">
        <v>247</v>
      </c>
      <c r="E263" s="35"/>
      <c r="F263" s="197" t="s">
        <v>2573</v>
      </c>
      <c r="G263" s="35"/>
      <c r="H263" s="35"/>
      <c r="I263" s="113"/>
      <c r="J263" s="35"/>
      <c r="K263" s="35"/>
      <c r="L263" s="38"/>
      <c r="M263" s="198"/>
      <c r="N263" s="60"/>
      <c r="O263" s="60"/>
      <c r="P263" s="60"/>
      <c r="Q263" s="60"/>
      <c r="R263" s="60"/>
      <c r="S263" s="60"/>
      <c r="T263" s="61"/>
      <c r="AT263" s="17" t="s">
        <v>247</v>
      </c>
      <c r="AU263" s="17" t="s">
        <v>77</v>
      </c>
    </row>
    <row r="264" spans="2:63" s="11" customFormat="1" ht="25.9" customHeight="1">
      <c r="B264" s="168"/>
      <c r="C264" s="169"/>
      <c r="D264" s="170" t="s">
        <v>69</v>
      </c>
      <c r="E264" s="171" t="s">
        <v>2574</v>
      </c>
      <c r="F264" s="171" t="s">
        <v>2575</v>
      </c>
      <c r="G264" s="169"/>
      <c r="H264" s="169"/>
      <c r="I264" s="172"/>
      <c r="J264" s="173">
        <f>BK264</f>
        <v>0</v>
      </c>
      <c r="K264" s="169"/>
      <c r="L264" s="174"/>
      <c r="M264" s="175"/>
      <c r="N264" s="176"/>
      <c r="O264" s="176"/>
      <c r="P264" s="177">
        <f>SUM(P265:P282)</f>
        <v>0</v>
      </c>
      <c r="Q264" s="176"/>
      <c r="R264" s="177">
        <f>SUM(R265:R282)</f>
        <v>0</v>
      </c>
      <c r="S264" s="176"/>
      <c r="T264" s="178">
        <f>SUM(T265:T282)</f>
        <v>0</v>
      </c>
      <c r="AR264" s="179" t="s">
        <v>77</v>
      </c>
      <c r="AT264" s="180" t="s">
        <v>69</v>
      </c>
      <c r="AU264" s="180" t="s">
        <v>70</v>
      </c>
      <c r="AY264" s="179" t="s">
        <v>238</v>
      </c>
      <c r="BK264" s="181">
        <f>SUM(BK265:BK282)</f>
        <v>0</v>
      </c>
    </row>
    <row r="265" spans="2:65" s="1" customFormat="1" ht="19" customHeight="1">
      <c r="B265" s="34"/>
      <c r="C265" s="184" t="s">
        <v>721</v>
      </c>
      <c r="D265" s="184" t="s">
        <v>240</v>
      </c>
      <c r="E265" s="185" t="s">
        <v>721</v>
      </c>
      <c r="F265" s="186" t="s">
        <v>2576</v>
      </c>
      <c r="G265" s="187" t="s">
        <v>2389</v>
      </c>
      <c r="H265" s="188">
        <v>390</v>
      </c>
      <c r="I265" s="189"/>
      <c r="J265" s="190">
        <f>ROUND(I265*H265,2)</f>
        <v>0</v>
      </c>
      <c r="K265" s="186" t="s">
        <v>1</v>
      </c>
      <c r="L265" s="38"/>
      <c r="M265" s="191" t="s">
        <v>1</v>
      </c>
      <c r="N265" s="192" t="s">
        <v>41</v>
      </c>
      <c r="O265" s="60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AR265" s="17" t="s">
        <v>330</v>
      </c>
      <c r="AT265" s="17" t="s">
        <v>240</v>
      </c>
      <c r="AU265" s="17" t="s">
        <v>77</v>
      </c>
      <c r="AY265" s="17" t="s">
        <v>238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7" t="s">
        <v>77</v>
      </c>
      <c r="BK265" s="195">
        <f>ROUND(I265*H265,2)</f>
        <v>0</v>
      </c>
      <c r="BL265" s="17" t="s">
        <v>330</v>
      </c>
      <c r="BM265" s="17" t="s">
        <v>1207</v>
      </c>
    </row>
    <row r="266" spans="2:47" s="1" customFormat="1" ht="10">
      <c r="B266" s="34"/>
      <c r="C266" s="35"/>
      <c r="D266" s="196" t="s">
        <v>247</v>
      </c>
      <c r="E266" s="35"/>
      <c r="F266" s="197" t="s">
        <v>2576</v>
      </c>
      <c r="G266" s="35"/>
      <c r="H266" s="35"/>
      <c r="I266" s="113"/>
      <c r="J266" s="35"/>
      <c r="K266" s="35"/>
      <c r="L266" s="38"/>
      <c r="M266" s="198"/>
      <c r="N266" s="60"/>
      <c r="O266" s="60"/>
      <c r="P266" s="60"/>
      <c r="Q266" s="60"/>
      <c r="R266" s="60"/>
      <c r="S266" s="60"/>
      <c r="T266" s="61"/>
      <c r="AT266" s="17" t="s">
        <v>247</v>
      </c>
      <c r="AU266" s="17" t="s">
        <v>77</v>
      </c>
    </row>
    <row r="267" spans="2:65" s="1" customFormat="1" ht="14.5" customHeight="1">
      <c r="B267" s="34"/>
      <c r="C267" s="184" t="s">
        <v>726</v>
      </c>
      <c r="D267" s="184" t="s">
        <v>240</v>
      </c>
      <c r="E267" s="185" t="s">
        <v>726</v>
      </c>
      <c r="F267" s="186" t="s">
        <v>2577</v>
      </c>
      <c r="G267" s="187" t="s">
        <v>2389</v>
      </c>
      <c r="H267" s="188">
        <v>84</v>
      </c>
      <c r="I267" s="189"/>
      <c r="J267" s="190">
        <f>ROUND(I267*H267,2)</f>
        <v>0</v>
      </c>
      <c r="K267" s="186" t="s">
        <v>1</v>
      </c>
      <c r="L267" s="38"/>
      <c r="M267" s="191" t="s">
        <v>1</v>
      </c>
      <c r="N267" s="192" t="s">
        <v>41</v>
      </c>
      <c r="O267" s="60"/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4">
        <f>S267*H267</f>
        <v>0</v>
      </c>
      <c r="AR267" s="17" t="s">
        <v>330</v>
      </c>
      <c r="AT267" s="17" t="s">
        <v>240</v>
      </c>
      <c r="AU267" s="17" t="s">
        <v>77</v>
      </c>
      <c r="AY267" s="17" t="s">
        <v>238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7" t="s">
        <v>77</v>
      </c>
      <c r="BK267" s="195">
        <f>ROUND(I267*H267,2)</f>
        <v>0</v>
      </c>
      <c r="BL267" s="17" t="s">
        <v>330</v>
      </c>
      <c r="BM267" s="17" t="s">
        <v>1217</v>
      </c>
    </row>
    <row r="268" spans="2:47" s="1" customFormat="1" ht="10">
      <c r="B268" s="34"/>
      <c r="C268" s="35"/>
      <c r="D268" s="196" t="s">
        <v>247</v>
      </c>
      <c r="E268" s="35"/>
      <c r="F268" s="197" t="s">
        <v>2577</v>
      </c>
      <c r="G268" s="35"/>
      <c r="H268" s="35"/>
      <c r="I268" s="113"/>
      <c r="J268" s="35"/>
      <c r="K268" s="35"/>
      <c r="L268" s="38"/>
      <c r="M268" s="198"/>
      <c r="N268" s="60"/>
      <c r="O268" s="60"/>
      <c r="P268" s="60"/>
      <c r="Q268" s="60"/>
      <c r="R268" s="60"/>
      <c r="S268" s="60"/>
      <c r="T268" s="61"/>
      <c r="AT268" s="17" t="s">
        <v>247</v>
      </c>
      <c r="AU268" s="17" t="s">
        <v>77</v>
      </c>
    </row>
    <row r="269" spans="2:65" s="1" customFormat="1" ht="14.5" customHeight="1">
      <c r="B269" s="34"/>
      <c r="C269" s="184" t="s">
        <v>732</v>
      </c>
      <c r="D269" s="184" t="s">
        <v>240</v>
      </c>
      <c r="E269" s="185" t="s">
        <v>732</v>
      </c>
      <c r="F269" s="186" t="s">
        <v>2555</v>
      </c>
      <c r="G269" s="187" t="s">
        <v>281</v>
      </c>
      <c r="H269" s="188">
        <v>5</v>
      </c>
      <c r="I269" s="189"/>
      <c r="J269" s="190">
        <f>ROUND(I269*H269,2)</f>
        <v>0</v>
      </c>
      <c r="K269" s="186" t="s">
        <v>1</v>
      </c>
      <c r="L269" s="38"/>
      <c r="M269" s="191" t="s">
        <v>1</v>
      </c>
      <c r="N269" s="192" t="s">
        <v>41</v>
      </c>
      <c r="O269" s="60"/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4">
        <f>S269*H269</f>
        <v>0</v>
      </c>
      <c r="AR269" s="17" t="s">
        <v>330</v>
      </c>
      <c r="AT269" s="17" t="s">
        <v>240</v>
      </c>
      <c r="AU269" s="17" t="s">
        <v>77</v>
      </c>
      <c r="AY269" s="17" t="s">
        <v>238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7" t="s">
        <v>77</v>
      </c>
      <c r="BK269" s="195">
        <f>ROUND(I269*H269,2)</f>
        <v>0</v>
      </c>
      <c r="BL269" s="17" t="s">
        <v>330</v>
      </c>
      <c r="BM269" s="17" t="s">
        <v>1228</v>
      </c>
    </row>
    <row r="270" spans="2:47" s="1" customFormat="1" ht="10">
      <c r="B270" s="34"/>
      <c r="C270" s="35"/>
      <c r="D270" s="196" t="s">
        <v>247</v>
      </c>
      <c r="E270" s="35"/>
      <c r="F270" s="197" t="s">
        <v>2555</v>
      </c>
      <c r="G270" s="35"/>
      <c r="H270" s="35"/>
      <c r="I270" s="113"/>
      <c r="J270" s="35"/>
      <c r="K270" s="35"/>
      <c r="L270" s="38"/>
      <c r="M270" s="198"/>
      <c r="N270" s="60"/>
      <c r="O270" s="60"/>
      <c r="P270" s="60"/>
      <c r="Q270" s="60"/>
      <c r="R270" s="60"/>
      <c r="S270" s="60"/>
      <c r="T270" s="61"/>
      <c r="AT270" s="17" t="s">
        <v>247</v>
      </c>
      <c r="AU270" s="17" t="s">
        <v>77</v>
      </c>
    </row>
    <row r="271" spans="2:65" s="1" customFormat="1" ht="14.5" customHeight="1">
      <c r="B271" s="34"/>
      <c r="C271" s="184" t="s">
        <v>736</v>
      </c>
      <c r="D271" s="184" t="s">
        <v>240</v>
      </c>
      <c r="E271" s="185" t="s">
        <v>736</v>
      </c>
      <c r="F271" s="186" t="s">
        <v>2521</v>
      </c>
      <c r="G271" s="187" t="s">
        <v>281</v>
      </c>
      <c r="H271" s="188">
        <v>110</v>
      </c>
      <c r="I271" s="189"/>
      <c r="J271" s="190">
        <f>ROUND(I271*H271,2)</f>
        <v>0</v>
      </c>
      <c r="K271" s="186" t="s">
        <v>1</v>
      </c>
      <c r="L271" s="38"/>
      <c r="M271" s="191" t="s">
        <v>1</v>
      </c>
      <c r="N271" s="192" t="s">
        <v>41</v>
      </c>
      <c r="O271" s="60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AR271" s="17" t="s">
        <v>330</v>
      </c>
      <c r="AT271" s="17" t="s">
        <v>240</v>
      </c>
      <c r="AU271" s="17" t="s">
        <v>77</v>
      </c>
      <c r="AY271" s="17" t="s">
        <v>238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7" t="s">
        <v>77</v>
      </c>
      <c r="BK271" s="195">
        <f>ROUND(I271*H271,2)</f>
        <v>0</v>
      </c>
      <c r="BL271" s="17" t="s">
        <v>330</v>
      </c>
      <c r="BM271" s="17" t="s">
        <v>1238</v>
      </c>
    </row>
    <row r="272" spans="2:47" s="1" customFormat="1" ht="10">
      <c r="B272" s="34"/>
      <c r="C272" s="35"/>
      <c r="D272" s="196" t="s">
        <v>247</v>
      </c>
      <c r="E272" s="35"/>
      <c r="F272" s="197" t="s">
        <v>2521</v>
      </c>
      <c r="G272" s="35"/>
      <c r="H272" s="35"/>
      <c r="I272" s="113"/>
      <c r="J272" s="35"/>
      <c r="K272" s="35"/>
      <c r="L272" s="38"/>
      <c r="M272" s="198"/>
      <c r="N272" s="60"/>
      <c r="O272" s="60"/>
      <c r="P272" s="60"/>
      <c r="Q272" s="60"/>
      <c r="R272" s="60"/>
      <c r="S272" s="60"/>
      <c r="T272" s="61"/>
      <c r="AT272" s="17" t="s">
        <v>247</v>
      </c>
      <c r="AU272" s="17" t="s">
        <v>77</v>
      </c>
    </row>
    <row r="273" spans="2:65" s="1" customFormat="1" ht="14.5" customHeight="1">
      <c r="B273" s="34"/>
      <c r="C273" s="184" t="s">
        <v>742</v>
      </c>
      <c r="D273" s="184" t="s">
        <v>240</v>
      </c>
      <c r="E273" s="185" t="s">
        <v>742</v>
      </c>
      <c r="F273" s="186" t="s">
        <v>2556</v>
      </c>
      <c r="G273" s="187" t="s">
        <v>281</v>
      </c>
      <c r="H273" s="188">
        <v>25</v>
      </c>
      <c r="I273" s="189"/>
      <c r="J273" s="190">
        <f>ROUND(I273*H273,2)</f>
        <v>0</v>
      </c>
      <c r="K273" s="186" t="s">
        <v>1</v>
      </c>
      <c r="L273" s="38"/>
      <c r="M273" s="191" t="s">
        <v>1</v>
      </c>
      <c r="N273" s="192" t="s">
        <v>41</v>
      </c>
      <c r="O273" s="60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AR273" s="17" t="s">
        <v>330</v>
      </c>
      <c r="AT273" s="17" t="s">
        <v>240</v>
      </c>
      <c r="AU273" s="17" t="s">
        <v>77</v>
      </c>
      <c r="AY273" s="17" t="s">
        <v>238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7" t="s">
        <v>77</v>
      </c>
      <c r="BK273" s="195">
        <f>ROUND(I273*H273,2)</f>
        <v>0</v>
      </c>
      <c r="BL273" s="17" t="s">
        <v>330</v>
      </c>
      <c r="BM273" s="17" t="s">
        <v>1248</v>
      </c>
    </row>
    <row r="274" spans="2:47" s="1" customFormat="1" ht="10">
      <c r="B274" s="34"/>
      <c r="C274" s="35"/>
      <c r="D274" s="196" t="s">
        <v>247</v>
      </c>
      <c r="E274" s="35"/>
      <c r="F274" s="197" t="s">
        <v>2556</v>
      </c>
      <c r="G274" s="35"/>
      <c r="H274" s="35"/>
      <c r="I274" s="113"/>
      <c r="J274" s="35"/>
      <c r="K274" s="35"/>
      <c r="L274" s="38"/>
      <c r="M274" s="198"/>
      <c r="N274" s="60"/>
      <c r="O274" s="60"/>
      <c r="P274" s="60"/>
      <c r="Q274" s="60"/>
      <c r="R274" s="60"/>
      <c r="S274" s="60"/>
      <c r="T274" s="61"/>
      <c r="AT274" s="17" t="s">
        <v>247</v>
      </c>
      <c r="AU274" s="17" t="s">
        <v>77</v>
      </c>
    </row>
    <row r="275" spans="2:65" s="1" customFormat="1" ht="14.5" customHeight="1">
      <c r="B275" s="34"/>
      <c r="C275" s="184" t="s">
        <v>747</v>
      </c>
      <c r="D275" s="184" t="s">
        <v>240</v>
      </c>
      <c r="E275" s="185" t="s">
        <v>747</v>
      </c>
      <c r="F275" s="186" t="s">
        <v>2532</v>
      </c>
      <c r="G275" s="187" t="s">
        <v>2389</v>
      </c>
      <c r="H275" s="188">
        <v>8</v>
      </c>
      <c r="I275" s="189"/>
      <c r="J275" s="190">
        <f>ROUND(I275*H275,2)</f>
        <v>0</v>
      </c>
      <c r="K275" s="186" t="s">
        <v>1</v>
      </c>
      <c r="L275" s="38"/>
      <c r="M275" s="191" t="s">
        <v>1</v>
      </c>
      <c r="N275" s="192" t="s">
        <v>41</v>
      </c>
      <c r="O275" s="60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AR275" s="17" t="s">
        <v>330</v>
      </c>
      <c r="AT275" s="17" t="s">
        <v>240</v>
      </c>
      <c r="AU275" s="17" t="s">
        <v>77</v>
      </c>
      <c r="AY275" s="17" t="s">
        <v>238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7" t="s">
        <v>77</v>
      </c>
      <c r="BK275" s="195">
        <f>ROUND(I275*H275,2)</f>
        <v>0</v>
      </c>
      <c r="BL275" s="17" t="s">
        <v>330</v>
      </c>
      <c r="BM275" s="17" t="s">
        <v>1257</v>
      </c>
    </row>
    <row r="276" spans="2:47" s="1" customFormat="1" ht="10">
      <c r="B276" s="34"/>
      <c r="C276" s="35"/>
      <c r="D276" s="196" t="s">
        <v>247</v>
      </c>
      <c r="E276" s="35"/>
      <c r="F276" s="197" t="s">
        <v>2532</v>
      </c>
      <c r="G276" s="35"/>
      <c r="H276" s="35"/>
      <c r="I276" s="113"/>
      <c r="J276" s="35"/>
      <c r="K276" s="35"/>
      <c r="L276" s="38"/>
      <c r="M276" s="198"/>
      <c r="N276" s="60"/>
      <c r="O276" s="60"/>
      <c r="P276" s="60"/>
      <c r="Q276" s="60"/>
      <c r="R276" s="60"/>
      <c r="S276" s="60"/>
      <c r="T276" s="61"/>
      <c r="AT276" s="17" t="s">
        <v>247</v>
      </c>
      <c r="AU276" s="17" t="s">
        <v>77</v>
      </c>
    </row>
    <row r="277" spans="2:65" s="1" customFormat="1" ht="14.5" customHeight="1">
      <c r="B277" s="34"/>
      <c r="C277" s="184" t="s">
        <v>753</v>
      </c>
      <c r="D277" s="184" t="s">
        <v>240</v>
      </c>
      <c r="E277" s="185" t="s">
        <v>753</v>
      </c>
      <c r="F277" s="186" t="s">
        <v>2535</v>
      </c>
      <c r="G277" s="187" t="s">
        <v>2389</v>
      </c>
      <c r="H277" s="188">
        <v>1</v>
      </c>
      <c r="I277" s="189"/>
      <c r="J277" s="190">
        <f>ROUND(I277*H277,2)</f>
        <v>0</v>
      </c>
      <c r="K277" s="186" t="s">
        <v>1</v>
      </c>
      <c r="L277" s="38"/>
      <c r="M277" s="191" t="s">
        <v>1</v>
      </c>
      <c r="N277" s="192" t="s">
        <v>41</v>
      </c>
      <c r="O277" s="60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AR277" s="17" t="s">
        <v>330</v>
      </c>
      <c r="AT277" s="17" t="s">
        <v>240</v>
      </c>
      <c r="AU277" s="17" t="s">
        <v>77</v>
      </c>
      <c r="AY277" s="17" t="s">
        <v>238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7" t="s">
        <v>77</v>
      </c>
      <c r="BK277" s="195">
        <f>ROUND(I277*H277,2)</f>
        <v>0</v>
      </c>
      <c r="BL277" s="17" t="s">
        <v>330</v>
      </c>
      <c r="BM277" s="17" t="s">
        <v>1266</v>
      </c>
    </row>
    <row r="278" spans="2:47" s="1" customFormat="1" ht="10">
      <c r="B278" s="34"/>
      <c r="C278" s="35"/>
      <c r="D278" s="196" t="s">
        <v>247</v>
      </c>
      <c r="E278" s="35"/>
      <c r="F278" s="197" t="s">
        <v>2535</v>
      </c>
      <c r="G278" s="35"/>
      <c r="H278" s="35"/>
      <c r="I278" s="113"/>
      <c r="J278" s="35"/>
      <c r="K278" s="35"/>
      <c r="L278" s="38"/>
      <c r="M278" s="198"/>
      <c r="N278" s="60"/>
      <c r="O278" s="60"/>
      <c r="P278" s="60"/>
      <c r="Q278" s="60"/>
      <c r="R278" s="60"/>
      <c r="S278" s="60"/>
      <c r="T278" s="61"/>
      <c r="AT278" s="17" t="s">
        <v>247</v>
      </c>
      <c r="AU278" s="17" t="s">
        <v>77</v>
      </c>
    </row>
    <row r="279" spans="2:65" s="1" customFormat="1" ht="14.5" customHeight="1">
      <c r="B279" s="34"/>
      <c r="C279" s="184" t="s">
        <v>759</v>
      </c>
      <c r="D279" s="184" t="s">
        <v>240</v>
      </c>
      <c r="E279" s="185" t="s">
        <v>759</v>
      </c>
      <c r="F279" s="186" t="s">
        <v>2545</v>
      </c>
      <c r="G279" s="187" t="s">
        <v>2389</v>
      </c>
      <c r="H279" s="188">
        <v>18</v>
      </c>
      <c r="I279" s="189"/>
      <c r="J279" s="190">
        <f>ROUND(I279*H279,2)</f>
        <v>0</v>
      </c>
      <c r="K279" s="186" t="s">
        <v>1</v>
      </c>
      <c r="L279" s="38"/>
      <c r="M279" s="191" t="s">
        <v>1</v>
      </c>
      <c r="N279" s="192" t="s">
        <v>41</v>
      </c>
      <c r="O279" s="60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AR279" s="17" t="s">
        <v>330</v>
      </c>
      <c r="AT279" s="17" t="s">
        <v>240</v>
      </c>
      <c r="AU279" s="17" t="s">
        <v>77</v>
      </c>
      <c r="AY279" s="17" t="s">
        <v>238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7" t="s">
        <v>77</v>
      </c>
      <c r="BK279" s="195">
        <f>ROUND(I279*H279,2)</f>
        <v>0</v>
      </c>
      <c r="BL279" s="17" t="s">
        <v>330</v>
      </c>
      <c r="BM279" s="17" t="s">
        <v>1274</v>
      </c>
    </row>
    <row r="280" spans="2:47" s="1" customFormat="1" ht="10">
      <c r="B280" s="34"/>
      <c r="C280" s="35"/>
      <c r="D280" s="196" t="s">
        <v>247</v>
      </c>
      <c r="E280" s="35"/>
      <c r="F280" s="197" t="s">
        <v>2545</v>
      </c>
      <c r="G280" s="35"/>
      <c r="H280" s="35"/>
      <c r="I280" s="113"/>
      <c r="J280" s="35"/>
      <c r="K280" s="35"/>
      <c r="L280" s="38"/>
      <c r="M280" s="198"/>
      <c r="N280" s="60"/>
      <c r="O280" s="60"/>
      <c r="P280" s="60"/>
      <c r="Q280" s="60"/>
      <c r="R280" s="60"/>
      <c r="S280" s="60"/>
      <c r="T280" s="61"/>
      <c r="AT280" s="17" t="s">
        <v>247</v>
      </c>
      <c r="AU280" s="17" t="s">
        <v>77</v>
      </c>
    </row>
    <row r="281" spans="2:65" s="1" customFormat="1" ht="14.5" customHeight="1">
      <c r="B281" s="34"/>
      <c r="C281" s="184" t="s">
        <v>765</v>
      </c>
      <c r="D281" s="184" t="s">
        <v>240</v>
      </c>
      <c r="E281" s="185" t="s">
        <v>765</v>
      </c>
      <c r="F281" s="186" t="s">
        <v>2578</v>
      </c>
      <c r="G281" s="187" t="s">
        <v>2389</v>
      </c>
      <c r="H281" s="188">
        <v>9</v>
      </c>
      <c r="I281" s="189"/>
      <c r="J281" s="190">
        <f>ROUND(I281*H281,2)</f>
        <v>0</v>
      </c>
      <c r="K281" s="186" t="s">
        <v>1</v>
      </c>
      <c r="L281" s="38"/>
      <c r="M281" s="191" t="s">
        <v>1</v>
      </c>
      <c r="N281" s="192" t="s">
        <v>41</v>
      </c>
      <c r="O281" s="60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AR281" s="17" t="s">
        <v>330</v>
      </c>
      <c r="AT281" s="17" t="s">
        <v>240</v>
      </c>
      <c r="AU281" s="17" t="s">
        <v>77</v>
      </c>
      <c r="AY281" s="17" t="s">
        <v>238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7" t="s">
        <v>77</v>
      </c>
      <c r="BK281" s="195">
        <f>ROUND(I281*H281,2)</f>
        <v>0</v>
      </c>
      <c r="BL281" s="17" t="s">
        <v>330</v>
      </c>
      <c r="BM281" s="17" t="s">
        <v>1282</v>
      </c>
    </row>
    <row r="282" spans="2:47" s="1" customFormat="1" ht="10">
      <c r="B282" s="34"/>
      <c r="C282" s="35"/>
      <c r="D282" s="196" t="s">
        <v>247</v>
      </c>
      <c r="E282" s="35"/>
      <c r="F282" s="197" t="s">
        <v>2578</v>
      </c>
      <c r="G282" s="35"/>
      <c r="H282" s="35"/>
      <c r="I282" s="113"/>
      <c r="J282" s="35"/>
      <c r="K282" s="35"/>
      <c r="L282" s="38"/>
      <c r="M282" s="198"/>
      <c r="N282" s="60"/>
      <c r="O282" s="60"/>
      <c r="P282" s="60"/>
      <c r="Q282" s="60"/>
      <c r="R282" s="60"/>
      <c r="S282" s="60"/>
      <c r="T282" s="61"/>
      <c r="AT282" s="17" t="s">
        <v>247</v>
      </c>
      <c r="AU282" s="17" t="s">
        <v>77</v>
      </c>
    </row>
    <row r="283" spans="2:63" s="11" customFormat="1" ht="25.9" customHeight="1">
      <c r="B283" s="168"/>
      <c r="C283" s="169"/>
      <c r="D283" s="170" t="s">
        <v>69</v>
      </c>
      <c r="E283" s="171" t="s">
        <v>2579</v>
      </c>
      <c r="F283" s="171" t="s">
        <v>2580</v>
      </c>
      <c r="G283" s="169"/>
      <c r="H283" s="169"/>
      <c r="I283" s="172"/>
      <c r="J283" s="173">
        <f>BK283</f>
        <v>0</v>
      </c>
      <c r="K283" s="169"/>
      <c r="L283" s="174"/>
      <c r="M283" s="175"/>
      <c r="N283" s="176"/>
      <c r="O283" s="176"/>
      <c r="P283" s="177">
        <f>SUM(P284:P291)</f>
        <v>0</v>
      </c>
      <c r="Q283" s="176"/>
      <c r="R283" s="177">
        <f>SUM(R284:R291)</f>
        <v>0</v>
      </c>
      <c r="S283" s="176"/>
      <c r="T283" s="178">
        <f>SUM(T284:T291)</f>
        <v>0</v>
      </c>
      <c r="AR283" s="179" t="s">
        <v>77</v>
      </c>
      <c r="AT283" s="180" t="s">
        <v>69</v>
      </c>
      <c r="AU283" s="180" t="s">
        <v>70</v>
      </c>
      <c r="AY283" s="179" t="s">
        <v>238</v>
      </c>
      <c r="BK283" s="181">
        <f>SUM(BK284:BK291)</f>
        <v>0</v>
      </c>
    </row>
    <row r="284" spans="2:65" s="1" customFormat="1" ht="14.5" customHeight="1">
      <c r="B284" s="34"/>
      <c r="C284" s="184" t="s">
        <v>770</v>
      </c>
      <c r="D284" s="184" t="s">
        <v>240</v>
      </c>
      <c r="E284" s="185" t="s">
        <v>770</v>
      </c>
      <c r="F284" s="186" t="s">
        <v>2581</v>
      </c>
      <c r="G284" s="187" t="s">
        <v>2389</v>
      </c>
      <c r="H284" s="188">
        <v>1480</v>
      </c>
      <c r="I284" s="189"/>
      <c r="J284" s="190">
        <f>ROUND(I284*H284,2)</f>
        <v>0</v>
      </c>
      <c r="K284" s="186" t="s">
        <v>1</v>
      </c>
      <c r="L284" s="38"/>
      <c r="M284" s="191" t="s">
        <v>1</v>
      </c>
      <c r="N284" s="192" t="s">
        <v>41</v>
      </c>
      <c r="O284" s="60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AR284" s="17" t="s">
        <v>330</v>
      </c>
      <c r="AT284" s="17" t="s">
        <v>240</v>
      </c>
      <c r="AU284" s="17" t="s">
        <v>77</v>
      </c>
      <c r="AY284" s="17" t="s">
        <v>238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7" t="s">
        <v>77</v>
      </c>
      <c r="BK284" s="195">
        <f>ROUND(I284*H284,2)</f>
        <v>0</v>
      </c>
      <c r="BL284" s="17" t="s">
        <v>330</v>
      </c>
      <c r="BM284" s="17" t="s">
        <v>1294</v>
      </c>
    </row>
    <row r="285" spans="2:47" s="1" customFormat="1" ht="10">
      <c r="B285" s="34"/>
      <c r="C285" s="35"/>
      <c r="D285" s="196" t="s">
        <v>247</v>
      </c>
      <c r="E285" s="35"/>
      <c r="F285" s="197" t="s">
        <v>2581</v>
      </c>
      <c r="G285" s="35"/>
      <c r="H285" s="35"/>
      <c r="I285" s="113"/>
      <c r="J285" s="35"/>
      <c r="K285" s="35"/>
      <c r="L285" s="38"/>
      <c r="M285" s="198"/>
      <c r="N285" s="60"/>
      <c r="O285" s="60"/>
      <c r="P285" s="60"/>
      <c r="Q285" s="60"/>
      <c r="R285" s="60"/>
      <c r="S285" s="60"/>
      <c r="T285" s="61"/>
      <c r="AT285" s="17" t="s">
        <v>247</v>
      </c>
      <c r="AU285" s="17" t="s">
        <v>77</v>
      </c>
    </row>
    <row r="286" spans="2:65" s="1" customFormat="1" ht="14.5" customHeight="1">
      <c r="B286" s="34"/>
      <c r="C286" s="184" t="s">
        <v>775</v>
      </c>
      <c r="D286" s="184" t="s">
        <v>240</v>
      </c>
      <c r="E286" s="185" t="s">
        <v>775</v>
      </c>
      <c r="F286" s="186" t="s">
        <v>2582</v>
      </c>
      <c r="G286" s="187" t="s">
        <v>281</v>
      </c>
      <c r="H286" s="188">
        <v>440</v>
      </c>
      <c r="I286" s="189"/>
      <c r="J286" s="190">
        <f>ROUND(I286*H286,2)</f>
        <v>0</v>
      </c>
      <c r="K286" s="186" t="s">
        <v>1</v>
      </c>
      <c r="L286" s="38"/>
      <c r="M286" s="191" t="s">
        <v>1</v>
      </c>
      <c r="N286" s="192" t="s">
        <v>41</v>
      </c>
      <c r="O286" s="60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AR286" s="17" t="s">
        <v>330</v>
      </c>
      <c r="AT286" s="17" t="s">
        <v>240</v>
      </c>
      <c r="AU286" s="17" t="s">
        <v>77</v>
      </c>
      <c r="AY286" s="17" t="s">
        <v>238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7" t="s">
        <v>77</v>
      </c>
      <c r="BK286" s="195">
        <f>ROUND(I286*H286,2)</f>
        <v>0</v>
      </c>
      <c r="BL286" s="17" t="s">
        <v>330</v>
      </c>
      <c r="BM286" s="17" t="s">
        <v>1307</v>
      </c>
    </row>
    <row r="287" spans="2:47" s="1" customFormat="1" ht="10">
      <c r="B287" s="34"/>
      <c r="C287" s="35"/>
      <c r="D287" s="196" t="s">
        <v>247</v>
      </c>
      <c r="E287" s="35"/>
      <c r="F287" s="197" t="s">
        <v>2582</v>
      </c>
      <c r="G287" s="35"/>
      <c r="H287" s="35"/>
      <c r="I287" s="113"/>
      <c r="J287" s="35"/>
      <c r="K287" s="35"/>
      <c r="L287" s="38"/>
      <c r="M287" s="198"/>
      <c r="N287" s="60"/>
      <c r="O287" s="60"/>
      <c r="P287" s="60"/>
      <c r="Q287" s="60"/>
      <c r="R287" s="60"/>
      <c r="S287" s="60"/>
      <c r="T287" s="61"/>
      <c r="AT287" s="17" t="s">
        <v>247</v>
      </c>
      <c r="AU287" s="17" t="s">
        <v>77</v>
      </c>
    </row>
    <row r="288" spans="2:65" s="1" customFormat="1" ht="14.5" customHeight="1">
      <c r="B288" s="34"/>
      <c r="C288" s="184" t="s">
        <v>779</v>
      </c>
      <c r="D288" s="184" t="s">
        <v>240</v>
      </c>
      <c r="E288" s="185" t="s">
        <v>779</v>
      </c>
      <c r="F288" s="186" t="s">
        <v>2583</v>
      </c>
      <c r="G288" s="187" t="s">
        <v>2389</v>
      </c>
      <c r="H288" s="188">
        <v>51</v>
      </c>
      <c r="I288" s="189"/>
      <c r="J288" s="190">
        <f>ROUND(I288*H288,2)</f>
        <v>0</v>
      </c>
      <c r="K288" s="186" t="s">
        <v>1</v>
      </c>
      <c r="L288" s="38"/>
      <c r="M288" s="191" t="s">
        <v>1</v>
      </c>
      <c r="N288" s="192" t="s">
        <v>41</v>
      </c>
      <c r="O288" s="60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AR288" s="17" t="s">
        <v>330</v>
      </c>
      <c r="AT288" s="17" t="s">
        <v>240</v>
      </c>
      <c r="AU288" s="17" t="s">
        <v>77</v>
      </c>
      <c r="AY288" s="17" t="s">
        <v>238</v>
      </c>
      <c r="BE288" s="195">
        <f>IF(N288="základní",J288,0)</f>
        <v>0</v>
      </c>
      <c r="BF288" s="195">
        <f>IF(N288="snížená",J288,0)</f>
        <v>0</v>
      </c>
      <c r="BG288" s="195">
        <f>IF(N288="zákl. přenesená",J288,0)</f>
        <v>0</v>
      </c>
      <c r="BH288" s="195">
        <f>IF(N288="sníž. přenesená",J288,0)</f>
        <v>0</v>
      </c>
      <c r="BI288" s="195">
        <f>IF(N288="nulová",J288,0)</f>
        <v>0</v>
      </c>
      <c r="BJ288" s="17" t="s">
        <v>77</v>
      </c>
      <c r="BK288" s="195">
        <f>ROUND(I288*H288,2)</f>
        <v>0</v>
      </c>
      <c r="BL288" s="17" t="s">
        <v>330</v>
      </c>
      <c r="BM288" s="17" t="s">
        <v>1317</v>
      </c>
    </row>
    <row r="289" spans="2:47" s="1" customFormat="1" ht="10">
      <c r="B289" s="34"/>
      <c r="C289" s="35"/>
      <c r="D289" s="196" t="s">
        <v>247</v>
      </c>
      <c r="E289" s="35"/>
      <c r="F289" s="197" t="s">
        <v>2583</v>
      </c>
      <c r="G289" s="35"/>
      <c r="H289" s="35"/>
      <c r="I289" s="113"/>
      <c r="J289" s="35"/>
      <c r="K289" s="35"/>
      <c r="L289" s="38"/>
      <c r="M289" s="198"/>
      <c r="N289" s="60"/>
      <c r="O289" s="60"/>
      <c r="P289" s="60"/>
      <c r="Q289" s="60"/>
      <c r="R289" s="60"/>
      <c r="S289" s="60"/>
      <c r="T289" s="61"/>
      <c r="AT289" s="17" t="s">
        <v>247</v>
      </c>
      <c r="AU289" s="17" t="s">
        <v>77</v>
      </c>
    </row>
    <row r="290" spans="2:65" s="1" customFormat="1" ht="14.5" customHeight="1">
      <c r="B290" s="34"/>
      <c r="C290" s="184" t="s">
        <v>783</v>
      </c>
      <c r="D290" s="184" t="s">
        <v>240</v>
      </c>
      <c r="E290" s="185" t="s">
        <v>783</v>
      </c>
      <c r="F290" s="186" t="s">
        <v>2542</v>
      </c>
      <c r="G290" s="187" t="s">
        <v>2389</v>
      </c>
      <c r="H290" s="188">
        <v>37</v>
      </c>
      <c r="I290" s="189"/>
      <c r="J290" s="190">
        <f>ROUND(I290*H290,2)</f>
        <v>0</v>
      </c>
      <c r="K290" s="186" t="s">
        <v>1</v>
      </c>
      <c r="L290" s="38"/>
      <c r="M290" s="191" t="s">
        <v>1</v>
      </c>
      <c r="N290" s="192" t="s">
        <v>41</v>
      </c>
      <c r="O290" s="60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AR290" s="17" t="s">
        <v>330</v>
      </c>
      <c r="AT290" s="17" t="s">
        <v>240</v>
      </c>
      <c r="AU290" s="17" t="s">
        <v>77</v>
      </c>
      <c r="AY290" s="17" t="s">
        <v>238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17" t="s">
        <v>77</v>
      </c>
      <c r="BK290" s="195">
        <f>ROUND(I290*H290,2)</f>
        <v>0</v>
      </c>
      <c r="BL290" s="17" t="s">
        <v>330</v>
      </c>
      <c r="BM290" s="17" t="s">
        <v>1329</v>
      </c>
    </row>
    <row r="291" spans="2:47" s="1" customFormat="1" ht="10">
      <c r="B291" s="34"/>
      <c r="C291" s="35"/>
      <c r="D291" s="196" t="s">
        <v>247</v>
      </c>
      <c r="E291" s="35"/>
      <c r="F291" s="197" t="s">
        <v>2542</v>
      </c>
      <c r="G291" s="35"/>
      <c r="H291" s="35"/>
      <c r="I291" s="113"/>
      <c r="J291" s="35"/>
      <c r="K291" s="35"/>
      <c r="L291" s="38"/>
      <c r="M291" s="198"/>
      <c r="N291" s="60"/>
      <c r="O291" s="60"/>
      <c r="P291" s="60"/>
      <c r="Q291" s="60"/>
      <c r="R291" s="60"/>
      <c r="S291" s="60"/>
      <c r="T291" s="61"/>
      <c r="AT291" s="17" t="s">
        <v>247</v>
      </c>
      <c r="AU291" s="17" t="s">
        <v>77</v>
      </c>
    </row>
    <row r="292" spans="2:63" s="11" customFormat="1" ht="25.9" customHeight="1">
      <c r="B292" s="168"/>
      <c r="C292" s="169"/>
      <c r="D292" s="170" t="s">
        <v>69</v>
      </c>
      <c r="E292" s="171" t="s">
        <v>2584</v>
      </c>
      <c r="F292" s="171" t="s">
        <v>2585</v>
      </c>
      <c r="G292" s="169"/>
      <c r="H292" s="169"/>
      <c r="I292" s="172"/>
      <c r="J292" s="173">
        <f>BK292</f>
        <v>0</v>
      </c>
      <c r="K292" s="169"/>
      <c r="L292" s="174"/>
      <c r="M292" s="175"/>
      <c r="N292" s="176"/>
      <c r="O292" s="176"/>
      <c r="P292" s="177">
        <f>SUM(P293:P349)</f>
        <v>0</v>
      </c>
      <c r="Q292" s="176"/>
      <c r="R292" s="177">
        <f>SUM(R293:R349)</f>
        <v>0</v>
      </c>
      <c r="S292" s="176"/>
      <c r="T292" s="178">
        <f>SUM(T293:T349)</f>
        <v>0</v>
      </c>
      <c r="AR292" s="179" t="s">
        <v>77</v>
      </c>
      <c r="AT292" s="180" t="s">
        <v>69</v>
      </c>
      <c r="AU292" s="180" t="s">
        <v>70</v>
      </c>
      <c r="AY292" s="179" t="s">
        <v>238</v>
      </c>
      <c r="BK292" s="181">
        <f>SUM(BK293:BK349)</f>
        <v>0</v>
      </c>
    </row>
    <row r="293" spans="2:65" s="1" customFormat="1" ht="14.5" customHeight="1">
      <c r="B293" s="34"/>
      <c r="C293" s="184" t="s">
        <v>789</v>
      </c>
      <c r="D293" s="184" t="s">
        <v>240</v>
      </c>
      <c r="E293" s="185" t="s">
        <v>789</v>
      </c>
      <c r="F293" s="186" t="s">
        <v>2586</v>
      </c>
      <c r="G293" s="187" t="s">
        <v>2389</v>
      </c>
      <c r="H293" s="188">
        <v>1</v>
      </c>
      <c r="I293" s="189"/>
      <c r="J293" s="190">
        <f>ROUND(I293*H293,2)</f>
        <v>0</v>
      </c>
      <c r="K293" s="186" t="s">
        <v>1</v>
      </c>
      <c r="L293" s="38"/>
      <c r="M293" s="191" t="s">
        <v>1</v>
      </c>
      <c r="N293" s="192" t="s">
        <v>41</v>
      </c>
      <c r="O293" s="60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AR293" s="17" t="s">
        <v>330</v>
      </c>
      <c r="AT293" s="17" t="s">
        <v>240</v>
      </c>
      <c r="AU293" s="17" t="s">
        <v>77</v>
      </c>
      <c r="AY293" s="17" t="s">
        <v>238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7" t="s">
        <v>77</v>
      </c>
      <c r="BK293" s="195">
        <f>ROUND(I293*H293,2)</f>
        <v>0</v>
      </c>
      <c r="BL293" s="17" t="s">
        <v>330</v>
      </c>
      <c r="BM293" s="17" t="s">
        <v>1342</v>
      </c>
    </row>
    <row r="294" spans="2:47" s="1" customFormat="1" ht="10">
      <c r="B294" s="34"/>
      <c r="C294" s="35"/>
      <c r="D294" s="196" t="s">
        <v>247</v>
      </c>
      <c r="E294" s="35"/>
      <c r="F294" s="197" t="s">
        <v>2586</v>
      </c>
      <c r="G294" s="35"/>
      <c r="H294" s="35"/>
      <c r="I294" s="113"/>
      <c r="J294" s="35"/>
      <c r="K294" s="35"/>
      <c r="L294" s="38"/>
      <c r="M294" s="198"/>
      <c r="N294" s="60"/>
      <c r="O294" s="60"/>
      <c r="P294" s="60"/>
      <c r="Q294" s="60"/>
      <c r="R294" s="60"/>
      <c r="S294" s="60"/>
      <c r="T294" s="61"/>
      <c r="AT294" s="17" t="s">
        <v>247</v>
      </c>
      <c r="AU294" s="17" t="s">
        <v>77</v>
      </c>
    </row>
    <row r="295" spans="2:47" s="1" customFormat="1" ht="90">
      <c r="B295" s="34"/>
      <c r="C295" s="35"/>
      <c r="D295" s="196" t="s">
        <v>407</v>
      </c>
      <c r="E295" s="35"/>
      <c r="F295" s="231" t="s">
        <v>2587</v>
      </c>
      <c r="G295" s="35"/>
      <c r="H295" s="35"/>
      <c r="I295" s="113"/>
      <c r="J295" s="35"/>
      <c r="K295" s="35"/>
      <c r="L295" s="38"/>
      <c r="M295" s="198"/>
      <c r="N295" s="60"/>
      <c r="O295" s="60"/>
      <c r="P295" s="60"/>
      <c r="Q295" s="60"/>
      <c r="R295" s="60"/>
      <c r="S295" s="60"/>
      <c r="T295" s="61"/>
      <c r="AT295" s="17" t="s">
        <v>407</v>
      </c>
      <c r="AU295" s="17" t="s">
        <v>77</v>
      </c>
    </row>
    <row r="296" spans="2:65" s="1" customFormat="1" ht="14.5" customHeight="1">
      <c r="B296" s="34"/>
      <c r="C296" s="184" t="s">
        <v>793</v>
      </c>
      <c r="D296" s="184" t="s">
        <v>240</v>
      </c>
      <c r="E296" s="185" t="s">
        <v>793</v>
      </c>
      <c r="F296" s="186" t="s">
        <v>2588</v>
      </c>
      <c r="G296" s="187" t="s">
        <v>2389</v>
      </c>
      <c r="H296" s="188">
        <v>1</v>
      </c>
      <c r="I296" s="189"/>
      <c r="J296" s="190">
        <f>ROUND(I296*H296,2)</f>
        <v>0</v>
      </c>
      <c r="K296" s="186" t="s">
        <v>1</v>
      </c>
      <c r="L296" s="38"/>
      <c r="M296" s="191" t="s">
        <v>1</v>
      </c>
      <c r="N296" s="192" t="s">
        <v>41</v>
      </c>
      <c r="O296" s="60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AR296" s="17" t="s">
        <v>330</v>
      </c>
      <c r="AT296" s="17" t="s">
        <v>240</v>
      </c>
      <c r="AU296" s="17" t="s">
        <v>77</v>
      </c>
      <c r="AY296" s="17" t="s">
        <v>238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7" t="s">
        <v>77</v>
      </c>
      <c r="BK296" s="195">
        <f>ROUND(I296*H296,2)</f>
        <v>0</v>
      </c>
      <c r="BL296" s="17" t="s">
        <v>330</v>
      </c>
      <c r="BM296" s="17" t="s">
        <v>1359</v>
      </c>
    </row>
    <row r="297" spans="2:47" s="1" customFormat="1" ht="10">
      <c r="B297" s="34"/>
      <c r="C297" s="35"/>
      <c r="D297" s="196" t="s">
        <v>247</v>
      </c>
      <c r="E297" s="35"/>
      <c r="F297" s="197" t="s">
        <v>2588</v>
      </c>
      <c r="G297" s="35"/>
      <c r="H297" s="35"/>
      <c r="I297" s="113"/>
      <c r="J297" s="35"/>
      <c r="K297" s="35"/>
      <c r="L297" s="38"/>
      <c r="M297" s="198"/>
      <c r="N297" s="60"/>
      <c r="O297" s="60"/>
      <c r="P297" s="60"/>
      <c r="Q297" s="60"/>
      <c r="R297" s="60"/>
      <c r="S297" s="60"/>
      <c r="T297" s="61"/>
      <c r="AT297" s="17" t="s">
        <v>247</v>
      </c>
      <c r="AU297" s="17" t="s">
        <v>77</v>
      </c>
    </row>
    <row r="298" spans="2:47" s="1" customFormat="1" ht="90">
      <c r="B298" s="34"/>
      <c r="C298" s="35"/>
      <c r="D298" s="196" t="s">
        <v>407</v>
      </c>
      <c r="E298" s="35"/>
      <c r="F298" s="231" t="s">
        <v>2589</v>
      </c>
      <c r="G298" s="35"/>
      <c r="H298" s="35"/>
      <c r="I298" s="113"/>
      <c r="J298" s="35"/>
      <c r="K298" s="35"/>
      <c r="L298" s="38"/>
      <c r="M298" s="198"/>
      <c r="N298" s="60"/>
      <c r="O298" s="60"/>
      <c r="P298" s="60"/>
      <c r="Q298" s="60"/>
      <c r="R298" s="60"/>
      <c r="S298" s="60"/>
      <c r="T298" s="61"/>
      <c r="AT298" s="17" t="s">
        <v>407</v>
      </c>
      <c r="AU298" s="17" t="s">
        <v>77</v>
      </c>
    </row>
    <row r="299" spans="2:65" s="1" customFormat="1" ht="14.5" customHeight="1">
      <c r="B299" s="34"/>
      <c r="C299" s="184" t="s">
        <v>797</v>
      </c>
      <c r="D299" s="184" t="s">
        <v>240</v>
      </c>
      <c r="E299" s="185" t="s">
        <v>797</v>
      </c>
      <c r="F299" s="186" t="s">
        <v>2590</v>
      </c>
      <c r="G299" s="187" t="s">
        <v>2389</v>
      </c>
      <c r="H299" s="188">
        <v>1</v>
      </c>
      <c r="I299" s="189"/>
      <c r="J299" s="190">
        <f>ROUND(I299*H299,2)</f>
        <v>0</v>
      </c>
      <c r="K299" s="186" t="s">
        <v>1</v>
      </c>
      <c r="L299" s="38"/>
      <c r="M299" s="191" t="s">
        <v>1</v>
      </c>
      <c r="N299" s="192" t="s">
        <v>41</v>
      </c>
      <c r="O299" s="60"/>
      <c r="P299" s="193">
        <f>O299*H299</f>
        <v>0</v>
      </c>
      <c r="Q299" s="193">
        <v>0</v>
      </c>
      <c r="R299" s="193">
        <f>Q299*H299</f>
        <v>0</v>
      </c>
      <c r="S299" s="193">
        <v>0</v>
      </c>
      <c r="T299" s="194">
        <f>S299*H299</f>
        <v>0</v>
      </c>
      <c r="AR299" s="17" t="s">
        <v>330</v>
      </c>
      <c r="AT299" s="17" t="s">
        <v>240</v>
      </c>
      <c r="AU299" s="17" t="s">
        <v>77</v>
      </c>
      <c r="AY299" s="17" t="s">
        <v>238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17" t="s">
        <v>77</v>
      </c>
      <c r="BK299" s="195">
        <f>ROUND(I299*H299,2)</f>
        <v>0</v>
      </c>
      <c r="BL299" s="17" t="s">
        <v>330</v>
      </c>
      <c r="BM299" s="17" t="s">
        <v>1369</v>
      </c>
    </row>
    <row r="300" spans="2:47" s="1" customFormat="1" ht="10">
      <c r="B300" s="34"/>
      <c r="C300" s="35"/>
      <c r="D300" s="196" t="s">
        <v>247</v>
      </c>
      <c r="E300" s="35"/>
      <c r="F300" s="197" t="s">
        <v>2590</v>
      </c>
      <c r="G300" s="35"/>
      <c r="H300" s="35"/>
      <c r="I300" s="113"/>
      <c r="J300" s="35"/>
      <c r="K300" s="35"/>
      <c r="L300" s="38"/>
      <c r="M300" s="198"/>
      <c r="N300" s="60"/>
      <c r="O300" s="60"/>
      <c r="P300" s="60"/>
      <c r="Q300" s="60"/>
      <c r="R300" s="60"/>
      <c r="S300" s="60"/>
      <c r="T300" s="61"/>
      <c r="AT300" s="17" t="s">
        <v>247</v>
      </c>
      <c r="AU300" s="17" t="s">
        <v>77</v>
      </c>
    </row>
    <row r="301" spans="2:47" s="1" customFormat="1" ht="90">
      <c r="B301" s="34"/>
      <c r="C301" s="35"/>
      <c r="D301" s="196" t="s">
        <v>407</v>
      </c>
      <c r="E301" s="35"/>
      <c r="F301" s="231" t="s">
        <v>2591</v>
      </c>
      <c r="G301" s="35"/>
      <c r="H301" s="35"/>
      <c r="I301" s="113"/>
      <c r="J301" s="35"/>
      <c r="K301" s="35"/>
      <c r="L301" s="38"/>
      <c r="M301" s="198"/>
      <c r="N301" s="60"/>
      <c r="O301" s="60"/>
      <c r="P301" s="60"/>
      <c r="Q301" s="60"/>
      <c r="R301" s="60"/>
      <c r="S301" s="60"/>
      <c r="T301" s="61"/>
      <c r="AT301" s="17" t="s">
        <v>407</v>
      </c>
      <c r="AU301" s="17" t="s">
        <v>77</v>
      </c>
    </row>
    <row r="302" spans="2:65" s="1" customFormat="1" ht="19" customHeight="1">
      <c r="B302" s="34"/>
      <c r="C302" s="184" t="s">
        <v>801</v>
      </c>
      <c r="D302" s="184" t="s">
        <v>240</v>
      </c>
      <c r="E302" s="185" t="s">
        <v>801</v>
      </c>
      <c r="F302" s="186" t="s">
        <v>2592</v>
      </c>
      <c r="G302" s="187" t="s">
        <v>2389</v>
      </c>
      <c r="H302" s="188">
        <v>2220</v>
      </c>
      <c r="I302" s="189"/>
      <c r="J302" s="190">
        <f>ROUND(I302*H302,2)</f>
        <v>0</v>
      </c>
      <c r="K302" s="186" t="s">
        <v>1</v>
      </c>
      <c r="L302" s="38"/>
      <c r="M302" s="191" t="s">
        <v>1</v>
      </c>
      <c r="N302" s="192" t="s">
        <v>41</v>
      </c>
      <c r="O302" s="60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AR302" s="17" t="s">
        <v>330</v>
      </c>
      <c r="AT302" s="17" t="s">
        <v>240</v>
      </c>
      <c r="AU302" s="17" t="s">
        <v>77</v>
      </c>
      <c r="AY302" s="17" t="s">
        <v>238</v>
      </c>
      <c r="BE302" s="195">
        <f>IF(N302="základní",J302,0)</f>
        <v>0</v>
      </c>
      <c r="BF302" s="195">
        <f>IF(N302="snížená",J302,0)</f>
        <v>0</v>
      </c>
      <c r="BG302" s="195">
        <f>IF(N302="zákl. přenesená",J302,0)</f>
        <v>0</v>
      </c>
      <c r="BH302" s="195">
        <f>IF(N302="sníž. přenesená",J302,0)</f>
        <v>0</v>
      </c>
      <c r="BI302" s="195">
        <f>IF(N302="nulová",J302,0)</f>
        <v>0</v>
      </c>
      <c r="BJ302" s="17" t="s">
        <v>77</v>
      </c>
      <c r="BK302" s="195">
        <f>ROUND(I302*H302,2)</f>
        <v>0</v>
      </c>
      <c r="BL302" s="17" t="s">
        <v>330</v>
      </c>
      <c r="BM302" s="17" t="s">
        <v>1381</v>
      </c>
    </row>
    <row r="303" spans="2:47" s="1" customFormat="1" ht="10">
      <c r="B303" s="34"/>
      <c r="C303" s="35"/>
      <c r="D303" s="196" t="s">
        <v>247</v>
      </c>
      <c r="E303" s="35"/>
      <c r="F303" s="197" t="s">
        <v>2592</v>
      </c>
      <c r="G303" s="35"/>
      <c r="H303" s="35"/>
      <c r="I303" s="113"/>
      <c r="J303" s="35"/>
      <c r="K303" s="35"/>
      <c r="L303" s="38"/>
      <c r="M303" s="198"/>
      <c r="N303" s="60"/>
      <c r="O303" s="60"/>
      <c r="P303" s="60"/>
      <c r="Q303" s="60"/>
      <c r="R303" s="60"/>
      <c r="S303" s="60"/>
      <c r="T303" s="61"/>
      <c r="AT303" s="17" t="s">
        <v>247</v>
      </c>
      <c r="AU303" s="17" t="s">
        <v>77</v>
      </c>
    </row>
    <row r="304" spans="2:65" s="1" customFormat="1" ht="14.5" customHeight="1">
      <c r="B304" s="34"/>
      <c r="C304" s="184" t="s">
        <v>808</v>
      </c>
      <c r="D304" s="184" t="s">
        <v>240</v>
      </c>
      <c r="E304" s="185" t="s">
        <v>808</v>
      </c>
      <c r="F304" s="186" t="s">
        <v>2593</v>
      </c>
      <c r="G304" s="187" t="s">
        <v>2389</v>
      </c>
      <c r="H304" s="188">
        <v>970</v>
      </c>
      <c r="I304" s="189"/>
      <c r="J304" s="190">
        <f>ROUND(I304*H304,2)</f>
        <v>0</v>
      </c>
      <c r="K304" s="186" t="s">
        <v>1</v>
      </c>
      <c r="L304" s="38"/>
      <c r="M304" s="191" t="s">
        <v>1</v>
      </c>
      <c r="N304" s="192" t="s">
        <v>41</v>
      </c>
      <c r="O304" s="60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AR304" s="17" t="s">
        <v>330</v>
      </c>
      <c r="AT304" s="17" t="s">
        <v>240</v>
      </c>
      <c r="AU304" s="17" t="s">
        <v>77</v>
      </c>
      <c r="AY304" s="17" t="s">
        <v>238</v>
      </c>
      <c r="BE304" s="195">
        <f>IF(N304="základní",J304,0)</f>
        <v>0</v>
      </c>
      <c r="BF304" s="195">
        <f>IF(N304="snížená",J304,0)</f>
        <v>0</v>
      </c>
      <c r="BG304" s="195">
        <f>IF(N304="zákl. přenesená",J304,0)</f>
        <v>0</v>
      </c>
      <c r="BH304" s="195">
        <f>IF(N304="sníž. přenesená",J304,0)</f>
        <v>0</v>
      </c>
      <c r="BI304" s="195">
        <f>IF(N304="nulová",J304,0)</f>
        <v>0</v>
      </c>
      <c r="BJ304" s="17" t="s">
        <v>77</v>
      </c>
      <c r="BK304" s="195">
        <f>ROUND(I304*H304,2)</f>
        <v>0</v>
      </c>
      <c r="BL304" s="17" t="s">
        <v>330</v>
      </c>
      <c r="BM304" s="17" t="s">
        <v>1394</v>
      </c>
    </row>
    <row r="305" spans="2:47" s="1" customFormat="1" ht="10">
      <c r="B305" s="34"/>
      <c r="C305" s="35"/>
      <c r="D305" s="196" t="s">
        <v>247</v>
      </c>
      <c r="E305" s="35"/>
      <c r="F305" s="197" t="s">
        <v>2593</v>
      </c>
      <c r="G305" s="35"/>
      <c r="H305" s="35"/>
      <c r="I305" s="113"/>
      <c r="J305" s="35"/>
      <c r="K305" s="35"/>
      <c r="L305" s="38"/>
      <c r="M305" s="198"/>
      <c r="N305" s="60"/>
      <c r="O305" s="60"/>
      <c r="P305" s="60"/>
      <c r="Q305" s="60"/>
      <c r="R305" s="60"/>
      <c r="S305" s="60"/>
      <c r="T305" s="61"/>
      <c r="AT305" s="17" t="s">
        <v>247</v>
      </c>
      <c r="AU305" s="17" t="s">
        <v>77</v>
      </c>
    </row>
    <row r="306" spans="2:65" s="1" customFormat="1" ht="14.5" customHeight="1">
      <c r="B306" s="34"/>
      <c r="C306" s="184" t="s">
        <v>814</v>
      </c>
      <c r="D306" s="184" t="s">
        <v>240</v>
      </c>
      <c r="E306" s="185" t="s">
        <v>814</v>
      </c>
      <c r="F306" s="186" t="s">
        <v>2516</v>
      </c>
      <c r="G306" s="187" t="s">
        <v>281</v>
      </c>
      <c r="H306" s="188">
        <v>15</v>
      </c>
      <c r="I306" s="189"/>
      <c r="J306" s="190">
        <f>ROUND(I306*H306,2)</f>
        <v>0</v>
      </c>
      <c r="K306" s="186" t="s">
        <v>1</v>
      </c>
      <c r="L306" s="38"/>
      <c r="M306" s="191" t="s">
        <v>1</v>
      </c>
      <c r="N306" s="192" t="s">
        <v>41</v>
      </c>
      <c r="O306" s="60"/>
      <c r="P306" s="193">
        <f>O306*H306</f>
        <v>0</v>
      </c>
      <c r="Q306" s="193">
        <v>0</v>
      </c>
      <c r="R306" s="193">
        <f>Q306*H306</f>
        <v>0</v>
      </c>
      <c r="S306" s="193">
        <v>0</v>
      </c>
      <c r="T306" s="194">
        <f>S306*H306</f>
        <v>0</v>
      </c>
      <c r="AR306" s="17" t="s">
        <v>330</v>
      </c>
      <c r="AT306" s="17" t="s">
        <v>240</v>
      </c>
      <c r="AU306" s="17" t="s">
        <v>77</v>
      </c>
      <c r="AY306" s="17" t="s">
        <v>238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17" t="s">
        <v>77</v>
      </c>
      <c r="BK306" s="195">
        <f>ROUND(I306*H306,2)</f>
        <v>0</v>
      </c>
      <c r="BL306" s="17" t="s">
        <v>330</v>
      </c>
      <c r="BM306" s="17" t="s">
        <v>1419</v>
      </c>
    </row>
    <row r="307" spans="2:47" s="1" customFormat="1" ht="10">
      <c r="B307" s="34"/>
      <c r="C307" s="35"/>
      <c r="D307" s="196" t="s">
        <v>247</v>
      </c>
      <c r="E307" s="35"/>
      <c r="F307" s="197" t="s">
        <v>2516</v>
      </c>
      <c r="G307" s="35"/>
      <c r="H307" s="35"/>
      <c r="I307" s="113"/>
      <c r="J307" s="35"/>
      <c r="K307" s="35"/>
      <c r="L307" s="38"/>
      <c r="M307" s="198"/>
      <c r="N307" s="60"/>
      <c r="O307" s="60"/>
      <c r="P307" s="60"/>
      <c r="Q307" s="60"/>
      <c r="R307" s="60"/>
      <c r="S307" s="60"/>
      <c r="T307" s="61"/>
      <c r="AT307" s="17" t="s">
        <v>247</v>
      </c>
      <c r="AU307" s="17" t="s">
        <v>77</v>
      </c>
    </row>
    <row r="308" spans="2:65" s="1" customFormat="1" ht="14.5" customHeight="1">
      <c r="B308" s="34"/>
      <c r="C308" s="184" t="s">
        <v>820</v>
      </c>
      <c r="D308" s="184" t="s">
        <v>240</v>
      </c>
      <c r="E308" s="185" t="s">
        <v>820</v>
      </c>
      <c r="F308" s="186" t="s">
        <v>2517</v>
      </c>
      <c r="G308" s="187" t="s">
        <v>281</v>
      </c>
      <c r="H308" s="188">
        <v>15</v>
      </c>
      <c r="I308" s="189"/>
      <c r="J308" s="190">
        <f>ROUND(I308*H308,2)</f>
        <v>0</v>
      </c>
      <c r="K308" s="186" t="s">
        <v>1</v>
      </c>
      <c r="L308" s="38"/>
      <c r="M308" s="191" t="s">
        <v>1</v>
      </c>
      <c r="N308" s="192" t="s">
        <v>41</v>
      </c>
      <c r="O308" s="60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AR308" s="17" t="s">
        <v>330</v>
      </c>
      <c r="AT308" s="17" t="s">
        <v>240</v>
      </c>
      <c r="AU308" s="17" t="s">
        <v>77</v>
      </c>
      <c r="AY308" s="17" t="s">
        <v>238</v>
      </c>
      <c r="BE308" s="195">
        <f>IF(N308="základní",J308,0)</f>
        <v>0</v>
      </c>
      <c r="BF308" s="195">
        <f>IF(N308="snížená",J308,0)</f>
        <v>0</v>
      </c>
      <c r="BG308" s="195">
        <f>IF(N308="zákl. přenesená",J308,0)</f>
        <v>0</v>
      </c>
      <c r="BH308" s="195">
        <f>IF(N308="sníž. přenesená",J308,0)</f>
        <v>0</v>
      </c>
      <c r="BI308" s="195">
        <f>IF(N308="nulová",J308,0)</f>
        <v>0</v>
      </c>
      <c r="BJ308" s="17" t="s">
        <v>77</v>
      </c>
      <c r="BK308" s="195">
        <f>ROUND(I308*H308,2)</f>
        <v>0</v>
      </c>
      <c r="BL308" s="17" t="s">
        <v>330</v>
      </c>
      <c r="BM308" s="17" t="s">
        <v>2594</v>
      </c>
    </row>
    <row r="309" spans="2:47" s="1" customFormat="1" ht="10">
      <c r="B309" s="34"/>
      <c r="C309" s="35"/>
      <c r="D309" s="196" t="s">
        <v>247</v>
      </c>
      <c r="E309" s="35"/>
      <c r="F309" s="197" t="s">
        <v>2517</v>
      </c>
      <c r="G309" s="35"/>
      <c r="H309" s="35"/>
      <c r="I309" s="113"/>
      <c r="J309" s="35"/>
      <c r="K309" s="35"/>
      <c r="L309" s="38"/>
      <c r="M309" s="198"/>
      <c r="N309" s="60"/>
      <c r="O309" s="60"/>
      <c r="P309" s="60"/>
      <c r="Q309" s="60"/>
      <c r="R309" s="60"/>
      <c r="S309" s="60"/>
      <c r="T309" s="61"/>
      <c r="AT309" s="17" t="s">
        <v>247</v>
      </c>
      <c r="AU309" s="17" t="s">
        <v>77</v>
      </c>
    </row>
    <row r="310" spans="2:65" s="1" customFormat="1" ht="14.5" customHeight="1">
      <c r="B310" s="34"/>
      <c r="C310" s="184" t="s">
        <v>826</v>
      </c>
      <c r="D310" s="184" t="s">
        <v>240</v>
      </c>
      <c r="E310" s="185" t="s">
        <v>826</v>
      </c>
      <c r="F310" s="186" t="s">
        <v>2595</v>
      </c>
      <c r="G310" s="187" t="s">
        <v>281</v>
      </c>
      <c r="H310" s="188">
        <v>140</v>
      </c>
      <c r="I310" s="189"/>
      <c r="J310" s="190">
        <f>ROUND(I310*H310,2)</f>
        <v>0</v>
      </c>
      <c r="K310" s="186" t="s">
        <v>1</v>
      </c>
      <c r="L310" s="38"/>
      <c r="M310" s="191" t="s">
        <v>1</v>
      </c>
      <c r="N310" s="192" t="s">
        <v>41</v>
      </c>
      <c r="O310" s="60"/>
      <c r="P310" s="193">
        <f>O310*H310</f>
        <v>0</v>
      </c>
      <c r="Q310" s="193">
        <v>0</v>
      </c>
      <c r="R310" s="193">
        <f>Q310*H310</f>
        <v>0</v>
      </c>
      <c r="S310" s="193">
        <v>0</v>
      </c>
      <c r="T310" s="194">
        <f>S310*H310</f>
        <v>0</v>
      </c>
      <c r="AR310" s="17" t="s">
        <v>330</v>
      </c>
      <c r="AT310" s="17" t="s">
        <v>240</v>
      </c>
      <c r="AU310" s="17" t="s">
        <v>77</v>
      </c>
      <c r="AY310" s="17" t="s">
        <v>238</v>
      </c>
      <c r="BE310" s="195">
        <f>IF(N310="základní",J310,0)</f>
        <v>0</v>
      </c>
      <c r="BF310" s="195">
        <f>IF(N310="snížená",J310,0)</f>
        <v>0</v>
      </c>
      <c r="BG310" s="195">
        <f>IF(N310="zákl. přenesená",J310,0)</f>
        <v>0</v>
      </c>
      <c r="BH310" s="195">
        <f>IF(N310="sníž. přenesená",J310,0)</f>
        <v>0</v>
      </c>
      <c r="BI310" s="195">
        <f>IF(N310="nulová",J310,0)</f>
        <v>0</v>
      </c>
      <c r="BJ310" s="17" t="s">
        <v>77</v>
      </c>
      <c r="BK310" s="195">
        <f>ROUND(I310*H310,2)</f>
        <v>0</v>
      </c>
      <c r="BL310" s="17" t="s">
        <v>330</v>
      </c>
      <c r="BM310" s="17" t="s">
        <v>2596</v>
      </c>
    </row>
    <row r="311" spans="2:47" s="1" customFormat="1" ht="10">
      <c r="B311" s="34"/>
      <c r="C311" s="35"/>
      <c r="D311" s="196" t="s">
        <v>247</v>
      </c>
      <c r="E311" s="35"/>
      <c r="F311" s="197" t="s">
        <v>2595</v>
      </c>
      <c r="G311" s="35"/>
      <c r="H311" s="35"/>
      <c r="I311" s="113"/>
      <c r="J311" s="35"/>
      <c r="K311" s="35"/>
      <c r="L311" s="38"/>
      <c r="M311" s="198"/>
      <c r="N311" s="60"/>
      <c r="O311" s="60"/>
      <c r="P311" s="60"/>
      <c r="Q311" s="60"/>
      <c r="R311" s="60"/>
      <c r="S311" s="60"/>
      <c r="T311" s="61"/>
      <c r="AT311" s="17" t="s">
        <v>247</v>
      </c>
      <c r="AU311" s="17" t="s">
        <v>77</v>
      </c>
    </row>
    <row r="312" spans="2:65" s="1" customFormat="1" ht="14.5" customHeight="1">
      <c r="B312" s="34"/>
      <c r="C312" s="184" t="s">
        <v>832</v>
      </c>
      <c r="D312" s="184" t="s">
        <v>240</v>
      </c>
      <c r="E312" s="185" t="s">
        <v>832</v>
      </c>
      <c r="F312" s="186" t="s">
        <v>2521</v>
      </c>
      <c r="G312" s="187" t="s">
        <v>281</v>
      </c>
      <c r="H312" s="188">
        <v>60</v>
      </c>
      <c r="I312" s="189"/>
      <c r="J312" s="190">
        <f>ROUND(I312*H312,2)</f>
        <v>0</v>
      </c>
      <c r="K312" s="186" t="s">
        <v>1</v>
      </c>
      <c r="L312" s="38"/>
      <c r="M312" s="191" t="s">
        <v>1</v>
      </c>
      <c r="N312" s="192" t="s">
        <v>41</v>
      </c>
      <c r="O312" s="60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AR312" s="17" t="s">
        <v>330</v>
      </c>
      <c r="AT312" s="17" t="s">
        <v>240</v>
      </c>
      <c r="AU312" s="17" t="s">
        <v>77</v>
      </c>
      <c r="AY312" s="17" t="s">
        <v>238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7" t="s">
        <v>77</v>
      </c>
      <c r="BK312" s="195">
        <f>ROUND(I312*H312,2)</f>
        <v>0</v>
      </c>
      <c r="BL312" s="17" t="s">
        <v>330</v>
      </c>
      <c r="BM312" s="17" t="s">
        <v>2597</v>
      </c>
    </row>
    <row r="313" spans="2:47" s="1" customFormat="1" ht="10">
      <c r="B313" s="34"/>
      <c r="C313" s="35"/>
      <c r="D313" s="196" t="s">
        <v>247</v>
      </c>
      <c r="E313" s="35"/>
      <c r="F313" s="197" t="s">
        <v>2521</v>
      </c>
      <c r="G313" s="35"/>
      <c r="H313" s="35"/>
      <c r="I313" s="113"/>
      <c r="J313" s="35"/>
      <c r="K313" s="35"/>
      <c r="L313" s="38"/>
      <c r="M313" s="198"/>
      <c r="N313" s="60"/>
      <c r="O313" s="60"/>
      <c r="P313" s="60"/>
      <c r="Q313" s="60"/>
      <c r="R313" s="60"/>
      <c r="S313" s="60"/>
      <c r="T313" s="61"/>
      <c r="AT313" s="17" t="s">
        <v>247</v>
      </c>
      <c r="AU313" s="17" t="s">
        <v>77</v>
      </c>
    </row>
    <row r="314" spans="2:65" s="1" customFormat="1" ht="14.5" customHeight="1">
      <c r="B314" s="34"/>
      <c r="C314" s="184" t="s">
        <v>838</v>
      </c>
      <c r="D314" s="184" t="s">
        <v>240</v>
      </c>
      <c r="E314" s="185" t="s">
        <v>838</v>
      </c>
      <c r="F314" s="186" t="s">
        <v>2598</v>
      </c>
      <c r="G314" s="187" t="s">
        <v>281</v>
      </c>
      <c r="H314" s="188">
        <v>15</v>
      </c>
      <c r="I314" s="189"/>
      <c r="J314" s="190">
        <f>ROUND(I314*H314,2)</f>
        <v>0</v>
      </c>
      <c r="K314" s="186" t="s">
        <v>1</v>
      </c>
      <c r="L314" s="38"/>
      <c r="M314" s="191" t="s">
        <v>1</v>
      </c>
      <c r="N314" s="192" t="s">
        <v>41</v>
      </c>
      <c r="O314" s="60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AR314" s="17" t="s">
        <v>330</v>
      </c>
      <c r="AT314" s="17" t="s">
        <v>240</v>
      </c>
      <c r="AU314" s="17" t="s">
        <v>77</v>
      </c>
      <c r="AY314" s="17" t="s">
        <v>238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7" t="s">
        <v>77</v>
      </c>
      <c r="BK314" s="195">
        <f>ROUND(I314*H314,2)</f>
        <v>0</v>
      </c>
      <c r="BL314" s="17" t="s">
        <v>330</v>
      </c>
      <c r="BM314" s="17" t="s">
        <v>2599</v>
      </c>
    </row>
    <row r="315" spans="2:47" s="1" customFormat="1" ht="10">
      <c r="B315" s="34"/>
      <c r="C315" s="35"/>
      <c r="D315" s="196" t="s">
        <v>247</v>
      </c>
      <c r="E315" s="35"/>
      <c r="F315" s="197" t="s">
        <v>2598</v>
      </c>
      <c r="G315" s="35"/>
      <c r="H315" s="35"/>
      <c r="I315" s="113"/>
      <c r="J315" s="35"/>
      <c r="K315" s="35"/>
      <c r="L315" s="38"/>
      <c r="M315" s="198"/>
      <c r="N315" s="60"/>
      <c r="O315" s="60"/>
      <c r="P315" s="60"/>
      <c r="Q315" s="60"/>
      <c r="R315" s="60"/>
      <c r="S315" s="60"/>
      <c r="T315" s="61"/>
      <c r="AT315" s="17" t="s">
        <v>247</v>
      </c>
      <c r="AU315" s="17" t="s">
        <v>77</v>
      </c>
    </row>
    <row r="316" spans="2:65" s="1" customFormat="1" ht="14.5" customHeight="1">
      <c r="B316" s="34"/>
      <c r="C316" s="184" t="s">
        <v>845</v>
      </c>
      <c r="D316" s="184" t="s">
        <v>240</v>
      </c>
      <c r="E316" s="185" t="s">
        <v>845</v>
      </c>
      <c r="F316" s="186" t="s">
        <v>2600</v>
      </c>
      <c r="G316" s="187" t="s">
        <v>281</v>
      </c>
      <c r="H316" s="188">
        <v>290</v>
      </c>
      <c r="I316" s="189"/>
      <c r="J316" s="190">
        <f>ROUND(I316*H316,2)</f>
        <v>0</v>
      </c>
      <c r="K316" s="186" t="s">
        <v>1</v>
      </c>
      <c r="L316" s="38"/>
      <c r="M316" s="191" t="s">
        <v>1</v>
      </c>
      <c r="N316" s="192" t="s">
        <v>41</v>
      </c>
      <c r="O316" s="60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AR316" s="17" t="s">
        <v>330</v>
      </c>
      <c r="AT316" s="17" t="s">
        <v>240</v>
      </c>
      <c r="AU316" s="17" t="s">
        <v>77</v>
      </c>
      <c r="AY316" s="17" t="s">
        <v>238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7" t="s">
        <v>77</v>
      </c>
      <c r="BK316" s="195">
        <f>ROUND(I316*H316,2)</f>
        <v>0</v>
      </c>
      <c r="BL316" s="17" t="s">
        <v>330</v>
      </c>
      <c r="BM316" s="17" t="s">
        <v>2601</v>
      </c>
    </row>
    <row r="317" spans="2:47" s="1" customFormat="1" ht="10">
      <c r="B317" s="34"/>
      <c r="C317" s="35"/>
      <c r="D317" s="196" t="s">
        <v>247</v>
      </c>
      <c r="E317" s="35"/>
      <c r="F317" s="197" t="s">
        <v>2600</v>
      </c>
      <c r="G317" s="35"/>
      <c r="H317" s="35"/>
      <c r="I317" s="113"/>
      <c r="J317" s="35"/>
      <c r="K317" s="35"/>
      <c r="L317" s="38"/>
      <c r="M317" s="198"/>
      <c r="N317" s="60"/>
      <c r="O317" s="60"/>
      <c r="P317" s="60"/>
      <c r="Q317" s="60"/>
      <c r="R317" s="60"/>
      <c r="S317" s="60"/>
      <c r="T317" s="61"/>
      <c r="AT317" s="17" t="s">
        <v>247</v>
      </c>
      <c r="AU317" s="17" t="s">
        <v>77</v>
      </c>
    </row>
    <row r="318" spans="2:65" s="1" customFormat="1" ht="14.5" customHeight="1">
      <c r="B318" s="34"/>
      <c r="C318" s="184" t="s">
        <v>851</v>
      </c>
      <c r="D318" s="184" t="s">
        <v>240</v>
      </c>
      <c r="E318" s="185" t="s">
        <v>851</v>
      </c>
      <c r="F318" s="186" t="s">
        <v>2602</v>
      </c>
      <c r="G318" s="187" t="s">
        <v>281</v>
      </c>
      <c r="H318" s="188">
        <v>110</v>
      </c>
      <c r="I318" s="189"/>
      <c r="J318" s="190">
        <f>ROUND(I318*H318,2)</f>
        <v>0</v>
      </c>
      <c r="K318" s="186" t="s">
        <v>1</v>
      </c>
      <c r="L318" s="38"/>
      <c r="M318" s="191" t="s">
        <v>1</v>
      </c>
      <c r="N318" s="192" t="s">
        <v>41</v>
      </c>
      <c r="O318" s="60"/>
      <c r="P318" s="193">
        <f>O318*H318</f>
        <v>0</v>
      </c>
      <c r="Q318" s="193">
        <v>0</v>
      </c>
      <c r="R318" s="193">
        <f>Q318*H318</f>
        <v>0</v>
      </c>
      <c r="S318" s="193">
        <v>0</v>
      </c>
      <c r="T318" s="194">
        <f>S318*H318</f>
        <v>0</v>
      </c>
      <c r="AR318" s="17" t="s">
        <v>330</v>
      </c>
      <c r="AT318" s="17" t="s">
        <v>240</v>
      </c>
      <c r="AU318" s="17" t="s">
        <v>77</v>
      </c>
      <c r="AY318" s="17" t="s">
        <v>238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17" t="s">
        <v>77</v>
      </c>
      <c r="BK318" s="195">
        <f>ROUND(I318*H318,2)</f>
        <v>0</v>
      </c>
      <c r="BL318" s="17" t="s">
        <v>330</v>
      </c>
      <c r="BM318" s="17" t="s">
        <v>2603</v>
      </c>
    </row>
    <row r="319" spans="2:47" s="1" customFormat="1" ht="10">
      <c r="B319" s="34"/>
      <c r="C319" s="35"/>
      <c r="D319" s="196" t="s">
        <v>247</v>
      </c>
      <c r="E319" s="35"/>
      <c r="F319" s="197" t="s">
        <v>2602</v>
      </c>
      <c r="G319" s="35"/>
      <c r="H319" s="35"/>
      <c r="I319" s="113"/>
      <c r="J319" s="35"/>
      <c r="K319" s="35"/>
      <c r="L319" s="38"/>
      <c r="M319" s="198"/>
      <c r="N319" s="60"/>
      <c r="O319" s="60"/>
      <c r="P319" s="60"/>
      <c r="Q319" s="60"/>
      <c r="R319" s="60"/>
      <c r="S319" s="60"/>
      <c r="T319" s="61"/>
      <c r="AT319" s="17" t="s">
        <v>247</v>
      </c>
      <c r="AU319" s="17" t="s">
        <v>77</v>
      </c>
    </row>
    <row r="320" spans="2:65" s="1" customFormat="1" ht="14.5" customHeight="1">
      <c r="B320" s="34"/>
      <c r="C320" s="184" t="s">
        <v>858</v>
      </c>
      <c r="D320" s="184" t="s">
        <v>240</v>
      </c>
      <c r="E320" s="185" t="s">
        <v>858</v>
      </c>
      <c r="F320" s="186" t="s">
        <v>2604</v>
      </c>
      <c r="G320" s="187" t="s">
        <v>281</v>
      </c>
      <c r="H320" s="188">
        <v>15</v>
      </c>
      <c r="I320" s="189"/>
      <c r="J320" s="190">
        <f>ROUND(I320*H320,2)</f>
        <v>0</v>
      </c>
      <c r="K320" s="186" t="s">
        <v>1</v>
      </c>
      <c r="L320" s="38"/>
      <c r="M320" s="191" t="s">
        <v>1</v>
      </c>
      <c r="N320" s="192" t="s">
        <v>41</v>
      </c>
      <c r="O320" s="60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AR320" s="17" t="s">
        <v>330</v>
      </c>
      <c r="AT320" s="17" t="s">
        <v>240</v>
      </c>
      <c r="AU320" s="17" t="s">
        <v>77</v>
      </c>
      <c r="AY320" s="17" t="s">
        <v>238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7" t="s">
        <v>77</v>
      </c>
      <c r="BK320" s="195">
        <f>ROUND(I320*H320,2)</f>
        <v>0</v>
      </c>
      <c r="BL320" s="17" t="s">
        <v>330</v>
      </c>
      <c r="BM320" s="17" t="s">
        <v>2605</v>
      </c>
    </row>
    <row r="321" spans="2:47" s="1" customFormat="1" ht="10">
      <c r="B321" s="34"/>
      <c r="C321" s="35"/>
      <c r="D321" s="196" t="s">
        <v>247</v>
      </c>
      <c r="E321" s="35"/>
      <c r="F321" s="197" t="s">
        <v>2604</v>
      </c>
      <c r="G321" s="35"/>
      <c r="H321" s="35"/>
      <c r="I321" s="113"/>
      <c r="J321" s="35"/>
      <c r="K321" s="35"/>
      <c r="L321" s="38"/>
      <c r="M321" s="198"/>
      <c r="N321" s="60"/>
      <c r="O321" s="60"/>
      <c r="P321" s="60"/>
      <c r="Q321" s="60"/>
      <c r="R321" s="60"/>
      <c r="S321" s="60"/>
      <c r="T321" s="61"/>
      <c r="AT321" s="17" t="s">
        <v>247</v>
      </c>
      <c r="AU321" s="17" t="s">
        <v>77</v>
      </c>
    </row>
    <row r="322" spans="2:65" s="1" customFormat="1" ht="14.5" customHeight="1">
      <c r="B322" s="34"/>
      <c r="C322" s="184" t="s">
        <v>865</v>
      </c>
      <c r="D322" s="184" t="s">
        <v>240</v>
      </c>
      <c r="E322" s="185" t="s">
        <v>865</v>
      </c>
      <c r="F322" s="186" t="s">
        <v>2527</v>
      </c>
      <c r="G322" s="187" t="s">
        <v>2389</v>
      </c>
      <c r="H322" s="188">
        <v>27</v>
      </c>
      <c r="I322" s="189"/>
      <c r="J322" s="190">
        <f>ROUND(I322*H322,2)</f>
        <v>0</v>
      </c>
      <c r="K322" s="186" t="s">
        <v>1</v>
      </c>
      <c r="L322" s="38"/>
      <c r="M322" s="191" t="s">
        <v>1</v>
      </c>
      <c r="N322" s="192" t="s">
        <v>41</v>
      </c>
      <c r="O322" s="60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AR322" s="17" t="s">
        <v>330</v>
      </c>
      <c r="AT322" s="17" t="s">
        <v>240</v>
      </c>
      <c r="AU322" s="17" t="s">
        <v>77</v>
      </c>
      <c r="AY322" s="17" t="s">
        <v>238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17" t="s">
        <v>77</v>
      </c>
      <c r="BK322" s="195">
        <f>ROUND(I322*H322,2)</f>
        <v>0</v>
      </c>
      <c r="BL322" s="17" t="s">
        <v>330</v>
      </c>
      <c r="BM322" s="17" t="s">
        <v>2606</v>
      </c>
    </row>
    <row r="323" spans="2:47" s="1" customFormat="1" ht="10">
      <c r="B323" s="34"/>
      <c r="C323" s="35"/>
      <c r="D323" s="196" t="s">
        <v>247</v>
      </c>
      <c r="E323" s="35"/>
      <c r="F323" s="197" t="s">
        <v>2527</v>
      </c>
      <c r="G323" s="35"/>
      <c r="H323" s="35"/>
      <c r="I323" s="113"/>
      <c r="J323" s="35"/>
      <c r="K323" s="35"/>
      <c r="L323" s="38"/>
      <c r="M323" s="198"/>
      <c r="N323" s="60"/>
      <c r="O323" s="60"/>
      <c r="P323" s="60"/>
      <c r="Q323" s="60"/>
      <c r="R323" s="60"/>
      <c r="S323" s="60"/>
      <c r="T323" s="61"/>
      <c r="AT323" s="17" t="s">
        <v>247</v>
      </c>
      <c r="AU323" s="17" t="s">
        <v>77</v>
      </c>
    </row>
    <row r="324" spans="2:65" s="1" customFormat="1" ht="14.5" customHeight="1">
      <c r="B324" s="34"/>
      <c r="C324" s="184" t="s">
        <v>871</v>
      </c>
      <c r="D324" s="184" t="s">
        <v>240</v>
      </c>
      <c r="E324" s="185" t="s">
        <v>871</v>
      </c>
      <c r="F324" s="186" t="s">
        <v>2561</v>
      </c>
      <c r="G324" s="187" t="s">
        <v>2389</v>
      </c>
      <c r="H324" s="188">
        <v>6</v>
      </c>
      <c r="I324" s="189"/>
      <c r="J324" s="190">
        <f>ROUND(I324*H324,2)</f>
        <v>0</v>
      </c>
      <c r="K324" s="186" t="s">
        <v>1</v>
      </c>
      <c r="L324" s="38"/>
      <c r="M324" s="191" t="s">
        <v>1</v>
      </c>
      <c r="N324" s="192" t="s">
        <v>41</v>
      </c>
      <c r="O324" s="60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AR324" s="17" t="s">
        <v>330</v>
      </c>
      <c r="AT324" s="17" t="s">
        <v>240</v>
      </c>
      <c r="AU324" s="17" t="s">
        <v>77</v>
      </c>
      <c r="AY324" s="17" t="s">
        <v>238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7" t="s">
        <v>77</v>
      </c>
      <c r="BK324" s="195">
        <f>ROUND(I324*H324,2)</f>
        <v>0</v>
      </c>
      <c r="BL324" s="17" t="s">
        <v>330</v>
      </c>
      <c r="BM324" s="17" t="s">
        <v>2607</v>
      </c>
    </row>
    <row r="325" spans="2:47" s="1" customFormat="1" ht="10">
      <c r="B325" s="34"/>
      <c r="C325" s="35"/>
      <c r="D325" s="196" t="s">
        <v>247</v>
      </c>
      <c r="E325" s="35"/>
      <c r="F325" s="197" t="s">
        <v>2561</v>
      </c>
      <c r="G325" s="35"/>
      <c r="H325" s="35"/>
      <c r="I325" s="113"/>
      <c r="J325" s="35"/>
      <c r="K325" s="35"/>
      <c r="L325" s="38"/>
      <c r="M325" s="198"/>
      <c r="N325" s="60"/>
      <c r="O325" s="60"/>
      <c r="P325" s="60"/>
      <c r="Q325" s="60"/>
      <c r="R325" s="60"/>
      <c r="S325" s="60"/>
      <c r="T325" s="61"/>
      <c r="AT325" s="17" t="s">
        <v>247</v>
      </c>
      <c r="AU325" s="17" t="s">
        <v>77</v>
      </c>
    </row>
    <row r="326" spans="2:65" s="1" customFormat="1" ht="14.5" customHeight="1">
      <c r="B326" s="34"/>
      <c r="C326" s="184" t="s">
        <v>877</v>
      </c>
      <c r="D326" s="184" t="s">
        <v>240</v>
      </c>
      <c r="E326" s="185" t="s">
        <v>877</v>
      </c>
      <c r="F326" s="186" t="s">
        <v>2529</v>
      </c>
      <c r="G326" s="187" t="s">
        <v>2389</v>
      </c>
      <c r="H326" s="188">
        <v>5</v>
      </c>
      <c r="I326" s="189"/>
      <c r="J326" s="190">
        <f>ROUND(I326*H326,2)</f>
        <v>0</v>
      </c>
      <c r="K326" s="186" t="s">
        <v>1</v>
      </c>
      <c r="L326" s="38"/>
      <c r="M326" s="191" t="s">
        <v>1</v>
      </c>
      <c r="N326" s="192" t="s">
        <v>41</v>
      </c>
      <c r="O326" s="60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AR326" s="17" t="s">
        <v>330</v>
      </c>
      <c r="AT326" s="17" t="s">
        <v>240</v>
      </c>
      <c r="AU326" s="17" t="s">
        <v>77</v>
      </c>
      <c r="AY326" s="17" t="s">
        <v>238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17" t="s">
        <v>77</v>
      </c>
      <c r="BK326" s="195">
        <f>ROUND(I326*H326,2)</f>
        <v>0</v>
      </c>
      <c r="BL326" s="17" t="s">
        <v>330</v>
      </c>
      <c r="BM326" s="17" t="s">
        <v>2608</v>
      </c>
    </row>
    <row r="327" spans="2:47" s="1" customFormat="1" ht="10">
      <c r="B327" s="34"/>
      <c r="C327" s="35"/>
      <c r="D327" s="196" t="s">
        <v>247</v>
      </c>
      <c r="E327" s="35"/>
      <c r="F327" s="197" t="s">
        <v>2529</v>
      </c>
      <c r="G327" s="35"/>
      <c r="H327" s="35"/>
      <c r="I327" s="113"/>
      <c r="J327" s="35"/>
      <c r="K327" s="35"/>
      <c r="L327" s="38"/>
      <c r="M327" s="198"/>
      <c r="N327" s="60"/>
      <c r="O327" s="60"/>
      <c r="P327" s="60"/>
      <c r="Q327" s="60"/>
      <c r="R327" s="60"/>
      <c r="S327" s="60"/>
      <c r="T327" s="61"/>
      <c r="AT327" s="17" t="s">
        <v>247</v>
      </c>
      <c r="AU327" s="17" t="s">
        <v>77</v>
      </c>
    </row>
    <row r="328" spans="2:65" s="1" customFormat="1" ht="14.5" customHeight="1">
      <c r="B328" s="34"/>
      <c r="C328" s="184" t="s">
        <v>883</v>
      </c>
      <c r="D328" s="184" t="s">
        <v>240</v>
      </c>
      <c r="E328" s="185" t="s">
        <v>883</v>
      </c>
      <c r="F328" s="186" t="s">
        <v>2532</v>
      </c>
      <c r="G328" s="187" t="s">
        <v>2389</v>
      </c>
      <c r="H328" s="188">
        <v>40</v>
      </c>
      <c r="I328" s="189"/>
      <c r="J328" s="190">
        <f>ROUND(I328*H328,2)</f>
        <v>0</v>
      </c>
      <c r="K328" s="186" t="s">
        <v>1</v>
      </c>
      <c r="L328" s="38"/>
      <c r="M328" s="191" t="s">
        <v>1</v>
      </c>
      <c r="N328" s="192" t="s">
        <v>41</v>
      </c>
      <c r="O328" s="60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AR328" s="17" t="s">
        <v>330</v>
      </c>
      <c r="AT328" s="17" t="s">
        <v>240</v>
      </c>
      <c r="AU328" s="17" t="s">
        <v>77</v>
      </c>
      <c r="AY328" s="17" t="s">
        <v>238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17" t="s">
        <v>77</v>
      </c>
      <c r="BK328" s="195">
        <f>ROUND(I328*H328,2)</f>
        <v>0</v>
      </c>
      <c r="BL328" s="17" t="s">
        <v>330</v>
      </c>
      <c r="BM328" s="17" t="s">
        <v>2609</v>
      </c>
    </row>
    <row r="329" spans="2:47" s="1" customFormat="1" ht="10">
      <c r="B329" s="34"/>
      <c r="C329" s="35"/>
      <c r="D329" s="196" t="s">
        <v>247</v>
      </c>
      <c r="E329" s="35"/>
      <c r="F329" s="197" t="s">
        <v>2532</v>
      </c>
      <c r="G329" s="35"/>
      <c r="H329" s="35"/>
      <c r="I329" s="113"/>
      <c r="J329" s="35"/>
      <c r="K329" s="35"/>
      <c r="L329" s="38"/>
      <c r="M329" s="198"/>
      <c r="N329" s="60"/>
      <c r="O329" s="60"/>
      <c r="P329" s="60"/>
      <c r="Q329" s="60"/>
      <c r="R329" s="60"/>
      <c r="S329" s="60"/>
      <c r="T329" s="61"/>
      <c r="AT329" s="17" t="s">
        <v>247</v>
      </c>
      <c r="AU329" s="17" t="s">
        <v>77</v>
      </c>
    </row>
    <row r="330" spans="2:65" s="1" customFormat="1" ht="14.5" customHeight="1">
      <c r="B330" s="34"/>
      <c r="C330" s="184" t="s">
        <v>890</v>
      </c>
      <c r="D330" s="184" t="s">
        <v>240</v>
      </c>
      <c r="E330" s="185" t="s">
        <v>890</v>
      </c>
      <c r="F330" s="186" t="s">
        <v>2610</v>
      </c>
      <c r="G330" s="187" t="s">
        <v>2389</v>
      </c>
      <c r="H330" s="188">
        <v>6</v>
      </c>
      <c r="I330" s="189"/>
      <c r="J330" s="190">
        <f>ROUND(I330*H330,2)</f>
        <v>0</v>
      </c>
      <c r="K330" s="186" t="s">
        <v>1</v>
      </c>
      <c r="L330" s="38"/>
      <c r="M330" s="191" t="s">
        <v>1</v>
      </c>
      <c r="N330" s="192" t="s">
        <v>41</v>
      </c>
      <c r="O330" s="60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AR330" s="17" t="s">
        <v>330</v>
      </c>
      <c r="AT330" s="17" t="s">
        <v>240</v>
      </c>
      <c r="AU330" s="17" t="s">
        <v>77</v>
      </c>
      <c r="AY330" s="17" t="s">
        <v>238</v>
      </c>
      <c r="BE330" s="195">
        <f>IF(N330="základní",J330,0)</f>
        <v>0</v>
      </c>
      <c r="BF330" s="195">
        <f>IF(N330="snížená",J330,0)</f>
        <v>0</v>
      </c>
      <c r="BG330" s="195">
        <f>IF(N330="zákl. přenesená",J330,0)</f>
        <v>0</v>
      </c>
      <c r="BH330" s="195">
        <f>IF(N330="sníž. přenesená",J330,0)</f>
        <v>0</v>
      </c>
      <c r="BI330" s="195">
        <f>IF(N330="nulová",J330,0)</f>
        <v>0</v>
      </c>
      <c r="BJ330" s="17" t="s">
        <v>77</v>
      </c>
      <c r="BK330" s="195">
        <f>ROUND(I330*H330,2)</f>
        <v>0</v>
      </c>
      <c r="BL330" s="17" t="s">
        <v>330</v>
      </c>
      <c r="BM330" s="17" t="s">
        <v>2611</v>
      </c>
    </row>
    <row r="331" spans="2:47" s="1" customFormat="1" ht="10">
      <c r="B331" s="34"/>
      <c r="C331" s="35"/>
      <c r="D331" s="196" t="s">
        <v>247</v>
      </c>
      <c r="E331" s="35"/>
      <c r="F331" s="197" t="s">
        <v>2610</v>
      </c>
      <c r="G331" s="35"/>
      <c r="H331" s="35"/>
      <c r="I331" s="113"/>
      <c r="J331" s="35"/>
      <c r="K331" s="35"/>
      <c r="L331" s="38"/>
      <c r="M331" s="198"/>
      <c r="N331" s="60"/>
      <c r="O331" s="60"/>
      <c r="P331" s="60"/>
      <c r="Q331" s="60"/>
      <c r="R331" s="60"/>
      <c r="S331" s="60"/>
      <c r="T331" s="61"/>
      <c r="AT331" s="17" t="s">
        <v>247</v>
      </c>
      <c r="AU331" s="17" t="s">
        <v>77</v>
      </c>
    </row>
    <row r="332" spans="2:65" s="1" customFormat="1" ht="14.5" customHeight="1">
      <c r="B332" s="34"/>
      <c r="C332" s="184" t="s">
        <v>896</v>
      </c>
      <c r="D332" s="184" t="s">
        <v>240</v>
      </c>
      <c r="E332" s="185" t="s">
        <v>896</v>
      </c>
      <c r="F332" s="186" t="s">
        <v>2534</v>
      </c>
      <c r="G332" s="187" t="s">
        <v>2389</v>
      </c>
      <c r="H332" s="188">
        <v>3</v>
      </c>
      <c r="I332" s="189"/>
      <c r="J332" s="190">
        <f>ROUND(I332*H332,2)</f>
        <v>0</v>
      </c>
      <c r="K332" s="186" t="s">
        <v>1</v>
      </c>
      <c r="L332" s="38"/>
      <c r="M332" s="191" t="s">
        <v>1</v>
      </c>
      <c r="N332" s="192" t="s">
        <v>41</v>
      </c>
      <c r="O332" s="60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17" t="s">
        <v>330</v>
      </c>
      <c r="AT332" s="17" t="s">
        <v>240</v>
      </c>
      <c r="AU332" s="17" t="s">
        <v>77</v>
      </c>
      <c r="AY332" s="17" t="s">
        <v>238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7" t="s">
        <v>77</v>
      </c>
      <c r="BK332" s="195">
        <f>ROUND(I332*H332,2)</f>
        <v>0</v>
      </c>
      <c r="BL332" s="17" t="s">
        <v>330</v>
      </c>
      <c r="BM332" s="17" t="s">
        <v>2612</v>
      </c>
    </row>
    <row r="333" spans="2:47" s="1" customFormat="1" ht="10">
      <c r="B333" s="34"/>
      <c r="C333" s="35"/>
      <c r="D333" s="196" t="s">
        <v>247</v>
      </c>
      <c r="E333" s="35"/>
      <c r="F333" s="197" t="s">
        <v>2534</v>
      </c>
      <c r="G333" s="35"/>
      <c r="H333" s="35"/>
      <c r="I333" s="113"/>
      <c r="J333" s="35"/>
      <c r="K333" s="35"/>
      <c r="L333" s="38"/>
      <c r="M333" s="198"/>
      <c r="N333" s="60"/>
      <c r="O333" s="60"/>
      <c r="P333" s="60"/>
      <c r="Q333" s="60"/>
      <c r="R333" s="60"/>
      <c r="S333" s="60"/>
      <c r="T333" s="61"/>
      <c r="AT333" s="17" t="s">
        <v>247</v>
      </c>
      <c r="AU333" s="17" t="s">
        <v>77</v>
      </c>
    </row>
    <row r="334" spans="2:65" s="1" customFormat="1" ht="14.5" customHeight="1">
      <c r="B334" s="34"/>
      <c r="C334" s="184" t="s">
        <v>902</v>
      </c>
      <c r="D334" s="184" t="s">
        <v>240</v>
      </c>
      <c r="E334" s="185" t="s">
        <v>902</v>
      </c>
      <c r="F334" s="186" t="s">
        <v>2613</v>
      </c>
      <c r="G334" s="187" t="s">
        <v>2389</v>
      </c>
      <c r="H334" s="188">
        <v>3</v>
      </c>
      <c r="I334" s="189"/>
      <c r="J334" s="190">
        <f>ROUND(I334*H334,2)</f>
        <v>0</v>
      </c>
      <c r="K334" s="186" t="s">
        <v>1</v>
      </c>
      <c r="L334" s="38"/>
      <c r="M334" s="191" t="s">
        <v>1</v>
      </c>
      <c r="N334" s="192" t="s">
        <v>41</v>
      </c>
      <c r="O334" s="60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AR334" s="17" t="s">
        <v>330</v>
      </c>
      <c r="AT334" s="17" t="s">
        <v>240</v>
      </c>
      <c r="AU334" s="17" t="s">
        <v>77</v>
      </c>
      <c r="AY334" s="17" t="s">
        <v>238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17" t="s">
        <v>77</v>
      </c>
      <c r="BK334" s="195">
        <f>ROUND(I334*H334,2)</f>
        <v>0</v>
      </c>
      <c r="BL334" s="17" t="s">
        <v>330</v>
      </c>
      <c r="BM334" s="17" t="s">
        <v>2614</v>
      </c>
    </row>
    <row r="335" spans="2:47" s="1" customFormat="1" ht="10">
      <c r="B335" s="34"/>
      <c r="C335" s="35"/>
      <c r="D335" s="196" t="s">
        <v>247</v>
      </c>
      <c r="E335" s="35"/>
      <c r="F335" s="197" t="s">
        <v>2613</v>
      </c>
      <c r="G335" s="35"/>
      <c r="H335" s="35"/>
      <c r="I335" s="113"/>
      <c r="J335" s="35"/>
      <c r="K335" s="35"/>
      <c r="L335" s="38"/>
      <c r="M335" s="198"/>
      <c r="N335" s="60"/>
      <c r="O335" s="60"/>
      <c r="P335" s="60"/>
      <c r="Q335" s="60"/>
      <c r="R335" s="60"/>
      <c r="S335" s="60"/>
      <c r="T335" s="61"/>
      <c r="AT335" s="17" t="s">
        <v>247</v>
      </c>
      <c r="AU335" s="17" t="s">
        <v>77</v>
      </c>
    </row>
    <row r="336" spans="2:65" s="1" customFormat="1" ht="14.5" customHeight="1">
      <c r="B336" s="34"/>
      <c r="C336" s="184" t="s">
        <v>908</v>
      </c>
      <c r="D336" s="184" t="s">
        <v>240</v>
      </c>
      <c r="E336" s="185" t="s">
        <v>908</v>
      </c>
      <c r="F336" s="186" t="s">
        <v>2537</v>
      </c>
      <c r="G336" s="187" t="s">
        <v>2389</v>
      </c>
      <c r="H336" s="188">
        <v>8</v>
      </c>
      <c r="I336" s="189"/>
      <c r="J336" s="190">
        <f>ROUND(I336*H336,2)</f>
        <v>0</v>
      </c>
      <c r="K336" s="186" t="s">
        <v>1</v>
      </c>
      <c r="L336" s="38"/>
      <c r="M336" s="191" t="s">
        <v>1</v>
      </c>
      <c r="N336" s="192" t="s">
        <v>41</v>
      </c>
      <c r="O336" s="60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AR336" s="17" t="s">
        <v>330</v>
      </c>
      <c r="AT336" s="17" t="s">
        <v>240</v>
      </c>
      <c r="AU336" s="17" t="s">
        <v>77</v>
      </c>
      <c r="AY336" s="17" t="s">
        <v>238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17" t="s">
        <v>77</v>
      </c>
      <c r="BK336" s="195">
        <f>ROUND(I336*H336,2)</f>
        <v>0</v>
      </c>
      <c r="BL336" s="17" t="s">
        <v>330</v>
      </c>
      <c r="BM336" s="17" t="s">
        <v>2615</v>
      </c>
    </row>
    <row r="337" spans="2:47" s="1" customFormat="1" ht="10">
      <c r="B337" s="34"/>
      <c r="C337" s="35"/>
      <c r="D337" s="196" t="s">
        <v>247</v>
      </c>
      <c r="E337" s="35"/>
      <c r="F337" s="197" t="s">
        <v>2537</v>
      </c>
      <c r="G337" s="35"/>
      <c r="H337" s="35"/>
      <c r="I337" s="113"/>
      <c r="J337" s="35"/>
      <c r="K337" s="35"/>
      <c r="L337" s="38"/>
      <c r="M337" s="198"/>
      <c r="N337" s="60"/>
      <c r="O337" s="60"/>
      <c r="P337" s="60"/>
      <c r="Q337" s="60"/>
      <c r="R337" s="60"/>
      <c r="S337" s="60"/>
      <c r="T337" s="61"/>
      <c r="AT337" s="17" t="s">
        <v>247</v>
      </c>
      <c r="AU337" s="17" t="s">
        <v>77</v>
      </c>
    </row>
    <row r="338" spans="2:65" s="1" customFormat="1" ht="14.5" customHeight="1">
      <c r="B338" s="34"/>
      <c r="C338" s="184" t="s">
        <v>914</v>
      </c>
      <c r="D338" s="184" t="s">
        <v>240</v>
      </c>
      <c r="E338" s="185" t="s">
        <v>914</v>
      </c>
      <c r="F338" s="186" t="s">
        <v>2545</v>
      </c>
      <c r="G338" s="187" t="s">
        <v>2389</v>
      </c>
      <c r="H338" s="188">
        <v>60</v>
      </c>
      <c r="I338" s="189"/>
      <c r="J338" s="190">
        <f>ROUND(I338*H338,2)</f>
        <v>0</v>
      </c>
      <c r="K338" s="186" t="s">
        <v>1</v>
      </c>
      <c r="L338" s="38"/>
      <c r="M338" s="191" t="s">
        <v>1</v>
      </c>
      <c r="N338" s="192" t="s">
        <v>41</v>
      </c>
      <c r="O338" s="60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AR338" s="17" t="s">
        <v>330</v>
      </c>
      <c r="AT338" s="17" t="s">
        <v>240</v>
      </c>
      <c r="AU338" s="17" t="s">
        <v>77</v>
      </c>
      <c r="AY338" s="17" t="s">
        <v>238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7" t="s">
        <v>77</v>
      </c>
      <c r="BK338" s="195">
        <f>ROUND(I338*H338,2)</f>
        <v>0</v>
      </c>
      <c r="BL338" s="17" t="s">
        <v>330</v>
      </c>
      <c r="BM338" s="17" t="s">
        <v>2616</v>
      </c>
    </row>
    <row r="339" spans="2:47" s="1" customFormat="1" ht="10">
      <c r="B339" s="34"/>
      <c r="C339" s="35"/>
      <c r="D339" s="196" t="s">
        <v>247</v>
      </c>
      <c r="E339" s="35"/>
      <c r="F339" s="197" t="s">
        <v>2545</v>
      </c>
      <c r="G339" s="35"/>
      <c r="H339" s="35"/>
      <c r="I339" s="113"/>
      <c r="J339" s="35"/>
      <c r="K339" s="35"/>
      <c r="L339" s="38"/>
      <c r="M339" s="198"/>
      <c r="N339" s="60"/>
      <c r="O339" s="60"/>
      <c r="P339" s="60"/>
      <c r="Q339" s="60"/>
      <c r="R339" s="60"/>
      <c r="S339" s="60"/>
      <c r="T339" s="61"/>
      <c r="AT339" s="17" t="s">
        <v>247</v>
      </c>
      <c r="AU339" s="17" t="s">
        <v>77</v>
      </c>
    </row>
    <row r="340" spans="2:65" s="1" customFormat="1" ht="14.5" customHeight="1">
      <c r="B340" s="34"/>
      <c r="C340" s="184" t="s">
        <v>920</v>
      </c>
      <c r="D340" s="184" t="s">
        <v>240</v>
      </c>
      <c r="E340" s="185" t="s">
        <v>920</v>
      </c>
      <c r="F340" s="186" t="s">
        <v>2617</v>
      </c>
      <c r="G340" s="187" t="s">
        <v>2389</v>
      </c>
      <c r="H340" s="188">
        <v>2</v>
      </c>
      <c r="I340" s="189"/>
      <c r="J340" s="190">
        <f>ROUND(I340*H340,2)</f>
        <v>0</v>
      </c>
      <c r="K340" s="186" t="s">
        <v>1</v>
      </c>
      <c r="L340" s="38"/>
      <c r="M340" s="191" t="s">
        <v>1</v>
      </c>
      <c r="N340" s="192" t="s">
        <v>41</v>
      </c>
      <c r="O340" s="60"/>
      <c r="P340" s="193">
        <f>O340*H340</f>
        <v>0</v>
      </c>
      <c r="Q340" s="193">
        <v>0</v>
      </c>
      <c r="R340" s="193">
        <f>Q340*H340</f>
        <v>0</v>
      </c>
      <c r="S340" s="193">
        <v>0</v>
      </c>
      <c r="T340" s="194">
        <f>S340*H340</f>
        <v>0</v>
      </c>
      <c r="AR340" s="17" t="s">
        <v>330</v>
      </c>
      <c r="AT340" s="17" t="s">
        <v>240</v>
      </c>
      <c r="AU340" s="17" t="s">
        <v>77</v>
      </c>
      <c r="AY340" s="17" t="s">
        <v>238</v>
      </c>
      <c r="BE340" s="195">
        <f>IF(N340="základní",J340,0)</f>
        <v>0</v>
      </c>
      <c r="BF340" s="195">
        <f>IF(N340="snížená",J340,0)</f>
        <v>0</v>
      </c>
      <c r="BG340" s="195">
        <f>IF(N340="zákl. přenesená",J340,0)</f>
        <v>0</v>
      </c>
      <c r="BH340" s="195">
        <f>IF(N340="sníž. přenesená",J340,0)</f>
        <v>0</v>
      </c>
      <c r="BI340" s="195">
        <f>IF(N340="nulová",J340,0)</f>
        <v>0</v>
      </c>
      <c r="BJ340" s="17" t="s">
        <v>77</v>
      </c>
      <c r="BK340" s="195">
        <f>ROUND(I340*H340,2)</f>
        <v>0</v>
      </c>
      <c r="BL340" s="17" t="s">
        <v>330</v>
      </c>
      <c r="BM340" s="17" t="s">
        <v>2618</v>
      </c>
    </row>
    <row r="341" spans="2:47" s="1" customFormat="1" ht="10">
      <c r="B341" s="34"/>
      <c r="C341" s="35"/>
      <c r="D341" s="196" t="s">
        <v>247</v>
      </c>
      <c r="E341" s="35"/>
      <c r="F341" s="197" t="s">
        <v>2617</v>
      </c>
      <c r="G341" s="35"/>
      <c r="H341" s="35"/>
      <c r="I341" s="113"/>
      <c r="J341" s="35"/>
      <c r="K341" s="35"/>
      <c r="L341" s="38"/>
      <c r="M341" s="198"/>
      <c r="N341" s="60"/>
      <c r="O341" s="60"/>
      <c r="P341" s="60"/>
      <c r="Q341" s="60"/>
      <c r="R341" s="60"/>
      <c r="S341" s="60"/>
      <c r="T341" s="61"/>
      <c r="AT341" s="17" t="s">
        <v>247</v>
      </c>
      <c r="AU341" s="17" t="s">
        <v>77</v>
      </c>
    </row>
    <row r="342" spans="2:65" s="1" customFormat="1" ht="14.5" customHeight="1">
      <c r="B342" s="34"/>
      <c r="C342" s="184" t="s">
        <v>926</v>
      </c>
      <c r="D342" s="184" t="s">
        <v>240</v>
      </c>
      <c r="E342" s="185" t="s">
        <v>926</v>
      </c>
      <c r="F342" s="186" t="s">
        <v>2578</v>
      </c>
      <c r="G342" s="187" t="s">
        <v>2389</v>
      </c>
      <c r="H342" s="188">
        <v>30</v>
      </c>
      <c r="I342" s="189"/>
      <c r="J342" s="190">
        <f>ROUND(I342*H342,2)</f>
        <v>0</v>
      </c>
      <c r="K342" s="186" t="s">
        <v>1</v>
      </c>
      <c r="L342" s="38"/>
      <c r="M342" s="191" t="s">
        <v>1</v>
      </c>
      <c r="N342" s="192" t="s">
        <v>41</v>
      </c>
      <c r="O342" s="60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AR342" s="17" t="s">
        <v>330</v>
      </c>
      <c r="AT342" s="17" t="s">
        <v>240</v>
      </c>
      <c r="AU342" s="17" t="s">
        <v>77</v>
      </c>
      <c r="AY342" s="17" t="s">
        <v>238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7" t="s">
        <v>77</v>
      </c>
      <c r="BK342" s="195">
        <f>ROUND(I342*H342,2)</f>
        <v>0</v>
      </c>
      <c r="BL342" s="17" t="s">
        <v>330</v>
      </c>
      <c r="BM342" s="17" t="s">
        <v>2183</v>
      </c>
    </row>
    <row r="343" spans="2:47" s="1" customFormat="1" ht="10">
      <c r="B343" s="34"/>
      <c r="C343" s="35"/>
      <c r="D343" s="196" t="s">
        <v>247</v>
      </c>
      <c r="E343" s="35"/>
      <c r="F343" s="197" t="s">
        <v>2578</v>
      </c>
      <c r="G343" s="35"/>
      <c r="H343" s="35"/>
      <c r="I343" s="113"/>
      <c r="J343" s="35"/>
      <c r="K343" s="35"/>
      <c r="L343" s="38"/>
      <c r="M343" s="198"/>
      <c r="N343" s="60"/>
      <c r="O343" s="60"/>
      <c r="P343" s="60"/>
      <c r="Q343" s="60"/>
      <c r="R343" s="60"/>
      <c r="S343" s="60"/>
      <c r="T343" s="61"/>
      <c r="AT343" s="17" t="s">
        <v>247</v>
      </c>
      <c r="AU343" s="17" t="s">
        <v>77</v>
      </c>
    </row>
    <row r="344" spans="2:65" s="1" customFormat="1" ht="14.5" customHeight="1">
      <c r="B344" s="34"/>
      <c r="C344" s="184" t="s">
        <v>932</v>
      </c>
      <c r="D344" s="184" t="s">
        <v>240</v>
      </c>
      <c r="E344" s="185" t="s">
        <v>932</v>
      </c>
      <c r="F344" s="186" t="s">
        <v>2619</v>
      </c>
      <c r="G344" s="187" t="s">
        <v>281</v>
      </c>
      <c r="H344" s="188">
        <v>80</v>
      </c>
      <c r="I344" s="189"/>
      <c r="J344" s="190">
        <f>ROUND(I344*H344,2)</f>
        <v>0</v>
      </c>
      <c r="K344" s="186" t="s">
        <v>1</v>
      </c>
      <c r="L344" s="38"/>
      <c r="M344" s="191" t="s">
        <v>1</v>
      </c>
      <c r="N344" s="192" t="s">
        <v>41</v>
      </c>
      <c r="O344" s="60"/>
      <c r="P344" s="193">
        <f>O344*H344</f>
        <v>0</v>
      </c>
      <c r="Q344" s="193">
        <v>0</v>
      </c>
      <c r="R344" s="193">
        <f>Q344*H344</f>
        <v>0</v>
      </c>
      <c r="S344" s="193">
        <v>0</v>
      </c>
      <c r="T344" s="194">
        <f>S344*H344</f>
        <v>0</v>
      </c>
      <c r="AR344" s="17" t="s">
        <v>330</v>
      </c>
      <c r="AT344" s="17" t="s">
        <v>240</v>
      </c>
      <c r="AU344" s="17" t="s">
        <v>77</v>
      </c>
      <c r="AY344" s="17" t="s">
        <v>238</v>
      </c>
      <c r="BE344" s="195">
        <f>IF(N344="základní",J344,0)</f>
        <v>0</v>
      </c>
      <c r="BF344" s="195">
        <f>IF(N344="snížená",J344,0)</f>
        <v>0</v>
      </c>
      <c r="BG344" s="195">
        <f>IF(N344="zákl. přenesená",J344,0)</f>
        <v>0</v>
      </c>
      <c r="BH344" s="195">
        <f>IF(N344="sníž. přenesená",J344,0)</f>
        <v>0</v>
      </c>
      <c r="BI344" s="195">
        <f>IF(N344="nulová",J344,0)</f>
        <v>0</v>
      </c>
      <c r="BJ344" s="17" t="s">
        <v>77</v>
      </c>
      <c r="BK344" s="195">
        <f>ROUND(I344*H344,2)</f>
        <v>0</v>
      </c>
      <c r="BL344" s="17" t="s">
        <v>330</v>
      </c>
      <c r="BM344" s="17" t="s">
        <v>2620</v>
      </c>
    </row>
    <row r="345" spans="2:47" s="1" customFormat="1" ht="10">
      <c r="B345" s="34"/>
      <c r="C345" s="35"/>
      <c r="D345" s="196" t="s">
        <v>247</v>
      </c>
      <c r="E345" s="35"/>
      <c r="F345" s="197" t="s">
        <v>2619</v>
      </c>
      <c r="G345" s="35"/>
      <c r="H345" s="35"/>
      <c r="I345" s="113"/>
      <c r="J345" s="35"/>
      <c r="K345" s="35"/>
      <c r="L345" s="38"/>
      <c r="M345" s="198"/>
      <c r="N345" s="60"/>
      <c r="O345" s="60"/>
      <c r="P345" s="60"/>
      <c r="Q345" s="60"/>
      <c r="R345" s="60"/>
      <c r="S345" s="60"/>
      <c r="T345" s="61"/>
      <c r="AT345" s="17" t="s">
        <v>247</v>
      </c>
      <c r="AU345" s="17" t="s">
        <v>77</v>
      </c>
    </row>
    <row r="346" spans="2:65" s="1" customFormat="1" ht="14.5" customHeight="1">
      <c r="B346" s="34"/>
      <c r="C346" s="184" t="s">
        <v>938</v>
      </c>
      <c r="D346" s="184" t="s">
        <v>240</v>
      </c>
      <c r="E346" s="185" t="s">
        <v>938</v>
      </c>
      <c r="F346" s="186" t="s">
        <v>2621</v>
      </c>
      <c r="G346" s="187" t="s">
        <v>281</v>
      </c>
      <c r="H346" s="188">
        <v>60</v>
      </c>
      <c r="I346" s="189"/>
      <c r="J346" s="190">
        <f>ROUND(I346*H346,2)</f>
        <v>0</v>
      </c>
      <c r="K346" s="186" t="s">
        <v>1</v>
      </c>
      <c r="L346" s="38"/>
      <c r="M346" s="191" t="s">
        <v>1</v>
      </c>
      <c r="N346" s="192" t="s">
        <v>41</v>
      </c>
      <c r="O346" s="60"/>
      <c r="P346" s="193">
        <f>O346*H346</f>
        <v>0</v>
      </c>
      <c r="Q346" s="193">
        <v>0</v>
      </c>
      <c r="R346" s="193">
        <f>Q346*H346</f>
        <v>0</v>
      </c>
      <c r="S346" s="193">
        <v>0</v>
      </c>
      <c r="T346" s="194">
        <f>S346*H346</f>
        <v>0</v>
      </c>
      <c r="AR346" s="17" t="s">
        <v>330</v>
      </c>
      <c r="AT346" s="17" t="s">
        <v>240</v>
      </c>
      <c r="AU346" s="17" t="s">
        <v>77</v>
      </c>
      <c r="AY346" s="17" t="s">
        <v>238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17" t="s">
        <v>77</v>
      </c>
      <c r="BK346" s="195">
        <f>ROUND(I346*H346,2)</f>
        <v>0</v>
      </c>
      <c r="BL346" s="17" t="s">
        <v>330</v>
      </c>
      <c r="BM346" s="17" t="s">
        <v>2622</v>
      </c>
    </row>
    <row r="347" spans="2:47" s="1" customFormat="1" ht="10">
      <c r="B347" s="34"/>
      <c r="C347" s="35"/>
      <c r="D347" s="196" t="s">
        <v>247</v>
      </c>
      <c r="E347" s="35"/>
      <c r="F347" s="197" t="s">
        <v>2621</v>
      </c>
      <c r="G347" s="35"/>
      <c r="H347" s="35"/>
      <c r="I347" s="113"/>
      <c r="J347" s="35"/>
      <c r="K347" s="35"/>
      <c r="L347" s="38"/>
      <c r="M347" s="198"/>
      <c r="N347" s="60"/>
      <c r="O347" s="60"/>
      <c r="P347" s="60"/>
      <c r="Q347" s="60"/>
      <c r="R347" s="60"/>
      <c r="S347" s="60"/>
      <c r="T347" s="61"/>
      <c r="AT347" s="17" t="s">
        <v>247</v>
      </c>
      <c r="AU347" s="17" t="s">
        <v>77</v>
      </c>
    </row>
    <row r="348" spans="2:65" s="1" customFormat="1" ht="14.5" customHeight="1">
      <c r="B348" s="34"/>
      <c r="C348" s="184" t="s">
        <v>945</v>
      </c>
      <c r="D348" s="184" t="s">
        <v>240</v>
      </c>
      <c r="E348" s="185" t="s">
        <v>945</v>
      </c>
      <c r="F348" s="186" t="s">
        <v>2623</v>
      </c>
      <c r="G348" s="187" t="s">
        <v>281</v>
      </c>
      <c r="H348" s="188">
        <v>60</v>
      </c>
      <c r="I348" s="189"/>
      <c r="J348" s="190">
        <f>ROUND(I348*H348,2)</f>
        <v>0</v>
      </c>
      <c r="K348" s="186" t="s">
        <v>1</v>
      </c>
      <c r="L348" s="38"/>
      <c r="M348" s="191" t="s">
        <v>1</v>
      </c>
      <c r="N348" s="192" t="s">
        <v>41</v>
      </c>
      <c r="O348" s="60"/>
      <c r="P348" s="193">
        <f>O348*H348</f>
        <v>0</v>
      </c>
      <c r="Q348" s="193">
        <v>0</v>
      </c>
      <c r="R348" s="193">
        <f>Q348*H348</f>
        <v>0</v>
      </c>
      <c r="S348" s="193">
        <v>0</v>
      </c>
      <c r="T348" s="194">
        <f>S348*H348</f>
        <v>0</v>
      </c>
      <c r="AR348" s="17" t="s">
        <v>330</v>
      </c>
      <c r="AT348" s="17" t="s">
        <v>240</v>
      </c>
      <c r="AU348" s="17" t="s">
        <v>77</v>
      </c>
      <c r="AY348" s="17" t="s">
        <v>238</v>
      </c>
      <c r="BE348" s="195">
        <f>IF(N348="základní",J348,0)</f>
        <v>0</v>
      </c>
      <c r="BF348" s="195">
        <f>IF(N348="snížená",J348,0)</f>
        <v>0</v>
      </c>
      <c r="BG348" s="195">
        <f>IF(N348="zákl. přenesená",J348,0)</f>
        <v>0</v>
      </c>
      <c r="BH348" s="195">
        <f>IF(N348="sníž. přenesená",J348,0)</f>
        <v>0</v>
      </c>
      <c r="BI348" s="195">
        <f>IF(N348="nulová",J348,0)</f>
        <v>0</v>
      </c>
      <c r="BJ348" s="17" t="s">
        <v>77</v>
      </c>
      <c r="BK348" s="195">
        <f>ROUND(I348*H348,2)</f>
        <v>0</v>
      </c>
      <c r="BL348" s="17" t="s">
        <v>330</v>
      </c>
      <c r="BM348" s="17" t="s">
        <v>2624</v>
      </c>
    </row>
    <row r="349" spans="2:47" s="1" customFormat="1" ht="10">
      <c r="B349" s="34"/>
      <c r="C349" s="35"/>
      <c r="D349" s="196" t="s">
        <v>247</v>
      </c>
      <c r="E349" s="35"/>
      <c r="F349" s="197" t="s">
        <v>2623</v>
      </c>
      <c r="G349" s="35"/>
      <c r="H349" s="35"/>
      <c r="I349" s="113"/>
      <c r="J349" s="35"/>
      <c r="K349" s="35"/>
      <c r="L349" s="38"/>
      <c r="M349" s="198"/>
      <c r="N349" s="60"/>
      <c r="O349" s="60"/>
      <c r="P349" s="60"/>
      <c r="Q349" s="60"/>
      <c r="R349" s="60"/>
      <c r="S349" s="60"/>
      <c r="T349" s="61"/>
      <c r="AT349" s="17" t="s">
        <v>247</v>
      </c>
      <c r="AU349" s="17" t="s">
        <v>77</v>
      </c>
    </row>
    <row r="350" spans="2:63" s="11" customFormat="1" ht="25.9" customHeight="1">
      <c r="B350" s="168"/>
      <c r="C350" s="169"/>
      <c r="D350" s="170" t="s">
        <v>69</v>
      </c>
      <c r="E350" s="171" t="s">
        <v>2625</v>
      </c>
      <c r="F350" s="171" t="s">
        <v>2626</v>
      </c>
      <c r="G350" s="169"/>
      <c r="H350" s="169"/>
      <c r="I350" s="172"/>
      <c r="J350" s="173">
        <f>BK350</f>
        <v>0</v>
      </c>
      <c r="K350" s="169"/>
      <c r="L350" s="174"/>
      <c r="M350" s="175"/>
      <c r="N350" s="176"/>
      <c r="O350" s="176"/>
      <c r="P350" s="177">
        <f>SUM(P351:P403)</f>
        <v>0</v>
      </c>
      <c r="Q350" s="176"/>
      <c r="R350" s="177">
        <f>SUM(R351:R403)</f>
        <v>0</v>
      </c>
      <c r="S350" s="176"/>
      <c r="T350" s="178">
        <f>SUM(T351:T403)</f>
        <v>0</v>
      </c>
      <c r="AR350" s="179" t="s">
        <v>77</v>
      </c>
      <c r="AT350" s="180" t="s">
        <v>69</v>
      </c>
      <c r="AU350" s="180" t="s">
        <v>70</v>
      </c>
      <c r="AY350" s="179" t="s">
        <v>238</v>
      </c>
      <c r="BK350" s="181">
        <f>SUM(BK351:BK403)</f>
        <v>0</v>
      </c>
    </row>
    <row r="351" spans="2:65" s="1" customFormat="1" ht="14.5" customHeight="1">
      <c r="B351" s="34"/>
      <c r="C351" s="184" t="s">
        <v>951</v>
      </c>
      <c r="D351" s="184" t="s">
        <v>240</v>
      </c>
      <c r="E351" s="185" t="s">
        <v>951</v>
      </c>
      <c r="F351" s="186" t="s">
        <v>2627</v>
      </c>
      <c r="G351" s="187" t="s">
        <v>2389</v>
      </c>
      <c r="H351" s="188">
        <v>1</v>
      </c>
      <c r="I351" s="189"/>
      <c r="J351" s="190">
        <f>ROUND(I351*H351,2)</f>
        <v>0</v>
      </c>
      <c r="K351" s="186" t="s">
        <v>1</v>
      </c>
      <c r="L351" s="38"/>
      <c r="M351" s="191" t="s">
        <v>1</v>
      </c>
      <c r="N351" s="192" t="s">
        <v>41</v>
      </c>
      <c r="O351" s="60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AR351" s="17" t="s">
        <v>330</v>
      </c>
      <c r="AT351" s="17" t="s">
        <v>240</v>
      </c>
      <c r="AU351" s="17" t="s">
        <v>77</v>
      </c>
      <c r="AY351" s="17" t="s">
        <v>238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7" t="s">
        <v>77</v>
      </c>
      <c r="BK351" s="195">
        <f>ROUND(I351*H351,2)</f>
        <v>0</v>
      </c>
      <c r="BL351" s="17" t="s">
        <v>330</v>
      </c>
      <c r="BM351" s="17" t="s">
        <v>2628</v>
      </c>
    </row>
    <row r="352" spans="2:47" s="1" customFormat="1" ht="10">
      <c r="B352" s="34"/>
      <c r="C352" s="35"/>
      <c r="D352" s="196" t="s">
        <v>247</v>
      </c>
      <c r="E352" s="35"/>
      <c r="F352" s="197" t="s">
        <v>2627</v>
      </c>
      <c r="G352" s="35"/>
      <c r="H352" s="35"/>
      <c r="I352" s="113"/>
      <c r="J352" s="35"/>
      <c r="K352" s="35"/>
      <c r="L352" s="38"/>
      <c r="M352" s="198"/>
      <c r="N352" s="60"/>
      <c r="O352" s="60"/>
      <c r="P352" s="60"/>
      <c r="Q352" s="60"/>
      <c r="R352" s="60"/>
      <c r="S352" s="60"/>
      <c r="T352" s="61"/>
      <c r="AT352" s="17" t="s">
        <v>247</v>
      </c>
      <c r="AU352" s="17" t="s">
        <v>77</v>
      </c>
    </row>
    <row r="353" spans="2:47" s="1" customFormat="1" ht="81">
      <c r="B353" s="34"/>
      <c r="C353" s="35"/>
      <c r="D353" s="196" t="s">
        <v>407</v>
      </c>
      <c r="E353" s="35"/>
      <c r="F353" s="231" t="s">
        <v>2629</v>
      </c>
      <c r="G353" s="35"/>
      <c r="H353" s="35"/>
      <c r="I353" s="113"/>
      <c r="J353" s="35"/>
      <c r="K353" s="35"/>
      <c r="L353" s="38"/>
      <c r="M353" s="198"/>
      <c r="N353" s="60"/>
      <c r="O353" s="60"/>
      <c r="P353" s="60"/>
      <c r="Q353" s="60"/>
      <c r="R353" s="60"/>
      <c r="S353" s="60"/>
      <c r="T353" s="61"/>
      <c r="AT353" s="17" t="s">
        <v>407</v>
      </c>
      <c r="AU353" s="17" t="s">
        <v>77</v>
      </c>
    </row>
    <row r="354" spans="2:65" s="1" customFormat="1" ht="14.5" customHeight="1">
      <c r="B354" s="34"/>
      <c r="C354" s="184" t="s">
        <v>957</v>
      </c>
      <c r="D354" s="184" t="s">
        <v>240</v>
      </c>
      <c r="E354" s="185" t="s">
        <v>957</v>
      </c>
      <c r="F354" s="186" t="s">
        <v>2630</v>
      </c>
      <c r="G354" s="187" t="s">
        <v>2389</v>
      </c>
      <c r="H354" s="188">
        <v>1</v>
      </c>
      <c r="I354" s="189"/>
      <c r="J354" s="190">
        <f>ROUND(I354*H354,2)</f>
        <v>0</v>
      </c>
      <c r="K354" s="186" t="s">
        <v>1</v>
      </c>
      <c r="L354" s="38"/>
      <c r="M354" s="191" t="s">
        <v>1</v>
      </c>
      <c r="N354" s="192" t="s">
        <v>41</v>
      </c>
      <c r="O354" s="60"/>
      <c r="P354" s="193">
        <f>O354*H354</f>
        <v>0</v>
      </c>
      <c r="Q354" s="193">
        <v>0</v>
      </c>
      <c r="R354" s="193">
        <f>Q354*H354</f>
        <v>0</v>
      </c>
      <c r="S354" s="193">
        <v>0</v>
      </c>
      <c r="T354" s="194">
        <f>S354*H354</f>
        <v>0</v>
      </c>
      <c r="AR354" s="17" t="s">
        <v>330</v>
      </c>
      <c r="AT354" s="17" t="s">
        <v>240</v>
      </c>
      <c r="AU354" s="17" t="s">
        <v>77</v>
      </c>
      <c r="AY354" s="17" t="s">
        <v>238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7" t="s">
        <v>77</v>
      </c>
      <c r="BK354" s="195">
        <f>ROUND(I354*H354,2)</f>
        <v>0</v>
      </c>
      <c r="BL354" s="17" t="s">
        <v>330</v>
      </c>
      <c r="BM354" s="17" t="s">
        <v>2631</v>
      </c>
    </row>
    <row r="355" spans="2:47" s="1" customFormat="1" ht="10">
      <c r="B355" s="34"/>
      <c r="C355" s="35"/>
      <c r="D355" s="196" t="s">
        <v>247</v>
      </c>
      <c r="E355" s="35"/>
      <c r="F355" s="197" t="s">
        <v>2630</v>
      </c>
      <c r="G355" s="35"/>
      <c r="H355" s="35"/>
      <c r="I355" s="113"/>
      <c r="J355" s="35"/>
      <c r="K355" s="35"/>
      <c r="L355" s="38"/>
      <c r="M355" s="198"/>
      <c r="N355" s="60"/>
      <c r="O355" s="60"/>
      <c r="P355" s="60"/>
      <c r="Q355" s="60"/>
      <c r="R355" s="60"/>
      <c r="S355" s="60"/>
      <c r="T355" s="61"/>
      <c r="AT355" s="17" t="s">
        <v>247</v>
      </c>
      <c r="AU355" s="17" t="s">
        <v>77</v>
      </c>
    </row>
    <row r="356" spans="2:47" s="1" customFormat="1" ht="81">
      <c r="B356" s="34"/>
      <c r="C356" s="35"/>
      <c r="D356" s="196" t="s">
        <v>407</v>
      </c>
      <c r="E356" s="35"/>
      <c r="F356" s="231" t="s">
        <v>2629</v>
      </c>
      <c r="G356" s="35"/>
      <c r="H356" s="35"/>
      <c r="I356" s="113"/>
      <c r="J356" s="35"/>
      <c r="K356" s="35"/>
      <c r="L356" s="38"/>
      <c r="M356" s="198"/>
      <c r="N356" s="60"/>
      <c r="O356" s="60"/>
      <c r="P356" s="60"/>
      <c r="Q356" s="60"/>
      <c r="R356" s="60"/>
      <c r="S356" s="60"/>
      <c r="T356" s="61"/>
      <c r="AT356" s="17" t="s">
        <v>407</v>
      </c>
      <c r="AU356" s="17" t="s">
        <v>77</v>
      </c>
    </row>
    <row r="357" spans="2:65" s="1" customFormat="1" ht="14.5" customHeight="1">
      <c r="B357" s="34"/>
      <c r="C357" s="184" t="s">
        <v>962</v>
      </c>
      <c r="D357" s="184" t="s">
        <v>240</v>
      </c>
      <c r="E357" s="185" t="s">
        <v>962</v>
      </c>
      <c r="F357" s="186" t="s">
        <v>2632</v>
      </c>
      <c r="G357" s="187" t="s">
        <v>2389</v>
      </c>
      <c r="H357" s="188">
        <v>1</v>
      </c>
      <c r="I357" s="189"/>
      <c r="J357" s="190">
        <f>ROUND(I357*H357,2)</f>
        <v>0</v>
      </c>
      <c r="K357" s="186" t="s">
        <v>1</v>
      </c>
      <c r="L357" s="38"/>
      <c r="M357" s="191" t="s">
        <v>1</v>
      </c>
      <c r="N357" s="192" t="s">
        <v>41</v>
      </c>
      <c r="O357" s="60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AR357" s="17" t="s">
        <v>330</v>
      </c>
      <c r="AT357" s="17" t="s">
        <v>240</v>
      </c>
      <c r="AU357" s="17" t="s">
        <v>77</v>
      </c>
      <c r="AY357" s="17" t="s">
        <v>238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7" t="s">
        <v>77</v>
      </c>
      <c r="BK357" s="195">
        <f>ROUND(I357*H357,2)</f>
        <v>0</v>
      </c>
      <c r="BL357" s="17" t="s">
        <v>330</v>
      </c>
      <c r="BM357" s="17" t="s">
        <v>2633</v>
      </c>
    </row>
    <row r="358" spans="2:47" s="1" customFormat="1" ht="10">
      <c r="B358" s="34"/>
      <c r="C358" s="35"/>
      <c r="D358" s="196" t="s">
        <v>247</v>
      </c>
      <c r="E358" s="35"/>
      <c r="F358" s="197" t="s">
        <v>2632</v>
      </c>
      <c r="G358" s="35"/>
      <c r="H358" s="35"/>
      <c r="I358" s="113"/>
      <c r="J358" s="35"/>
      <c r="K358" s="35"/>
      <c r="L358" s="38"/>
      <c r="M358" s="198"/>
      <c r="N358" s="60"/>
      <c r="O358" s="60"/>
      <c r="P358" s="60"/>
      <c r="Q358" s="60"/>
      <c r="R358" s="60"/>
      <c r="S358" s="60"/>
      <c r="T358" s="61"/>
      <c r="AT358" s="17" t="s">
        <v>247</v>
      </c>
      <c r="AU358" s="17" t="s">
        <v>77</v>
      </c>
    </row>
    <row r="359" spans="2:47" s="1" customFormat="1" ht="81">
      <c r="B359" s="34"/>
      <c r="C359" s="35"/>
      <c r="D359" s="196" t="s">
        <v>407</v>
      </c>
      <c r="E359" s="35"/>
      <c r="F359" s="231" t="s">
        <v>2629</v>
      </c>
      <c r="G359" s="35"/>
      <c r="H359" s="35"/>
      <c r="I359" s="113"/>
      <c r="J359" s="35"/>
      <c r="K359" s="35"/>
      <c r="L359" s="38"/>
      <c r="M359" s="198"/>
      <c r="N359" s="60"/>
      <c r="O359" s="60"/>
      <c r="P359" s="60"/>
      <c r="Q359" s="60"/>
      <c r="R359" s="60"/>
      <c r="S359" s="60"/>
      <c r="T359" s="61"/>
      <c r="AT359" s="17" t="s">
        <v>407</v>
      </c>
      <c r="AU359" s="17" t="s">
        <v>77</v>
      </c>
    </row>
    <row r="360" spans="2:65" s="1" customFormat="1" ht="19" customHeight="1">
      <c r="B360" s="34"/>
      <c r="C360" s="184" t="s">
        <v>970</v>
      </c>
      <c r="D360" s="184" t="s">
        <v>240</v>
      </c>
      <c r="E360" s="185" t="s">
        <v>970</v>
      </c>
      <c r="F360" s="186" t="s">
        <v>2592</v>
      </c>
      <c r="G360" s="187" t="s">
        <v>2389</v>
      </c>
      <c r="H360" s="188">
        <v>2220</v>
      </c>
      <c r="I360" s="189"/>
      <c r="J360" s="190">
        <f>ROUND(I360*H360,2)</f>
        <v>0</v>
      </c>
      <c r="K360" s="186" t="s">
        <v>1</v>
      </c>
      <c r="L360" s="38"/>
      <c r="M360" s="191" t="s">
        <v>1</v>
      </c>
      <c r="N360" s="192" t="s">
        <v>41</v>
      </c>
      <c r="O360" s="60"/>
      <c r="P360" s="193">
        <f>O360*H360</f>
        <v>0</v>
      </c>
      <c r="Q360" s="193">
        <v>0</v>
      </c>
      <c r="R360" s="193">
        <f>Q360*H360</f>
        <v>0</v>
      </c>
      <c r="S360" s="193">
        <v>0</v>
      </c>
      <c r="T360" s="194">
        <f>S360*H360</f>
        <v>0</v>
      </c>
      <c r="AR360" s="17" t="s">
        <v>330</v>
      </c>
      <c r="AT360" s="17" t="s">
        <v>240</v>
      </c>
      <c r="AU360" s="17" t="s">
        <v>77</v>
      </c>
      <c r="AY360" s="17" t="s">
        <v>238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17" t="s">
        <v>77</v>
      </c>
      <c r="BK360" s="195">
        <f>ROUND(I360*H360,2)</f>
        <v>0</v>
      </c>
      <c r="BL360" s="17" t="s">
        <v>330</v>
      </c>
      <c r="BM360" s="17" t="s">
        <v>1206</v>
      </c>
    </row>
    <row r="361" spans="2:47" s="1" customFormat="1" ht="10">
      <c r="B361" s="34"/>
      <c r="C361" s="35"/>
      <c r="D361" s="196" t="s">
        <v>247</v>
      </c>
      <c r="E361" s="35"/>
      <c r="F361" s="197" t="s">
        <v>2592</v>
      </c>
      <c r="G361" s="35"/>
      <c r="H361" s="35"/>
      <c r="I361" s="113"/>
      <c r="J361" s="35"/>
      <c r="K361" s="35"/>
      <c r="L361" s="38"/>
      <c r="M361" s="198"/>
      <c r="N361" s="60"/>
      <c r="O361" s="60"/>
      <c r="P361" s="60"/>
      <c r="Q361" s="60"/>
      <c r="R361" s="60"/>
      <c r="S361" s="60"/>
      <c r="T361" s="61"/>
      <c r="AT361" s="17" t="s">
        <v>247</v>
      </c>
      <c r="AU361" s="17" t="s">
        <v>77</v>
      </c>
    </row>
    <row r="362" spans="2:65" s="1" customFormat="1" ht="14.5" customHeight="1">
      <c r="B362" s="34"/>
      <c r="C362" s="184" t="s">
        <v>979</v>
      </c>
      <c r="D362" s="184" t="s">
        <v>240</v>
      </c>
      <c r="E362" s="185" t="s">
        <v>979</v>
      </c>
      <c r="F362" s="186" t="s">
        <v>2593</v>
      </c>
      <c r="G362" s="187" t="s">
        <v>2389</v>
      </c>
      <c r="H362" s="188">
        <v>970</v>
      </c>
      <c r="I362" s="189"/>
      <c r="J362" s="190">
        <f>ROUND(I362*H362,2)</f>
        <v>0</v>
      </c>
      <c r="K362" s="186" t="s">
        <v>1</v>
      </c>
      <c r="L362" s="38"/>
      <c r="M362" s="191" t="s">
        <v>1</v>
      </c>
      <c r="N362" s="192" t="s">
        <v>41</v>
      </c>
      <c r="O362" s="60"/>
      <c r="P362" s="193">
        <f>O362*H362</f>
        <v>0</v>
      </c>
      <c r="Q362" s="193">
        <v>0</v>
      </c>
      <c r="R362" s="193">
        <f>Q362*H362</f>
        <v>0</v>
      </c>
      <c r="S362" s="193">
        <v>0</v>
      </c>
      <c r="T362" s="194">
        <f>S362*H362</f>
        <v>0</v>
      </c>
      <c r="AR362" s="17" t="s">
        <v>330</v>
      </c>
      <c r="AT362" s="17" t="s">
        <v>240</v>
      </c>
      <c r="AU362" s="17" t="s">
        <v>77</v>
      </c>
      <c r="AY362" s="17" t="s">
        <v>238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7" t="s">
        <v>77</v>
      </c>
      <c r="BK362" s="195">
        <f>ROUND(I362*H362,2)</f>
        <v>0</v>
      </c>
      <c r="BL362" s="17" t="s">
        <v>330</v>
      </c>
      <c r="BM362" s="17" t="s">
        <v>2634</v>
      </c>
    </row>
    <row r="363" spans="2:47" s="1" customFormat="1" ht="10">
      <c r="B363" s="34"/>
      <c r="C363" s="35"/>
      <c r="D363" s="196" t="s">
        <v>247</v>
      </c>
      <c r="E363" s="35"/>
      <c r="F363" s="197" t="s">
        <v>2593</v>
      </c>
      <c r="G363" s="35"/>
      <c r="H363" s="35"/>
      <c r="I363" s="113"/>
      <c r="J363" s="35"/>
      <c r="K363" s="35"/>
      <c r="L363" s="38"/>
      <c r="M363" s="198"/>
      <c r="N363" s="60"/>
      <c r="O363" s="60"/>
      <c r="P363" s="60"/>
      <c r="Q363" s="60"/>
      <c r="R363" s="60"/>
      <c r="S363" s="60"/>
      <c r="T363" s="61"/>
      <c r="AT363" s="17" t="s">
        <v>247</v>
      </c>
      <c r="AU363" s="17" t="s">
        <v>77</v>
      </c>
    </row>
    <row r="364" spans="2:65" s="1" customFormat="1" ht="14.5" customHeight="1">
      <c r="B364" s="34"/>
      <c r="C364" s="184" t="s">
        <v>987</v>
      </c>
      <c r="D364" s="184" t="s">
        <v>240</v>
      </c>
      <c r="E364" s="185" t="s">
        <v>987</v>
      </c>
      <c r="F364" s="186" t="s">
        <v>2516</v>
      </c>
      <c r="G364" s="187" t="s">
        <v>281</v>
      </c>
      <c r="H364" s="188">
        <v>50</v>
      </c>
      <c r="I364" s="189"/>
      <c r="J364" s="190">
        <f>ROUND(I364*H364,2)</f>
        <v>0</v>
      </c>
      <c r="K364" s="186" t="s">
        <v>1</v>
      </c>
      <c r="L364" s="38"/>
      <c r="M364" s="191" t="s">
        <v>1</v>
      </c>
      <c r="N364" s="192" t="s">
        <v>41</v>
      </c>
      <c r="O364" s="60"/>
      <c r="P364" s="193">
        <f>O364*H364</f>
        <v>0</v>
      </c>
      <c r="Q364" s="193">
        <v>0</v>
      </c>
      <c r="R364" s="193">
        <f>Q364*H364</f>
        <v>0</v>
      </c>
      <c r="S364" s="193">
        <v>0</v>
      </c>
      <c r="T364" s="194">
        <f>S364*H364</f>
        <v>0</v>
      </c>
      <c r="AR364" s="17" t="s">
        <v>330</v>
      </c>
      <c r="AT364" s="17" t="s">
        <v>240</v>
      </c>
      <c r="AU364" s="17" t="s">
        <v>77</v>
      </c>
      <c r="AY364" s="17" t="s">
        <v>238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7" t="s">
        <v>77</v>
      </c>
      <c r="BK364" s="195">
        <f>ROUND(I364*H364,2)</f>
        <v>0</v>
      </c>
      <c r="BL364" s="17" t="s">
        <v>330</v>
      </c>
      <c r="BM364" s="17" t="s">
        <v>2635</v>
      </c>
    </row>
    <row r="365" spans="2:47" s="1" customFormat="1" ht="10">
      <c r="B365" s="34"/>
      <c r="C365" s="35"/>
      <c r="D365" s="196" t="s">
        <v>247</v>
      </c>
      <c r="E365" s="35"/>
      <c r="F365" s="197" t="s">
        <v>2516</v>
      </c>
      <c r="G365" s="35"/>
      <c r="H365" s="35"/>
      <c r="I365" s="113"/>
      <c r="J365" s="35"/>
      <c r="K365" s="35"/>
      <c r="L365" s="38"/>
      <c r="M365" s="198"/>
      <c r="N365" s="60"/>
      <c r="O365" s="60"/>
      <c r="P365" s="60"/>
      <c r="Q365" s="60"/>
      <c r="R365" s="60"/>
      <c r="S365" s="60"/>
      <c r="T365" s="61"/>
      <c r="AT365" s="17" t="s">
        <v>247</v>
      </c>
      <c r="AU365" s="17" t="s">
        <v>77</v>
      </c>
    </row>
    <row r="366" spans="2:65" s="1" customFormat="1" ht="14.5" customHeight="1">
      <c r="B366" s="34"/>
      <c r="C366" s="184" t="s">
        <v>994</v>
      </c>
      <c r="D366" s="184" t="s">
        <v>240</v>
      </c>
      <c r="E366" s="185" t="s">
        <v>994</v>
      </c>
      <c r="F366" s="186" t="s">
        <v>2595</v>
      </c>
      <c r="G366" s="187" t="s">
        <v>281</v>
      </c>
      <c r="H366" s="188">
        <v>430</v>
      </c>
      <c r="I366" s="189"/>
      <c r="J366" s="190">
        <f>ROUND(I366*H366,2)</f>
        <v>0</v>
      </c>
      <c r="K366" s="186" t="s">
        <v>1</v>
      </c>
      <c r="L366" s="38"/>
      <c r="M366" s="191" t="s">
        <v>1</v>
      </c>
      <c r="N366" s="192" t="s">
        <v>41</v>
      </c>
      <c r="O366" s="60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AR366" s="17" t="s">
        <v>330</v>
      </c>
      <c r="AT366" s="17" t="s">
        <v>240</v>
      </c>
      <c r="AU366" s="17" t="s">
        <v>77</v>
      </c>
      <c r="AY366" s="17" t="s">
        <v>238</v>
      </c>
      <c r="BE366" s="195">
        <f>IF(N366="základní",J366,0)</f>
        <v>0</v>
      </c>
      <c r="BF366" s="195">
        <f>IF(N366="snížená",J366,0)</f>
        <v>0</v>
      </c>
      <c r="BG366" s="195">
        <f>IF(N366="zákl. přenesená",J366,0)</f>
        <v>0</v>
      </c>
      <c r="BH366" s="195">
        <f>IF(N366="sníž. přenesená",J366,0)</f>
        <v>0</v>
      </c>
      <c r="BI366" s="195">
        <f>IF(N366="nulová",J366,0)</f>
        <v>0</v>
      </c>
      <c r="BJ366" s="17" t="s">
        <v>77</v>
      </c>
      <c r="BK366" s="195">
        <f>ROUND(I366*H366,2)</f>
        <v>0</v>
      </c>
      <c r="BL366" s="17" t="s">
        <v>330</v>
      </c>
      <c r="BM366" s="17" t="s">
        <v>2636</v>
      </c>
    </row>
    <row r="367" spans="2:47" s="1" customFormat="1" ht="10">
      <c r="B367" s="34"/>
      <c r="C367" s="35"/>
      <c r="D367" s="196" t="s">
        <v>247</v>
      </c>
      <c r="E367" s="35"/>
      <c r="F367" s="197" t="s">
        <v>2595</v>
      </c>
      <c r="G367" s="35"/>
      <c r="H367" s="35"/>
      <c r="I367" s="113"/>
      <c r="J367" s="35"/>
      <c r="K367" s="35"/>
      <c r="L367" s="38"/>
      <c r="M367" s="198"/>
      <c r="N367" s="60"/>
      <c r="O367" s="60"/>
      <c r="P367" s="60"/>
      <c r="Q367" s="60"/>
      <c r="R367" s="60"/>
      <c r="S367" s="60"/>
      <c r="T367" s="61"/>
      <c r="AT367" s="17" t="s">
        <v>247</v>
      </c>
      <c r="AU367" s="17" t="s">
        <v>77</v>
      </c>
    </row>
    <row r="368" spans="2:65" s="1" customFormat="1" ht="14.5" customHeight="1">
      <c r="B368" s="34"/>
      <c r="C368" s="184" t="s">
        <v>1000</v>
      </c>
      <c r="D368" s="184" t="s">
        <v>240</v>
      </c>
      <c r="E368" s="185" t="s">
        <v>1000</v>
      </c>
      <c r="F368" s="186" t="s">
        <v>2598</v>
      </c>
      <c r="G368" s="187" t="s">
        <v>281</v>
      </c>
      <c r="H368" s="188">
        <v>30</v>
      </c>
      <c r="I368" s="189"/>
      <c r="J368" s="190">
        <f>ROUND(I368*H368,2)</f>
        <v>0</v>
      </c>
      <c r="K368" s="186" t="s">
        <v>1</v>
      </c>
      <c r="L368" s="38"/>
      <c r="M368" s="191" t="s">
        <v>1</v>
      </c>
      <c r="N368" s="192" t="s">
        <v>41</v>
      </c>
      <c r="O368" s="60"/>
      <c r="P368" s="193">
        <f>O368*H368</f>
        <v>0</v>
      </c>
      <c r="Q368" s="193">
        <v>0</v>
      </c>
      <c r="R368" s="193">
        <f>Q368*H368</f>
        <v>0</v>
      </c>
      <c r="S368" s="193">
        <v>0</v>
      </c>
      <c r="T368" s="194">
        <f>S368*H368</f>
        <v>0</v>
      </c>
      <c r="AR368" s="17" t="s">
        <v>330</v>
      </c>
      <c r="AT368" s="17" t="s">
        <v>240</v>
      </c>
      <c r="AU368" s="17" t="s">
        <v>77</v>
      </c>
      <c r="AY368" s="17" t="s">
        <v>238</v>
      </c>
      <c r="BE368" s="195">
        <f>IF(N368="základní",J368,0)</f>
        <v>0</v>
      </c>
      <c r="BF368" s="195">
        <f>IF(N368="snížená",J368,0)</f>
        <v>0</v>
      </c>
      <c r="BG368" s="195">
        <f>IF(N368="zákl. přenesená",J368,0)</f>
        <v>0</v>
      </c>
      <c r="BH368" s="195">
        <f>IF(N368="sníž. přenesená",J368,0)</f>
        <v>0</v>
      </c>
      <c r="BI368" s="195">
        <f>IF(N368="nulová",J368,0)</f>
        <v>0</v>
      </c>
      <c r="BJ368" s="17" t="s">
        <v>77</v>
      </c>
      <c r="BK368" s="195">
        <f>ROUND(I368*H368,2)</f>
        <v>0</v>
      </c>
      <c r="BL368" s="17" t="s">
        <v>330</v>
      </c>
      <c r="BM368" s="17" t="s">
        <v>2637</v>
      </c>
    </row>
    <row r="369" spans="2:47" s="1" customFormat="1" ht="10">
      <c r="B369" s="34"/>
      <c r="C369" s="35"/>
      <c r="D369" s="196" t="s">
        <v>247</v>
      </c>
      <c r="E369" s="35"/>
      <c r="F369" s="197" t="s">
        <v>2598</v>
      </c>
      <c r="G369" s="35"/>
      <c r="H369" s="35"/>
      <c r="I369" s="113"/>
      <c r="J369" s="35"/>
      <c r="K369" s="35"/>
      <c r="L369" s="38"/>
      <c r="M369" s="198"/>
      <c r="N369" s="60"/>
      <c r="O369" s="60"/>
      <c r="P369" s="60"/>
      <c r="Q369" s="60"/>
      <c r="R369" s="60"/>
      <c r="S369" s="60"/>
      <c r="T369" s="61"/>
      <c r="AT369" s="17" t="s">
        <v>247</v>
      </c>
      <c r="AU369" s="17" t="s">
        <v>77</v>
      </c>
    </row>
    <row r="370" spans="2:65" s="1" customFormat="1" ht="14.5" customHeight="1">
      <c r="B370" s="34"/>
      <c r="C370" s="184" t="s">
        <v>1005</v>
      </c>
      <c r="D370" s="184" t="s">
        <v>240</v>
      </c>
      <c r="E370" s="185" t="s">
        <v>1005</v>
      </c>
      <c r="F370" s="186" t="s">
        <v>2521</v>
      </c>
      <c r="G370" s="187" t="s">
        <v>281</v>
      </c>
      <c r="H370" s="188">
        <v>50</v>
      </c>
      <c r="I370" s="189"/>
      <c r="J370" s="190">
        <f>ROUND(I370*H370,2)</f>
        <v>0</v>
      </c>
      <c r="K370" s="186" t="s">
        <v>1</v>
      </c>
      <c r="L370" s="38"/>
      <c r="M370" s="191" t="s">
        <v>1</v>
      </c>
      <c r="N370" s="192" t="s">
        <v>41</v>
      </c>
      <c r="O370" s="60"/>
      <c r="P370" s="193">
        <f>O370*H370</f>
        <v>0</v>
      </c>
      <c r="Q370" s="193">
        <v>0</v>
      </c>
      <c r="R370" s="193">
        <f>Q370*H370</f>
        <v>0</v>
      </c>
      <c r="S370" s="193">
        <v>0</v>
      </c>
      <c r="T370" s="194">
        <f>S370*H370</f>
        <v>0</v>
      </c>
      <c r="AR370" s="17" t="s">
        <v>330</v>
      </c>
      <c r="AT370" s="17" t="s">
        <v>240</v>
      </c>
      <c r="AU370" s="17" t="s">
        <v>77</v>
      </c>
      <c r="AY370" s="17" t="s">
        <v>238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7" t="s">
        <v>77</v>
      </c>
      <c r="BK370" s="195">
        <f>ROUND(I370*H370,2)</f>
        <v>0</v>
      </c>
      <c r="BL370" s="17" t="s">
        <v>330</v>
      </c>
      <c r="BM370" s="17" t="s">
        <v>2638</v>
      </c>
    </row>
    <row r="371" spans="2:47" s="1" customFormat="1" ht="10">
      <c r="B371" s="34"/>
      <c r="C371" s="35"/>
      <c r="D371" s="196" t="s">
        <v>247</v>
      </c>
      <c r="E371" s="35"/>
      <c r="F371" s="197" t="s">
        <v>2521</v>
      </c>
      <c r="G371" s="35"/>
      <c r="H371" s="35"/>
      <c r="I371" s="113"/>
      <c r="J371" s="35"/>
      <c r="K371" s="35"/>
      <c r="L371" s="38"/>
      <c r="M371" s="198"/>
      <c r="N371" s="60"/>
      <c r="O371" s="60"/>
      <c r="P371" s="60"/>
      <c r="Q371" s="60"/>
      <c r="R371" s="60"/>
      <c r="S371" s="60"/>
      <c r="T371" s="61"/>
      <c r="AT371" s="17" t="s">
        <v>247</v>
      </c>
      <c r="AU371" s="17" t="s">
        <v>77</v>
      </c>
    </row>
    <row r="372" spans="2:65" s="1" customFormat="1" ht="14.5" customHeight="1">
      <c r="B372" s="34"/>
      <c r="C372" s="184" t="s">
        <v>1010</v>
      </c>
      <c r="D372" s="184" t="s">
        <v>240</v>
      </c>
      <c r="E372" s="185" t="s">
        <v>1010</v>
      </c>
      <c r="F372" s="186" t="s">
        <v>2639</v>
      </c>
      <c r="G372" s="187" t="s">
        <v>281</v>
      </c>
      <c r="H372" s="188">
        <v>165</v>
      </c>
      <c r="I372" s="189"/>
      <c r="J372" s="190">
        <f>ROUND(I372*H372,2)</f>
        <v>0</v>
      </c>
      <c r="K372" s="186" t="s">
        <v>1</v>
      </c>
      <c r="L372" s="38"/>
      <c r="M372" s="191" t="s">
        <v>1</v>
      </c>
      <c r="N372" s="192" t="s">
        <v>41</v>
      </c>
      <c r="O372" s="60"/>
      <c r="P372" s="193">
        <f>O372*H372</f>
        <v>0</v>
      </c>
      <c r="Q372" s="193">
        <v>0</v>
      </c>
      <c r="R372" s="193">
        <f>Q372*H372</f>
        <v>0</v>
      </c>
      <c r="S372" s="193">
        <v>0</v>
      </c>
      <c r="T372" s="194">
        <f>S372*H372</f>
        <v>0</v>
      </c>
      <c r="AR372" s="17" t="s">
        <v>330</v>
      </c>
      <c r="AT372" s="17" t="s">
        <v>240</v>
      </c>
      <c r="AU372" s="17" t="s">
        <v>77</v>
      </c>
      <c r="AY372" s="17" t="s">
        <v>238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7" t="s">
        <v>77</v>
      </c>
      <c r="BK372" s="195">
        <f>ROUND(I372*H372,2)</f>
        <v>0</v>
      </c>
      <c r="BL372" s="17" t="s">
        <v>330</v>
      </c>
      <c r="BM372" s="17" t="s">
        <v>2640</v>
      </c>
    </row>
    <row r="373" spans="2:47" s="1" customFormat="1" ht="10">
      <c r="B373" s="34"/>
      <c r="C373" s="35"/>
      <c r="D373" s="196" t="s">
        <v>247</v>
      </c>
      <c r="E373" s="35"/>
      <c r="F373" s="197" t="s">
        <v>2639</v>
      </c>
      <c r="G373" s="35"/>
      <c r="H373" s="35"/>
      <c r="I373" s="113"/>
      <c r="J373" s="35"/>
      <c r="K373" s="35"/>
      <c r="L373" s="38"/>
      <c r="M373" s="198"/>
      <c r="N373" s="60"/>
      <c r="O373" s="60"/>
      <c r="P373" s="60"/>
      <c r="Q373" s="60"/>
      <c r="R373" s="60"/>
      <c r="S373" s="60"/>
      <c r="T373" s="61"/>
      <c r="AT373" s="17" t="s">
        <v>247</v>
      </c>
      <c r="AU373" s="17" t="s">
        <v>77</v>
      </c>
    </row>
    <row r="374" spans="2:65" s="1" customFormat="1" ht="14.5" customHeight="1">
      <c r="B374" s="34"/>
      <c r="C374" s="184" t="s">
        <v>1016</v>
      </c>
      <c r="D374" s="184" t="s">
        <v>240</v>
      </c>
      <c r="E374" s="185" t="s">
        <v>1016</v>
      </c>
      <c r="F374" s="186" t="s">
        <v>2641</v>
      </c>
      <c r="G374" s="187" t="s">
        <v>281</v>
      </c>
      <c r="H374" s="188">
        <v>440</v>
      </c>
      <c r="I374" s="189"/>
      <c r="J374" s="190">
        <f>ROUND(I374*H374,2)</f>
        <v>0</v>
      </c>
      <c r="K374" s="186" t="s">
        <v>1</v>
      </c>
      <c r="L374" s="38"/>
      <c r="M374" s="191" t="s">
        <v>1</v>
      </c>
      <c r="N374" s="192" t="s">
        <v>41</v>
      </c>
      <c r="O374" s="60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AR374" s="17" t="s">
        <v>330</v>
      </c>
      <c r="AT374" s="17" t="s">
        <v>240</v>
      </c>
      <c r="AU374" s="17" t="s">
        <v>77</v>
      </c>
      <c r="AY374" s="17" t="s">
        <v>238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17" t="s">
        <v>77</v>
      </c>
      <c r="BK374" s="195">
        <f>ROUND(I374*H374,2)</f>
        <v>0</v>
      </c>
      <c r="BL374" s="17" t="s">
        <v>330</v>
      </c>
      <c r="BM374" s="17" t="s">
        <v>2642</v>
      </c>
    </row>
    <row r="375" spans="2:47" s="1" customFormat="1" ht="10">
      <c r="B375" s="34"/>
      <c r="C375" s="35"/>
      <c r="D375" s="196" t="s">
        <v>247</v>
      </c>
      <c r="E375" s="35"/>
      <c r="F375" s="197" t="s">
        <v>2641</v>
      </c>
      <c r="G375" s="35"/>
      <c r="H375" s="35"/>
      <c r="I375" s="113"/>
      <c r="J375" s="35"/>
      <c r="K375" s="35"/>
      <c r="L375" s="38"/>
      <c r="M375" s="198"/>
      <c r="N375" s="60"/>
      <c r="O375" s="60"/>
      <c r="P375" s="60"/>
      <c r="Q375" s="60"/>
      <c r="R375" s="60"/>
      <c r="S375" s="60"/>
      <c r="T375" s="61"/>
      <c r="AT375" s="17" t="s">
        <v>247</v>
      </c>
      <c r="AU375" s="17" t="s">
        <v>77</v>
      </c>
    </row>
    <row r="376" spans="2:65" s="1" customFormat="1" ht="14.5" customHeight="1">
      <c r="B376" s="34"/>
      <c r="C376" s="184" t="s">
        <v>1021</v>
      </c>
      <c r="D376" s="184" t="s">
        <v>240</v>
      </c>
      <c r="E376" s="185" t="s">
        <v>1021</v>
      </c>
      <c r="F376" s="186" t="s">
        <v>2643</v>
      </c>
      <c r="G376" s="187" t="s">
        <v>281</v>
      </c>
      <c r="H376" s="188">
        <v>15</v>
      </c>
      <c r="I376" s="189"/>
      <c r="J376" s="190">
        <f>ROUND(I376*H376,2)</f>
        <v>0</v>
      </c>
      <c r="K376" s="186" t="s">
        <v>1</v>
      </c>
      <c r="L376" s="38"/>
      <c r="M376" s="191" t="s">
        <v>1</v>
      </c>
      <c r="N376" s="192" t="s">
        <v>41</v>
      </c>
      <c r="O376" s="60"/>
      <c r="P376" s="193">
        <f>O376*H376</f>
        <v>0</v>
      </c>
      <c r="Q376" s="193">
        <v>0</v>
      </c>
      <c r="R376" s="193">
        <f>Q376*H376</f>
        <v>0</v>
      </c>
      <c r="S376" s="193">
        <v>0</v>
      </c>
      <c r="T376" s="194">
        <f>S376*H376</f>
        <v>0</v>
      </c>
      <c r="AR376" s="17" t="s">
        <v>330</v>
      </c>
      <c r="AT376" s="17" t="s">
        <v>240</v>
      </c>
      <c r="AU376" s="17" t="s">
        <v>77</v>
      </c>
      <c r="AY376" s="17" t="s">
        <v>238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17" t="s">
        <v>77</v>
      </c>
      <c r="BK376" s="195">
        <f>ROUND(I376*H376,2)</f>
        <v>0</v>
      </c>
      <c r="BL376" s="17" t="s">
        <v>330</v>
      </c>
      <c r="BM376" s="17" t="s">
        <v>2644</v>
      </c>
    </row>
    <row r="377" spans="2:47" s="1" customFormat="1" ht="10">
      <c r="B377" s="34"/>
      <c r="C377" s="35"/>
      <c r="D377" s="196" t="s">
        <v>247</v>
      </c>
      <c r="E377" s="35"/>
      <c r="F377" s="197" t="s">
        <v>2643</v>
      </c>
      <c r="G377" s="35"/>
      <c r="H377" s="35"/>
      <c r="I377" s="113"/>
      <c r="J377" s="35"/>
      <c r="K377" s="35"/>
      <c r="L377" s="38"/>
      <c r="M377" s="198"/>
      <c r="N377" s="60"/>
      <c r="O377" s="60"/>
      <c r="P377" s="60"/>
      <c r="Q377" s="60"/>
      <c r="R377" s="60"/>
      <c r="S377" s="60"/>
      <c r="T377" s="61"/>
      <c r="AT377" s="17" t="s">
        <v>247</v>
      </c>
      <c r="AU377" s="17" t="s">
        <v>77</v>
      </c>
    </row>
    <row r="378" spans="2:65" s="1" customFormat="1" ht="14.5" customHeight="1">
      <c r="B378" s="34"/>
      <c r="C378" s="184" t="s">
        <v>1027</v>
      </c>
      <c r="D378" s="184" t="s">
        <v>240</v>
      </c>
      <c r="E378" s="185" t="s">
        <v>1027</v>
      </c>
      <c r="F378" s="186" t="s">
        <v>2527</v>
      </c>
      <c r="G378" s="187" t="s">
        <v>2389</v>
      </c>
      <c r="H378" s="188">
        <v>18</v>
      </c>
      <c r="I378" s="189"/>
      <c r="J378" s="190">
        <f>ROUND(I378*H378,2)</f>
        <v>0</v>
      </c>
      <c r="K378" s="186" t="s">
        <v>1</v>
      </c>
      <c r="L378" s="38"/>
      <c r="M378" s="191" t="s">
        <v>1</v>
      </c>
      <c r="N378" s="192" t="s">
        <v>41</v>
      </c>
      <c r="O378" s="60"/>
      <c r="P378" s="193">
        <f>O378*H378</f>
        <v>0</v>
      </c>
      <c r="Q378" s="193">
        <v>0</v>
      </c>
      <c r="R378" s="193">
        <f>Q378*H378</f>
        <v>0</v>
      </c>
      <c r="S378" s="193">
        <v>0</v>
      </c>
      <c r="T378" s="194">
        <f>S378*H378</f>
        <v>0</v>
      </c>
      <c r="AR378" s="17" t="s">
        <v>330</v>
      </c>
      <c r="AT378" s="17" t="s">
        <v>240</v>
      </c>
      <c r="AU378" s="17" t="s">
        <v>77</v>
      </c>
      <c r="AY378" s="17" t="s">
        <v>238</v>
      </c>
      <c r="BE378" s="195">
        <f>IF(N378="základní",J378,0)</f>
        <v>0</v>
      </c>
      <c r="BF378" s="195">
        <f>IF(N378="snížená",J378,0)</f>
        <v>0</v>
      </c>
      <c r="BG378" s="195">
        <f>IF(N378="zákl. přenesená",J378,0)</f>
        <v>0</v>
      </c>
      <c r="BH378" s="195">
        <f>IF(N378="sníž. přenesená",J378,0)</f>
        <v>0</v>
      </c>
      <c r="BI378" s="195">
        <f>IF(N378="nulová",J378,0)</f>
        <v>0</v>
      </c>
      <c r="BJ378" s="17" t="s">
        <v>77</v>
      </c>
      <c r="BK378" s="195">
        <f>ROUND(I378*H378,2)</f>
        <v>0</v>
      </c>
      <c r="BL378" s="17" t="s">
        <v>330</v>
      </c>
      <c r="BM378" s="17" t="s">
        <v>2645</v>
      </c>
    </row>
    <row r="379" spans="2:47" s="1" customFormat="1" ht="10">
      <c r="B379" s="34"/>
      <c r="C379" s="35"/>
      <c r="D379" s="196" t="s">
        <v>247</v>
      </c>
      <c r="E379" s="35"/>
      <c r="F379" s="197" t="s">
        <v>2527</v>
      </c>
      <c r="G379" s="35"/>
      <c r="H379" s="35"/>
      <c r="I379" s="113"/>
      <c r="J379" s="35"/>
      <c r="K379" s="35"/>
      <c r="L379" s="38"/>
      <c r="M379" s="198"/>
      <c r="N379" s="60"/>
      <c r="O379" s="60"/>
      <c r="P379" s="60"/>
      <c r="Q379" s="60"/>
      <c r="R379" s="60"/>
      <c r="S379" s="60"/>
      <c r="T379" s="61"/>
      <c r="AT379" s="17" t="s">
        <v>247</v>
      </c>
      <c r="AU379" s="17" t="s">
        <v>77</v>
      </c>
    </row>
    <row r="380" spans="2:65" s="1" customFormat="1" ht="14.5" customHeight="1">
      <c r="B380" s="34"/>
      <c r="C380" s="184" t="s">
        <v>174</v>
      </c>
      <c r="D380" s="184" t="s">
        <v>240</v>
      </c>
      <c r="E380" s="185" t="s">
        <v>174</v>
      </c>
      <c r="F380" s="186" t="s">
        <v>2561</v>
      </c>
      <c r="G380" s="187" t="s">
        <v>2389</v>
      </c>
      <c r="H380" s="188">
        <v>6</v>
      </c>
      <c r="I380" s="189"/>
      <c r="J380" s="190">
        <f>ROUND(I380*H380,2)</f>
        <v>0</v>
      </c>
      <c r="K380" s="186" t="s">
        <v>1</v>
      </c>
      <c r="L380" s="38"/>
      <c r="M380" s="191" t="s">
        <v>1</v>
      </c>
      <c r="N380" s="192" t="s">
        <v>41</v>
      </c>
      <c r="O380" s="60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AR380" s="17" t="s">
        <v>330</v>
      </c>
      <c r="AT380" s="17" t="s">
        <v>240</v>
      </c>
      <c r="AU380" s="17" t="s">
        <v>77</v>
      </c>
      <c r="AY380" s="17" t="s">
        <v>238</v>
      </c>
      <c r="BE380" s="195">
        <f>IF(N380="základní",J380,0)</f>
        <v>0</v>
      </c>
      <c r="BF380" s="195">
        <f>IF(N380="snížená",J380,0)</f>
        <v>0</v>
      </c>
      <c r="BG380" s="195">
        <f>IF(N380="zákl. přenesená",J380,0)</f>
        <v>0</v>
      </c>
      <c r="BH380" s="195">
        <f>IF(N380="sníž. přenesená",J380,0)</f>
        <v>0</v>
      </c>
      <c r="BI380" s="195">
        <f>IF(N380="nulová",J380,0)</f>
        <v>0</v>
      </c>
      <c r="BJ380" s="17" t="s">
        <v>77</v>
      </c>
      <c r="BK380" s="195">
        <f>ROUND(I380*H380,2)</f>
        <v>0</v>
      </c>
      <c r="BL380" s="17" t="s">
        <v>330</v>
      </c>
      <c r="BM380" s="17" t="s">
        <v>2646</v>
      </c>
    </row>
    <row r="381" spans="2:47" s="1" customFormat="1" ht="10">
      <c r="B381" s="34"/>
      <c r="C381" s="35"/>
      <c r="D381" s="196" t="s">
        <v>247</v>
      </c>
      <c r="E381" s="35"/>
      <c r="F381" s="197" t="s">
        <v>2561</v>
      </c>
      <c r="G381" s="35"/>
      <c r="H381" s="35"/>
      <c r="I381" s="113"/>
      <c r="J381" s="35"/>
      <c r="K381" s="35"/>
      <c r="L381" s="38"/>
      <c r="M381" s="198"/>
      <c r="N381" s="60"/>
      <c r="O381" s="60"/>
      <c r="P381" s="60"/>
      <c r="Q381" s="60"/>
      <c r="R381" s="60"/>
      <c r="S381" s="60"/>
      <c r="T381" s="61"/>
      <c r="AT381" s="17" t="s">
        <v>247</v>
      </c>
      <c r="AU381" s="17" t="s">
        <v>77</v>
      </c>
    </row>
    <row r="382" spans="2:65" s="1" customFormat="1" ht="14.5" customHeight="1">
      <c r="B382" s="34"/>
      <c r="C382" s="184" t="s">
        <v>1036</v>
      </c>
      <c r="D382" s="184" t="s">
        <v>240</v>
      </c>
      <c r="E382" s="185" t="s">
        <v>1036</v>
      </c>
      <c r="F382" s="186" t="s">
        <v>2530</v>
      </c>
      <c r="G382" s="187" t="s">
        <v>2389</v>
      </c>
      <c r="H382" s="188">
        <v>5</v>
      </c>
      <c r="I382" s="189"/>
      <c r="J382" s="190">
        <f>ROUND(I382*H382,2)</f>
        <v>0</v>
      </c>
      <c r="K382" s="186" t="s">
        <v>1</v>
      </c>
      <c r="L382" s="38"/>
      <c r="M382" s="191" t="s">
        <v>1</v>
      </c>
      <c r="N382" s="192" t="s">
        <v>41</v>
      </c>
      <c r="O382" s="60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AR382" s="17" t="s">
        <v>330</v>
      </c>
      <c r="AT382" s="17" t="s">
        <v>240</v>
      </c>
      <c r="AU382" s="17" t="s">
        <v>77</v>
      </c>
      <c r="AY382" s="17" t="s">
        <v>238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7" t="s">
        <v>77</v>
      </c>
      <c r="BK382" s="195">
        <f>ROUND(I382*H382,2)</f>
        <v>0</v>
      </c>
      <c r="BL382" s="17" t="s">
        <v>330</v>
      </c>
      <c r="BM382" s="17" t="s">
        <v>2647</v>
      </c>
    </row>
    <row r="383" spans="2:47" s="1" customFormat="1" ht="10">
      <c r="B383" s="34"/>
      <c r="C383" s="35"/>
      <c r="D383" s="196" t="s">
        <v>247</v>
      </c>
      <c r="E383" s="35"/>
      <c r="F383" s="197" t="s">
        <v>2530</v>
      </c>
      <c r="G383" s="35"/>
      <c r="H383" s="35"/>
      <c r="I383" s="113"/>
      <c r="J383" s="35"/>
      <c r="K383" s="35"/>
      <c r="L383" s="38"/>
      <c r="M383" s="198"/>
      <c r="N383" s="60"/>
      <c r="O383" s="60"/>
      <c r="P383" s="60"/>
      <c r="Q383" s="60"/>
      <c r="R383" s="60"/>
      <c r="S383" s="60"/>
      <c r="T383" s="61"/>
      <c r="AT383" s="17" t="s">
        <v>247</v>
      </c>
      <c r="AU383" s="17" t="s">
        <v>77</v>
      </c>
    </row>
    <row r="384" spans="2:65" s="1" customFormat="1" ht="14.5" customHeight="1">
      <c r="B384" s="34"/>
      <c r="C384" s="184" t="s">
        <v>1044</v>
      </c>
      <c r="D384" s="184" t="s">
        <v>240</v>
      </c>
      <c r="E384" s="185" t="s">
        <v>1044</v>
      </c>
      <c r="F384" s="186" t="s">
        <v>2532</v>
      </c>
      <c r="G384" s="187" t="s">
        <v>2389</v>
      </c>
      <c r="H384" s="188">
        <v>96</v>
      </c>
      <c r="I384" s="189"/>
      <c r="J384" s="190">
        <f>ROUND(I384*H384,2)</f>
        <v>0</v>
      </c>
      <c r="K384" s="186" t="s">
        <v>1</v>
      </c>
      <c r="L384" s="38"/>
      <c r="M384" s="191" t="s">
        <v>1</v>
      </c>
      <c r="N384" s="192" t="s">
        <v>41</v>
      </c>
      <c r="O384" s="60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AR384" s="17" t="s">
        <v>330</v>
      </c>
      <c r="AT384" s="17" t="s">
        <v>240</v>
      </c>
      <c r="AU384" s="17" t="s">
        <v>77</v>
      </c>
      <c r="AY384" s="17" t="s">
        <v>238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7" t="s">
        <v>77</v>
      </c>
      <c r="BK384" s="195">
        <f>ROUND(I384*H384,2)</f>
        <v>0</v>
      </c>
      <c r="BL384" s="17" t="s">
        <v>330</v>
      </c>
      <c r="BM384" s="17" t="s">
        <v>2648</v>
      </c>
    </row>
    <row r="385" spans="2:47" s="1" customFormat="1" ht="10">
      <c r="B385" s="34"/>
      <c r="C385" s="35"/>
      <c r="D385" s="196" t="s">
        <v>247</v>
      </c>
      <c r="E385" s="35"/>
      <c r="F385" s="197" t="s">
        <v>2532</v>
      </c>
      <c r="G385" s="35"/>
      <c r="H385" s="35"/>
      <c r="I385" s="113"/>
      <c r="J385" s="35"/>
      <c r="K385" s="35"/>
      <c r="L385" s="38"/>
      <c r="M385" s="198"/>
      <c r="N385" s="60"/>
      <c r="O385" s="60"/>
      <c r="P385" s="60"/>
      <c r="Q385" s="60"/>
      <c r="R385" s="60"/>
      <c r="S385" s="60"/>
      <c r="T385" s="61"/>
      <c r="AT385" s="17" t="s">
        <v>247</v>
      </c>
      <c r="AU385" s="17" t="s">
        <v>77</v>
      </c>
    </row>
    <row r="386" spans="2:65" s="1" customFormat="1" ht="14.5" customHeight="1">
      <c r="B386" s="34"/>
      <c r="C386" s="184" t="s">
        <v>1049</v>
      </c>
      <c r="D386" s="184" t="s">
        <v>240</v>
      </c>
      <c r="E386" s="185" t="s">
        <v>1049</v>
      </c>
      <c r="F386" s="186" t="s">
        <v>2610</v>
      </c>
      <c r="G386" s="187" t="s">
        <v>2389</v>
      </c>
      <c r="H386" s="188">
        <v>3</v>
      </c>
      <c r="I386" s="189"/>
      <c r="J386" s="190">
        <f>ROUND(I386*H386,2)</f>
        <v>0</v>
      </c>
      <c r="K386" s="186" t="s">
        <v>1</v>
      </c>
      <c r="L386" s="38"/>
      <c r="M386" s="191" t="s">
        <v>1</v>
      </c>
      <c r="N386" s="192" t="s">
        <v>41</v>
      </c>
      <c r="O386" s="60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AR386" s="17" t="s">
        <v>330</v>
      </c>
      <c r="AT386" s="17" t="s">
        <v>240</v>
      </c>
      <c r="AU386" s="17" t="s">
        <v>77</v>
      </c>
      <c r="AY386" s="17" t="s">
        <v>238</v>
      </c>
      <c r="BE386" s="195">
        <f>IF(N386="základní",J386,0)</f>
        <v>0</v>
      </c>
      <c r="BF386" s="195">
        <f>IF(N386="snížená",J386,0)</f>
        <v>0</v>
      </c>
      <c r="BG386" s="195">
        <f>IF(N386="zákl. přenesená",J386,0)</f>
        <v>0</v>
      </c>
      <c r="BH386" s="195">
        <f>IF(N386="sníž. přenesená",J386,0)</f>
        <v>0</v>
      </c>
      <c r="BI386" s="195">
        <f>IF(N386="nulová",J386,0)</f>
        <v>0</v>
      </c>
      <c r="BJ386" s="17" t="s">
        <v>77</v>
      </c>
      <c r="BK386" s="195">
        <f>ROUND(I386*H386,2)</f>
        <v>0</v>
      </c>
      <c r="BL386" s="17" t="s">
        <v>330</v>
      </c>
      <c r="BM386" s="17" t="s">
        <v>2649</v>
      </c>
    </row>
    <row r="387" spans="2:47" s="1" customFormat="1" ht="10">
      <c r="B387" s="34"/>
      <c r="C387" s="35"/>
      <c r="D387" s="196" t="s">
        <v>247</v>
      </c>
      <c r="E387" s="35"/>
      <c r="F387" s="197" t="s">
        <v>2610</v>
      </c>
      <c r="G387" s="35"/>
      <c r="H387" s="35"/>
      <c r="I387" s="113"/>
      <c r="J387" s="35"/>
      <c r="K387" s="35"/>
      <c r="L387" s="38"/>
      <c r="M387" s="198"/>
      <c r="N387" s="60"/>
      <c r="O387" s="60"/>
      <c r="P387" s="60"/>
      <c r="Q387" s="60"/>
      <c r="R387" s="60"/>
      <c r="S387" s="60"/>
      <c r="T387" s="61"/>
      <c r="AT387" s="17" t="s">
        <v>247</v>
      </c>
      <c r="AU387" s="17" t="s">
        <v>77</v>
      </c>
    </row>
    <row r="388" spans="2:65" s="1" customFormat="1" ht="14.5" customHeight="1">
      <c r="B388" s="34"/>
      <c r="C388" s="184" t="s">
        <v>1054</v>
      </c>
      <c r="D388" s="184" t="s">
        <v>240</v>
      </c>
      <c r="E388" s="185" t="s">
        <v>1054</v>
      </c>
      <c r="F388" s="186" t="s">
        <v>2534</v>
      </c>
      <c r="G388" s="187" t="s">
        <v>2389</v>
      </c>
      <c r="H388" s="188">
        <v>18</v>
      </c>
      <c r="I388" s="189"/>
      <c r="J388" s="190">
        <f>ROUND(I388*H388,2)</f>
        <v>0</v>
      </c>
      <c r="K388" s="186" t="s">
        <v>1</v>
      </c>
      <c r="L388" s="38"/>
      <c r="M388" s="191" t="s">
        <v>1</v>
      </c>
      <c r="N388" s="192" t="s">
        <v>41</v>
      </c>
      <c r="O388" s="60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AR388" s="17" t="s">
        <v>330</v>
      </c>
      <c r="AT388" s="17" t="s">
        <v>240</v>
      </c>
      <c r="AU388" s="17" t="s">
        <v>77</v>
      </c>
      <c r="AY388" s="17" t="s">
        <v>238</v>
      </c>
      <c r="BE388" s="195">
        <f>IF(N388="základní",J388,0)</f>
        <v>0</v>
      </c>
      <c r="BF388" s="195">
        <f>IF(N388="snížená",J388,0)</f>
        <v>0</v>
      </c>
      <c r="BG388" s="195">
        <f>IF(N388="zákl. přenesená",J388,0)</f>
        <v>0</v>
      </c>
      <c r="BH388" s="195">
        <f>IF(N388="sníž. přenesená",J388,0)</f>
        <v>0</v>
      </c>
      <c r="BI388" s="195">
        <f>IF(N388="nulová",J388,0)</f>
        <v>0</v>
      </c>
      <c r="BJ388" s="17" t="s">
        <v>77</v>
      </c>
      <c r="BK388" s="195">
        <f>ROUND(I388*H388,2)</f>
        <v>0</v>
      </c>
      <c r="BL388" s="17" t="s">
        <v>330</v>
      </c>
      <c r="BM388" s="17" t="s">
        <v>2650</v>
      </c>
    </row>
    <row r="389" spans="2:47" s="1" customFormat="1" ht="10">
      <c r="B389" s="34"/>
      <c r="C389" s="35"/>
      <c r="D389" s="196" t="s">
        <v>247</v>
      </c>
      <c r="E389" s="35"/>
      <c r="F389" s="197" t="s">
        <v>2534</v>
      </c>
      <c r="G389" s="35"/>
      <c r="H389" s="35"/>
      <c r="I389" s="113"/>
      <c r="J389" s="35"/>
      <c r="K389" s="35"/>
      <c r="L389" s="38"/>
      <c r="M389" s="198"/>
      <c r="N389" s="60"/>
      <c r="O389" s="60"/>
      <c r="P389" s="60"/>
      <c r="Q389" s="60"/>
      <c r="R389" s="60"/>
      <c r="S389" s="60"/>
      <c r="T389" s="61"/>
      <c r="AT389" s="17" t="s">
        <v>247</v>
      </c>
      <c r="AU389" s="17" t="s">
        <v>77</v>
      </c>
    </row>
    <row r="390" spans="2:65" s="1" customFormat="1" ht="14.5" customHeight="1">
      <c r="B390" s="34"/>
      <c r="C390" s="184" t="s">
        <v>1060</v>
      </c>
      <c r="D390" s="184" t="s">
        <v>240</v>
      </c>
      <c r="E390" s="185" t="s">
        <v>1060</v>
      </c>
      <c r="F390" s="186" t="s">
        <v>2537</v>
      </c>
      <c r="G390" s="187" t="s">
        <v>2389</v>
      </c>
      <c r="H390" s="188">
        <v>20</v>
      </c>
      <c r="I390" s="189"/>
      <c r="J390" s="190">
        <f>ROUND(I390*H390,2)</f>
        <v>0</v>
      </c>
      <c r="K390" s="186" t="s">
        <v>1</v>
      </c>
      <c r="L390" s="38"/>
      <c r="M390" s="191" t="s">
        <v>1</v>
      </c>
      <c r="N390" s="192" t="s">
        <v>41</v>
      </c>
      <c r="O390" s="60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AR390" s="17" t="s">
        <v>330</v>
      </c>
      <c r="AT390" s="17" t="s">
        <v>240</v>
      </c>
      <c r="AU390" s="17" t="s">
        <v>77</v>
      </c>
      <c r="AY390" s="17" t="s">
        <v>238</v>
      </c>
      <c r="BE390" s="195">
        <f>IF(N390="základní",J390,0)</f>
        <v>0</v>
      </c>
      <c r="BF390" s="195">
        <f>IF(N390="snížená",J390,0)</f>
        <v>0</v>
      </c>
      <c r="BG390" s="195">
        <f>IF(N390="zákl. přenesená",J390,0)</f>
        <v>0</v>
      </c>
      <c r="BH390" s="195">
        <f>IF(N390="sníž. přenesená",J390,0)</f>
        <v>0</v>
      </c>
      <c r="BI390" s="195">
        <f>IF(N390="nulová",J390,0)</f>
        <v>0</v>
      </c>
      <c r="BJ390" s="17" t="s">
        <v>77</v>
      </c>
      <c r="BK390" s="195">
        <f>ROUND(I390*H390,2)</f>
        <v>0</v>
      </c>
      <c r="BL390" s="17" t="s">
        <v>330</v>
      </c>
      <c r="BM390" s="17" t="s">
        <v>2651</v>
      </c>
    </row>
    <row r="391" spans="2:47" s="1" customFormat="1" ht="10">
      <c r="B391" s="34"/>
      <c r="C391" s="35"/>
      <c r="D391" s="196" t="s">
        <v>247</v>
      </c>
      <c r="E391" s="35"/>
      <c r="F391" s="197" t="s">
        <v>2537</v>
      </c>
      <c r="G391" s="35"/>
      <c r="H391" s="35"/>
      <c r="I391" s="113"/>
      <c r="J391" s="35"/>
      <c r="K391" s="35"/>
      <c r="L391" s="38"/>
      <c r="M391" s="198"/>
      <c r="N391" s="60"/>
      <c r="O391" s="60"/>
      <c r="P391" s="60"/>
      <c r="Q391" s="60"/>
      <c r="R391" s="60"/>
      <c r="S391" s="60"/>
      <c r="T391" s="61"/>
      <c r="AT391" s="17" t="s">
        <v>247</v>
      </c>
      <c r="AU391" s="17" t="s">
        <v>77</v>
      </c>
    </row>
    <row r="392" spans="2:65" s="1" customFormat="1" ht="14.5" customHeight="1">
      <c r="B392" s="34"/>
      <c r="C392" s="184" t="s">
        <v>1067</v>
      </c>
      <c r="D392" s="184" t="s">
        <v>240</v>
      </c>
      <c r="E392" s="185" t="s">
        <v>1067</v>
      </c>
      <c r="F392" s="186" t="s">
        <v>2545</v>
      </c>
      <c r="G392" s="187" t="s">
        <v>2389</v>
      </c>
      <c r="H392" s="188">
        <v>50</v>
      </c>
      <c r="I392" s="189"/>
      <c r="J392" s="190">
        <f>ROUND(I392*H392,2)</f>
        <v>0</v>
      </c>
      <c r="K392" s="186" t="s">
        <v>1</v>
      </c>
      <c r="L392" s="38"/>
      <c r="M392" s="191" t="s">
        <v>1</v>
      </c>
      <c r="N392" s="192" t="s">
        <v>41</v>
      </c>
      <c r="O392" s="60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AR392" s="17" t="s">
        <v>330</v>
      </c>
      <c r="AT392" s="17" t="s">
        <v>240</v>
      </c>
      <c r="AU392" s="17" t="s">
        <v>77</v>
      </c>
      <c r="AY392" s="17" t="s">
        <v>238</v>
      </c>
      <c r="BE392" s="195">
        <f>IF(N392="základní",J392,0)</f>
        <v>0</v>
      </c>
      <c r="BF392" s="195">
        <f>IF(N392="snížená",J392,0)</f>
        <v>0</v>
      </c>
      <c r="BG392" s="195">
        <f>IF(N392="zákl. přenesená",J392,0)</f>
        <v>0</v>
      </c>
      <c r="BH392" s="195">
        <f>IF(N392="sníž. přenesená",J392,0)</f>
        <v>0</v>
      </c>
      <c r="BI392" s="195">
        <f>IF(N392="nulová",J392,0)</f>
        <v>0</v>
      </c>
      <c r="BJ392" s="17" t="s">
        <v>77</v>
      </c>
      <c r="BK392" s="195">
        <f>ROUND(I392*H392,2)</f>
        <v>0</v>
      </c>
      <c r="BL392" s="17" t="s">
        <v>330</v>
      </c>
      <c r="BM392" s="17" t="s">
        <v>2652</v>
      </c>
    </row>
    <row r="393" spans="2:47" s="1" customFormat="1" ht="10">
      <c r="B393" s="34"/>
      <c r="C393" s="35"/>
      <c r="D393" s="196" t="s">
        <v>247</v>
      </c>
      <c r="E393" s="35"/>
      <c r="F393" s="197" t="s">
        <v>2545</v>
      </c>
      <c r="G393" s="35"/>
      <c r="H393" s="35"/>
      <c r="I393" s="113"/>
      <c r="J393" s="35"/>
      <c r="K393" s="35"/>
      <c r="L393" s="38"/>
      <c r="M393" s="198"/>
      <c r="N393" s="60"/>
      <c r="O393" s="60"/>
      <c r="P393" s="60"/>
      <c r="Q393" s="60"/>
      <c r="R393" s="60"/>
      <c r="S393" s="60"/>
      <c r="T393" s="61"/>
      <c r="AT393" s="17" t="s">
        <v>247</v>
      </c>
      <c r="AU393" s="17" t="s">
        <v>77</v>
      </c>
    </row>
    <row r="394" spans="2:65" s="1" customFormat="1" ht="14.5" customHeight="1">
      <c r="B394" s="34"/>
      <c r="C394" s="184" t="s">
        <v>1072</v>
      </c>
      <c r="D394" s="184" t="s">
        <v>240</v>
      </c>
      <c r="E394" s="185" t="s">
        <v>1072</v>
      </c>
      <c r="F394" s="186" t="s">
        <v>2653</v>
      </c>
      <c r="G394" s="187" t="s">
        <v>2389</v>
      </c>
      <c r="H394" s="188">
        <v>20</v>
      </c>
      <c r="I394" s="189"/>
      <c r="J394" s="190">
        <f>ROUND(I394*H394,2)</f>
        <v>0</v>
      </c>
      <c r="K394" s="186" t="s">
        <v>1</v>
      </c>
      <c r="L394" s="38"/>
      <c r="M394" s="191" t="s">
        <v>1</v>
      </c>
      <c r="N394" s="192" t="s">
        <v>41</v>
      </c>
      <c r="O394" s="60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AR394" s="17" t="s">
        <v>330</v>
      </c>
      <c r="AT394" s="17" t="s">
        <v>240</v>
      </c>
      <c r="AU394" s="17" t="s">
        <v>77</v>
      </c>
      <c r="AY394" s="17" t="s">
        <v>238</v>
      </c>
      <c r="BE394" s="195">
        <f>IF(N394="základní",J394,0)</f>
        <v>0</v>
      </c>
      <c r="BF394" s="195">
        <f>IF(N394="snížená",J394,0)</f>
        <v>0</v>
      </c>
      <c r="BG394" s="195">
        <f>IF(N394="zákl. přenesená",J394,0)</f>
        <v>0</v>
      </c>
      <c r="BH394" s="195">
        <f>IF(N394="sníž. přenesená",J394,0)</f>
        <v>0</v>
      </c>
      <c r="BI394" s="195">
        <f>IF(N394="nulová",J394,0)</f>
        <v>0</v>
      </c>
      <c r="BJ394" s="17" t="s">
        <v>77</v>
      </c>
      <c r="BK394" s="195">
        <f>ROUND(I394*H394,2)</f>
        <v>0</v>
      </c>
      <c r="BL394" s="17" t="s">
        <v>330</v>
      </c>
      <c r="BM394" s="17" t="s">
        <v>2654</v>
      </c>
    </row>
    <row r="395" spans="2:47" s="1" customFormat="1" ht="10">
      <c r="B395" s="34"/>
      <c r="C395" s="35"/>
      <c r="D395" s="196" t="s">
        <v>247</v>
      </c>
      <c r="E395" s="35"/>
      <c r="F395" s="197" t="s">
        <v>2653</v>
      </c>
      <c r="G395" s="35"/>
      <c r="H395" s="35"/>
      <c r="I395" s="113"/>
      <c r="J395" s="35"/>
      <c r="K395" s="35"/>
      <c r="L395" s="38"/>
      <c r="M395" s="198"/>
      <c r="N395" s="60"/>
      <c r="O395" s="60"/>
      <c r="P395" s="60"/>
      <c r="Q395" s="60"/>
      <c r="R395" s="60"/>
      <c r="S395" s="60"/>
      <c r="T395" s="61"/>
      <c r="AT395" s="17" t="s">
        <v>247</v>
      </c>
      <c r="AU395" s="17" t="s">
        <v>77</v>
      </c>
    </row>
    <row r="396" spans="2:65" s="1" customFormat="1" ht="14.5" customHeight="1">
      <c r="B396" s="34"/>
      <c r="C396" s="184" t="s">
        <v>1081</v>
      </c>
      <c r="D396" s="184" t="s">
        <v>240</v>
      </c>
      <c r="E396" s="185" t="s">
        <v>1081</v>
      </c>
      <c r="F396" s="186" t="s">
        <v>2578</v>
      </c>
      <c r="G396" s="187" t="s">
        <v>2389</v>
      </c>
      <c r="H396" s="188">
        <v>48</v>
      </c>
      <c r="I396" s="189"/>
      <c r="J396" s="190">
        <f>ROUND(I396*H396,2)</f>
        <v>0</v>
      </c>
      <c r="K396" s="186" t="s">
        <v>1</v>
      </c>
      <c r="L396" s="38"/>
      <c r="M396" s="191" t="s">
        <v>1</v>
      </c>
      <c r="N396" s="192" t="s">
        <v>41</v>
      </c>
      <c r="O396" s="60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AR396" s="17" t="s">
        <v>330</v>
      </c>
      <c r="AT396" s="17" t="s">
        <v>240</v>
      </c>
      <c r="AU396" s="17" t="s">
        <v>77</v>
      </c>
      <c r="AY396" s="17" t="s">
        <v>238</v>
      </c>
      <c r="BE396" s="195">
        <f>IF(N396="základní",J396,0)</f>
        <v>0</v>
      </c>
      <c r="BF396" s="195">
        <f>IF(N396="snížená",J396,0)</f>
        <v>0</v>
      </c>
      <c r="BG396" s="195">
        <f>IF(N396="zákl. přenesená",J396,0)</f>
        <v>0</v>
      </c>
      <c r="BH396" s="195">
        <f>IF(N396="sníž. přenesená",J396,0)</f>
        <v>0</v>
      </c>
      <c r="BI396" s="195">
        <f>IF(N396="nulová",J396,0)</f>
        <v>0</v>
      </c>
      <c r="BJ396" s="17" t="s">
        <v>77</v>
      </c>
      <c r="BK396" s="195">
        <f>ROUND(I396*H396,2)</f>
        <v>0</v>
      </c>
      <c r="BL396" s="17" t="s">
        <v>330</v>
      </c>
      <c r="BM396" s="17" t="s">
        <v>2655</v>
      </c>
    </row>
    <row r="397" spans="2:47" s="1" customFormat="1" ht="10">
      <c r="B397" s="34"/>
      <c r="C397" s="35"/>
      <c r="D397" s="196" t="s">
        <v>247</v>
      </c>
      <c r="E397" s="35"/>
      <c r="F397" s="197" t="s">
        <v>2578</v>
      </c>
      <c r="G397" s="35"/>
      <c r="H397" s="35"/>
      <c r="I397" s="113"/>
      <c r="J397" s="35"/>
      <c r="K397" s="35"/>
      <c r="L397" s="38"/>
      <c r="M397" s="198"/>
      <c r="N397" s="60"/>
      <c r="O397" s="60"/>
      <c r="P397" s="60"/>
      <c r="Q397" s="60"/>
      <c r="R397" s="60"/>
      <c r="S397" s="60"/>
      <c r="T397" s="61"/>
      <c r="AT397" s="17" t="s">
        <v>247</v>
      </c>
      <c r="AU397" s="17" t="s">
        <v>77</v>
      </c>
    </row>
    <row r="398" spans="2:65" s="1" customFormat="1" ht="14.5" customHeight="1">
      <c r="B398" s="34"/>
      <c r="C398" s="184" t="s">
        <v>1086</v>
      </c>
      <c r="D398" s="184" t="s">
        <v>240</v>
      </c>
      <c r="E398" s="185" t="s">
        <v>1086</v>
      </c>
      <c r="F398" s="186" t="s">
        <v>2563</v>
      </c>
      <c r="G398" s="187" t="s">
        <v>281</v>
      </c>
      <c r="H398" s="188">
        <v>60</v>
      </c>
      <c r="I398" s="189"/>
      <c r="J398" s="190">
        <f>ROUND(I398*H398,2)</f>
        <v>0</v>
      </c>
      <c r="K398" s="186" t="s">
        <v>1</v>
      </c>
      <c r="L398" s="38"/>
      <c r="M398" s="191" t="s">
        <v>1</v>
      </c>
      <c r="N398" s="192" t="s">
        <v>41</v>
      </c>
      <c r="O398" s="60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AR398" s="17" t="s">
        <v>330</v>
      </c>
      <c r="AT398" s="17" t="s">
        <v>240</v>
      </c>
      <c r="AU398" s="17" t="s">
        <v>77</v>
      </c>
      <c r="AY398" s="17" t="s">
        <v>238</v>
      </c>
      <c r="BE398" s="195">
        <f>IF(N398="základní",J398,0)</f>
        <v>0</v>
      </c>
      <c r="BF398" s="195">
        <f>IF(N398="snížená",J398,0)</f>
        <v>0</v>
      </c>
      <c r="BG398" s="195">
        <f>IF(N398="zákl. přenesená",J398,0)</f>
        <v>0</v>
      </c>
      <c r="BH398" s="195">
        <f>IF(N398="sníž. přenesená",J398,0)</f>
        <v>0</v>
      </c>
      <c r="BI398" s="195">
        <f>IF(N398="nulová",J398,0)</f>
        <v>0</v>
      </c>
      <c r="BJ398" s="17" t="s">
        <v>77</v>
      </c>
      <c r="BK398" s="195">
        <f>ROUND(I398*H398,2)</f>
        <v>0</v>
      </c>
      <c r="BL398" s="17" t="s">
        <v>330</v>
      </c>
      <c r="BM398" s="17" t="s">
        <v>2656</v>
      </c>
    </row>
    <row r="399" spans="2:47" s="1" customFormat="1" ht="10">
      <c r="B399" s="34"/>
      <c r="C399" s="35"/>
      <c r="D399" s="196" t="s">
        <v>247</v>
      </c>
      <c r="E399" s="35"/>
      <c r="F399" s="197" t="s">
        <v>2563</v>
      </c>
      <c r="G399" s="35"/>
      <c r="H399" s="35"/>
      <c r="I399" s="113"/>
      <c r="J399" s="35"/>
      <c r="K399" s="35"/>
      <c r="L399" s="38"/>
      <c r="M399" s="198"/>
      <c r="N399" s="60"/>
      <c r="O399" s="60"/>
      <c r="P399" s="60"/>
      <c r="Q399" s="60"/>
      <c r="R399" s="60"/>
      <c r="S399" s="60"/>
      <c r="T399" s="61"/>
      <c r="AT399" s="17" t="s">
        <v>247</v>
      </c>
      <c r="AU399" s="17" t="s">
        <v>77</v>
      </c>
    </row>
    <row r="400" spans="2:65" s="1" customFormat="1" ht="14.5" customHeight="1">
      <c r="B400" s="34"/>
      <c r="C400" s="184" t="s">
        <v>1092</v>
      </c>
      <c r="D400" s="184" t="s">
        <v>240</v>
      </c>
      <c r="E400" s="185" t="s">
        <v>1092</v>
      </c>
      <c r="F400" s="186" t="s">
        <v>2621</v>
      </c>
      <c r="G400" s="187" t="s">
        <v>281</v>
      </c>
      <c r="H400" s="188">
        <v>60</v>
      </c>
      <c r="I400" s="189"/>
      <c r="J400" s="190">
        <f>ROUND(I400*H400,2)</f>
        <v>0</v>
      </c>
      <c r="K400" s="186" t="s">
        <v>1</v>
      </c>
      <c r="L400" s="38"/>
      <c r="M400" s="191" t="s">
        <v>1</v>
      </c>
      <c r="N400" s="192" t="s">
        <v>41</v>
      </c>
      <c r="O400" s="60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AR400" s="17" t="s">
        <v>330</v>
      </c>
      <c r="AT400" s="17" t="s">
        <v>240</v>
      </c>
      <c r="AU400" s="17" t="s">
        <v>77</v>
      </c>
      <c r="AY400" s="17" t="s">
        <v>238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17" t="s">
        <v>77</v>
      </c>
      <c r="BK400" s="195">
        <f>ROUND(I400*H400,2)</f>
        <v>0</v>
      </c>
      <c r="BL400" s="17" t="s">
        <v>330</v>
      </c>
      <c r="BM400" s="17" t="s">
        <v>2657</v>
      </c>
    </row>
    <row r="401" spans="2:47" s="1" customFormat="1" ht="10">
      <c r="B401" s="34"/>
      <c r="C401" s="35"/>
      <c r="D401" s="196" t="s">
        <v>247</v>
      </c>
      <c r="E401" s="35"/>
      <c r="F401" s="197" t="s">
        <v>2621</v>
      </c>
      <c r="G401" s="35"/>
      <c r="H401" s="35"/>
      <c r="I401" s="113"/>
      <c r="J401" s="35"/>
      <c r="K401" s="35"/>
      <c r="L401" s="38"/>
      <c r="M401" s="198"/>
      <c r="N401" s="60"/>
      <c r="O401" s="60"/>
      <c r="P401" s="60"/>
      <c r="Q401" s="60"/>
      <c r="R401" s="60"/>
      <c r="S401" s="60"/>
      <c r="T401" s="61"/>
      <c r="AT401" s="17" t="s">
        <v>247</v>
      </c>
      <c r="AU401" s="17" t="s">
        <v>77</v>
      </c>
    </row>
    <row r="402" spans="2:65" s="1" customFormat="1" ht="14.5" customHeight="1">
      <c r="B402" s="34"/>
      <c r="C402" s="184" t="s">
        <v>1098</v>
      </c>
      <c r="D402" s="184" t="s">
        <v>240</v>
      </c>
      <c r="E402" s="185" t="s">
        <v>1098</v>
      </c>
      <c r="F402" s="186" t="s">
        <v>2623</v>
      </c>
      <c r="G402" s="187" t="s">
        <v>281</v>
      </c>
      <c r="H402" s="188">
        <v>60</v>
      </c>
      <c r="I402" s="189"/>
      <c r="J402" s="190">
        <f>ROUND(I402*H402,2)</f>
        <v>0</v>
      </c>
      <c r="K402" s="186" t="s">
        <v>1</v>
      </c>
      <c r="L402" s="38"/>
      <c r="M402" s="191" t="s">
        <v>1</v>
      </c>
      <c r="N402" s="192" t="s">
        <v>41</v>
      </c>
      <c r="O402" s="60"/>
      <c r="P402" s="193">
        <f>O402*H402</f>
        <v>0</v>
      </c>
      <c r="Q402" s="193">
        <v>0</v>
      </c>
      <c r="R402" s="193">
        <f>Q402*H402</f>
        <v>0</v>
      </c>
      <c r="S402" s="193">
        <v>0</v>
      </c>
      <c r="T402" s="194">
        <f>S402*H402</f>
        <v>0</v>
      </c>
      <c r="AR402" s="17" t="s">
        <v>330</v>
      </c>
      <c r="AT402" s="17" t="s">
        <v>240</v>
      </c>
      <c r="AU402" s="17" t="s">
        <v>77</v>
      </c>
      <c r="AY402" s="17" t="s">
        <v>238</v>
      </c>
      <c r="BE402" s="195">
        <f>IF(N402="základní",J402,0)</f>
        <v>0</v>
      </c>
      <c r="BF402" s="195">
        <f>IF(N402="snížená",J402,0)</f>
        <v>0</v>
      </c>
      <c r="BG402" s="195">
        <f>IF(N402="zákl. přenesená",J402,0)</f>
        <v>0</v>
      </c>
      <c r="BH402" s="195">
        <f>IF(N402="sníž. přenesená",J402,0)</f>
        <v>0</v>
      </c>
      <c r="BI402" s="195">
        <f>IF(N402="nulová",J402,0)</f>
        <v>0</v>
      </c>
      <c r="BJ402" s="17" t="s">
        <v>77</v>
      </c>
      <c r="BK402" s="195">
        <f>ROUND(I402*H402,2)</f>
        <v>0</v>
      </c>
      <c r="BL402" s="17" t="s">
        <v>330</v>
      </c>
      <c r="BM402" s="17" t="s">
        <v>2658</v>
      </c>
    </row>
    <row r="403" spans="2:47" s="1" customFormat="1" ht="10">
      <c r="B403" s="34"/>
      <c r="C403" s="35"/>
      <c r="D403" s="196" t="s">
        <v>247</v>
      </c>
      <c r="E403" s="35"/>
      <c r="F403" s="197" t="s">
        <v>2623</v>
      </c>
      <c r="G403" s="35"/>
      <c r="H403" s="35"/>
      <c r="I403" s="113"/>
      <c r="J403" s="35"/>
      <c r="K403" s="35"/>
      <c r="L403" s="38"/>
      <c r="M403" s="198"/>
      <c r="N403" s="60"/>
      <c r="O403" s="60"/>
      <c r="P403" s="60"/>
      <c r="Q403" s="60"/>
      <c r="R403" s="60"/>
      <c r="S403" s="60"/>
      <c r="T403" s="61"/>
      <c r="AT403" s="17" t="s">
        <v>247</v>
      </c>
      <c r="AU403" s="17" t="s">
        <v>77</v>
      </c>
    </row>
    <row r="404" spans="2:63" s="11" customFormat="1" ht="25.9" customHeight="1">
      <c r="B404" s="168"/>
      <c r="C404" s="169"/>
      <c r="D404" s="170" t="s">
        <v>69</v>
      </c>
      <c r="E404" s="171" t="s">
        <v>2659</v>
      </c>
      <c r="F404" s="171" t="s">
        <v>2660</v>
      </c>
      <c r="G404" s="169"/>
      <c r="H404" s="169"/>
      <c r="I404" s="172"/>
      <c r="J404" s="173">
        <f>BK404</f>
        <v>0</v>
      </c>
      <c r="K404" s="169"/>
      <c r="L404" s="174"/>
      <c r="M404" s="175"/>
      <c r="N404" s="176"/>
      <c r="O404" s="176"/>
      <c r="P404" s="177">
        <f>SUM(P405:P418)</f>
        <v>0</v>
      </c>
      <c r="Q404" s="176"/>
      <c r="R404" s="177">
        <f>SUM(R405:R418)</f>
        <v>0</v>
      </c>
      <c r="S404" s="176"/>
      <c r="T404" s="178">
        <f>SUM(T405:T418)</f>
        <v>0</v>
      </c>
      <c r="AR404" s="179" t="s">
        <v>77</v>
      </c>
      <c r="AT404" s="180" t="s">
        <v>69</v>
      </c>
      <c r="AU404" s="180" t="s">
        <v>70</v>
      </c>
      <c r="AY404" s="179" t="s">
        <v>238</v>
      </c>
      <c r="BK404" s="181">
        <f>SUM(BK405:BK418)</f>
        <v>0</v>
      </c>
    </row>
    <row r="405" spans="2:65" s="1" customFormat="1" ht="14.5" customHeight="1">
      <c r="B405" s="34"/>
      <c r="C405" s="184" t="s">
        <v>1103</v>
      </c>
      <c r="D405" s="184" t="s">
        <v>240</v>
      </c>
      <c r="E405" s="185" t="s">
        <v>1103</v>
      </c>
      <c r="F405" s="186" t="s">
        <v>2661</v>
      </c>
      <c r="G405" s="187" t="s">
        <v>243</v>
      </c>
      <c r="H405" s="188">
        <v>60</v>
      </c>
      <c r="I405" s="189"/>
      <c r="J405" s="190">
        <f>ROUND(I405*H405,2)</f>
        <v>0</v>
      </c>
      <c r="K405" s="186" t="s">
        <v>1</v>
      </c>
      <c r="L405" s="38"/>
      <c r="M405" s="191" t="s">
        <v>1</v>
      </c>
      <c r="N405" s="192" t="s">
        <v>41</v>
      </c>
      <c r="O405" s="60"/>
      <c r="P405" s="193">
        <f>O405*H405</f>
        <v>0</v>
      </c>
      <c r="Q405" s="193">
        <v>0</v>
      </c>
      <c r="R405" s="193">
        <f>Q405*H405</f>
        <v>0</v>
      </c>
      <c r="S405" s="193">
        <v>0</v>
      </c>
      <c r="T405" s="194">
        <f>S405*H405</f>
        <v>0</v>
      </c>
      <c r="AR405" s="17" t="s">
        <v>330</v>
      </c>
      <c r="AT405" s="17" t="s">
        <v>240</v>
      </c>
      <c r="AU405" s="17" t="s">
        <v>77</v>
      </c>
      <c r="AY405" s="17" t="s">
        <v>238</v>
      </c>
      <c r="BE405" s="195">
        <f>IF(N405="základní",J405,0)</f>
        <v>0</v>
      </c>
      <c r="BF405" s="195">
        <f>IF(N405="snížená",J405,0)</f>
        <v>0</v>
      </c>
      <c r="BG405" s="195">
        <f>IF(N405="zákl. přenesená",J405,0)</f>
        <v>0</v>
      </c>
      <c r="BH405" s="195">
        <f>IF(N405="sníž. přenesená",J405,0)</f>
        <v>0</v>
      </c>
      <c r="BI405" s="195">
        <f>IF(N405="nulová",J405,0)</f>
        <v>0</v>
      </c>
      <c r="BJ405" s="17" t="s">
        <v>77</v>
      </c>
      <c r="BK405" s="195">
        <f>ROUND(I405*H405,2)</f>
        <v>0</v>
      </c>
      <c r="BL405" s="17" t="s">
        <v>330</v>
      </c>
      <c r="BM405" s="17" t="s">
        <v>2662</v>
      </c>
    </row>
    <row r="406" spans="2:47" s="1" customFormat="1" ht="10">
      <c r="B406" s="34"/>
      <c r="C406" s="35"/>
      <c r="D406" s="196" t="s">
        <v>247</v>
      </c>
      <c r="E406" s="35"/>
      <c r="F406" s="197" t="s">
        <v>2661</v>
      </c>
      <c r="G406" s="35"/>
      <c r="H406" s="35"/>
      <c r="I406" s="113"/>
      <c r="J406" s="35"/>
      <c r="K406" s="35"/>
      <c r="L406" s="38"/>
      <c r="M406" s="198"/>
      <c r="N406" s="60"/>
      <c r="O406" s="60"/>
      <c r="P406" s="60"/>
      <c r="Q406" s="60"/>
      <c r="R406" s="60"/>
      <c r="S406" s="60"/>
      <c r="T406" s="61"/>
      <c r="AT406" s="17" t="s">
        <v>247</v>
      </c>
      <c r="AU406" s="17" t="s">
        <v>77</v>
      </c>
    </row>
    <row r="407" spans="2:65" s="1" customFormat="1" ht="14.5" customHeight="1">
      <c r="B407" s="34"/>
      <c r="C407" s="184" t="s">
        <v>1108</v>
      </c>
      <c r="D407" s="184" t="s">
        <v>240</v>
      </c>
      <c r="E407" s="185" t="s">
        <v>1108</v>
      </c>
      <c r="F407" s="186" t="s">
        <v>2514</v>
      </c>
      <c r="G407" s="187" t="s">
        <v>2389</v>
      </c>
      <c r="H407" s="188">
        <v>250</v>
      </c>
      <c r="I407" s="189"/>
      <c r="J407" s="190">
        <f>ROUND(I407*H407,2)</f>
        <v>0</v>
      </c>
      <c r="K407" s="186" t="s">
        <v>1</v>
      </c>
      <c r="L407" s="38"/>
      <c r="M407" s="191" t="s">
        <v>1</v>
      </c>
      <c r="N407" s="192" t="s">
        <v>41</v>
      </c>
      <c r="O407" s="60"/>
      <c r="P407" s="193">
        <f>O407*H407</f>
        <v>0</v>
      </c>
      <c r="Q407" s="193">
        <v>0</v>
      </c>
      <c r="R407" s="193">
        <f>Q407*H407</f>
        <v>0</v>
      </c>
      <c r="S407" s="193">
        <v>0</v>
      </c>
      <c r="T407" s="194">
        <f>S407*H407</f>
        <v>0</v>
      </c>
      <c r="AR407" s="17" t="s">
        <v>330</v>
      </c>
      <c r="AT407" s="17" t="s">
        <v>240</v>
      </c>
      <c r="AU407" s="17" t="s">
        <v>77</v>
      </c>
      <c r="AY407" s="17" t="s">
        <v>238</v>
      </c>
      <c r="BE407" s="195">
        <f>IF(N407="základní",J407,0)</f>
        <v>0</v>
      </c>
      <c r="BF407" s="195">
        <f>IF(N407="snížená",J407,0)</f>
        <v>0</v>
      </c>
      <c r="BG407" s="195">
        <f>IF(N407="zákl. přenesená",J407,0)</f>
        <v>0</v>
      </c>
      <c r="BH407" s="195">
        <f>IF(N407="sníž. přenesená",J407,0)</f>
        <v>0</v>
      </c>
      <c r="BI407" s="195">
        <f>IF(N407="nulová",J407,0)</f>
        <v>0</v>
      </c>
      <c r="BJ407" s="17" t="s">
        <v>77</v>
      </c>
      <c r="BK407" s="195">
        <f>ROUND(I407*H407,2)</f>
        <v>0</v>
      </c>
      <c r="BL407" s="17" t="s">
        <v>330</v>
      </c>
      <c r="BM407" s="17" t="s">
        <v>2663</v>
      </c>
    </row>
    <row r="408" spans="2:47" s="1" customFormat="1" ht="10">
      <c r="B408" s="34"/>
      <c r="C408" s="35"/>
      <c r="D408" s="196" t="s">
        <v>247</v>
      </c>
      <c r="E408" s="35"/>
      <c r="F408" s="197" t="s">
        <v>2514</v>
      </c>
      <c r="G408" s="35"/>
      <c r="H408" s="35"/>
      <c r="I408" s="113"/>
      <c r="J408" s="35"/>
      <c r="K408" s="35"/>
      <c r="L408" s="38"/>
      <c r="M408" s="198"/>
      <c r="N408" s="60"/>
      <c r="O408" s="60"/>
      <c r="P408" s="60"/>
      <c r="Q408" s="60"/>
      <c r="R408" s="60"/>
      <c r="S408" s="60"/>
      <c r="T408" s="61"/>
      <c r="AT408" s="17" t="s">
        <v>247</v>
      </c>
      <c r="AU408" s="17" t="s">
        <v>77</v>
      </c>
    </row>
    <row r="409" spans="2:65" s="1" customFormat="1" ht="14.5" customHeight="1">
      <c r="B409" s="34"/>
      <c r="C409" s="184" t="s">
        <v>1113</v>
      </c>
      <c r="D409" s="184" t="s">
        <v>240</v>
      </c>
      <c r="E409" s="185" t="s">
        <v>1113</v>
      </c>
      <c r="F409" s="186" t="s">
        <v>2664</v>
      </c>
      <c r="G409" s="187" t="s">
        <v>281</v>
      </c>
      <c r="H409" s="188">
        <v>70</v>
      </c>
      <c r="I409" s="189"/>
      <c r="J409" s="190">
        <f>ROUND(I409*H409,2)</f>
        <v>0</v>
      </c>
      <c r="K409" s="186" t="s">
        <v>1</v>
      </c>
      <c r="L409" s="38"/>
      <c r="M409" s="191" t="s">
        <v>1</v>
      </c>
      <c r="N409" s="192" t="s">
        <v>41</v>
      </c>
      <c r="O409" s="60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AR409" s="17" t="s">
        <v>330</v>
      </c>
      <c r="AT409" s="17" t="s">
        <v>240</v>
      </c>
      <c r="AU409" s="17" t="s">
        <v>77</v>
      </c>
      <c r="AY409" s="17" t="s">
        <v>238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17" t="s">
        <v>77</v>
      </c>
      <c r="BK409" s="195">
        <f>ROUND(I409*H409,2)</f>
        <v>0</v>
      </c>
      <c r="BL409" s="17" t="s">
        <v>330</v>
      </c>
      <c r="BM409" s="17" t="s">
        <v>2665</v>
      </c>
    </row>
    <row r="410" spans="2:47" s="1" customFormat="1" ht="10">
      <c r="B410" s="34"/>
      <c r="C410" s="35"/>
      <c r="D410" s="196" t="s">
        <v>247</v>
      </c>
      <c r="E410" s="35"/>
      <c r="F410" s="197" t="s">
        <v>2664</v>
      </c>
      <c r="G410" s="35"/>
      <c r="H410" s="35"/>
      <c r="I410" s="113"/>
      <c r="J410" s="35"/>
      <c r="K410" s="35"/>
      <c r="L410" s="38"/>
      <c r="M410" s="198"/>
      <c r="N410" s="60"/>
      <c r="O410" s="60"/>
      <c r="P410" s="60"/>
      <c r="Q410" s="60"/>
      <c r="R410" s="60"/>
      <c r="S410" s="60"/>
      <c r="T410" s="61"/>
      <c r="AT410" s="17" t="s">
        <v>247</v>
      </c>
      <c r="AU410" s="17" t="s">
        <v>77</v>
      </c>
    </row>
    <row r="411" spans="2:65" s="1" customFormat="1" ht="14.5" customHeight="1">
      <c r="B411" s="34"/>
      <c r="C411" s="184" t="s">
        <v>1119</v>
      </c>
      <c r="D411" s="184" t="s">
        <v>240</v>
      </c>
      <c r="E411" s="185" t="s">
        <v>1119</v>
      </c>
      <c r="F411" s="186" t="s">
        <v>2532</v>
      </c>
      <c r="G411" s="187" t="s">
        <v>2389</v>
      </c>
      <c r="H411" s="188">
        <v>12</v>
      </c>
      <c r="I411" s="189"/>
      <c r="J411" s="190">
        <f>ROUND(I411*H411,2)</f>
        <v>0</v>
      </c>
      <c r="K411" s="186" t="s">
        <v>1</v>
      </c>
      <c r="L411" s="38"/>
      <c r="M411" s="191" t="s">
        <v>1</v>
      </c>
      <c r="N411" s="192" t="s">
        <v>41</v>
      </c>
      <c r="O411" s="60"/>
      <c r="P411" s="193">
        <f>O411*H411</f>
        <v>0</v>
      </c>
      <c r="Q411" s="193">
        <v>0</v>
      </c>
      <c r="R411" s="193">
        <f>Q411*H411</f>
        <v>0</v>
      </c>
      <c r="S411" s="193">
        <v>0</v>
      </c>
      <c r="T411" s="194">
        <f>S411*H411</f>
        <v>0</v>
      </c>
      <c r="AR411" s="17" t="s">
        <v>330</v>
      </c>
      <c r="AT411" s="17" t="s">
        <v>240</v>
      </c>
      <c r="AU411" s="17" t="s">
        <v>77</v>
      </c>
      <c r="AY411" s="17" t="s">
        <v>238</v>
      </c>
      <c r="BE411" s="195">
        <f>IF(N411="základní",J411,0)</f>
        <v>0</v>
      </c>
      <c r="BF411" s="195">
        <f>IF(N411="snížená",J411,0)</f>
        <v>0</v>
      </c>
      <c r="BG411" s="195">
        <f>IF(N411="zákl. přenesená",J411,0)</f>
        <v>0</v>
      </c>
      <c r="BH411" s="195">
        <f>IF(N411="sníž. přenesená",J411,0)</f>
        <v>0</v>
      </c>
      <c r="BI411" s="195">
        <f>IF(N411="nulová",J411,0)</f>
        <v>0</v>
      </c>
      <c r="BJ411" s="17" t="s">
        <v>77</v>
      </c>
      <c r="BK411" s="195">
        <f>ROUND(I411*H411,2)</f>
        <v>0</v>
      </c>
      <c r="BL411" s="17" t="s">
        <v>330</v>
      </c>
      <c r="BM411" s="17" t="s">
        <v>2666</v>
      </c>
    </row>
    <row r="412" spans="2:47" s="1" customFormat="1" ht="10">
      <c r="B412" s="34"/>
      <c r="C412" s="35"/>
      <c r="D412" s="196" t="s">
        <v>247</v>
      </c>
      <c r="E412" s="35"/>
      <c r="F412" s="197" t="s">
        <v>2532</v>
      </c>
      <c r="G412" s="35"/>
      <c r="H412" s="35"/>
      <c r="I412" s="113"/>
      <c r="J412" s="35"/>
      <c r="K412" s="35"/>
      <c r="L412" s="38"/>
      <c r="M412" s="198"/>
      <c r="N412" s="60"/>
      <c r="O412" s="60"/>
      <c r="P412" s="60"/>
      <c r="Q412" s="60"/>
      <c r="R412" s="60"/>
      <c r="S412" s="60"/>
      <c r="T412" s="61"/>
      <c r="AT412" s="17" t="s">
        <v>247</v>
      </c>
      <c r="AU412" s="17" t="s">
        <v>77</v>
      </c>
    </row>
    <row r="413" spans="2:65" s="1" customFormat="1" ht="14.5" customHeight="1">
      <c r="B413" s="34"/>
      <c r="C413" s="184" t="s">
        <v>1124</v>
      </c>
      <c r="D413" s="184" t="s">
        <v>240</v>
      </c>
      <c r="E413" s="185" t="s">
        <v>1124</v>
      </c>
      <c r="F413" s="186" t="s">
        <v>2540</v>
      </c>
      <c r="G413" s="187" t="s">
        <v>2389</v>
      </c>
      <c r="H413" s="188">
        <v>14</v>
      </c>
      <c r="I413" s="189"/>
      <c r="J413" s="190">
        <f>ROUND(I413*H413,2)</f>
        <v>0</v>
      </c>
      <c r="K413" s="186" t="s">
        <v>1</v>
      </c>
      <c r="L413" s="38"/>
      <c r="M413" s="191" t="s">
        <v>1</v>
      </c>
      <c r="N413" s="192" t="s">
        <v>41</v>
      </c>
      <c r="O413" s="60"/>
      <c r="P413" s="193">
        <f>O413*H413</f>
        <v>0</v>
      </c>
      <c r="Q413" s="193">
        <v>0</v>
      </c>
      <c r="R413" s="193">
        <f>Q413*H413</f>
        <v>0</v>
      </c>
      <c r="S413" s="193">
        <v>0</v>
      </c>
      <c r="T413" s="194">
        <f>S413*H413</f>
        <v>0</v>
      </c>
      <c r="AR413" s="17" t="s">
        <v>330</v>
      </c>
      <c r="AT413" s="17" t="s">
        <v>240</v>
      </c>
      <c r="AU413" s="17" t="s">
        <v>77</v>
      </c>
      <c r="AY413" s="17" t="s">
        <v>238</v>
      </c>
      <c r="BE413" s="195">
        <f>IF(N413="základní",J413,0)</f>
        <v>0</v>
      </c>
      <c r="BF413" s="195">
        <f>IF(N413="snížená",J413,0)</f>
        <v>0</v>
      </c>
      <c r="BG413" s="195">
        <f>IF(N413="zákl. přenesená",J413,0)</f>
        <v>0</v>
      </c>
      <c r="BH413" s="195">
        <f>IF(N413="sníž. přenesená",J413,0)</f>
        <v>0</v>
      </c>
      <c r="BI413" s="195">
        <f>IF(N413="nulová",J413,0)</f>
        <v>0</v>
      </c>
      <c r="BJ413" s="17" t="s">
        <v>77</v>
      </c>
      <c r="BK413" s="195">
        <f>ROUND(I413*H413,2)</f>
        <v>0</v>
      </c>
      <c r="BL413" s="17" t="s">
        <v>330</v>
      </c>
      <c r="BM413" s="17" t="s">
        <v>2667</v>
      </c>
    </row>
    <row r="414" spans="2:47" s="1" customFormat="1" ht="10">
      <c r="B414" s="34"/>
      <c r="C414" s="35"/>
      <c r="D414" s="196" t="s">
        <v>247</v>
      </c>
      <c r="E414" s="35"/>
      <c r="F414" s="197" t="s">
        <v>2540</v>
      </c>
      <c r="G414" s="35"/>
      <c r="H414" s="35"/>
      <c r="I414" s="113"/>
      <c r="J414" s="35"/>
      <c r="K414" s="35"/>
      <c r="L414" s="38"/>
      <c r="M414" s="198"/>
      <c r="N414" s="60"/>
      <c r="O414" s="60"/>
      <c r="P414" s="60"/>
      <c r="Q414" s="60"/>
      <c r="R414" s="60"/>
      <c r="S414" s="60"/>
      <c r="T414" s="61"/>
      <c r="AT414" s="17" t="s">
        <v>247</v>
      </c>
      <c r="AU414" s="17" t="s">
        <v>77</v>
      </c>
    </row>
    <row r="415" spans="2:65" s="1" customFormat="1" ht="19" customHeight="1">
      <c r="B415" s="34"/>
      <c r="C415" s="184" t="s">
        <v>1131</v>
      </c>
      <c r="D415" s="184" t="s">
        <v>240</v>
      </c>
      <c r="E415" s="185" t="s">
        <v>1131</v>
      </c>
      <c r="F415" s="186" t="s">
        <v>2566</v>
      </c>
      <c r="G415" s="187" t="s">
        <v>2389</v>
      </c>
      <c r="H415" s="188">
        <v>32</v>
      </c>
      <c r="I415" s="189"/>
      <c r="J415" s="190">
        <f>ROUND(I415*H415,2)</f>
        <v>0</v>
      </c>
      <c r="K415" s="186" t="s">
        <v>1</v>
      </c>
      <c r="L415" s="38"/>
      <c r="M415" s="191" t="s">
        <v>1</v>
      </c>
      <c r="N415" s="192" t="s">
        <v>41</v>
      </c>
      <c r="O415" s="60"/>
      <c r="P415" s="193">
        <f>O415*H415</f>
        <v>0</v>
      </c>
      <c r="Q415" s="193">
        <v>0</v>
      </c>
      <c r="R415" s="193">
        <f>Q415*H415</f>
        <v>0</v>
      </c>
      <c r="S415" s="193">
        <v>0</v>
      </c>
      <c r="T415" s="194">
        <f>S415*H415</f>
        <v>0</v>
      </c>
      <c r="AR415" s="17" t="s">
        <v>330</v>
      </c>
      <c r="AT415" s="17" t="s">
        <v>240</v>
      </c>
      <c r="AU415" s="17" t="s">
        <v>77</v>
      </c>
      <c r="AY415" s="17" t="s">
        <v>238</v>
      </c>
      <c r="BE415" s="195">
        <f>IF(N415="základní",J415,0)</f>
        <v>0</v>
      </c>
      <c r="BF415" s="195">
        <f>IF(N415="snížená",J415,0)</f>
        <v>0</v>
      </c>
      <c r="BG415" s="195">
        <f>IF(N415="zákl. přenesená",J415,0)</f>
        <v>0</v>
      </c>
      <c r="BH415" s="195">
        <f>IF(N415="sníž. přenesená",J415,0)</f>
        <v>0</v>
      </c>
      <c r="BI415" s="195">
        <f>IF(N415="nulová",J415,0)</f>
        <v>0</v>
      </c>
      <c r="BJ415" s="17" t="s">
        <v>77</v>
      </c>
      <c r="BK415" s="195">
        <f>ROUND(I415*H415,2)</f>
        <v>0</v>
      </c>
      <c r="BL415" s="17" t="s">
        <v>330</v>
      </c>
      <c r="BM415" s="17" t="s">
        <v>2668</v>
      </c>
    </row>
    <row r="416" spans="2:47" s="1" customFormat="1" ht="18">
      <c r="B416" s="34"/>
      <c r="C416" s="35"/>
      <c r="D416" s="196" t="s">
        <v>247</v>
      </c>
      <c r="E416" s="35"/>
      <c r="F416" s="197" t="s">
        <v>2566</v>
      </c>
      <c r="G416" s="35"/>
      <c r="H416" s="35"/>
      <c r="I416" s="113"/>
      <c r="J416" s="35"/>
      <c r="K416" s="35"/>
      <c r="L416" s="38"/>
      <c r="M416" s="198"/>
      <c r="N416" s="60"/>
      <c r="O416" s="60"/>
      <c r="P416" s="60"/>
      <c r="Q416" s="60"/>
      <c r="R416" s="60"/>
      <c r="S416" s="60"/>
      <c r="T416" s="61"/>
      <c r="AT416" s="17" t="s">
        <v>247</v>
      </c>
      <c r="AU416" s="17" t="s">
        <v>77</v>
      </c>
    </row>
    <row r="417" spans="2:65" s="1" customFormat="1" ht="14.5" customHeight="1">
      <c r="B417" s="34"/>
      <c r="C417" s="184" t="s">
        <v>1136</v>
      </c>
      <c r="D417" s="184" t="s">
        <v>240</v>
      </c>
      <c r="E417" s="185" t="s">
        <v>1136</v>
      </c>
      <c r="F417" s="186" t="s">
        <v>2542</v>
      </c>
      <c r="G417" s="187" t="s">
        <v>2389</v>
      </c>
      <c r="H417" s="188">
        <v>3</v>
      </c>
      <c r="I417" s="189"/>
      <c r="J417" s="190">
        <f>ROUND(I417*H417,2)</f>
        <v>0</v>
      </c>
      <c r="K417" s="186" t="s">
        <v>1</v>
      </c>
      <c r="L417" s="38"/>
      <c r="M417" s="191" t="s">
        <v>1</v>
      </c>
      <c r="N417" s="192" t="s">
        <v>41</v>
      </c>
      <c r="O417" s="60"/>
      <c r="P417" s="193">
        <f>O417*H417</f>
        <v>0</v>
      </c>
      <c r="Q417" s="193">
        <v>0</v>
      </c>
      <c r="R417" s="193">
        <f>Q417*H417</f>
        <v>0</v>
      </c>
      <c r="S417" s="193">
        <v>0</v>
      </c>
      <c r="T417" s="194">
        <f>S417*H417</f>
        <v>0</v>
      </c>
      <c r="AR417" s="17" t="s">
        <v>330</v>
      </c>
      <c r="AT417" s="17" t="s">
        <v>240</v>
      </c>
      <c r="AU417" s="17" t="s">
        <v>77</v>
      </c>
      <c r="AY417" s="17" t="s">
        <v>238</v>
      </c>
      <c r="BE417" s="195">
        <f>IF(N417="základní",J417,0)</f>
        <v>0</v>
      </c>
      <c r="BF417" s="195">
        <f>IF(N417="snížená",J417,0)</f>
        <v>0</v>
      </c>
      <c r="BG417" s="195">
        <f>IF(N417="zákl. přenesená",J417,0)</f>
        <v>0</v>
      </c>
      <c r="BH417" s="195">
        <f>IF(N417="sníž. přenesená",J417,0)</f>
        <v>0</v>
      </c>
      <c r="BI417" s="195">
        <f>IF(N417="nulová",J417,0)</f>
        <v>0</v>
      </c>
      <c r="BJ417" s="17" t="s">
        <v>77</v>
      </c>
      <c r="BK417" s="195">
        <f>ROUND(I417*H417,2)</f>
        <v>0</v>
      </c>
      <c r="BL417" s="17" t="s">
        <v>330</v>
      </c>
      <c r="BM417" s="17" t="s">
        <v>2669</v>
      </c>
    </row>
    <row r="418" spans="2:47" s="1" customFormat="1" ht="10">
      <c r="B418" s="34"/>
      <c r="C418" s="35"/>
      <c r="D418" s="196" t="s">
        <v>247</v>
      </c>
      <c r="E418" s="35"/>
      <c r="F418" s="197" t="s">
        <v>2542</v>
      </c>
      <c r="G418" s="35"/>
      <c r="H418" s="35"/>
      <c r="I418" s="113"/>
      <c r="J418" s="35"/>
      <c r="K418" s="35"/>
      <c r="L418" s="38"/>
      <c r="M418" s="198"/>
      <c r="N418" s="60"/>
      <c r="O418" s="60"/>
      <c r="P418" s="60"/>
      <c r="Q418" s="60"/>
      <c r="R418" s="60"/>
      <c r="S418" s="60"/>
      <c r="T418" s="61"/>
      <c r="AT418" s="17" t="s">
        <v>247</v>
      </c>
      <c r="AU418" s="17" t="s">
        <v>77</v>
      </c>
    </row>
    <row r="419" spans="2:63" s="11" customFormat="1" ht="25.9" customHeight="1">
      <c r="B419" s="168"/>
      <c r="C419" s="169"/>
      <c r="D419" s="170" t="s">
        <v>69</v>
      </c>
      <c r="E419" s="171" t="s">
        <v>2670</v>
      </c>
      <c r="F419" s="171" t="s">
        <v>2671</v>
      </c>
      <c r="G419" s="169"/>
      <c r="H419" s="169"/>
      <c r="I419" s="172"/>
      <c r="J419" s="173">
        <f>BK419</f>
        <v>0</v>
      </c>
      <c r="K419" s="169"/>
      <c r="L419" s="174"/>
      <c r="M419" s="175"/>
      <c r="N419" s="176"/>
      <c r="O419" s="176"/>
      <c r="P419" s="177">
        <f>SUM(P420:P462)</f>
        <v>0</v>
      </c>
      <c r="Q419" s="176"/>
      <c r="R419" s="177">
        <f>SUM(R420:R462)</f>
        <v>0</v>
      </c>
      <c r="S419" s="176"/>
      <c r="T419" s="178">
        <f>SUM(T420:T462)</f>
        <v>0</v>
      </c>
      <c r="AR419" s="179" t="s">
        <v>77</v>
      </c>
      <c r="AT419" s="180" t="s">
        <v>69</v>
      </c>
      <c r="AU419" s="180" t="s">
        <v>70</v>
      </c>
      <c r="AY419" s="179" t="s">
        <v>238</v>
      </c>
      <c r="BK419" s="181">
        <f>SUM(BK420:BK462)</f>
        <v>0</v>
      </c>
    </row>
    <row r="420" spans="2:65" s="1" customFormat="1" ht="14.5" customHeight="1">
      <c r="B420" s="34"/>
      <c r="C420" s="184" t="s">
        <v>1143</v>
      </c>
      <c r="D420" s="184" t="s">
        <v>240</v>
      </c>
      <c r="E420" s="185" t="s">
        <v>1143</v>
      </c>
      <c r="F420" s="186" t="s">
        <v>2672</v>
      </c>
      <c r="G420" s="187" t="s">
        <v>2389</v>
      </c>
      <c r="H420" s="188">
        <v>1</v>
      </c>
      <c r="I420" s="189"/>
      <c r="J420" s="190">
        <f>ROUND(I420*H420,2)</f>
        <v>0</v>
      </c>
      <c r="K420" s="186" t="s">
        <v>1</v>
      </c>
      <c r="L420" s="38"/>
      <c r="M420" s="191" t="s">
        <v>1</v>
      </c>
      <c r="N420" s="192" t="s">
        <v>41</v>
      </c>
      <c r="O420" s="60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AR420" s="17" t="s">
        <v>330</v>
      </c>
      <c r="AT420" s="17" t="s">
        <v>240</v>
      </c>
      <c r="AU420" s="17" t="s">
        <v>77</v>
      </c>
      <c r="AY420" s="17" t="s">
        <v>238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17" t="s">
        <v>77</v>
      </c>
      <c r="BK420" s="195">
        <f>ROUND(I420*H420,2)</f>
        <v>0</v>
      </c>
      <c r="BL420" s="17" t="s">
        <v>330</v>
      </c>
      <c r="BM420" s="17" t="s">
        <v>2673</v>
      </c>
    </row>
    <row r="421" spans="2:47" s="1" customFormat="1" ht="10">
      <c r="B421" s="34"/>
      <c r="C421" s="35"/>
      <c r="D421" s="196" t="s">
        <v>247</v>
      </c>
      <c r="E421" s="35"/>
      <c r="F421" s="197" t="s">
        <v>2672</v>
      </c>
      <c r="G421" s="35"/>
      <c r="H421" s="35"/>
      <c r="I421" s="113"/>
      <c r="J421" s="35"/>
      <c r="K421" s="35"/>
      <c r="L421" s="38"/>
      <c r="M421" s="198"/>
      <c r="N421" s="60"/>
      <c r="O421" s="60"/>
      <c r="P421" s="60"/>
      <c r="Q421" s="60"/>
      <c r="R421" s="60"/>
      <c r="S421" s="60"/>
      <c r="T421" s="61"/>
      <c r="AT421" s="17" t="s">
        <v>247</v>
      </c>
      <c r="AU421" s="17" t="s">
        <v>77</v>
      </c>
    </row>
    <row r="422" spans="2:47" s="1" customFormat="1" ht="117">
      <c r="B422" s="34"/>
      <c r="C422" s="35"/>
      <c r="D422" s="196" t="s">
        <v>407</v>
      </c>
      <c r="E422" s="35"/>
      <c r="F422" s="231" t="s">
        <v>2674</v>
      </c>
      <c r="G422" s="35"/>
      <c r="H422" s="35"/>
      <c r="I422" s="113"/>
      <c r="J422" s="35"/>
      <c r="K422" s="35"/>
      <c r="L422" s="38"/>
      <c r="M422" s="198"/>
      <c r="N422" s="60"/>
      <c r="O422" s="60"/>
      <c r="P422" s="60"/>
      <c r="Q422" s="60"/>
      <c r="R422" s="60"/>
      <c r="S422" s="60"/>
      <c r="T422" s="61"/>
      <c r="AT422" s="17" t="s">
        <v>407</v>
      </c>
      <c r="AU422" s="17" t="s">
        <v>77</v>
      </c>
    </row>
    <row r="423" spans="2:65" s="1" customFormat="1" ht="14.5" customHeight="1">
      <c r="B423" s="34"/>
      <c r="C423" s="184" t="s">
        <v>1148</v>
      </c>
      <c r="D423" s="184" t="s">
        <v>240</v>
      </c>
      <c r="E423" s="185" t="s">
        <v>1148</v>
      </c>
      <c r="F423" s="186" t="s">
        <v>2513</v>
      </c>
      <c r="G423" s="187" t="s">
        <v>466</v>
      </c>
      <c r="H423" s="188">
        <v>160</v>
      </c>
      <c r="I423" s="189"/>
      <c r="J423" s="190">
        <f>ROUND(I423*H423,2)</f>
        <v>0</v>
      </c>
      <c r="K423" s="186" t="s">
        <v>1</v>
      </c>
      <c r="L423" s="38"/>
      <c r="M423" s="191" t="s">
        <v>1</v>
      </c>
      <c r="N423" s="192" t="s">
        <v>41</v>
      </c>
      <c r="O423" s="60"/>
      <c r="P423" s="193">
        <f>O423*H423</f>
        <v>0</v>
      </c>
      <c r="Q423" s="193">
        <v>0</v>
      </c>
      <c r="R423" s="193">
        <f>Q423*H423</f>
        <v>0</v>
      </c>
      <c r="S423" s="193">
        <v>0</v>
      </c>
      <c r="T423" s="194">
        <f>S423*H423</f>
        <v>0</v>
      </c>
      <c r="AR423" s="17" t="s">
        <v>330</v>
      </c>
      <c r="AT423" s="17" t="s">
        <v>240</v>
      </c>
      <c r="AU423" s="17" t="s">
        <v>77</v>
      </c>
      <c r="AY423" s="17" t="s">
        <v>238</v>
      </c>
      <c r="BE423" s="195">
        <f>IF(N423="základní",J423,0)</f>
        <v>0</v>
      </c>
      <c r="BF423" s="195">
        <f>IF(N423="snížená",J423,0)</f>
        <v>0</v>
      </c>
      <c r="BG423" s="195">
        <f>IF(N423="zákl. přenesená",J423,0)</f>
        <v>0</v>
      </c>
      <c r="BH423" s="195">
        <f>IF(N423="sníž. přenesená",J423,0)</f>
        <v>0</v>
      </c>
      <c r="BI423" s="195">
        <f>IF(N423="nulová",J423,0)</f>
        <v>0</v>
      </c>
      <c r="BJ423" s="17" t="s">
        <v>77</v>
      </c>
      <c r="BK423" s="195">
        <f>ROUND(I423*H423,2)</f>
        <v>0</v>
      </c>
      <c r="BL423" s="17" t="s">
        <v>330</v>
      </c>
      <c r="BM423" s="17" t="s">
        <v>2675</v>
      </c>
    </row>
    <row r="424" spans="2:47" s="1" customFormat="1" ht="10">
      <c r="B424" s="34"/>
      <c r="C424" s="35"/>
      <c r="D424" s="196" t="s">
        <v>247</v>
      </c>
      <c r="E424" s="35"/>
      <c r="F424" s="197" t="s">
        <v>2513</v>
      </c>
      <c r="G424" s="35"/>
      <c r="H424" s="35"/>
      <c r="I424" s="113"/>
      <c r="J424" s="35"/>
      <c r="K424" s="35"/>
      <c r="L424" s="38"/>
      <c r="M424" s="198"/>
      <c r="N424" s="60"/>
      <c r="O424" s="60"/>
      <c r="P424" s="60"/>
      <c r="Q424" s="60"/>
      <c r="R424" s="60"/>
      <c r="S424" s="60"/>
      <c r="T424" s="61"/>
      <c r="AT424" s="17" t="s">
        <v>247</v>
      </c>
      <c r="AU424" s="17" t="s">
        <v>77</v>
      </c>
    </row>
    <row r="425" spans="2:65" s="1" customFormat="1" ht="14.5" customHeight="1">
      <c r="B425" s="34"/>
      <c r="C425" s="184" t="s">
        <v>1150</v>
      </c>
      <c r="D425" s="184" t="s">
        <v>240</v>
      </c>
      <c r="E425" s="185" t="s">
        <v>1150</v>
      </c>
      <c r="F425" s="186" t="s">
        <v>2514</v>
      </c>
      <c r="G425" s="187" t="s">
        <v>2389</v>
      </c>
      <c r="H425" s="188">
        <v>980</v>
      </c>
      <c r="I425" s="189"/>
      <c r="J425" s="190">
        <f>ROUND(I425*H425,2)</f>
        <v>0</v>
      </c>
      <c r="K425" s="186" t="s">
        <v>1</v>
      </c>
      <c r="L425" s="38"/>
      <c r="M425" s="191" t="s">
        <v>1</v>
      </c>
      <c r="N425" s="192" t="s">
        <v>41</v>
      </c>
      <c r="O425" s="60"/>
      <c r="P425" s="193">
        <f>O425*H425</f>
        <v>0</v>
      </c>
      <c r="Q425" s="193">
        <v>0</v>
      </c>
      <c r="R425" s="193">
        <f>Q425*H425</f>
        <v>0</v>
      </c>
      <c r="S425" s="193">
        <v>0</v>
      </c>
      <c r="T425" s="194">
        <f>S425*H425</f>
        <v>0</v>
      </c>
      <c r="AR425" s="17" t="s">
        <v>330</v>
      </c>
      <c r="AT425" s="17" t="s">
        <v>240</v>
      </c>
      <c r="AU425" s="17" t="s">
        <v>77</v>
      </c>
      <c r="AY425" s="17" t="s">
        <v>238</v>
      </c>
      <c r="BE425" s="195">
        <f>IF(N425="základní",J425,0)</f>
        <v>0</v>
      </c>
      <c r="BF425" s="195">
        <f>IF(N425="snížená",J425,0)</f>
        <v>0</v>
      </c>
      <c r="BG425" s="195">
        <f>IF(N425="zákl. přenesená",J425,0)</f>
        <v>0</v>
      </c>
      <c r="BH425" s="195">
        <f>IF(N425="sníž. přenesená",J425,0)</f>
        <v>0</v>
      </c>
      <c r="BI425" s="195">
        <f>IF(N425="nulová",J425,0)</f>
        <v>0</v>
      </c>
      <c r="BJ425" s="17" t="s">
        <v>77</v>
      </c>
      <c r="BK425" s="195">
        <f>ROUND(I425*H425,2)</f>
        <v>0</v>
      </c>
      <c r="BL425" s="17" t="s">
        <v>330</v>
      </c>
      <c r="BM425" s="17" t="s">
        <v>2676</v>
      </c>
    </row>
    <row r="426" spans="2:47" s="1" customFormat="1" ht="10">
      <c r="B426" s="34"/>
      <c r="C426" s="35"/>
      <c r="D426" s="196" t="s">
        <v>247</v>
      </c>
      <c r="E426" s="35"/>
      <c r="F426" s="197" t="s">
        <v>2514</v>
      </c>
      <c r="G426" s="35"/>
      <c r="H426" s="35"/>
      <c r="I426" s="113"/>
      <c r="J426" s="35"/>
      <c r="K426" s="35"/>
      <c r="L426" s="38"/>
      <c r="M426" s="198"/>
      <c r="N426" s="60"/>
      <c r="O426" s="60"/>
      <c r="P426" s="60"/>
      <c r="Q426" s="60"/>
      <c r="R426" s="60"/>
      <c r="S426" s="60"/>
      <c r="T426" s="61"/>
      <c r="AT426" s="17" t="s">
        <v>247</v>
      </c>
      <c r="AU426" s="17" t="s">
        <v>77</v>
      </c>
    </row>
    <row r="427" spans="2:65" s="1" customFormat="1" ht="14.5" customHeight="1">
      <c r="B427" s="34"/>
      <c r="C427" s="184" t="s">
        <v>1156</v>
      </c>
      <c r="D427" s="184" t="s">
        <v>240</v>
      </c>
      <c r="E427" s="185" t="s">
        <v>1156</v>
      </c>
      <c r="F427" s="186" t="s">
        <v>2677</v>
      </c>
      <c r="G427" s="187" t="s">
        <v>2389</v>
      </c>
      <c r="H427" s="188">
        <v>220</v>
      </c>
      <c r="I427" s="189"/>
      <c r="J427" s="190">
        <f>ROUND(I427*H427,2)</f>
        <v>0</v>
      </c>
      <c r="K427" s="186" t="s">
        <v>1</v>
      </c>
      <c r="L427" s="38"/>
      <c r="M427" s="191" t="s">
        <v>1</v>
      </c>
      <c r="N427" s="192" t="s">
        <v>41</v>
      </c>
      <c r="O427" s="60"/>
      <c r="P427" s="193">
        <f>O427*H427</f>
        <v>0</v>
      </c>
      <c r="Q427" s="193">
        <v>0</v>
      </c>
      <c r="R427" s="193">
        <f>Q427*H427</f>
        <v>0</v>
      </c>
      <c r="S427" s="193">
        <v>0</v>
      </c>
      <c r="T427" s="194">
        <f>S427*H427</f>
        <v>0</v>
      </c>
      <c r="AR427" s="17" t="s">
        <v>330</v>
      </c>
      <c r="AT427" s="17" t="s">
        <v>240</v>
      </c>
      <c r="AU427" s="17" t="s">
        <v>77</v>
      </c>
      <c r="AY427" s="17" t="s">
        <v>238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17" t="s">
        <v>77</v>
      </c>
      <c r="BK427" s="195">
        <f>ROUND(I427*H427,2)</f>
        <v>0</v>
      </c>
      <c r="BL427" s="17" t="s">
        <v>330</v>
      </c>
      <c r="BM427" s="17" t="s">
        <v>2678</v>
      </c>
    </row>
    <row r="428" spans="2:47" s="1" customFormat="1" ht="10">
      <c r="B428" s="34"/>
      <c r="C428" s="35"/>
      <c r="D428" s="196" t="s">
        <v>247</v>
      </c>
      <c r="E428" s="35"/>
      <c r="F428" s="197" t="s">
        <v>2677</v>
      </c>
      <c r="G428" s="35"/>
      <c r="H428" s="35"/>
      <c r="I428" s="113"/>
      <c r="J428" s="35"/>
      <c r="K428" s="35"/>
      <c r="L428" s="38"/>
      <c r="M428" s="198"/>
      <c r="N428" s="60"/>
      <c r="O428" s="60"/>
      <c r="P428" s="60"/>
      <c r="Q428" s="60"/>
      <c r="R428" s="60"/>
      <c r="S428" s="60"/>
      <c r="T428" s="61"/>
      <c r="AT428" s="17" t="s">
        <v>247</v>
      </c>
      <c r="AU428" s="17" t="s">
        <v>77</v>
      </c>
    </row>
    <row r="429" spans="2:65" s="1" customFormat="1" ht="14.5" customHeight="1">
      <c r="B429" s="34"/>
      <c r="C429" s="184" t="s">
        <v>1159</v>
      </c>
      <c r="D429" s="184" t="s">
        <v>240</v>
      </c>
      <c r="E429" s="185" t="s">
        <v>1159</v>
      </c>
      <c r="F429" s="186" t="s">
        <v>2516</v>
      </c>
      <c r="G429" s="187" t="s">
        <v>281</v>
      </c>
      <c r="H429" s="188">
        <v>15</v>
      </c>
      <c r="I429" s="189"/>
      <c r="J429" s="190">
        <f>ROUND(I429*H429,2)</f>
        <v>0</v>
      </c>
      <c r="K429" s="186" t="s">
        <v>1</v>
      </c>
      <c r="L429" s="38"/>
      <c r="M429" s="191" t="s">
        <v>1</v>
      </c>
      <c r="N429" s="192" t="s">
        <v>41</v>
      </c>
      <c r="O429" s="60"/>
      <c r="P429" s="193">
        <f>O429*H429</f>
        <v>0</v>
      </c>
      <c r="Q429" s="193">
        <v>0</v>
      </c>
      <c r="R429" s="193">
        <f>Q429*H429</f>
        <v>0</v>
      </c>
      <c r="S429" s="193">
        <v>0</v>
      </c>
      <c r="T429" s="194">
        <f>S429*H429</f>
        <v>0</v>
      </c>
      <c r="AR429" s="17" t="s">
        <v>330</v>
      </c>
      <c r="AT429" s="17" t="s">
        <v>240</v>
      </c>
      <c r="AU429" s="17" t="s">
        <v>77</v>
      </c>
      <c r="AY429" s="17" t="s">
        <v>238</v>
      </c>
      <c r="BE429" s="195">
        <f>IF(N429="základní",J429,0)</f>
        <v>0</v>
      </c>
      <c r="BF429" s="195">
        <f>IF(N429="snížená",J429,0)</f>
        <v>0</v>
      </c>
      <c r="BG429" s="195">
        <f>IF(N429="zákl. přenesená",J429,0)</f>
        <v>0</v>
      </c>
      <c r="BH429" s="195">
        <f>IF(N429="sníž. přenesená",J429,0)</f>
        <v>0</v>
      </c>
      <c r="BI429" s="195">
        <f>IF(N429="nulová",J429,0)</f>
        <v>0</v>
      </c>
      <c r="BJ429" s="17" t="s">
        <v>77</v>
      </c>
      <c r="BK429" s="195">
        <f>ROUND(I429*H429,2)</f>
        <v>0</v>
      </c>
      <c r="BL429" s="17" t="s">
        <v>330</v>
      </c>
      <c r="BM429" s="17" t="s">
        <v>2679</v>
      </c>
    </row>
    <row r="430" spans="2:47" s="1" customFormat="1" ht="10">
      <c r="B430" s="34"/>
      <c r="C430" s="35"/>
      <c r="D430" s="196" t="s">
        <v>247</v>
      </c>
      <c r="E430" s="35"/>
      <c r="F430" s="197" t="s">
        <v>2516</v>
      </c>
      <c r="G430" s="35"/>
      <c r="H430" s="35"/>
      <c r="I430" s="113"/>
      <c r="J430" s="35"/>
      <c r="K430" s="35"/>
      <c r="L430" s="38"/>
      <c r="M430" s="198"/>
      <c r="N430" s="60"/>
      <c r="O430" s="60"/>
      <c r="P430" s="60"/>
      <c r="Q430" s="60"/>
      <c r="R430" s="60"/>
      <c r="S430" s="60"/>
      <c r="T430" s="61"/>
      <c r="AT430" s="17" t="s">
        <v>247</v>
      </c>
      <c r="AU430" s="17" t="s">
        <v>77</v>
      </c>
    </row>
    <row r="431" spans="2:65" s="1" customFormat="1" ht="14.5" customHeight="1">
      <c r="B431" s="34"/>
      <c r="C431" s="184" t="s">
        <v>1166</v>
      </c>
      <c r="D431" s="184" t="s">
        <v>240</v>
      </c>
      <c r="E431" s="185" t="s">
        <v>1166</v>
      </c>
      <c r="F431" s="186" t="s">
        <v>2680</v>
      </c>
      <c r="G431" s="187" t="s">
        <v>281</v>
      </c>
      <c r="H431" s="188">
        <v>95</v>
      </c>
      <c r="I431" s="189"/>
      <c r="J431" s="190">
        <f>ROUND(I431*H431,2)</f>
        <v>0</v>
      </c>
      <c r="K431" s="186" t="s">
        <v>1</v>
      </c>
      <c r="L431" s="38"/>
      <c r="M431" s="191" t="s">
        <v>1</v>
      </c>
      <c r="N431" s="192" t="s">
        <v>41</v>
      </c>
      <c r="O431" s="60"/>
      <c r="P431" s="193">
        <f>O431*H431</f>
        <v>0</v>
      </c>
      <c r="Q431" s="193">
        <v>0</v>
      </c>
      <c r="R431" s="193">
        <f>Q431*H431</f>
        <v>0</v>
      </c>
      <c r="S431" s="193">
        <v>0</v>
      </c>
      <c r="T431" s="194">
        <f>S431*H431</f>
        <v>0</v>
      </c>
      <c r="AR431" s="17" t="s">
        <v>330</v>
      </c>
      <c r="AT431" s="17" t="s">
        <v>240</v>
      </c>
      <c r="AU431" s="17" t="s">
        <v>77</v>
      </c>
      <c r="AY431" s="17" t="s">
        <v>238</v>
      </c>
      <c r="BE431" s="195">
        <f>IF(N431="základní",J431,0)</f>
        <v>0</v>
      </c>
      <c r="BF431" s="195">
        <f>IF(N431="snížená",J431,0)</f>
        <v>0</v>
      </c>
      <c r="BG431" s="195">
        <f>IF(N431="zákl. přenesená",J431,0)</f>
        <v>0</v>
      </c>
      <c r="BH431" s="195">
        <f>IF(N431="sníž. přenesená",J431,0)</f>
        <v>0</v>
      </c>
      <c r="BI431" s="195">
        <f>IF(N431="nulová",J431,0)</f>
        <v>0</v>
      </c>
      <c r="BJ431" s="17" t="s">
        <v>77</v>
      </c>
      <c r="BK431" s="195">
        <f>ROUND(I431*H431,2)</f>
        <v>0</v>
      </c>
      <c r="BL431" s="17" t="s">
        <v>330</v>
      </c>
      <c r="BM431" s="17" t="s">
        <v>2681</v>
      </c>
    </row>
    <row r="432" spans="2:47" s="1" customFormat="1" ht="10">
      <c r="B432" s="34"/>
      <c r="C432" s="35"/>
      <c r="D432" s="196" t="s">
        <v>247</v>
      </c>
      <c r="E432" s="35"/>
      <c r="F432" s="197" t="s">
        <v>2680</v>
      </c>
      <c r="G432" s="35"/>
      <c r="H432" s="35"/>
      <c r="I432" s="113"/>
      <c r="J432" s="35"/>
      <c r="K432" s="35"/>
      <c r="L432" s="38"/>
      <c r="M432" s="198"/>
      <c r="N432" s="60"/>
      <c r="O432" s="60"/>
      <c r="P432" s="60"/>
      <c r="Q432" s="60"/>
      <c r="R432" s="60"/>
      <c r="S432" s="60"/>
      <c r="T432" s="61"/>
      <c r="AT432" s="17" t="s">
        <v>247</v>
      </c>
      <c r="AU432" s="17" t="s">
        <v>77</v>
      </c>
    </row>
    <row r="433" spans="2:65" s="1" customFormat="1" ht="14.5" customHeight="1">
      <c r="B433" s="34"/>
      <c r="C433" s="184" t="s">
        <v>1171</v>
      </c>
      <c r="D433" s="184" t="s">
        <v>240</v>
      </c>
      <c r="E433" s="185" t="s">
        <v>1171</v>
      </c>
      <c r="F433" s="186" t="s">
        <v>2682</v>
      </c>
      <c r="G433" s="187" t="s">
        <v>281</v>
      </c>
      <c r="H433" s="188">
        <v>210</v>
      </c>
      <c r="I433" s="189"/>
      <c r="J433" s="190">
        <f>ROUND(I433*H433,2)</f>
        <v>0</v>
      </c>
      <c r="K433" s="186" t="s">
        <v>1</v>
      </c>
      <c r="L433" s="38"/>
      <c r="M433" s="191" t="s">
        <v>1</v>
      </c>
      <c r="N433" s="192" t="s">
        <v>41</v>
      </c>
      <c r="O433" s="60"/>
      <c r="P433" s="193">
        <f>O433*H433</f>
        <v>0</v>
      </c>
      <c r="Q433" s="193">
        <v>0</v>
      </c>
      <c r="R433" s="193">
        <f>Q433*H433</f>
        <v>0</v>
      </c>
      <c r="S433" s="193">
        <v>0</v>
      </c>
      <c r="T433" s="194">
        <f>S433*H433</f>
        <v>0</v>
      </c>
      <c r="AR433" s="17" t="s">
        <v>330</v>
      </c>
      <c r="AT433" s="17" t="s">
        <v>240</v>
      </c>
      <c r="AU433" s="17" t="s">
        <v>77</v>
      </c>
      <c r="AY433" s="17" t="s">
        <v>238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17" t="s">
        <v>77</v>
      </c>
      <c r="BK433" s="195">
        <f>ROUND(I433*H433,2)</f>
        <v>0</v>
      </c>
      <c r="BL433" s="17" t="s">
        <v>330</v>
      </c>
      <c r="BM433" s="17" t="s">
        <v>2683</v>
      </c>
    </row>
    <row r="434" spans="2:47" s="1" customFormat="1" ht="10">
      <c r="B434" s="34"/>
      <c r="C434" s="35"/>
      <c r="D434" s="196" t="s">
        <v>247</v>
      </c>
      <c r="E434" s="35"/>
      <c r="F434" s="197" t="s">
        <v>2682</v>
      </c>
      <c r="G434" s="35"/>
      <c r="H434" s="35"/>
      <c r="I434" s="113"/>
      <c r="J434" s="35"/>
      <c r="K434" s="35"/>
      <c r="L434" s="38"/>
      <c r="M434" s="198"/>
      <c r="N434" s="60"/>
      <c r="O434" s="60"/>
      <c r="P434" s="60"/>
      <c r="Q434" s="60"/>
      <c r="R434" s="60"/>
      <c r="S434" s="60"/>
      <c r="T434" s="61"/>
      <c r="AT434" s="17" t="s">
        <v>247</v>
      </c>
      <c r="AU434" s="17" t="s">
        <v>77</v>
      </c>
    </row>
    <row r="435" spans="2:65" s="1" customFormat="1" ht="14.5" customHeight="1">
      <c r="B435" s="34"/>
      <c r="C435" s="184" t="s">
        <v>1175</v>
      </c>
      <c r="D435" s="184" t="s">
        <v>240</v>
      </c>
      <c r="E435" s="185" t="s">
        <v>1175</v>
      </c>
      <c r="F435" s="186" t="s">
        <v>2684</v>
      </c>
      <c r="G435" s="187" t="s">
        <v>281</v>
      </c>
      <c r="H435" s="188">
        <v>20</v>
      </c>
      <c r="I435" s="189"/>
      <c r="J435" s="190">
        <f>ROUND(I435*H435,2)</f>
        <v>0</v>
      </c>
      <c r="K435" s="186" t="s">
        <v>1</v>
      </c>
      <c r="L435" s="38"/>
      <c r="M435" s="191" t="s">
        <v>1</v>
      </c>
      <c r="N435" s="192" t="s">
        <v>41</v>
      </c>
      <c r="O435" s="60"/>
      <c r="P435" s="193">
        <f>O435*H435</f>
        <v>0</v>
      </c>
      <c r="Q435" s="193">
        <v>0</v>
      </c>
      <c r="R435" s="193">
        <f>Q435*H435</f>
        <v>0</v>
      </c>
      <c r="S435" s="193">
        <v>0</v>
      </c>
      <c r="T435" s="194">
        <f>S435*H435</f>
        <v>0</v>
      </c>
      <c r="AR435" s="17" t="s">
        <v>330</v>
      </c>
      <c r="AT435" s="17" t="s">
        <v>240</v>
      </c>
      <c r="AU435" s="17" t="s">
        <v>77</v>
      </c>
      <c r="AY435" s="17" t="s">
        <v>238</v>
      </c>
      <c r="BE435" s="195">
        <f>IF(N435="základní",J435,0)</f>
        <v>0</v>
      </c>
      <c r="BF435" s="195">
        <f>IF(N435="snížená",J435,0)</f>
        <v>0</v>
      </c>
      <c r="BG435" s="195">
        <f>IF(N435="zákl. přenesená",J435,0)</f>
        <v>0</v>
      </c>
      <c r="BH435" s="195">
        <f>IF(N435="sníž. přenesená",J435,0)</f>
        <v>0</v>
      </c>
      <c r="BI435" s="195">
        <f>IF(N435="nulová",J435,0)</f>
        <v>0</v>
      </c>
      <c r="BJ435" s="17" t="s">
        <v>77</v>
      </c>
      <c r="BK435" s="195">
        <f>ROUND(I435*H435,2)</f>
        <v>0</v>
      </c>
      <c r="BL435" s="17" t="s">
        <v>330</v>
      </c>
      <c r="BM435" s="17" t="s">
        <v>2685</v>
      </c>
    </row>
    <row r="436" spans="2:47" s="1" customFormat="1" ht="10">
      <c r="B436" s="34"/>
      <c r="C436" s="35"/>
      <c r="D436" s="196" t="s">
        <v>247</v>
      </c>
      <c r="E436" s="35"/>
      <c r="F436" s="197" t="s">
        <v>2684</v>
      </c>
      <c r="G436" s="35"/>
      <c r="H436" s="35"/>
      <c r="I436" s="113"/>
      <c r="J436" s="35"/>
      <c r="K436" s="35"/>
      <c r="L436" s="38"/>
      <c r="M436" s="198"/>
      <c r="N436" s="60"/>
      <c r="O436" s="60"/>
      <c r="P436" s="60"/>
      <c r="Q436" s="60"/>
      <c r="R436" s="60"/>
      <c r="S436" s="60"/>
      <c r="T436" s="61"/>
      <c r="AT436" s="17" t="s">
        <v>247</v>
      </c>
      <c r="AU436" s="17" t="s">
        <v>77</v>
      </c>
    </row>
    <row r="437" spans="2:65" s="1" customFormat="1" ht="14.5" customHeight="1">
      <c r="B437" s="34"/>
      <c r="C437" s="184" t="s">
        <v>1181</v>
      </c>
      <c r="D437" s="184" t="s">
        <v>240</v>
      </c>
      <c r="E437" s="185" t="s">
        <v>1181</v>
      </c>
      <c r="F437" s="186" t="s">
        <v>2686</v>
      </c>
      <c r="G437" s="187" t="s">
        <v>281</v>
      </c>
      <c r="H437" s="188">
        <v>45</v>
      </c>
      <c r="I437" s="189"/>
      <c r="J437" s="190">
        <f>ROUND(I437*H437,2)</f>
        <v>0</v>
      </c>
      <c r="K437" s="186" t="s">
        <v>1</v>
      </c>
      <c r="L437" s="38"/>
      <c r="M437" s="191" t="s">
        <v>1</v>
      </c>
      <c r="N437" s="192" t="s">
        <v>41</v>
      </c>
      <c r="O437" s="60"/>
      <c r="P437" s="193">
        <f>O437*H437</f>
        <v>0</v>
      </c>
      <c r="Q437" s="193">
        <v>0</v>
      </c>
      <c r="R437" s="193">
        <f>Q437*H437</f>
        <v>0</v>
      </c>
      <c r="S437" s="193">
        <v>0</v>
      </c>
      <c r="T437" s="194">
        <f>S437*H437</f>
        <v>0</v>
      </c>
      <c r="AR437" s="17" t="s">
        <v>330</v>
      </c>
      <c r="AT437" s="17" t="s">
        <v>240</v>
      </c>
      <c r="AU437" s="17" t="s">
        <v>77</v>
      </c>
      <c r="AY437" s="17" t="s">
        <v>238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17" t="s">
        <v>77</v>
      </c>
      <c r="BK437" s="195">
        <f>ROUND(I437*H437,2)</f>
        <v>0</v>
      </c>
      <c r="BL437" s="17" t="s">
        <v>330</v>
      </c>
      <c r="BM437" s="17" t="s">
        <v>2687</v>
      </c>
    </row>
    <row r="438" spans="2:47" s="1" customFormat="1" ht="10">
      <c r="B438" s="34"/>
      <c r="C438" s="35"/>
      <c r="D438" s="196" t="s">
        <v>247</v>
      </c>
      <c r="E438" s="35"/>
      <c r="F438" s="197" t="s">
        <v>2686</v>
      </c>
      <c r="G438" s="35"/>
      <c r="H438" s="35"/>
      <c r="I438" s="113"/>
      <c r="J438" s="35"/>
      <c r="K438" s="35"/>
      <c r="L438" s="38"/>
      <c r="M438" s="198"/>
      <c r="N438" s="60"/>
      <c r="O438" s="60"/>
      <c r="P438" s="60"/>
      <c r="Q438" s="60"/>
      <c r="R438" s="60"/>
      <c r="S438" s="60"/>
      <c r="T438" s="61"/>
      <c r="AT438" s="17" t="s">
        <v>247</v>
      </c>
      <c r="AU438" s="17" t="s">
        <v>77</v>
      </c>
    </row>
    <row r="439" spans="2:65" s="1" customFormat="1" ht="14.5" customHeight="1">
      <c r="B439" s="34"/>
      <c r="C439" s="184" t="s">
        <v>1187</v>
      </c>
      <c r="D439" s="184" t="s">
        <v>240</v>
      </c>
      <c r="E439" s="185" t="s">
        <v>1187</v>
      </c>
      <c r="F439" s="186" t="s">
        <v>2559</v>
      </c>
      <c r="G439" s="187" t="s">
        <v>281</v>
      </c>
      <c r="H439" s="188">
        <v>60</v>
      </c>
      <c r="I439" s="189"/>
      <c r="J439" s="190">
        <f>ROUND(I439*H439,2)</f>
        <v>0</v>
      </c>
      <c r="K439" s="186" t="s">
        <v>1</v>
      </c>
      <c r="L439" s="38"/>
      <c r="M439" s="191" t="s">
        <v>1</v>
      </c>
      <c r="N439" s="192" t="s">
        <v>41</v>
      </c>
      <c r="O439" s="60"/>
      <c r="P439" s="193">
        <f>O439*H439</f>
        <v>0</v>
      </c>
      <c r="Q439" s="193">
        <v>0</v>
      </c>
      <c r="R439" s="193">
        <f>Q439*H439</f>
        <v>0</v>
      </c>
      <c r="S439" s="193">
        <v>0</v>
      </c>
      <c r="T439" s="194">
        <f>S439*H439</f>
        <v>0</v>
      </c>
      <c r="AR439" s="17" t="s">
        <v>330</v>
      </c>
      <c r="AT439" s="17" t="s">
        <v>240</v>
      </c>
      <c r="AU439" s="17" t="s">
        <v>77</v>
      </c>
      <c r="AY439" s="17" t="s">
        <v>238</v>
      </c>
      <c r="BE439" s="195">
        <f>IF(N439="základní",J439,0)</f>
        <v>0</v>
      </c>
      <c r="BF439" s="195">
        <f>IF(N439="snížená",J439,0)</f>
        <v>0</v>
      </c>
      <c r="BG439" s="195">
        <f>IF(N439="zákl. přenesená",J439,0)</f>
        <v>0</v>
      </c>
      <c r="BH439" s="195">
        <f>IF(N439="sníž. přenesená",J439,0)</f>
        <v>0</v>
      </c>
      <c r="BI439" s="195">
        <f>IF(N439="nulová",J439,0)</f>
        <v>0</v>
      </c>
      <c r="BJ439" s="17" t="s">
        <v>77</v>
      </c>
      <c r="BK439" s="195">
        <f>ROUND(I439*H439,2)</f>
        <v>0</v>
      </c>
      <c r="BL439" s="17" t="s">
        <v>330</v>
      </c>
      <c r="BM439" s="17" t="s">
        <v>2688</v>
      </c>
    </row>
    <row r="440" spans="2:47" s="1" customFormat="1" ht="10">
      <c r="B440" s="34"/>
      <c r="C440" s="35"/>
      <c r="D440" s="196" t="s">
        <v>247</v>
      </c>
      <c r="E440" s="35"/>
      <c r="F440" s="197" t="s">
        <v>2559</v>
      </c>
      <c r="G440" s="35"/>
      <c r="H440" s="35"/>
      <c r="I440" s="113"/>
      <c r="J440" s="35"/>
      <c r="K440" s="35"/>
      <c r="L440" s="38"/>
      <c r="M440" s="198"/>
      <c r="N440" s="60"/>
      <c r="O440" s="60"/>
      <c r="P440" s="60"/>
      <c r="Q440" s="60"/>
      <c r="R440" s="60"/>
      <c r="S440" s="60"/>
      <c r="T440" s="61"/>
      <c r="AT440" s="17" t="s">
        <v>247</v>
      </c>
      <c r="AU440" s="17" t="s">
        <v>77</v>
      </c>
    </row>
    <row r="441" spans="2:65" s="1" customFormat="1" ht="14.5" customHeight="1">
      <c r="B441" s="34"/>
      <c r="C441" s="184" t="s">
        <v>1193</v>
      </c>
      <c r="D441" s="184" t="s">
        <v>240</v>
      </c>
      <c r="E441" s="185" t="s">
        <v>1193</v>
      </c>
      <c r="F441" s="186" t="s">
        <v>2561</v>
      </c>
      <c r="G441" s="187" t="s">
        <v>2389</v>
      </c>
      <c r="H441" s="188">
        <v>2</v>
      </c>
      <c r="I441" s="189"/>
      <c r="J441" s="190">
        <f>ROUND(I441*H441,2)</f>
        <v>0</v>
      </c>
      <c r="K441" s="186" t="s">
        <v>1</v>
      </c>
      <c r="L441" s="38"/>
      <c r="M441" s="191" t="s">
        <v>1</v>
      </c>
      <c r="N441" s="192" t="s">
        <v>41</v>
      </c>
      <c r="O441" s="60"/>
      <c r="P441" s="193">
        <f>O441*H441</f>
        <v>0</v>
      </c>
      <c r="Q441" s="193">
        <v>0</v>
      </c>
      <c r="R441" s="193">
        <f>Q441*H441</f>
        <v>0</v>
      </c>
      <c r="S441" s="193">
        <v>0</v>
      </c>
      <c r="T441" s="194">
        <f>S441*H441</f>
        <v>0</v>
      </c>
      <c r="AR441" s="17" t="s">
        <v>330</v>
      </c>
      <c r="AT441" s="17" t="s">
        <v>240</v>
      </c>
      <c r="AU441" s="17" t="s">
        <v>77</v>
      </c>
      <c r="AY441" s="17" t="s">
        <v>238</v>
      </c>
      <c r="BE441" s="195">
        <f>IF(N441="základní",J441,0)</f>
        <v>0</v>
      </c>
      <c r="BF441" s="195">
        <f>IF(N441="snížená",J441,0)</f>
        <v>0</v>
      </c>
      <c r="BG441" s="195">
        <f>IF(N441="zákl. přenesená",J441,0)</f>
        <v>0</v>
      </c>
      <c r="BH441" s="195">
        <f>IF(N441="sníž. přenesená",J441,0)</f>
        <v>0</v>
      </c>
      <c r="BI441" s="195">
        <f>IF(N441="nulová",J441,0)</f>
        <v>0</v>
      </c>
      <c r="BJ441" s="17" t="s">
        <v>77</v>
      </c>
      <c r="BK441" s="195">
        <f>ROUND(I441*H441,2)</f>
        <v>0</v>
      </c>
      <c r="BL441" s="17" t="s">
        <v>330</v>
      </c>
      <c r="BM441" s="17" t="s">
        <v>2689</v>
      </c>
    </row>
    <row r="442" spans="2:47" s="1" customFormat="1" ht="10">
      <c r="B442" s="34"/>
      <c r="C442" s="35"/>
      <c r="D442" s="196" t="s">
        <v>247</v>
      </c>
      <c r="E442" s="35"/>
      <c r="F442" s="197" t="s">
        <v>2561</v>
      </c>
      <c r="G442" s="35"/>
      <c r="H442" s="35"/>
      <c r="I442" s="113"/>
      <c r="J442" s="35"/>
      <c r="K442" s="35"/>
      <c r="L442" s="38"/>
      <c r="M442" s="198"/>
      <c r="N442" s="60"/>
      <c r="O442" s="60"/>
      <c r="P442" s="60"/>
      <c r="Q442" s="60"/>
      <c r="R442" s="60"/>
      <c r="S442" s="60"/>
      <c r="T442" s="61"/>
      <c r="AT442" s="17" t="s">
        <v>247</v>
      </c>
      <c r="AU442" s="17" t="s">
        <v>77</v>
      </c>
    </row>
    <row r="443" spans="2:65" s="1" customFormat="1" ht="14.5" customHeight="1">
      <c r="B443" s="34"/>
      <c r="C443" s="184" t="s">
        <v>1202</v>
      </c>
      <c r="D443" s="184" t="s">
        <v>240</v>
      </c>
      <c r="E443" s="185" t="s">
        <v>1202</v>
      </c>
      <c r="F443" s="186" t="s">
        <v>2527</v>
      </c>
      <c r="G443" s="187" t="s">
        <v>2389</v>
      </c>
      <c r="H443" s="188">
        <v>8</v>
      </c>
      <c r="I443" s="189"/>
      <c r="J443" s="190">
        <f>ROUND(I443*H443,2)</f>
        <v>0</v>
      </c>
      <c r="K443" s="186" t="s">
        <v>1</v>
      </c>
      <c r="L443" s="38"/>
      <c r="M443" s="191" t="s">
        <v>1</v>
      </c>
      <c r="N443" s="192" t="s">
        <v>41</v>
      </c>
      <c r="O443" s="60"/>
      <c r="P443" s="193">
        <f>O443*H443</f>
        <v>0</v>
      </c>
      <c r="Q443" s="193">
        <v>0</v>
      </c>
      <c r="R443" s="193">
        <f>Q443*H443</f>
        <v>0</v>
      </c>
      <c r="S443" s="193">
        <v>0</v>
      </c>
      <c r="T443" s="194">
        <f>S443*H443</f>
        <v>0</v>
      </c>
      <c r="AR443" s="17" t="s">
        <v>330</v>
      </c>
      <c r="AT443" s="17" t="s">
        <v>240</v>
      </c>
      <c r="AU443" s="17" t="s">
        <v>77</v>
      </c>
      <c r="AY443" s="17" t="s">
        <v>238</v>
      </c>
      <c r="BE443" s="195">
        <f>IF(N443="základní",J443,0)</f>
        <v>0</v>
      </c>
      <c r="BF443" s="195">
        <f>IF(N443="snížená",J443,0)</f>
        <v>0</v>
      </c>
      <c r="BG443" s="195">
        <f>IF(N443="zákl. přenesená",J443,0)</f>
        <v>0</v>
      </c>
      <c r="BH443" s="195">
        <f>IF(N443="sníž. přenesená",J443,0)</f>
        <v>0</v>
      </c>
      <c r="BI443" s="195">
        <f>IF(N443="nulová",J443,0)</f>
        <v>0</v>
      </c>
      <c r="BJ443" s="17" t="s">
        <v>77</v>
      </c>
      <c r="BK443" s="195">
        <f>ROUND(I443*H443,2)</f>
        <v>0</v>
      </c>
      <c r="BL443" s="17" t="s">
        <v>330</v>
      </c>
      <c r="BM443" s="17" t="s">
        <v>2690</v>
      </c>
    </row>
    <row r="444" spans="2:47" s="1" customFormat="1" ht="10">
      <c r="B444" s="34"/>
      <c r="C444" s="35"/>
      <c r="D444" s="196" t="s">
        <v>247</v>
      </c>
      <c r="E444" s="35"/>
      <c r="F444" s="197" t="s">
        <v>2527</v>
      </c>
      <c r="G444" s="35"/>
      <c r="H444" s="35"/>
      <c r="I444" s="113"/>
      <c r="J444" s="35"/>
      <c r="K444" s="35"/>
      <c r="L444" s="38"/>
      <c r="M444" s="198"/>
      <c r="N444" s="60"/>
      <c r="O444" s="60"/>
      <c r="P444" s="60"/>
      <c r="Q444" s="60"/>
      <c r="R444" s="60"/>
      <c r="S444" s="60"/>
      <c r="T444" s="61"/>
      <c r="AT444" s="17" t="s">
        <v>247</v>
      </c>
      <c r="AU444" s="17" t="s">
        <v>77</v>
      </c>
    </row>
    <row r="445" spans="2:65" s="1" customFormat="1" ht="14.5" customHeight="1">
      <c r="B445" s="34"/>
      <c r="C445" s="184" t="s">
        <v>1207</v>
      </c>
      <c r="D445" s="184" t="s">
        <v>240</v>
      </c>
      <c r="E445" s="185" t="s">
        <v>1207</v>
      </c>
      <c r="F445" s="186" t="s">
        <v>2691</v>
      </c>
      <c r="G445" s="187" t="s">
        <v>2389</v>
      </c>
      <c r="H445" s="188">
        <v>2</v>
      </c>
      <c r="I445" s="189"/>
      <c r="J445" s="190">
        <f>ROUND(I445*H445,2)</f>
        <v>0</v>
      </c>
      <c r="K445" s="186" t="s">
        <v>1</v>
      </c>
      <c r="L445" s="38"/>
      <c r="M445" s="191" t="s">
        <v>1</v>
      </c>
      <c r="N445" s="192" t="s">
        <v>41</v>
      </c>
      <c r="O445" s="60"/>
      <c r="P445" s="193">
        <f>O445*H445</f>
        <v>0</v>
      </c>
      <c r="Q445" s="193">
        <v>0</v>
      </c>
      <c r="R445" s="193">
        <f>Q445*H445</f>
        <v>0</v>
      </c>
      <c r="S445" s="193">
        <v>0</v>
      </c>
      <c r="T445" s="194">
        <f>S445*H445</f>
        <v>0</v>
      </c>
      <c r="AR445" s="17" t="s">
        <v>330</v>
      </c>
      <c r="AT445" s="17" t="s">
        <v>240</v>
      </c>
      <c r="AU445" s="17" t="s">
        <v>77</v>
      </c>
      <c r="AY445" s="17" t="s">
        <v>238</v>
      </c>
      <c r="BE445" s="195">
        <f>IF(N445="základní",J445,0)</f>
        <v>0</v>
      </c>
      <c r="BF445" s="195">
        <f>IF(N445="snížená",J445,0)</f>
        <v>0</v>
      </c>
      <c r="BG445" s="195">
        <f>IF(N445="zákl. přenesená",J445,0)</f>
        <v>0</v>
      </c>
      <c r="BH445" s="195">
        <f>IF(N445="sníž. přenesená",J445,0)</f>
        <v>0</v>
      </c>
      <c r="BI445" s="195">
        <f>IF(N445="nulová",J445,0)</f>
        <v>0</v>
      </c>
      <c r="BJ445" s="17" t="s">
        <v>77</v>
      </c>
      <c r="BK445" s="195">
        <f>ROUND(I445*H445,2)</f>
        <v>0</v>
      </c>
      <c r="BL445" s="17" t="s">
        <v>330</v>
      </c>
      <c r="BM445" s="17" t="s">
        <v>2692</v>
      </c>
    </row>
    <row r="446" spans="2:47" s="1" customFormat="1" ht="10">
      <c r="B446" s="34"/>
      <c r="C446" s="35"/>
      <c r="D446" s="196" t="s">
        <v>247</v>
      </c>
      <c r="E446" s="35"/>
      <c r="F446" s="197" t="s">
        <v>2691</v>
      </c>
      <c r="G446" s="35"/>
      <c r="H446" s="35"/>
      <c r="I446" s="113"/>
      <c r="J446" s="35"/>
      <c r="K446" s="35"/>
      <c r="L446" s="38"/>
      <c r="M446" s="198"/>
      <c r="N446" s="60"/>
      <c r="O446" s="60"/>
      <c r="P446" s="60"/>
      <c r="Q446" s="60"/>
      <c r="R446" s="60"/>
      <c r="S446" s="60"/>
      <c r="T446" s="61"/>
      <c r="AT446" s="17" t="s">
        <v>247</v>
      </c>
      <c r="AU446" s="17" t="s">
        <v>77</v>
      </c>
    </row>
    <row r="447" spans="2:65" s="1" customFormat="1" ht="14.5" customHeight="1">
      <c r="B447" s="34"/>
      <c r="C447" s="184" t="s">
        <v>1212</v>
      </c>
      <c r="D447" s="184" t="s">
        <v>240</v>
      </c>
      <c r="E447" s="185" t="s">
        <v>1212</v>
      </c>
      <c r="F447" s="186" t="s">
        <v>2693</v>
      </c>
      <c r="G447" s="187" t="s">
        <v>2389</v>
      </c>
      <c r="H447" s="188">
        <v>2</v>
      </c>
      <c r="I447" s="189"/>
      <c r="J447" s="190">
        <f>ROUND(I447*H447,2)</f>
        <v>0</v>
      </c>
      <c r="K447" s="186" t="s">
        <v>1</v>
      </c>
      <c r="L447" s="38"/>
      <c r="M447" s="191" t="s">
        <v>1</v>
      </c>
      <c r="N447" s="192" t="s">
        <v>41</v>
      </c>
      <c r="O447" s="60"/>
      <c r="P447" s="193">
        <f>O447*H447</f>
        <v>0</v>
      </c>
      <c r="Q447" s="193">
        <v>0</v>
      </c>
      <c r="R447" s="193">
        <f>Q447*H447</f>
        <v>0</v>
      </c>
      <c r="S447" s="193">
        <v>0</v>
      </c>
      <c r="T447" s="194">
        <f>S447*H447</f>
        <v>0</v>
      </c>
      <c r="AR447" s="17" t="s">
        <v>330</v>
      </c>
      <c r="AT447" s="17" t="s">
        <v>240</v>
      </c>
      <c r="AU447" s="17" t="s">
        <v>77</v>
      </c>
      <c r="AY447" s="17" t="s">
        <v>238</v>
      </c>
      <c r="BE447" s="195">
        <f>IF(N447="základní",J447,0)</f>
        <v>0</v>
      </c>
      <c r="BF447" s="195">
        <f>IF(N447="snížená",J447,0)</f>
        <v>0</v>
      </c>
      <c r="BG447" s="195">
        <f>IF(N447="zákl. přenesená",J447,0)</f>
        <v>0</v>
      </c>
      <c r="BH447" s="195">
        <f>IF(N447="sníž. přenesená",J447,0)</f>
        <v>0</v>
      </c>
      <c r="BI447" s="195">
        <f>IF(N447="nulová",J447,0)</f>
        <v>0</v>
      </c>
      <c r="BJ447" s="17" t="s">
        <v>77</v>
      </c>
      <c r="BK447" s="195">
        <f>ROUND(I447*H447,2)</f>
        <v>0</v>
      </c>
      <c r="BL447" s="17" t="s">
        <v>330</v>
      </c>
      <c r="BM447" s="17" t="s">
        <v>2694</v>
      </c>
    </row>
    <row r="448" spans="2:47" s="1" customFormat="1" ht="10">
      <c r="B448" s="34"/>
      <c r="C448" s="35"/>
      <c r="D448" s="196" t="s">
        <v>247</v>
      </c>
      <c r="E448" s="35"/>
      <c r="F448" s="197" t="s">
        <v>2693</v>
      </c>
      <c r="G448" s="35"/>
      <c r="H448" s="35"/>
      <c r="I448" s="113"/>
      <c r="J448" s="35"/>
      <c r="K448" s="35"/>
      <c r="L448" s="38"/>
      <c r="M448" s="198"/>
      <c r="N448" s="60"/>
      <c r="O448" s="60"/>
      <c r="P448" s="60"/>
      <c r="Q448" s="60"/>
      <c r="R448" s="60"/>
      <c r="S448" s="60"/>
      <c r="T448" s="61"/>
      <c r="AT448" s="17" t="s">
        <v>247</v>
      </c>
      <c r="AU448" s="17" t="s">
        <v>77</v>
      </c>
    </row>
    <row r="449" spans="2:65" s="1" customFormat="1" ht="14.5" customHeight="1">
      <c r="B449" s="34"/>
      <c r="C449" s="184" t="s">
        <v>1217</v>
      </c>
      <c r="D449" s="184" t="s">
        <v>240</v>
      </c>
      <c r="E449" s="185" t="s">
        <v>1217</v>
      </c>
      <c r="F449" s="186" t="s">
        <v>2695</v>
      </c>
      <c r="G449" s="187" t="s">
        <v>2389</v>
      </c>
      <c r="H449" s="188">
        <v>2</v>
      </c>
      <c r="I449" s="189"/>
      <c r="J449" s="190">
        <f>ROUND(I449*H449,2)</f>
        <v>0</v>
      </c>
      <c r="K449" s="186" t="s">
        <v>1</v>
      </c>
      <c r="L449" s="38"/>
      <c r="M449" s="191" t="s">
        <v>1</v>
      </c>
      <c r="N449" s="192" t="s">
        <v>41</v>
      </c>
      <c r="O449" s="60"/>
      <c r="P449" s="193">
        <f>O449*H449</f>
        <v>0</v>
      </c>
      <c r="Q449" s="193">
        <v>0</v>
      </c>
      <c r="R449" s="193">
        <f>Q449*H449</f>
        <v>0</v>
      </c>
      <c r="S449" s="193">
        <v>0</v>
      </c>
      <c r="T449" s="194">
        <f>S449*H449</f>
        <v>0</v>
      </c>
      <c r="AR449" s="17" t="s">
        <v>330</v>
      </c>
      <c r="AT449" s="17" t="s">
        <v>240</v>
      </c>
      <c r="AU449" s="17" t="s">
        <v>77</v>
      </c>
      <c r="AY449" s="17" t="s">
        <v>238</v>
      </c>
      <c r="BE449" s="195">
        <f>IF(N449="základní",J449,0)</f>
        <v>0</v>
      </c>
      <c r="BF449" s="195">
        <f>IF(N449="snížená",J449,0)</f>
        <v>0</v>
      </c>
      <c r="BG449" s="195">
        <f>IF(N449="zákl. přenesená",J449,0)</f>
        <v>0</v>
      </c>
      <c r="BH449" s="195">
        <f>IF(N449="sníž. přenesená",J449,0)</f>
        <v>0</v>
      </c>
      <c r="BI449" s="195">
        <f>IF(N449="nulová",J449,0)</f>
        <v>0</v>
      </c>
      <c r="BJ449" s="17" t="s">
        <v>77</v>
      </c>
      <c r="BK449" s="195">
        <f>ROUND(I449*H449,2)</f>
        <v>0</v>
      </c>
      <c r="BL449" s="17" t="s">
        <v>330</v>
      </c>
      <c r="BM449" s="17" t="s">
        <v>1890</v>
      </c>
    </row>
    <row r="450" spans="2:47" s="1" customFormat="1" ht="10">
      <c r="B450" s="34"/>
      <c r="C450" s="35"/>
      <c r="D450" s="196" t="s">
        <v>247</v>
      </c>
      <c r="E450" s="35"/>
      <c r="F450" s="197" t="s">
        <v>2695</v>
      </c>
      <c r="G450" s="35"/>
      <c r="H450" s="35"/>
      <c r="I450" s="113"/>
      <c r="J450" s="35"/>
      <c r="K450" s="35"/>
      <c r="L450" s="38"/>
      <c r="M450" s="198"/>
      <c r="N450" s="60"/>
      <c r="O450" s="60"/>
      <c r="P450" s="60"/>
      <c r="Q450" s="60"/>
      <c r="R450" s="60"/>
      <c r="S450" s="60"/>
      <c r="T450" s="61"/>
      <c r="AT450" s="17" t="s">
        <v>247</v>
      </c>
      <c r="AU450" s="17" t="s">
        <v>77</v>
      </c>
    </row>
    <row r="451" spans="2:65" s="1" customFormat="1" ht="14.5" customHeight="1">
      <c r="B451" s="34"/>
      <c r="C451" s="184" t="s">
        <v>1222</v>
      </c>
      <c r="D451" s="184" t="s">
        <v>240</v>
      </c>
      <c r="E451" s="185" t="s">
        <v>1222</v>
      </c>
      <c r="F451" s="186" t="s">
        <v>2532</v>
      </c>
      <c r="G451" s="187" t="s">
        <v>2389</v>
      </c>
      <c r="H451" s="188">
        <v>12</v>
      </c>
      <c r="I451" s="189"/>
      <c r="J451" s="190">
        <f>ROUND(I451*H451,2)</f>
        <v>0</v>
      </c>
      <c r="K451" s="186" t="s">
        <v>1</v>
      </c>
      <c r="L451" s="38"/>
      <c r="M451" s="191" t="s">
        <v>1</v>
      </c>
      <c r="N451" s="192" t="s">
        <v>41</v>
      </c>
      <c r="O451" s="60"/>
      <c r="P451" s="193">
        <f>O451*H451</f>
        <v>0</v>
      </c>
      <c r="Q451" s="193">
        <v>0</v>
      </c>
      <c r="R451" s="193">
        <f>Q451*H451</f>
        <v>0</v>
      </c>
      <c r="S451" s="193">
        <v>0</v>
      </c>
      <c r="T451" s="194">
        <f>S451*H451</f>
        <v>0</v>
      </c>
      <c r="AR451" s="17" t="s">
        <v>330</v>
      </c>
      <c r="AT451" s="17" t="s">
        <v>240</v>
      </c>
      <c r="AU451" s="17" t="s">
        <v>77</v>
      </c>
      <c r="AY451" s="17" t="s">
        <v>238</v>
      </c>
      <c r="BE451" s="195">
        <f>IF(N451="základní",J451,0)</f>
        <v>0</v>
      </c>
      <c r="BF451" s="195">
        <f>IF(N451="snížená",J451,0)</f>
        <v>0</v>
      </c>
      <c r="BG451" s="195">
        <f>IF(N451="zákl. přenesená",J451,0)</f>
        <v>0</v>
      </c>
      <c r="BH451" s="195">
        <f>IF(N451="sníž. přenesená",J451,0)</f>
        <v>0</v>
      </c>
      <c r="BI451" s="195">
        <f>IF(N451="nulová",J451,0)</f>
        <v>0</v>
      </c>
      <c r="BJ451" s="17" t="s">
        <v>77</v>
      </c>
      <c r="BK451" s="195">
        <f>ROUND(I451*H451,2)</f>
        <v>0</v>
      </c>
      <c r="BL451" s="17" t="s">
        <v>330</v>
      </c>
      <c r="BM451" s="17" t="s">
        <v>2696</v>
      </c>
    </row>
    <row r="452" spans="2:47" s="1" customFormat="1" ht="10">
      <c r="B452" s="34"/>
      <c r="C452" s="35"/>
      <c r="D452" s="196" t="s">
        <v>247</v>
      </c>
      <c r="E452" s="35"/>
      <c r="F452" s="197" t="s">
        <v>2532</v>
      </c>
      <c r="G452" s="35"/>
      <c r="H452" s="35"/>
      <c r="I452" s="113"/>
      <c r="J452" s="35"/>
      <c r="K452" s="35"/>
      <c r="L452" s="38"/>
      <c r="M452" s="198"/>
      <c r="N452" s="60"/>
      <c r="O452" s="60"/>
      <c r="P452" s="60"/>
      <c r="Q452" s="60"/>
      <c r="R452" s="60"/>
      <c r="S452" s="60"/>
      <c r="T452" s="61"/>
      <c r="AT452" s="17" t="s">
        <v>247</v>
      </c>
      <c r="AU452" s="17" t="s">
        <v>77</v>
      </c>
    </row>
    <row r="453" spans="2:65" s="1" customFormat="1" ht="14.5" customHeight="1">
      <c r="B453" s="34"/>
      <c r="C453" s="184" t="s">
        <v>1228</v>
      </c>
      <c r="D453" s="184" t="s">
        <v>240</v>
      </c>
      <c r="E453" s="185" t="s">
        <v>1228</v>
      </c>
      <c r="F453" s="186" t="s">
        <v>2697</v>
      </c>
      <c r="G453" s="187" t="s">
        <v>2389</v>
      </c>
      <c r="H453" s="188">
        <v>1</v>
      </c>
      <c r="I453" s="189"/>
      <c r="J453" s="190">
        <f>ROUND(I453*H453,2)</f>
        <v>0</v>
      </c>
      <c r="K453" s="186" t="s">
        <v>1</v>
      </c>
      <c r="L453" s="38"/>
      <c r="M453" s="191" t="s">
        <v>1</v>
      </c>
      <c r="N453" s="192" t="s">
        <v>41</v>
      </c>
      <c r="O453" s="60"/>
      <c r="P453" s="193">
        <f>O453*H453</f>
        <v>0</v>
      </c>
      <c r="Q453" s="193">
        <v>0</v>
      </c>
      <c r="R453" s="193">
        <f>Q453*H453</f>
        <v>0</v>
      </c>
      <c r="S453" s="193">
        <v>0</v>
      </c>
      <c r="T453" s="194">
        <f>S453*H453</f>
        <v>0</v>
      </c>
      <c r="AR453" s="17" t="s">
        <v>330</v>
      </c>
      <c r="AT453" s="17" t="s">
        <v>240</v>
      </c>
      <c r="AU453" s="17" t="s">
        <v>77</v>
      </c>
      <c r="AY453" s="17" t="s">
        <v>238</v>
      </c>
      <c r="BE453" s="195">
        <f>IF(N453="základní",J453,0)</f>
        <v>0</v>
      </c>
      <c r="BF453" s="195">
        <f>IF(N453="snížená",J453,0)</f>
        <v>0</v>
      </c>
      <c r="BG453" s="195">
        <f>IF(N453="zákl. přenesená",J453,0)</f>
        <v>0</v>
      </c>
      <c r="BH453" s="195">
        <f>IF(N453="sníž. přenesená",J453,0)</f>
        <v>0</v>
      </c>
      <c r="BI453" s="195">
        <f>IF(N453="nulová",J453,0)</f>
        <v>0</v>
      </c>
      <c r="BJ453" s="17" t="s">
        <v>77</v>
      </c>
      <c r="BK453" s="195">
        <f>ROUND(I453*H453,2)</f>
        <v>0</v>
      </c>
      <c r="BL453" s="17" t="s">
        <v>330</v>
      </c>
      <c r="BM453" s="17" t="s">
        <v>2698</v>
      </c>
    </row>
    <row r="454" spans="2:47" s="1" customFormat="1" ht="10">
      <c r="B454" s="34"/>
      <c r="C454" s="35"/>
      <c r="D454" s="196" t="s">
        <v>247</v>
      </c>
      <c r="E454" s="35"/>
      <c r="F454" s="197" t="s">
        <v>2697</v>
      </c>
      <c r="G454" s="35"/>
      <c r="H454" s="35"/>
      <c r="I454" s="113"/>
      <c r="J454" s="35"/>
      <c r="K454" s="35"/>
      <c r="L454" s="38"/>
      <c r="M454" s="198"/>
      <c r="N454" s="60"/>
      <c r="O454" s="60"/>
      <c r="P454" s="60"/>
      <c r="Q454" s="60"/>
      <c r="R454" s="60"/>
      <c r="S454" s="60"/>
      <c r="T454" s="61"/>
      <c r="AT454" s="17" t="s">
        <v>247</v>
      </c>
      <c r="AU454" s="17" t="s">
        <v>77</v>
      </c>
    </row>
    <row r="455" spans="2:65" s="1" customFormat="1" ht="14.5" customHeight="1">
      <c r="B455" s="34"/>
      <c r="C455" s="184" t="s">
        <v>1232</v>
      </c>
      <c r="D455" s="184" t="s">
        <v>240</v>
      </c>
      <c r="E455" s="185" t="s">
        <v>1232</v>
      </c>
      <c r="F455" s="186" t="s">
        <v>2534</v>
      </c>
      <c r="G455" s="187" t="s">
        <v>2389</v>
      </c>
      <c r="H455" s="188">
        <v>3</v>
      </c>
      <c r="I455" s="189"/>
      <c r="J455" s="190">
        <f>ROUND(I455*H455,2)</f>
        <v>0</v>
      </c>
      <c r="K455" s="186" t="s">
        <v>1</v>
      </c>
      <c r="L455" s="38"/>
      <c r="M455" s="191" t="s">
        <v>1</v>
      </c>
      <c r="N455" s="192" t="s">
        <v>41</v>
      </c>
      <c r="O455" s="60"/>
      <c r="P455" s="193">
        <f>O455*H455</f>
        <v>0</v>
      </c>
      <c r="Q455" s="193">
        <v>0</v>
      </c>
      <c r="R455" s="193">
        <f>Q455*H455</f>
        <v>0</v>
      </c>
      <c r="S455" s="193">
        <v>0</v>
      </c>
      <c r="T455" s="194">
        <f>S455*H455</f>
        <v>0</v>
      </c>
      <c r="AR455" s="17" t="s">
        <v>330</v>
      </c>
      <c r="AT455" s="17" t="s">
        <v>240</v>
      </c>
      <c r="AU455" s="17" t="s">
        <v>77</v>
      </c>
      <c r="AY455" s="17" t="s">
        <v>238</v>
      </c>
      <c r="BE455" s="195">
        <f>IF(N455="základní",J455,0)</f>
        <v>0</v>
      </c>
      <c r="BF455" s="195">
        <f>IF(N455="snížená",J455,0)</f>
        <v>0</v>
      </c>
      <c r="BG455" s="195">
        <f>IF(N455="zákl. přenesená",J455,0)</f>
        <v>0</v>
      </c>
      <c r="BH455" s="195">
        <f>IF(N455="sníž. přenesená",J455,0)</f>
        <v>0</v>
      </c>
      <c r="BI455" s="195">
        <f>IF(N455="nulová",J455,0)</f>
        <v>0</v>
      </c>
      <c r="BJ455" s="17" t="s">
        <v>77</v>
      </c>
      <c r="BK455" s="195">
        <f>ROUND(I455*H455,2)</f>
        <v>0</v>
      </c>
      <c r="BL455" s="17" t="s">
        <v>330</v>
      </c>
      <c r="BM455" s="17" t="s">
        <v>2699</v>
      </c>
    </row>
    <row r="456" spans="2:47" s="1" customFormat="1" ht="10">
      <c r="B456" s="34"/>
      <c r="C456" s="35"/>
      <c r="D456" s="196" t="s">
        <v>247</v>
      </c>
      <c r="E456" s="35"/>
      <c r="F456" s="197" t="s">
        <v>2534</v>
      </c>
      <c r="G456" s="35"/>
      <c r="H456" s="35"/>
      <c r="I456" s="113"/>
      <c r="J456" s="35"/>
      <c r="K456" s="35"/>
      <c r="L456" s="38"/>
      <c r="M456" s="198"/>
      <c r="N456" s="60"/>
      <c r="O456" s="60"/>
      <c r="P456" s="60"/>
      <c r="Q456" s="60"/>
      <c r="R456" s="60"/>
      <c r="S456" s="60"/>
      <c r="T456" s="61"/>
      <c r="AT456" s="17" t="s">
        <v>247</v>
      </c>
      <c r="AU456" s="17" t="s">
        <v>77</v>
      </c>
    </row>
    <row r="457" spans="2:65" s="1" customFormat="1" ht="14.5" customHeight="1">
      <c r="B457" s="34"/>
      <c r="C457" s="184" t="s">
        <v>1238</v>
      </c>
      <c r="D457" s="184" t="s">
        <v>240</v>
      </c>
      <c r="E457" s="185" t="s">
        <v>1238</v>
      </c>
      <c r="F457" s="186" t="s">
        <v>2537</v>
      </c>
      <c r="G457" s="187" t="s">
        <v>2389</v>
      </c>
      <c r="H457" s="188">
        <v>1</v>
      </c>
      <c r="I457" s="189"/>
      <c r="J457" s="190">
        <f>ROUND(I457*H457,2)</f>
        <v>0</v>
      </c>
      <c r="K457" s="186" t="s">
        <v>1</v>
      </c>
      <c r="L457" s="38"/>
      <c r="M457" s="191" t="s">
        <v>1</v>
      </c>
      <c r="N457" s="192" t="s">
        <v>41</v>
      </c>
      <c r="O457" s="60"/>
      <c r="P457" s="193">
        <f>O457*H457</f>
        <v>0</v>
      </c>
      <c r="Q457" s="193">
        <v>0</v>
      </c>
      <c r="R457" s="193">
        <f>Q457*H457</f>
        <v>0</v>
      </c>
      <c r="S457" s="193">
        <v>0</v>
      </c>
      <c r="T457" s="194">
        <f>S457*H457</f>
        <v>0</v>
      </c>
      <c r="AR457" s="17" t="s">
        <v>330</v>
      </c>
      <c r="AT457" s="17" t="s">
        <v>240</v>
      </c>
      <c r="AU457" s="17" t="s">
        <v>77</v>
      </c>
      <c r="AY457" s="17" t="s">
        <v>238</v>
      </c>
      <c r="BE457" s="195">
        <f>IF(N457="základní",J457,0)</f>
        <v>0</v>
      </c>
      <c r="BF457" s="195">
        <f>IF(N457="snížená",J457,0)</f>
        <v>0</v>
      </c>
      <c r="BG457" s="195">
        <f>IF(N457="zákl. přenesená",J457,0)</f>
        <v>0</v>
      </c>
      <c r="BH457" s="195">
        <f>IF(N457="sníž. přenesená",J457,0)</f>
        <v>0</v>
      </c>
      <c r="BI457" s="195">
        <f>IF(N457="nulová",J457,0)</f>
        <v>0</v>
      </c>
      <c r="BJ457" s="17" t="s">
        <v>77</v>
      </c>
      <c r="BK457" s="195">
        <f>ROUND(I457*H457,2)</f>
        <v>0</v>
      </c>
      <c r="BL457" s="17" t="s">
        <v>330</v>
      </c>
      <c r="BM457" s="17" t="s">
        <v>2700</v>
      </c>
    </row>
    <row r="458" spans="2:47" s="1" customFormat="1" ht="10">
      <c r="B458" s="34"/>
      <c r="C458" s="35"/>
      <c r="D458" s="196" t="s">
        <v>247</v>
      </c>
      <c r="E458" s="35"/>
      <c r="F458" s="197" t="s">
        <v>2537</v>
      </c>
      <c r="G458" s="35"/>
      <c r="H458" s="35"/>
      <c r="I458" s="113"/>
      <c r="J458" s="35"/>
      <c r="K458" s="35"/>
      <c r="L458" s="38"/>
      <c r="M458" s="198"/>
      <c r="N458" s="60"/>
      <c r="O458" s="60"/>
      <c r="P458" s="60"/>
      <c r="Q458" s="60"/>
      <c r="R458" s="60"/>
      <c r="S458" s="60"/>
      <c r="T458" s="61"/>
      <c r="AT458" s="17" t="s">
        <v>247</v>
      </c>
      <c r="AU458" s="17" t="s">
        <v>77</v>
      </c>
    </row>
    <row r="459" spans="2:65" s="1" customFormat="1" ht="14.5" customHeight="1">
      <c r="B459" s="34"/>
      <c r="C459" s="184" t="s">
        <v>1242</v>
      </c>
      <c r="D459" s="184" t="s">
        <v>240</v>
      </c>
      <c r="E459" s="185" t="s">
        <v>1242</v>
      </c>
      <c r="F459" s="186" t="s">
        <v>2540</v>
      </c>
      <c r="G459" s="187" t="s">
        <v>2389</v>
      </c>
      <c r="H459" s="188">
        <v>14</v>
      </c>
      <c r="I459" s="189"/>
      <c r="J459" s="190">
        <f>ROUND(I459*H459,2)</f>
        <v>0</v>
      </c>
      <c r="K459" s="186" t="s">
        <v>1</v>
      </c>
      <c r="L459" s="38"/>
      <c r="M459" s="191" t="s">
        <v>1</v>
      </c>
      <c r="N459" s="192" t="s">
        <v>41</v>
      </c>
      <c r="O459" s="60"/>
      <c r="P459" s="193">
        <f>O459*H459</f>
        <v>0</v>
      </c>
      <c r="Q459" s="193">
        <v>0</v>
      </c>
      <c r="R459" s="193">
        <f>Q459*H459</f>
        <v>0</v>
      </c>
      <c r="S459" s="193">
        <v>0</v>
      </c>
      <c r="T459" s="194">
        <f>S459*H459</f>
        <v>0</v>
      </c>
      <c r="AR459" s="17" t="s">
        <v>330</v>
      </c>
      <c r="AT459" s="17" t="s">
        <v>240</v>
      </c>
      <c r="AU459" s="17" t="s">
        <v>77</v>
      </c>
      <c r="AY459" s="17" t="s">
        <v>238</v>
      </c>
      <c r="BE459" s="195">
        <f>IF(N459="základní",J459,0)</f>
        <v>0</v>
      </c>
      <c r="BF459" s="195">
        <f>IF(N459="snížená",J459,0)</f>
        <v>0</v>
      </c>
      <c r="BG459" s="195">
        <f>IF(N459="zákl. přenesená",J459,0)</f>
        <v>0</v>
      </c>
      <c r="BH459" s="195">
        <f>IF(N459="sníž. přenesená",J459,0)</f>
        <v>0</v>
      </c>
      <c r="BI459" s="195">
        <f>IF(N459="nulová",J459,0)</f>
        <v>0</v>
      </c>
      <c r="BJ459" s="17" t="s">
        <v>77</v>
      </c>
      <c r="BK459" s="195">
        <f>ROUND(I459*H459,2)</f>
        <v>0</v>
      </c>
      <c r="BL459" s="17" t="s">
        <v>330</v>
      </c>
      <c r="BM459" s="17" t="s">
        <v>2701</v>
      </c>
    </row>
    <row r="460" spans="2:47" s="1" customFormat="1" ht="10">
      <c r="B460" s="34"/>
      <c r="C460" s="35"/>
      <c r="D460" s="196" t="s">
        <v>247</v>
      </c>
      <c r="E460" s="35"/>
      <c r="F460" s="197" t="s">
        <v>2540</v>
      </c>
      <c r="G460" s="35"/>
      <c r="H460" s="35"/>
      <c r="I460" s="113"/>
      <c r="J460" s="35"/>
      <c r="K460" s="35"/>
      <c r="L460" s="38"/>
      <c r="M460" s="198"/>
      <c r="N460" s="60"/>
      <c r="O460" s="60"/>
      <c r="P460" s="60"/>
      <c r="Q460" s="60"/>
      <c r="R460" s="60"/>
      <c r="S460" s="60"/>
      <c r="T460" s="61"/>
      <c r="AT460" s="17" t="s">
        <v>247</v>
      </c>
      <c r="AU460" s="17" t="s">
        <v>77</v>
      </c>
    </row>
    <row r="461" spans="2:65" s="1" customFormat="1" ht="14.5" customHeight="1">
      <c r="B461" s="34"/>
      <c r="C461" s="184" t="s">
        <v>1248</v>
      </c>
      <c r="D461" s="184" t="s">
        <v>240</v>
      </c>
      <c r="E461" s="185" t="s">
        <v>1248</v>
      </c>
      <c r="F461" s="186" t="s">
        <v>2542</v>
      </c>
      <c r="G461" s="187" t="s">
        <v>2389</v>
      </c>
      <c r="H461" s="188">
        <v>3</v>
      </c>
      <c r="I461" s="189"/>
      <c r="J461" s="190">
        <f>ROUND(I461*H461,2)</f>
        <v>0</v>
      </c>
      <c r="K461" s="186" t="s">
        <v>1</v>
      </c>
      <c r="L461" s="38"/>
      <c r="M461" s="191" t="s">
        <v>1</v>
      </c>
      <c r="N461" s="192" t="s">
        <v>41</v>
      </c>
      <c r="O461" s="60"/>
      <c r="P461" s="193">
        <f>O461*H461</f>
        <v>0</v>
      </c>
      <c r="Q461" s="193">
        <v>0</v>
      </c>
      <c r="R461" s="193">
        <f>Q461*H461</f>
        <v>0</v>
      </c>
      <c r="S461" s="193">
        <v>0</v>
      </c>
      <c r="T461" s="194">
        <f>S461*H461</f>
        <v>0</v>
      </c>
      <c r="AR461" s="17" t="s">
        <v>330</v>
      </c>
      <c r="AT461" s="17" t="s">
        <v>240</v>
      </c>
      <c r="AU461" s="17" t="s">
        <v>77</v>
      </c>
      <c r="AY461" s="17" t="s">
        <v>238</v>
      </c>
      <c r="BE461" s="195">
        <f>IF(N461="základní",J461,0)</f>
        <v>0</v>
      </c>
      <c r="BF461" s="195">
        <f>IF(N461="snížená",J461,0)</f>
        <v>0</v>
      </c>
      <c r="BG461" s="195">
        <f>IF(N461="zákl. přenesená",J461,0)</f>
        <v>0</v>
      </c>
      <c r="BH461" s="195">
        <f>IF(N461="sníž. přenesená",J461,0)</f>
        <v>0</v>
      </c>
      <c r="BI461" s="195">
        <f>IF(N461="nulová",J461,0)</f>
        <v>0</v>
      </c>
      <c r="BJ461" s="17" t="s">
        <v>77</v>
      </c>
      <c r="BK461" s="195">
        <f>ROUND(I461*H461,2)</f>
        <v>0</v>
      </c>
      <c r="BL461" s="17" t="s">
        <v>330</v>
      </c>
      <c r="BM461" s="17" t="s">
        <v>2702</v>
      </c>
    </row>
    <row r="462" spans="2:47" s="1" customFormat="1" ht="10">
      <c r="B462" s="34"/>
      <c r="C462" s="35"/>
      <c r="D462" s="196" t="s">
        <v>247</v>
      </c>
      <c r="E462" s="35"/>
      <c r="F462" s="197" t="s">
        <v>2542</v>
      </c>
      <c r="G462" s="35"/>
      <c r="H462" s="35"/>
      <c r="I462" s="113"/>
      <c r="J462" s="35"/>
      <c r="K462" s="35"/>
      <c r="L462" s="38"/>
      <c r="M462" s="198"/>
      <c r="N462" s="60"/>
      <c r="O462" s="60"/>
      <c r="P462" s="60"/>
      <c r="Q462" s="60"/>
      <c r="R462" s="60"/>
      <c r="S462" s="60"/>
      <c r="T462" s="61"/>
      <c r="AT462" s="17" t="s">
        <v>247</v>
      </c>
      <c r="AU462" s="17" t="s">
        <v>77</v>
      </c>
    </row>
    <row r="463" spans="2:63" s="11" customFormat="1" ht="25.9" customHeight="1">
      <c r="B463" s="168"/>
      <c r="C463" s="169"/>
      <c r="D463" s="170" t="s">
        <v>69</v>
      </c>
      <c r="E463" s="171" t="s">
        <v>2703</v>
      </c>
      <c r="F463" s="171" t="s">
        <v>2704</v>
      </c>
      <c r="G463" s="169"/>
      <c r="H463" s="169"/>
      <c r="I463" s="172"/>
      <c r="J463" s="173">
        <f>BK463</f>
        <v>0</v>
      </c>
      <c r="K463" s="169"/>
      <c r="L463" s="174"/>
      <c r="M463" s="175"/>
      <c r="N463" s="176"/>
      <c r="O463" s="176"/>
      <c r="P463" s="177">
        <f>P464+SUM(P465:P499)</f>
        <v>0</v>
      </c>
      <c r="Q463" s="176"/>
      <c r="R463" s="177">
        <f>R464+SUM(R465:R499)</f>
        <v>0</v>
      </c>
      <c r="S463" s="176"/>
      <c r="T463" s="178">
        <f>T464+SUM(T465:T499)</f>
        <v>0</v>
      </c>
      <c r="AR463" s="179" t="s">
        <v>77</v>
      </c>
      <c r="AT463" s="180" t="s">
        <v>69</v>
      </c>
      <c r="AU463" s="180" t="s">
        <v>70</v>
      </c>
      <c r="AY463" s="179" t="s">
        <v>238</v>
      </c>
      <c r="BK463" s="181">
        <f>BK464+SUM(BK465:BK499)</f>
        <v>0</v>
      </c>
    </row>
    <row r="464" spans="2:65" s="1" customFormat="1" ht="14.5" customHeight="1">
      <c r="B464" s="34"/>
      <c r="C464" s="184" t="s">
        <v>1252</v>
      </c>
      <c r="D464" s="184" t="s">
        <v>240</v>
      </c>
      <c r="E464" s="185" t="s">
        <v>1252</v>
      </c>
      <c r="F464" s="186" t="s">
        <v>2705</v>
      </c>
      <c r="G464" s="187" t="s">
        <v>2389</v>
      </c>
      <c r="H464" s="188">
        <v>1</v>
      </c>
      <c r="I464" s="189"/>
      <c r="J464" s="190">
        <f>ROUND(I464*H464,2)</f>
        <v>0</v>
      </c>
      <c r="K464" s="186" t="s">
        <v>1</v>
      </c>
      <c r="L464" s="38"/>
      <c r="M464" s="191" t="s">
        <v>1</v>
      </c>
      <c r="N464" s="192" t="s">
        <v>41</v>
      </c>
      <c r="O464" s="60"/>
      <c r="P464" s="193">
        <f>O464*H464</f>
        <v>0</v>
      </c>
      <c r="Q464" s="193">
        <v>0</v>
      </c>
      <c r="R464" s="193">
        <f>Q464*H464</f>
        <v>0</v>
      </c>
      <c r="S464" s="193">
        <v>0</v>
      </c>
      <c r="T464" s="194">
        <f>S464*H464</f>
        <v>0</v>
      </c>
      <c r="AR464" s="17" t="s">
        <v>330</v>
      </c>
      <c r="AT464" s="17" t="s">
        <v>240</v>
      </c>
      <c r="AU464" s="17" t="s">
        <v>77</v>
      </c>
      <c r="AY464" s="17" t="s">
        <v>238</v>
      </c>
      <c r="BE464" s="195">
        <f>IF(N464="základní",J464,0)</f>
        <v>0</v>
      </c>
      <c r="BF464" s="195">
        <f>IF(N464="snížená",J464,0)</f>
        <v>0</v>
      </c>
      <c r="BG464" s="195">
        <f>IF(N464="zákl. přenesená",J464,0)</f>
        <v>0</v>
      </c>
      <c r="BH464" s="195">
        <f>IF(N464="sníž. přenesená",J464,0)</f>
        <v>0</v>
      </c>
      <c r="BI464" s="195">
        <f>IF(N464="nulová",J464,0)</f>
        <v>0</v>
      </c>
      <c r="BJ464" s="17" t="s">
        <v>77</v>
      </c>
      <c r="BK464" s="195">
        <f>ROUND(I464*H464,2)</f>
        <v>0</v>
      </c>
      <c r="BL464" s="17" t="s">
        <v>330</v>
      </c>
      <c r="BM464" s="17" t="s">
        <v>2706</v>
      </c>
    </row>
    <row r="465" spans="2:47" s="1" customFormat="1" ht="10">
      <c r="B465" s="34"/>
      <c r="C465" s="35"/>
      <c r="D465" s="196" t="s">
        <v>247</v>
      </c>
      <c r="E465" s="35"/>
      <c r="F465" s="197" t="s">
        <v>2705</v>
      </c>
      <c r="G465" s="35"/>
      <c r="H465" s="35"/>
      <c r="I465" s="113"/>
      <c r="J465" s="35"/>
      <c r="K465" s="35"/>
      <c r="L465" s="38"/>
      <c r="M465" s="198"/>
      <c r="N465" s="60"/>
      <c r="O465" s="60"/>
      <c r="P465" s="60"/>
      <c r="Q465" s="60"/>
      <c r="R465" s="60"/>
      <c r="S465" s="60"/>
      <c r="T465" s="61"/>
      <c r="AT465" s="17" t="s">
        <v>247</v>
      </c>
      <c r="AU465" s="17" t="s">
        <v>77</v>
      </c>
    </row>
    <row r="466" spans="2:47" s="1" customFormat="1" ht="126">
      <c r="B466" s="34"/>
      <c r="C466" s="35"/>
      <c r="D466" s="196" t="s">
        <v>407</v>
      </c>
      <c r="E466" s="35"/>
      <c r="F466" s="231" t="s">
        <v>2707</v>
      </c>
      <c r="G466" s="35"/>
      <c r="H466" s="35"/>
      <c r="I466" s="113"/>
      <c r="J466" s="35"/>
      <c r="K466" s="35"/>
      <c r="L466" s="38"/>
      <c r="M466" s="198"/>
      <c r="N466" s="60"/>
      <c r="O466" s="60"/>
      <c r="P466" s="60"/>
      <c r="Q466" s="60"/>
      <c r="R466" s="60"/>
      <c r="S466" s="60"/>
      <c r="T466" s="61"/>
      <c r="AT466" s="17" t="s">
        <v>407</v>
      </c>
      <c r="AU466" s="17" t="s">
        <v>77</v>
      </c>
    </row>
    <row r="467" spans="2:65" s="1" customFormat="1" ht="14.5" customHeight="1">
      <c r="B467" s="34"/>
      <c r="C467" s="184" t="s">
        <v>1257</v>
      </c>
      <c r="D467" s="184" t="s">
        <v>240</v>
      </c>
      <c r="E467" s="185" t="s">
        <v>1257</v>
      </c>
      <c r="F467" s="186" t="s">
        <v>2708</v>
      </c>
      <c r="G467" s="187" t="s">
        <v>466</v>
      </c>
      <c r="H467" s="188">
        <v>160</v>
      </c>
      <c r="I467" s="189"/>
      <c r="J467" s="190">
        <f>ROUND(I467*H467,2)</f>
        <v>0</v>
      </c>
      <c r="K467" s="186" t="s">
        <v>1</v>
      </c>
      <c r="L467" s="38"/>
      <c r="M467" s="191" t="s">
        <v>1</v>
      </c>
      <c r="N467" s="192" t="s">
        <v>41</v>
      </c>
      <c r="O467" s="60"/>
      <c r="P467" s="193">
        <f>O467*H467</f>
        <v>0</v>
      </c>
      <c r="Q467" s="193">
        <v>0</v>
      </c>
      <c r="R467" s="193">
        <f>Q467*H467</f>
        <v>0</v>
      </c>
      <c r="S467" s="193">
        <v>0</v>
      </c>
      <c r="T467" s="194">
        <f>S467*H467</f>
        <v>0</v>
      </c>
      <c r="AR467" s="17" t="s">
        <v>330</v>
      </c>
      <c r="AT467" s="17" t="s">
        <v>240</v>
      </c>
      <c r="AU467" s="17" t="s">
        <v>77</v>
      </c>
      <c r="AY467" s="17" t="s">
        <v>238</v>
      </c>
      <c r="BE467" s="195">
        <f>IF(N467="základní",J467,0)</f>
        <v>0</v>
      </c>
      <c r="BF467" s="195">
        <f>IF(N467="snížená",J467,0)</f>
        <v>0</v>
      </c>
      <c r="BG467" s="195">
        <f>IF(N467="zákl. přenesená",J467,0)</f>
        <v>0</v>
      </c>
      <c r="BH467" s="195">
        <f>IF(N467="sníž. přenesená",J467,0)</f>
        <v>0</v>
      </c>
      <c r="BI467" s="195">
        <f>IF(N467="nulová",J467,0)</f>
        <v>0</v>
      </c>
      <c r="BJ467" s="17" t="s">
        <v>77</v>
      </c>
      <c r="BK467" s="195">
        <f>ROUND(I467*H467,2)</f>
        <v>0</v>
      </c>
      <c r="BL467" s="17" t="s">
        <v>330</v>
      </c>
      <c r="BM467" s="17" t="s">
        <v>2709</v>
      </c>
    </row>
    <row r="468" spans="2:47" s="1" customFormat="1" ht="10">
      <c r="B468" s="34"/>
      <c r="C468" s="35"/>
      <c r="D468" s="196" t="s">
        <v>247</v>
      </c>
      <c r="E468" s="35"/>
      <c r="F468" s="197" t="s">
        <v>2708</v>
      </c>
      <c r="G468" s="35"/>
      <c r="H468" s="35"/>
      <c r="I468" s="113"/>
      <c r="J468" s="35"/>
      <c r="K468" s="35"/>
      <c r="L468" s="38"/>
      <c r="M468" s="198"/>
      <c r="N468" s="60"/>
      <c r="O468" s="60"/>
      <c r="P468" s="60"/>
      <c r="Q468" s="60"/>
      <c r="R468" s="60"/>
      <c r="S468" s="60"/>
      <c r="T468" s="61"/>
      <c r="AT468" s="17" t="s">
        <v>247</v>
      </c>
      <c r="AU468" s="17" t="s">
        <v>77</v>
      </c>
    </row>
    <row r="469" spans="2:65" s="1" customFormat="1" ht="14.5" customHeight="1">
      <c r="B469" s="34"/>
      <c r="C469" s="184" t="s">
        <v>1261</v>
      </c>
      <c r="D469" s="184" t="s">
        <v>240</v>
      </c>
      <c r="E469" s="185" t="s">
        <v>1261</v>
      </c>
      <c r="F469" s="186" t="s">
        <v>2514</v>
      </c>
      <c r="G469" s="187" t="s">
        <v>2389</v>
      </c>
      <c r="H469" s="188">
        <v>480</v>
      </c>
      <c r="I469" s="189"/>
      <c r="J469" s="190">
        <f>ROUND(I469*H469,2)</f>
        <v>0</v>
      </c>
      <c r="K469" s="186" t="s">
        <v>1</v>
      </c>
      <c r="L469" s="38"/>
      <c r="M469" s="191" t="s">
        <v>1</v>
      </c>
      <c r="N469" s="192" t="s">
        <v>41</v>
      </c>
      <c r="O469" s="60"/>
      <c r="P469" s="193">
        <f>O469*H469</f>
        <v>0</v>
      </c>
      <c r="Q469" s="193">
        <v>0</v>
      </c>
      <c r="R469" s="193">
        <f>Q469*H469</f>
        <v>0</v>
      </c>
      <c r="S469" s="193">
        <v>0</v>
      </c>
      <c r="T469" s="194">
        <f>S469*H469</f>
        <v>0</v>
      </c>
      <c r="AR469" s="17" t="s">
        <v>330</v>
      </c>
      <c r="AT469" s="17" t="s">
        <v>240</v>
      </c>
      <c r="AU469" s="17" t="s">
        <v>77</v>
      </c>
      <c r="AY469" s="17" t="s">
        <v>238</v>
      </c>
      <c r="BE469" s="195">
        <f>IF(N469="základní",J469,0)</f>
        <v>0</v>
      </c>
      <c r="BF469" s="195">
        <f>IF(N469="snížená",J469,0)</f>
        <v>0</v>
      </c>
      <c r="BG469" s="195">
        <f>IF(N469="zákl. přenesená",J469,0)</f>
        <v>0</v>
      </c>
      <c r="BH469" s="195">
        <f>IF(N469="sníž. přenesená",J469,0)</f>
        <v>0</v>
      </c>
      <c r="BI469" s="195">
        <f>IF(N469="nulová",J469,0)</f>
        <v>0</v>
      </c>
      <c r="BJ469" s="17" t="s">
        <v>77</v>
      </c>
      <c r="BK469" s="195">
        <f>ROUND(I469*H469,2)</f>
        <v>0</v>
      </c>
      <c r="BL469" s="17" t="s">
        <v>330</v>
      </c>
      <c r="BM469" s="17" t="s">
        <v>2710</v>
      </c>
    </row>
    <row r="470" spans="2:47" s="1" customFormat="1" ht="10">
      <c r="B470" s="34"/>
      <c r="C470" s="35"/>
      <c r="D470" s="196" t="s">
        <v>247</v>
      </c>
      <c r="E470" s="35"/>
      <c r="F470" s="197" t="s">
        <v>2514</v>
      </c>
      <c r="G470" s="35"/>
      <c r="H470" s="35"/>
      <c r="I470" s="113"/>
      <c r="J470" s="35"/>
      <c r="K470" s="35"/>
      <c r="L470" s="38"/>
      <c r="M470" s="198"/>
      <c r="N470" s="60"/>
      <c r="O470" s="60"/>
      <c r="P470" s="60"/>
      <c r="Q470" s="60"/>
      <c r="R470" s="60"/>
      <c r="S470" s="60"/>
      <c r="T470" s="61"/>
      <c r="AT470" s="17" t="s">
        <v>247</v>
      </c>
      <c r="AU470" s="17" t="s">
        <v>77</v>
      </c>
    </row>
    <row r="471" spans="2:65" s="1" customFormat="1" ht="14.5" customHeight="1">
      <c r="B471" s="34"/>
      <c r="C471" s="184" t="s">
        <v>1266</v>
      </c>
      <c r="D471" s="184" t="s">
        <v>240</v>
      </c>
      <c r="E471" s="185" t="s">
        <v>1266</v>
      </c>
      <c r="F471" s="186" t="s">
        <v>2677</v>
      </c>
      <c r="G471" s="187" t="s">
        <v>2389</v>
      </c>
      <c r="H471" s="188">
        <v>1280</v>
      </c>
      <c r="I471" s="189"/>
      <c r="J471" s="190">
        <f>ROUND(I471*H471,2)</f>
        <v>0</v>
      </c>
      <c r="K471" s="186" t="s">
        <v>1</v>
      </c>
      <c r="L471" s="38"/>
      <c r="M471" s="191" t="s">
        <v>1</v>
      </c>
      <c r="N471" s="192" t="s">
        <v>41</v>
      </c>
      <c r="O471" s="60"/>
      <c r="P471" s="193">
        <f>O471*H471</f>
        <v>0</v>
      </c>
      <c r="Q471" s="193">
        <v>0</v>
      </c>
      <c r="R471" s="193">
        <f>Q471*H471</f>
        <v>0</v>
      </c>
      <c r="S471" s="193">
        <v>0</v>
      </c>
      <c r="T471" s="194">
        <f>S471*H471</f>
        <v>0</v>
      </c>
      <c r="AR471" s="17" t="s">
        <v>330</v>
      </c>
      <c r="AT471" s="17" t="s">
        <v>240</v>
      </c>
      <c r="AU471" s="17" t="s">
        <v>77</v>
      </c>
      <c r="AY471" s="17" t="s">
        <v>238</v>
      </c>
      <c r="BE471" s="195">
        <f>IF(N471="základní",J471,0)</f>
        <v>0</v>
      </c>
      <c r="BF471" s="195">
        <f>IF(N471="snížená",J471,0)</f>
        <v>0</v>
      </c>
      <c r="BG471" s="195">
        <f>IF(N471="zákl. přenesená",J471,0)</f>
        <v>0</v>
      </c>
      <c r="BH471" s="195">
        <f>IF(N471="sníž. přenesená",J471,0)</f>
        <v>0</v>
      </c>
      <c r="BI471" s="195">
        <f>IF(N471="nulová",J471,0)</f>
        <v>0</v>
      </c>
      <c r="BJ471" s="17" t="s">
        <v>77</v>
      </c>
      <c r="BK471" s="195">
        <f>ROUND(I471*H471,2)</f>
        <v>0</v>
      </c>
      <c r="BL471" s="17" t="s">
        <v>330</v>
      </c>
      <c r="BM471" s="17" t="s">
        <v>2711</v>
      </c>
    </row>
    <row r="472" spans="2:47" s="1" customFormat="1" ht="10">
      <c r="B472" s="34"/>
      <c r="C472" s="35"/>
      <c r="D472" s="196" t="s">
        <v>247</v>
      </c>
      <c r="E472" s="35"/>
      <c r="F472" s="197" t="s">
        <v>2677</v>
      </c>
      <c r="G472" s="35"/>
      <c r="H472" s="35"/>
      <c r="I472" s="113"/>
      <c r="J472" s="35"/>
      <c r="K472" s="35"/>
      <c r="L472" s="38"/>
      <c r="M472" s="198"/>
      <c r="N472" s="60"/>
      <c r="O472" s="60"/>
      <c r="P472" s="60"/>
      <c r="Q472" s="60"/>
      <c r="R472" s="60"/>
      <c r="S472" s="60"/>
      <c r="T472" s="61"/>
      <c r="AT472" s="17" t="s">
        <v>247</v>
      </c>
      <c r="AU472" s="17" t="s">
        <v>77</v>
      </c>
    </row>
    <row r="473" spans="2:65" s="1" customFormat="1" ht="14.5" customHeight="1">
      <c r="B473" s="34"/>
      <c r="C473" s="184" t="s">
        <v>1270</v>
      </c>
      <c r="D473" s="184" t="s">
        <v>240</v>
      </c>
      <c r="E473" s="185" t="s">
        <v>1270</v>
      </c>
      <c r="F473" s="186" t="s">
        <v>2712</v>
      </c>
      <c r="G473" s="187" t="s">
        <v>281</v>
      </c>
      <c r="H473" s="188">
        <v>90</v>
      </c>
      <c r="I473" s="189"/>
      <c r="J473" s="190">
        <f>ROUND(I473*H473,2)</f>
        <v>0</v>
      </c>
      <c r="K473" s="186" t="s">
        <v>1</v>
      </c>
      <c r="L473" s="38"/>
      <c r="M473" s="191" t="s">
        <v>1</v>
      </c>
      <c r="N473" s="192" t="s">
        <v>41</v>
      </c>
      <c r="O473" s="60"/>
      <c r="P473" s="193">
        <f>O473*H473</f>
        <v>0</v>
      </c>
      <c r="Q473" s="193">
        <v>0</v>
      </c>
      <c r="R473" s="193">
        <f>Q473*H473</f>
        <v>0</v>
      </c>
      <c r="S473" s="193">
        <v>0</v>
      </c>
      <c r="T473" s="194">
        <f>S473*H473</f>
        <v>0</v>
      </c>
      <c r="AR473" s="17" t="s">
        <v>330</v>
      </c>
      <c r="AT473" s="17" t="s">
        <v>240</v>
      </c>
      <c r="AU473" s="17" t="s">
        <v>77</v>
      </c>
      <c r="AY473" s="17" t="s">
        <v>238</v>
      </c>
      <c r="BE473" s="195">
        <f>IF(N473="základní",J473,0)</f>
        <v>0</v>
      </c>
      <c r="BF473" s="195">
        <f>IF(N473="snížená",J473,0)</f>
        <v>0</v>
      </c>
      <c r="BG473" s="195">
        <f>IF(N473="zákl. přenesená",J473,0)</f>
        <v>0</v>
      </c>
      <c r="BH473" s="195">
        <f>IF(N473="sníž. přenesená",J473,0)</f>
        <v>0</v>
      </c>
      <c r="BI473" s="195">
        <f>IF(N473="nulová",J473,0)</f>
        <v>0</v>
      </c>
      <c r="BJ473" s="17" t="s">
        <v>77</v>
      </c>
      <c r="BK473" s="195">
        <f>ROUND(I473*H473,2)</f>
        <v>0</v>
      </c>
      <c r="BL473" s="17" t="s">
        <v>330</v>
      </c>
      <c r="BM473" s="17" t="s">
        <v>2713</v>
      </c>
    </row>
    <row r="474" spans="2:47" s="1" customFormat="1" ht="10">
      <c r="B474" s="34"/>
      <c r="C474" s="35"/>
      <c r="D474" s="196" t="s">
        <v>247</v>
      </c>
      <c r="E474" s="35"/>
      <c r="F474" s="197" t="s">
        <v>2712</v>
      </c>
      <c r="G474" s="35"/>
      <c r="H474" s="35"/>
      <c r="I474" s="113"/>
      <c r="J474" s="35"/>
      <c r="K474" s="35"/>
      <c r="L474" s="38"/>
      <c r="M474" s="198"/>
      <c r="N474" s="60"/>
      <c r="O474" s="60"/>
      <c r="P474" s="60"/>
      <c r="Q474" s="60"/>
      <c r="R474" s="60"/>
      <c r="S474" s="60"/>
      <c r="T474" s="61"/>
      <c r="AT474" s="17" t="s">
        <v>247</v>
      </c>
      <c r="AU474" s="17" t="s">
        <v>77</v>
      </c>
    </row>
    <row r="475" spans="2:65" s="1" customFormat="1" ht="14.5" customHeight="1">
      <c r="B475" s="34"/>
      <c r="C475" s="184" t="s">
        <v>1274</v>
      </c>
      <c r="D475" s="184" t="s">
        <v>240</v>
      </c>
      <c r="E475" s="185" t="s">
        <v>1274</v>
      </c>
      <c r="F475" s="186" t="s">
        <v>2682</v>
      </c>
      <c r="G475" s="187" t="s">
        <v>281</v>
      </c>
      <c r="H475" s="188">
        <v>50</v>
      </c>
      <c r="I475" s="189"/>
      <c r="J475" s="190">
        <f>ROUND(I475*H475,2)</f>
        <v>0</v>
      </c>
      <c r="K475" s="186" t="s">
        <v>1</v>
      </c>
      <c r="L475" s="38"/>
      <c r="M475" s="191" t="s">
        <v>1</v>
      </c>
      <c r="N475" s="192" t="s">
        <v>41</v>
      </c>
      <c r="O475" s="60"/>
      <c r="P475" s="193">
        <f>O475*H475</f>
        <v>0</v>
      </c>
      <c r="Q475" s="193">
        <v>0</v>
      </c>
      <c r="R475" s="193">
        <f>Q475*H475</f>
        <v>0</v>
      </c>
      <c r="S475" s="193">
        <v>0</v>
      </c>
      <c r="T475" s="194">
        <f>S475*H475</f>
        <v>0</v>
      </c>
      <c r="AR475" s="17" t="s">
        <v>330</v>
      </c>
      <c r="AT475" s="17" t="s">
        <v>240</v>
      </c>
      <c r="AU475" s="17" t="s">
        <v>77</v>
      </c>
      <c r="AY475" s="17" t="s">
        <v>238</v>
      </c>
      <c r="BE475" s="195">
        <f>IF(N475="základní",J475,0)</f>
        <v>0</v>
      </c>
      <c r="BF475" s="195">
        <f>IF(N475="snížená",J475,0)</f>
        <v>0</v>
      </c>
      <c r="BG475" s="195">
        <f>IF(N475="zákl. přenesená",J475,0)</f>
        <v>0</v>
      </c>
      <c r="BH475" s="195">
        <f>IF(N475="sníž. přenesená",J475,0)</f>
        <v>0</v>
      </c>
      <c r="BI475" s="195">
        <f>IF(N475="nulová",J475,0)</f>
        <v>0</v>
      </c>
      <c r="BJ475" s="17" t="s">
        <v>77</v>
      </c>
      <c r="BK475" s="195">
        <f>ROUND(I475*H475,2)</f>
        <v>0</v>
      </c>
      <c r="BL475" s="17" t="s">
        <v>330</v>
      </c>
      <c r="BM475" s="17" t="s">
        <v>2714</v>
      </c>
    </row>
    <row r="476" spans="2:47" s="1" customFormat="1" ht="10">
      <c r="B476" s="34"/>
      <c r="C476" s="35"/>
      <c r="D476" s="196" t="s">
        <v>247</v>
      </c>
      <c r="E476" s="35"/>
      <c r="F476" s="197" t="s">
        <v>2682</v>
      </c>
      <c r="G476" s="35"/>
      <c r="H476" s="35"/>
      <c r="I476" s="113"/>
      <c r="J476" s="35"/>
      <c r="K476" s="35"/>
      <c r="L476" s="38"/>
      <c r="M476" s="198"/>
      <c r="N476" s="60"/>
      <c r="O476" s="60"/>
      <c r="P476" s="60"/>
      <c r="Q476" s="60"/>
      <c r="R476" s="60"/>
      <c r="S476" s="60"/>
      <c r="T476" s="61"/>
      <c r="AT476" s="17" t="s">
        <v>247</v>
      </c>
      <c r="AU476" s="17" t="s">
        <v>77</v>
      </c>
    </row>
    <row r="477" spans="2:65" s="1" customFormat="1" ht="14.5" customHeight="1">
      <c r="B477" s="34"/>
      <c r="C477" s="184" t="s">
        <v>1278</v>
      </c>
      <c r="D477" s="184" t="s">
        <v>240</v>
      </c>
      <c r="E477" s="185" t="s">
        <v>1278</v>
      </c>
      <c r="F477" s="186" t="s">
        <v>2639</v>
      </c>
      <c r="G477" s="187" t="s">
        <v>281</v>
      </c>
      <c r="H477" s="188">
        <v>380</v>
      </c>
      <c r="I477" s="189"/>
      <c r="J477" s="190">
        <f>ROUND(I477*H477,2)</f>
        <v>0</v>
      </c>
      <c r="K477" s="186" t="s">
        <v>1</v>
      </c>
      <c r="L477" s="38"/>
      <c r="M477" s="191" t="s">
        <v>1</v>
      </c>
      <c r="N477" s="192" t="s">
        <v>41</v>
      </c>
      <c r="O477" s="60"/>
      <c r="P477" s="193">
        <f>O477*H477</f>
        <v>0</v>
      </c>
      <c r="Q477" s="193">
        <v>0</v>
      </c>
      <c r="R477" s="193">
        <f>Q477*H477</f>
        <v>0</v>
      </c>
      <c r="S477" s="193">
        <v>0</v>
      </c>
      <c r="T477" s="194">
        <f>S477*H477</f>
        <v>0</v>
      </c>
      <c r="AR477" s="17" t="s">
        <v>330</v>
      </c>
      <c r="AT477" s="17" t="s">
        <v>240</v>
      </c>
      <c r="AU477" s="17" t="s">
        <v>77</v>
      </c>
      <c r="AY477" s="17" t="s">
        <v>238</v>
      </c>
      <c r="BE477" s="195">
        <f>IF(N477="základní",J477,0)</f>
        <v>0</v>
      </c>
      <c r="BF477" s="195">
        <f>IF(N477="snížená",J477,0)</f>
        <v>0</v>
      </c>
      <c r="BG477" s="195">
        <f>IF(N477="zákl. přenesená",J477,0)</f>
        <v>0</v>
      </c>
      <c r="BH477" s="195">
        <f>IF(N477="sníž. přenesená",J477,0)</f>
        <v>0</v>
      </c>
      <c r="BI477" s="195">
        <f>IF(N477="nulová",J477,0)</f>
        <v>0</v>
      </c>
      <c r="BJ477" s="17" t="s">
        <v>77</v>
      </c>
      <c r="BK477" s="195">
        <f>ROUND(I477*H477,2)</f>
        <v>0</v>
      </c>
      <c r="BL477" s="17" t="s">
        <v>330</v>
      </c>
      <c r="BM477" s="17" t="s">
        <v>2715</v>
      </c>
    </row>
    <row r="478" spans="2:47" s="1" customFormat="1" ht="10">
      <c r="B478" s="34"/>
      <c r="C478" s="35"/>
      <c r="D478" s="196" t="s">
        <v>247</v>
      </c>
      <c r="E478" s="35"/>
      <c r="F478" s="197" t="s">
        <v>2639</v>
      </c>
      <c r="G478" s="35"/>
      <c r="H478" s="35"/>
      <c r="I478" s="113"/>
      <c r="J478" s="35"/>
      <c r="K478" s="35"/>
      <c r="L478" s="38"/>
      <c r="M478" s="198"/>
      <c r="N478" s="60"/>
      <c r="O478" s="60"/>
      <c r="P478" s="60"/>
      <c r="Q478" s="60"/>
      <c r="R478" s="60"/>
      <c r="S478" s="60"/>
      <c r="T478" s="61"/>
      <c r="AT478" s="17" t="s">
        <v>247</v>
      </c>
      <c r="AU478" s="17" t="s">
        <v>77</v>
      </c>
    </row>
    <row r="479" spans="2:65" s="1" customFormat="1" ht="14.5" customHeight="1">
      <c r="B479" s="34"/>
      <c r="C479" s="184" t="s">
        <v>1282</v>
      </c>
      <c r="D479" s="184" t="s">
        <v>240</v>
      </c>
      <c r="E479" s="185" t="s">
        <v>1282</v>
      </c>
      <c r="F479" s="186" t="s">
        <v>2604</v>
      </c>
      <c r="G479" s="187" t="s">
        <v>281</v>
      </c>
      <c r="H479" s="188">
        <v>5</v>
      </c>
      <c r="I479" s="189"/>
      <c r="J479" s="190">
        <f>ROUND(I479*H479,2)</f>
        <v>0</v>
      </c>
      <c r="K479" s="186" t="s">
        <v>1</v>
      </c>
      <c r="L479" s="38"/>
      <c r="M479" s="191" t="s">
        <v>1</v>
      </c>
      <c r="N479" s="192" t="s">
        <v>41</v>
      </c>
      <c r="O479" s="60"/>
      <c r="P479" s="193">
        <f>O479*H479</f>
        <v>0</v>
      </c>
      <c r="Q479" s="193">
        <v>0</v>
      </c>
      <c r="R479" s="193">
        <f>Q479*H479</f>
        <v>0</v>
      </c>
      <c r="S479" s="193">
        <v>0</v>
      </c>
      <c r="T479" s="194">
        <f>S479*H479</f>
        <v>0</v>
      </c>
      <c r="AR479" s="17" t="s">
        <v>330</v>
      </c>
      <c r="AT479" s="17" t="s">
        <v>240</v>
      </c>
      <c r="AU479" s="17" t="s">
        <v>77</v>
      </c>
      <c r="AY479" s="17" t="s">
        <v>238</v>
      </c>
      <c r="BE479" s="195">
        <f>IF(N479="základní",J479,0)</f>
        <v>0</v>
      </c>
      <c r="BF479" s="195">
        <f>IF(N479="snížená",J479,0)</f>
        <v>0</v>
      </c>
      <c r="BG479" s="195">
        <f>IF(N479="zákl. přenesená",J479,0)</f>
        <v>0</v>
      </c>
      <c r="BH479" s="195">
        <f>IF(N479="sníž. přenesená",J479,0)</f>
        <v>0</v>
      </c>
      <c r="BI479" s="195">
        <f>IF(N479="nulová",J479,0)</f>
        <v>0</v>
      </c>
      <c r="BJ479" s="17" t="s">
        <v>77</v>
      </c>
      <c r="BK479" s="195">
        <f>ROUND(I479*H479,2)</f>
        <v>0</v>
      </c>
      <c r="BL479" s="17" t="s">
        <v>330</v>
      </c>
      <c r="BM479" s="17" t="s">
        <v>2716</v>
      </c>
    </row>
    <row r="480" spans="2:47" s="1" customFormat="1" ht="10">
      <c r="B480" s="34"/>
      <c r="C480" s="35"/>
      <c r="D480" s="196" t="s">
        <v>247</v>
      </c>
      <c r="E480" s="35"/>
      <c r="F480" s="197" t="s">
        <v>2604</v>
      </c>
      <c r="G480" s="35"/>
      <c r="H480" s="35"/>
      <c r="I480" s="113"/>
      <c r="J480" s="35"/>
      <c r="K480" s="35"/>
      <c r="L480" s="38"/>
      <c r="M480" s="198"/>
      <c r="N480" s="60"/>
      <c r="O480" s="60"/>
      <c r="P480" s="60"/>
      <c r="Q480" s="60"/>
      <c r="R480" s="60"/>
      <c r="S480" s="60"/>
      <c r="T480" s="61"/>
      <c r="AT480" s="17" t="s">
        <v>247</v>
      </c>
      <c r="AU480" s="17" t="s">
        <v>77</v>
      </c>
    </row>
    <row r="481" spans="2:65" s="1" customFormat="1" ht="14.5" customHeight="1">
      <c r="B481" s="34"/>
      <c r="C481" s="184" t="s">
        <v>1290</v>
      </c>
      <c r="D481" s="184" t="s">
        <v>240</v>
      </c>
      <c r="E481" s="185" t="s">
        <v>1290</v>
      </c>
      <c r="F481" s="186" t="s">
        <v>2527</v>
      </c>
      <c r="G481" s="187" t="s">
        <v>2389</v>
      </c>
      <c r="H481" s="188">
        <v>3</v>
      </c>
      <c r="I481" s="189"/>
      <c r="J481" s="190">
        <f>ROUND(I481*H481,2)</f>
        <v>0</v>
      </c>
      <c r="K481" s="186" t="s">
        <v>1</v>
      </c>
      <c r="L481" s="38"/>
      <c r="M481" s="191" t="s">
        <v>1</v>
      </c>
      <c r="N481" s="192" t="s">
        <v>41</v>
      </c>
      <c r="O481" s="60"/>
      <c r="P481" s="193">
        <f>O481*H481</f>
        <v>0</v>
      </c>
      <c r="Q481" s="193">
        <v>0</v>
      </c>
      <c r="R481" s="193">
        <f>Q481*H481</f>
        <v>0</v>
      </c>
      <c r="S481" s="193">
        <v>0</v>
      </c>
      <c r="T481" s="194">
        <f>S481*H481</f>
        <v>0</v>
      </c>
      <c r="AR481" s="17" t="s">
        <v>330</v>
      </c>
      <c r="AT481" s="17" t="s">
        <v>240</v>
      </c>
      <c r="AU481" s="17" t="s">
        <v>77</v>
      </c>
      <c r="AY481" s="17" t="s">
        <v>238</v>
      </c>
      <c r="BE481" s="195">
        <f>IF(N481="základní",J481,0)</f>
        <v>0</v>
      </c>
      <c r="BF481" s="195">
        <f>IF(N481="snížená",J481,0)</f>
        <v>0</v>
      </c>
      <c r="BG481" s="195">
        <f>IF(N481="zákl. přenesená",J481,0)</f>
        <v>0</v>
      </c>
      <c r="BH481" s="195">
        <f>IF(N481="sníž. přenesená",J481,0)</f>
        <v>0</v>
      </c>
      <c r="BI481" s="195">
        <f>IF(N481="nulová",J481,0)</f>
        <v>0</v>
      </c>
      <c r="BJ481" s="17" t="s">
        <v>77</v>
      </c>
      <c r="BK481" s="195">
        <f>ROUND(I481*H481,2)</f>
        <v>0</v>
      </c>
      <c r="BL481" s="17" t="s">
        <v>330</v>
      </c>
      <c r="BM481" s="17" t="s">
        <v>2717</v>
      </c>
    </row>
    <row r="482" spans="2:47" s="1" customFormat="1" ht="10">
      <c r="B482" s="34"/>
      <c r="C482" s="35"/>
      <c r="D482" s="196" t="s">
        <v>247</v>
      </c>
      <c r="E482" s="35"/>
      <c r="F482" s="197" t="s">
        <v>2527</v>
      </c>
      <c r="G482" s="35"/>
      <c r="H482" s="35"/>
      <c r="I482" s="113"/>
      <c r="J482" s="35"/>
      <c r="K482" s="35"/>
      <c r="L482" s="38"/>
      <c r="M482" s="198"/>
      <c r="N482" s="60"/>
      <c r="O482" s="60"/>
      <c r="P482" s="60"/>
      <c r="Q482" s="60"/>
      <c r="R482" s="60"/>
      <c r="S482" s="60"/>
      <c r="T482" s="61"/>
      <c r="AT482" s="17" t="s">
        <v>247</v>
      </c>
      <c r="AU482" s="17" t="s">
        <v>77</v>
      </c>
    </row>
    <row r="483" spans="2:65" s="1" customFormat="1" ht="14.5" customHeight="1">
      <c r="B483" s="34"/>
      <c r="C483" s="184" t="s">
        <v>1294</v>
      </c>
      <c r="D483" s="184" t="s">
        <v>240</v>
      </c>
      <c r="E483" s="185" t="s">
        <v>1294</v>
      </c>
      <c r="F483" s="186" t="s">
        <v>2528</v>
      </c>
      <c r="G483" s="187" t="s">
        <v>2389</v>
      </c>
      <c r="H483" s="188">
        <v>1</v>
      </c>
      <c r="I483" s="189"/>
      <c r="J483" s="190">
        <f>ROUND(I483*H483,2)</f>
        <v>0</v>
      </c>
      <c r="K483" s="186" t="s">
        <v>1</v>
      </c>
      <c r="L483" s="38"/>
      <c r="M483" s="191" t="s">
        <v>1</v>
      </c>
      <c r="N483" s="192" t="s">
        <v>41</v>
      </c>
      <c r="O483" s="60"/>
      <c r="P483" s="193">
        <f>O483*H483</f>
        <v>0</v>
      </c>
      <c r="Q483" s="193">
        <v>0</v>
      </c>
      <c r="R483" s="193">
        <f>Q483*H483</f>
        <v>0</v>
      </c>
      <c r="S483" s="193">
        <v>0</v>
      </c>
      <c r="T483" s="194">
        <f>S483*H483</f>
        <v>0</v>
      </c>
      <c r="AR483" s="17" t="s">
        <v>330</v>
      </c>
      <c r="AT483" s="17" t="s">
        <v>240</v>
      </c>
      <c r="AU483" s="17" t="s">
        <v>77</v>
      </c>
      <c r="AY483" s="17" t="s">
        <v>238</v>
      </c>
      <c r="BE483" s="195">
        <f>IF(N483="základní",J483,0)</f>
        <v>0</v>
      </c>
      <c r="BF483" s="195">
        <f>IF(N483="snížená",J483,0)</f>
        <v>0</v>
      </c>
      <c r="BG483" s="195">
        <f>IF(N483="zákl. přenesená",J483,0)</f>
        <v>0</v>
      </c>
      <c r="BH483" s="195">
        <f>IF(N483="sníž. přenesená",J483,0)</f>
        <v>0</v>
      </c>
      <c r="BI483" s="195">
        <f>IF(N483="nulová",J483,0)</f>
        <v>0</v>
      </c>
      <c r="BJ483" s="17" t="s">
        <v>77</v>
      </c>
      <c r="BK483" s="195">
        <f>ROUND(I483*H483,2)</f>
        <v>0</v>
      </c>
      <c r="BL483" s="17" t="s">
        <v>330</v>
      </c>
      <c r="BM483" s="17" t="s">
        <v>2718</v>
      </c>
    </row>
    <row r="484" spans="2:47" s="1" customFormat="1" ht="10">
      <c r="B484" s="34"/>
      <c r="C484" s="35"/>
      <c r="D484" s="196" t="s">
        <v>247</v>
      </c>
      <c r="E484" s="35"/>
      <c r="F484" s="197" t="s">
        <v>2528</v>
      </c>
      <c r="G484" s="35"/>
      <c r="H484" s="35"/>
      <c r="I484" s="113"/>
      <c r="J484" s="35"/>
      <c r="K484" s="35"/>
      <c r="L484" s="38"/>
      <c r="M484" s="198"/>
      <c r="N484" s="60"/>
      <c r="O484" s="60"/>
      <c r="P484" s="60"/>
      <c r="Q484" s="60"/>
      <c r="R484" s="60"/>
      <c r="S484" s="60"/>
      <c r="T484" s="61"/>
      <c r="AT484" s="17" t="s">
        <v>247</v>
      </c>
      <c r="AU484" s="17" t="s">
        <v>77</v>
      </c>
    </row>
    <row r="485" spans="2:65" s="1" customFormat="1" ht="14.5" customHeight="1">
      <c r="B485" s="34"/>
      <c r="C485" s="184" t="s">
        <v>1300</v>
      </c>
      <c r="D485" s="184" t="s">
        <v>240</v>
      </c>
      <c r="E485" s="185" t="s">
        <v>1300</v>
      </c>
      <c r="F485" s="186" t="s">
        <v>2532</v>
      </c>
      <c r="G485" s="187" t="s">
        <v>2389</v>
      </c>
      <c r="H485" s="188">
        <v>3</v>
      </c>
      <c r="I485" s="189"/>
      <c r="J485" s="190">
        <f>ROUND(I485*H485,2)</f>
        <v>0</v>
      </c>
      <c r="K485" s="186" t="s">
        <v>1</v>
      </c>
      <c r="L485" s="38"/>
      <c r="M485" s="191" t="s">
        <v>1</v>
      </c>
      <c r="N485" s="192" t="s">
        <v>41</v>
      </c>
      <c r="O485" s="60"/>
      <c r="P485" s="193">
        <f>O485*H485</f>
        <v>0</v>
      </c>
      <c r="Q485" s="193">
        <v>0</v>
      </c>
      <c r="R485" s="193">
        <f>Q485*H485</f>
        <v>0</v>
      </c>
      <c r="S485" s="193">
        <v>0</v>
      </c>
      <c r="T485" s="194">
        <f>S485*H485</f>
        <v>0</v>
      </c>
      <c r="AR485" s="17" t="s">
        <v>330</v>
      </c>
      <c r="AT485" s="17" t="s">
        <v>240</v>
      </c>
      <c r="AU485" s="17" t="s">
        <v>77</v>
      </c>
      <c r="AY485" s="17" t="s">
        <v>238</v>
      </c>
      <c r="BE485" s="195">
        <f>IF(N485="základní",J485,0)</f>
        <v>0</v>
      </c>
      <c r="BF485" s="195">
        <f>IF(N485="snížená",J485,0)</f>
        <v>0</v>
      </c>
      <c r="BG485" s="195">
        <f>IF(N485="zákl. přenesená",J485,0)</f>
        <v>0</v>
      </c>
      <c r="BH485" s="195">
        <f>IF(N485="sníž. přenesená",J485,0)</f>
        <v>0</v>
      </c>
      <c r="BI485" s="195">
        <f>IF(N485="nulová",J485,0)</f>
        <v>0</v>
      </c>
      <c r="BJ485" s="17" t="s">
        <v>77</v>
      </c>
      <c r="BK485" s="195">
        <f>ROUND(I485*H485,2)</f>
        <v>0</v>
      </c>
      <c r="BL485" s="17" t="s">
        <v>330</v>
      </c>
      <c r="BM485" s="17" t="s">
        <v>2719</v>
      </c>
    </row>
    <row r="486" spans="2:47" s="1" customFormat="1" ht="10">
      <c r="B486" s="34"/>
      <c r="C486" s="35"/>
      <c r="D486" s="196" t="s">
        <v>247</v>
      </c>
      <c r="E486" s="35"/>
      <c r="F486" s="197" t="s">
        <v>2532</v>
      </c>
      <c r="G486" s="35"/>
      <c r="H486" s="35"/>
      <c r="I486" s="113"/>
      <c r="J486" s="35"/>
      <c r="K486" s="35"/>
      <c r="L486" s="38"/>
      <c r="M486" s="198"/>
      <c r="N486" s="60"/>
      <c r="O486" s="60"/>
      <c r="P486" s="60"/>
      <c r="Q486" s="60"/>
      <c r="R486" s="60"/>
      <c r="S486" s="60"/>
      <c r="T486" s="61"/>
      <c r="AT486" s="17" t="s">
        <v>247</v>
      </c>
      <c r="AU486" s="17" t="s">
        <v>77</v>
      </c>
    </row>
    <row r="487" spans="2:65" s="1" customFormat="1" ht="14.5" customHeight="1">
      <c r="B487" s="34"/>
      <c r="C487" s="184" t="s">
        <v>1307</v>
      </c>
      <c r="D487" s="184" t="s">
        <v>240</v>
      </c>
      <c r="E487" s="185" t="s">
        <v>1307</v>
      </c>
      <c r="F487" s="186" t="s">
        <v>2545</v>
      </c>
      <c r="G487" s="187" t="s">
        <v>2389</v>
      </c>
      <c r="H487" s="188">
        <v>58</v>
      </c>
      <c r="I487" s="189"/>
      <c r="J487" s="190">
        <f>ROUND(I487*H487,2)</f>
        <v>0</v>
      </c>
      <c r="K487" s="186" t="s">
        <v>1</v>
      </c>
      <c r="L487" s="38"/>
      <c r="M487" s="191" t="s">
        <v>1</v>
      </c>
      <c r="N487" s="192" t="s">
        <v>41</v>
      </c>
      <c r="O487" s="60"/>
      <c r="P487" s="193">
        <f>O487*H487</f>
        <v>0</v>
      </c>
      <c r="Q487" s="193">
        <v>0</v>
      </c>
      <c r="R487" s="193">
        <f>Q487*H487</f>
        <v>0</v>
      </c>
      <c r="S487" s="193">
        <v>0</v>
      </c>
      <c r="T487" s="194">
        <f>S487*H487</f>
        <v>0</v>
      </c>
      <c r="AR487" s="17" t="s">
        <v>330</v>
      </c>
      <c r="AT487" s="17" t="s">
        <v>240</v>
      </c>
      <c r="AU487" s="17" t="s">
        <v>77</v>
      </c>
      <c r="AY487" s="17" t="s">
        <v>238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17" t="s">
        <v>77</v>
      </c>
      <c r="BK487" s="195">
        <f>ROUND(I487*H487,2)</f>
        <v>0</v>
      </c>
      <c r="BL487" s="17" t="s">
        <v>330</v>
      </c>
      <c r="BM487" s="17" t="s">
        <v>2720</v>
      </c>
    </row>
    <row r="488" spans="2:47" s="1" customFormat="1" ht="10">
      <c r="B488" s="34"/>
      <c r="C488" s="35"/>
      <c r="D488" s="196" t="s">
        <v>247</v>
      </c>
      <c r="E488" s="35"/>
      <c r="F488" s="197" t="s">
        <v>2545</v>
      </c>
      <c r="G488" s="35"/>
      <c r="H488" s="35"/>
      <c r="I488" s="113"/>
      <c r="J488" s="35"/>
      <c r="K488" s="35"/>
      <c r="L488" s="38"/>
      <c r="M488" s="198"/>
      <c r="N488" s="60"/>
      <c r="O488" s="60"/>
      <c r="P488" s="60"/>
      <c r="Q488" s="60"/>
      <c r="R488" s="60"/>
      <c r="S488" s="60"/>
      <c r="T488" s="61"/>
      <c r="AT488" s="17" t="s">
        <v>247</v>
      </c>
      <c r="AU488" s="17" t="s">
        <v>77</v>
      </c>
    </row>
    <row r="489" spans="2:65" s="1" customFormat="1" ht="14.5" customHeight="1">
      <c r="B489" s="34"/>
      <c r="C489" s="184" t="s">
        <v>1312</v>
      </c>
      <c r="D489" s="184" t="s">
        <v>240</v>
      </c>
      <c r="E489" s="185" t="s">
        <v>1312</v>
      </c>
      <c r="F489" s="186" t="s">
        <v>2653</v>
      </c>
      <c r="G489" s="187" t="s">
        <v>2389</v>
      </c>
      <c r="H489" s="188">
        <v>1</v>
      </c>
      <c r="I489" s="189"/>
      <c r="J489" s="190">
        <f>ROUND(I489*H489,2)</f>
        <v>0</v>
      </c>
      <c r="K489" s="186" t="s">
        <v>1</v>
      </c>
      <c r="L489" s="38"/>
      <c r="M489" s="191" t="s">
        <v>1</v>
      </c>
      <c r="N489" s="192" t="s">
        <v>41</v>
      </c>
      <c r="O489" s="60"/>
      <c r="P489" s="193">
        <f>O489*H489</f>
        <v>0</v>
      </c>
      <c r="Q489" s="193">
        <v>0</v>
      </c>
      <c r="R489" s="193">
        <f>Q489*H489</f>
        <v>0</v>
      </c>
      <c r="S489" s="193">
        <v>0</v>
      </c>
      <c r="T489" s="194">
        <f>S489*H489</f>
        <v>0</v>
      </c>
      <c r="AR489" s="17" t="s">
        <v>330</v>
      </c>
      <c r="AT489" s="17" t="s">
        <v>240</v>
      </c>
      <c r="AU489" s="17" t="s">
        <v>77</v>
      </c>
      <c r="AY489" s="17" t="s">
        <v>238</v>
      </c>
      <c r="BE489" s="195">
        <f>IF(N489="základní",J489,0)</f>
        <v>0</v>
      </c>
      <c r="BF489" s="195">
        <f>IF(N489="snížená",J489,0)</f>
        <v>0</v>
      </c>
      <c r="BG489" s="195">
        <f>IF(N489="zákl. přenesená",J489,0)</f>
        <v>0</v>
      </c>
      <c r="BH489" s="195">
        <f>IF(N489="sníž. přenesená",J489,0)</f>
        <v>0</v>
      </c>
      <c r="BI489" s="195">
        <f>IF(N489="nulová",J489,0)</f>
        <v>0</v>
      </c>
      <c r="BJ489" s="17" t="s">
        <v>77</v>
      </c>
      <c r="BK489" s="195">
        <f>ROUND(I489*H489,2)</f>
        <v>0</v>
      </c>
      <c r="BL489" s="17" t="s">
        <v>330</v>
      </c>
      <c r="BM489" s="17" t="s">
        <v>2721</v>
      </c>
    </row>
    <row r="490" spans="2:47" s="1" customFormat="1" ht="10">
      <c r="B490" s="34"/>
      <c r="C490" s="35"/>
      <c r="D490" s="196" t="s">
        <v>247</v>
      </c>
      <c r="E490" s="35"/>
      <c r="F490" s="197" t="s">
        <v>2653</v>
      </c>
      <c r="G490" s="35"/>
      <c r="H490" s="35"/>
      <c r="I490" s="113"/>
      <c r="J490" s="35"/>
      <c r="K490" s="35"/>
      <c r="L490" s="38"/>
      <c r="M490" s="198"/>
      <c r="N490" s="60"/>
      <c r="O490" s="60"/>
      <c r="P490" s="60"/>
      <c r="Q490" s="60"/>
      <c r="R490" s="60"/>
      <c r="S490" s="60"/>
      <c r="T490" s="61"/>
      <c r="AT490" s="17" t="s">
        <v>247</v>
      </c>
      <c r="AU490" s="17" t="s">
        <v>77</v>
      </c>
    </row>
    <row r="491" spans="2:65" s="1" customFormat="1" ht="14.5" customHeight="1">
      <c r="B491" s="34"/>
      <c r="C491" s="184" t="s">
        <v>1317</v>
      </c>
      <c r="D491" s="184" t="s">
        <v>240</v>
      </c>
      <c r="E491" s="185" t="s">
        <v>1317</v>
      </c>
      <c r="F491" s="186" t="s">
        <v>2542</v>
      </c>
      <c r="G491" s="187" t="s">
        <v>2389</v>
      </c>
      <c r="H491" s="188">
        <v>40</v>
      </c>
      <c r="I491" s="189"/>
      <c r="J491" s="190">
        <f>ROUND(I491*H491,2)</f>
        <v>0</v>
      </c>
      <c r="K491" s="186" t="s">
        <v>1</v>
      </c>
      <c r="L491" s="38"/>
      <c r="M491" s="191" t="s">
        <v>1</v>
      </c>
      <c r="N491" s="192" t="s">
        <v>41</v>
      </c>
      <c r="O491" s="60"/>
      <c r="P491" s="193">
        <f>O491*H491</f>
        <v>0</v>
      </c>
      <c r="Q491" s="193">
        <v>0</v>
      </c>
      <c r="R491" s="193">
        <f>Q491*H491</f>
        <v>0</v>
      </c>
      <c r="S491" s="193">
        <v>0</v>
      </c>
      <c r="T491" s="194">
        <f>S491*H491</f>
        <v>0</v>
      </c>
      <c r="AR491" s="17" t="s">
        <v>330</v>
      </c>
      <c r="AT491" s="17" t="s">
        <v>240</v>
      </c>
      <c r="AU491" s="17" t="s">
        <v>77</v>
      </c>
      <c r="AY491" s="17" t="s">
        <v>238</v>
      </c>
      <c r="BE491" s="195">
        <f>IF(N491="základní",J491,0)</f>
        <v>0</v>
      </c>
      <c r="BF491" s="195">
        <f>IF(N491="snížená",J491,0)</f>
        <v>0</v>
      </c>
      <c r="BG491" s="195">
        <f>IF(N491="zákl. přenesená",J491,0)</f>
        <v>0</v>
      </c>
      <c r="BH491" s="195">
        <f>IF(N491="sníž. přenesená",J491,0)</f>
        <v>0</v>
      </c>
      <c r="BI491" s="195">
        <f>IF(N491="nulová",J491,0)</f>
        <v>0</v>
      </c>
      <c r="BJ491" s="17" t="s">
        <v>77</v>
      </c>
      <c r="BK491" s="195">
        <f>ROUND(I491*H491,2)</f>
        <v>0</v>
      </c>
      <c r="BL491" s="17" t="s">
        <v>330</v>
      </c>
      <c r="BM491" s="17" t="s">
        <v>2722</v>
      </c>
    </row>
    <row r="492" spans="2:47" s="1" customFormat="1" ht="10">
      <c r="B492" s="34"/>
      <c r="C492" s="35"/>
      <c r="D492" s="196" t="s">
        <v>247</v>
      </c>
      <c r="E492" s="35"/>
      <c r="F492" s="197" t="s">
        <v>2542</v>
      </c>
      <c r="G492" s="35"/>
      <c r="H492" s="35"/>
      <c r="I492" s="113"/>
      <c r="J492" s="35"/>
      <c r="K492" s="35"/>
      <c r="L492" s="38"/>
      <c r="M492" s="198"/>
      <c r="N492" s="60"/>
      <c r="O492" s="60"/>
      <c r="P492" s="60"/>
      <c r="Q492" s="60"/>
      <c r="R492" s="60"/>
      <c r="S492" s="60"/>
      <c r="T492" s="61"/>
      <c r="AT492" s="17" t="s">
        <v>247</v>
      </c>
      <c r="AU492" s="17" t="s">
        <v>77</v>
      </c>
    </row>
    <row r="493" spans="2:65" s="1" customFormat="1" ht="14.5" customHeight="1">
      <c r="B493" s="34"/>
      <c r="C493" s="184" t="s">
        <v>1322</v>
      </c>
      <c r="D493" s="184" t="s">
        <v>240</v>
      </c>
      <c r="E493" s="185" t="s">
        <v>1322</v>
      </c>
      <c r="F493" s="186" t="s">
        <v>2723</v>
      </c>
      <c r="G493" s="187" t="s">
        <v>281</v>
      </c>
      <c r="H493" s="188">
        <v>50</v>
      </c>
      <c r="I493" s="189"/>
      <c r="J493" s="190">
        <f>ROUND(I493*H493,2)</f>
        <v>0</v>
      </c>
      <c r="K493" s="186" t="s">
        <v>1</v>
      </c>
      <c r="L493" s="38"/>
      <c r="M493" s="191" t="s">
        <v>1</v>
      </c>
      <c r="N493" s="192" t="s">
        <v>41</v>
      </c>
      <c r="O493" s="60"/>
      <c r="P493" s="193">
        <f>O493*H493</f>
        <v>0</v>
      </c>
      <c r="Q493" s="193">
        <v>0</v>
      </c>
      <c r="R493" s="193">
        <f>Q493*H493</f>
        <v>0</v>
      </c>
      <c r="S493" s="193">
        <v>0</v>
      </c>
      <c r="T493" s="194">
        <f>S493*H493</f>
        <v>0</v>
      </c>
      <c r="AR493" s="17" t="s">
        <v>330</v>
      </c>
      <c r="AT493" s="17" t="s">
        <v>240</v>
      </c>
      <c r="AU493" s="17" t="s">
        <v>77</v>
      </c>
      <c r="AY493" s="17" t="s">
        <v>238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17" t="s">
        <v>77</v>
      </c>
      <c r="BK493" s="195">
        <f>ROUND(I493*H493,2)</f>
        <v>0</v>
      </c>
      <c r="BL493" s="17" t="s">
        <v>330</v>
      </c>
      <c r="BM493" s="17" t="s">
        <v>2724</v>
      </c>
    </row>
    <row r="494" spans="2:47" s="1" customFormat="1" ht="10">
      <c r="B494" s="34"/>
      <c r="C494" s="35"/>
      <c r="D494" s="196" t="s">
        <v>247</v>
      </c>
      <c r="E494" s="35"/>
      <c r="F494" s="197" t="s">
        <v>2723</v>
      </c>
      <c r="G494" s="35"/>
      <c r="H494" s="35"/>
      <c r="I494" s="113"/>
      <c r="J494" s="35"/>
      <c r="K494" s="35"/>
      <c r="L494" s="38"/>
      <c r="M494" s="198"/>
      <c r="N494" s="60"/>
      <c r="O494" s="60"/>
      <c r="P494" s="60"/>
      <c r="Q494" s="60"/>
      <c r="R494" s="60"/>
      <c r="S494" s="60"/>
      <c r="T494" s="61"/>
      <c r="AT494" s="17" t="s">
        <v>247</v>
      </c>
      <c r="AU494" s="17" t="s">
        <v>77</v>
      </c>
    </row>
    <row r="495" spans="2:65" s="1" customFormat="1" ht="14.5" customHeight="1">
      <c r="B495" s="34"/>
      <c r="C495" s="184" t="s">
        <v>1329</v>
      </c>
      <c r="D495" s="184" t="s">
        <v>240</v>
      </c>
      <c r="E495" s="185" t="s">
        <v>1329</v>
      </c>
      <c r="F495" s="186" t="s">
        <v>2621</v>
      </c>
      <c r="G495" s="187" t="s">
        <v>281</v>
      </c>
      <c r="H495" s="188">
        <v>50</v>
      </c>
      <c r="I495" s="189"/>
      <c r="J495" s="190">
        <f>ROUND(I495*H495,2)</f>
        <v>0</v>
      </c>
      <c r="K495" s="186" t="s">
        <v>1</v>
      </c>
      <c r="L495" s="38"/>
      <c r="M495" s="191" t="s">
        <v>1</v>
      </c>
      <c r="N495" s="192" t="s">
        <v>41</v>
      </c>
      <c r="O495" s="60"/>
      <c r="P495" s="193">
        <f>O495*H495</f>
        <v>0</v>
      </c>
      <c r="Q495" s="193">
        <v>0</v>
      </c>
      <c r="R495" s="193">
        <f>Q495*H495</f>
        <v>0</v>
      </c>
      <c r="S495" s="193">
        <v>0</v>
      </c>
      <c r="T495" s="194">
        <f>S495*H495</f>
        <v>0</v>
      </c>
      <c r="AR495" s="17" t="s">
        <v>330</v>
      </c>
      <c r="AT495" s="17" t="s">
        <v>240</v>
      </c>
      <c r="AU495" s="17" t="s">
        <v>77</v>
      </c>
      <c r="AY495" s="17" t="s">
        <v>238</v>
      </c>
      <c r="BE495" s="195">
        <f>IF(N495="základní",J495,0)</f>
        <v>0</v>
      </c>
      <c r="BF495" s="195">
        <f>IF(N495="snížená",J495,0)</f>
        <v>0</v>
      </c>
      <c r="BG495" s="195">
        <f>IF(N495="zákl. přenesená",J495,0)</f>
        <v>0</v>
      </c>
      <c r="BH495" s="195">
        <f>IF(N495="sníž. přenesená",J495,0)</f>
        <v>0</v>
      </c>
      <c r="BI495" s="195">
        <f>IF(N495="nulová",J495,0)</f>
        <v>0</v>
      </c>
      <c r="BJ495" s="17" t="s">
        <v>77</v>
      </c>
      <c r="BK495" s="195">
        <f>ROUND(I495*H495,2)</f>
        <v>0</v>
      </c>
      <c r="BL495" s="17" t="s">
        <v>330</v>
      </c>
      <c r="BM495" s="17" t="s">
        <v>2725</v>
      </c>
    </row>
    <row r="496" spans="2:47" s="1" customFormat="1" ht="10">
      <c r="B496" s="34"/>
      <c r="C496" s="35"/>
      <c r="D496" s="196" t="s">
        <v>247</v>
      </c>
      <c r="E496" s="35"/>
      <c r="F496" s="197" t="s">
        <v>2621</v>
      </c>
      <c r="G496" s="35"/>
      <c r="H496" s="35"/>
      <c r="I496" s="113"/>
      <c r="J496" s="35"/>
      <c r="K496" s="35"/>
      <c r="L496" s="38"/>
      <c r="M496" s="198"/>
      <c r="N496" s="60"/>
      <c r="O496" s="60"/>
      <c r="P496" s="60"/>
      <c r="Q496" s="60"/>
      <c r="R496" s="60"/>
      <c r="S496" s="60"/>
      <c r="T496" s="61"/>
      <c r="AT496" s="17" t="s">
        <v>247</v>
      </c>
      <c r="AU496" s="17" t="s">
        <v>77</v>
      </c>
    </row>
    <row r="497" spans="2:65" s="1" customFormat="1" ht="14.5" customHeight="1">
      <c r="B497" s="34"/>
      <c r="C497" s="184" t="s">
        <v>1335</v>
      </c>
      <c r="D497" s="184" t="s">
        <v>240</v>
      </c>
      <c r="E497" s="185" t="s">
        <v>1335</v>
      </c>
      <c r="F497" s="186" t="s">
        <v>2623</v>
      </c>
      <c r="G497" s="187" t="s">
        <v>281</v>
      </c>
      <c r="H497" s="188">
        <v>50</v>
      </c>
      <c r="I497" s="189"/>
      <c r="J497" s="190">
        <f>ROUND(I497*H497,2)</f>
        <v>0</v>
      </c>
      <c r="K497" s="186" t="s">
        <v>1</v>
      </c>
      <c r="L497" s="38"/>
      <c r="M497" s="191" t="s">
        <v>1</v>
      </c>
      <c r="N497" s="192" t="s">
        <v>41</v>
      </c>
      <c r="O497" s="60"/>
      <c r="P497" s="193">
        <f>O497*H497</f>
        <v>0</v>
      </c>
      <c r="Q497" s="193">
        <v>0</v>
      </c>
      <c r="R497" s="193">
        <f>Q497*H497</f>
        <v>0</v>
      </c>
      <c r="S497" s="193">
        <v>0</v>
      </c>
      <c r="T497" s="194">
        <f>S497*H497</f>
        <v>0</v>
      </c>
      <c r="AR497" s="17" t="s">
        <v>330</v>
      </c>
      <c r="AT497" s="17" t="s">
        <v>240</v>
      </c>
      <c r="AU497" s="17" t="s">
        <v>77</v>
      </c>
      <c r="AY497" s="17" t="s">
        <v>238</v>
      </c>
      <c r="BE497" s="195">
        <f>IF(N497="základní",J497,0)</f>
        <v>0</v>
      </c>
      <c r="BF497" s="195">
        <f>IF(N497="snížená",J497,0)</f>
        <v>0</v>
      </c>
      <c r="BG497" s="195">
        <f>IF(N497="zákl. přenesená",J497,0)</f>
        <v>0</v>
      </c>
      <c r="BH497" s="195">
        <f>IF(N497="sníž. přenesená",J497,0)</f>
        <v>0</v>
      </c>
      <c r="BI497" s="195">
        <f>IF(N497="nulová",J497,0)</f>
        <v>0</v>
      </c>
      <c r="BJ497" s="17" t="s">
        <v>77</v>
      </c>
      <c r="BK497" s="195">
        <f>ROUND(I497*H497,2)</f>
        <v>0</v>
      </c>
      <c r="BL497" s="17" t="s">
        <v>330</v>
      </c>
      <c r="BM497" s="17" t="s">
        <v>2726</v>
      </c>
    </row>
    <row r="498" spans="2:47" s="1" customFormat="1" ht="10">
      <c r="B498" s="34"/>
      <c r="C498" s="35"/>
      <c r="D498" s="196" t="s">
        <v>247</v>
      </c>
      <c r="E498" s="35"/>
      <c r="F498" s="197" t="s">
        <v>2623</v>
      </c>
      <c r="G498" s="35"/>
      <c r="H498" s="35"/>
      <c r="I498" s="113"/>
      <c r="J498" s="35"/>
      <c r="K498" s="35"/>
      <c r="L498" s="38"/>
      <c r="M498" s="198"/>
      <c r="N498" s="60"/>
      <c r="O498" s="60"/>
      <c r="P498" s="60"/>
      <c r="Q498" s="60"/>
      <c r="R498" s="60"/>
      <c r="S498" s="60"/>
      <c r="T498" s="61"/>
      <c r="AT498" s="17" t="s">
        <v>247</v>
      </c>
      <c r="AU498" s="17" t="s">
        <v>77</v>
      </c>
    </row>
    <row r="499" spans="2:63" s="11" customFormat="1" ht="22.75" customHeight="1">
      <c r="B499" s="168"/>
      <c r="C499" s="169"/>
      <c r="D499" s="170" t="s">
        <v>69</v>
      </c>
      <c r="E499" s="182" t="s">
        <v>2727</v>
      </c>
      <c r="F499" s="182" t="s">
        <v>2462</v>
      </c>
      <c r="G499" s="169"/>
      <c r="H499" s="169"/>
      <c r="I499" s="172"/>
      <c r="J499" s="183">
        <f>BK499</f>
        <v>0</v>
      </c>
      <c r="K499" s="169"/>
      <c r="L499" s="174"/>
      <c r="M499" s="175"/>
      <c r="N499" s="176"/>
      <c r="O499" s="176"/>
      <c r="P499" s="177">
        <f>SUM(P500:P505)</f>
        <v>0</v>
      </c>
      <c r="Q499" s="176"/>
      <c r="R499" s="177">
        <f>SUM(R500:R505)</f>
        <v>0</v>
      </c>
      <c r="S499" s="176"/>
      <c r="T499" s="178">
        <f>SUM(T500:T505)</f>
        <v>0</v>
      </c>
      <c r="AR499" s="179" t="s">
        <v>77</v>
      </c>
      <c r="AT499" s="180" t="s">
        <v>69</v>
      </c>
      <c r="AU499" s="180" t="s">
        <v>77</v>
      </c>
      <c r="AY499" s="179" t="s">
        <v>238</v>
      </c>
      <c r="BK499" s="181">
        <f>SUM(BK500:BK505)</f>
        <v>0</v>
      </c>
    </row>
    <row r="500" spans="2:65" s="1" customFormat="1" ht="14.5" customHeight="1">
      <c r="B500" s="34"/>
      <c r="C500" s="184" t="s">
        <v>1342</v>
      </c>
      <c r="D500" s="184" t="s">
        <v>240</v>
      </c>
      <c r="E500" s="185" t="s">
        <v>2728</v>
      </c>
      <c r="F500" s="186" t="s">
        <v>2729</v>
      </c>
      <c r="G500" s="187" t="s">
        <v>2309</v>
      </c>
      <c r="H500" s="188">
        <v>1</v>
      </c>
      <c r="I500" s="189"/>
      <c r="J500" s="190">
        <f>ROUND(I500*H500,2)</f>
        <v>0</v>
      </c>
      <c r="K500" s="186" t="s">
        <v>1</v>
      </c>
      <c r="L500" s="38"/>
      <c r="M500" s="191" t="s">
        <v>1</v>
      </c>
      <c r="N500" s="192" t="s">
        <v>41</v>
      </c>
      <c r="O500" s="60"/>
      <c r="P500" s="193">
        <f>O500*H500</f>
        <v>0</v>
      </c>
      <c r="Q500" s="193">
        <v>0</v>
      </c>
      <c r="R500" s="193">
        <f>Q500*H500</f>
        <v>0</v>
      </c>
      <c r="S500" s="193">
        <v>0</v>
      </c>
      <c r="T500" s="194">
        <f>S500*H500</f>
        <v>0</v>
      </c>
      <c r="AR500" s="17" t="s">
        <v>330</v>
      </c>
      <c r="AT500" s="17" t="s">
        <v>240</v>
      </c>
      <c r="AU500" s="17" t="s">
        <v>79</v>
      </c>
      <c r="AY500" s="17" t="s">
        <v>238</v>
      </c>
      <c r="BE500" s="195">
        <f>IF(N500="základní",J500,0)</f>
        <v>0</v>
      </c>
      <c r="BF500" s="195">
        <f>IF(N500="snížená",J500,0)</f>
        <v>0</v>
      </c>
      <c r="BG500" s="195">
        <f>IF(N500="zákl. přenesená",J500,0)</f>
        <v>0</v>
      </c>
      <c r="BH500" s="195">
        <f>IF(N500="sníž. přenesená",J500,0)</f>
        <v>0</v>
      </c>
      <c r="BI500" s="195">
        <f>IF(N500="nulová",J500,0)</f>
        <v>0</v>
      </c>
      <c r="BJ500" s="17" t="s">
        <v>77</v>
      </c>
      <c r="BK500" s="195">
        <f>ROUND(I500*H500,2)</f>
        <v>0</v>
      </c>
      <c r="BL500" s="17" t="s">
        <v>330</v>
      </c>
      <c r="BM500" s="17" t="s">
        <v>2730</v>
      </c>
    </row>
    <row r="501" spans="2:47" s="1" customFormat="1" ht="10">
      <c r="B501" s="34"/>
      <c r="C501" s="35"/>
      <c r="D501" s="196" t="s">
        <v>247</v>
      </c>
      <c r="E501" s="35"/>
      <c r="F501" s="197" t="s">
        <v>2729</v>
      </c>
      <c r="G501" s="35"/>
      <c r="H501" s="35"/>
      <c r="I501" s="113"/>
      <c r="J501" s="35"/>
      <c r="K501" s="35"/>
      <c r="L501" s="38"/>
      <c r="M501" s="198"/>
      <c r="N501" s="60"/>
      <c r="O501" s="60"/>
      <c r="P501" s="60"/>
      <c r="Q501" s="60"/>
      <c r="R501" s="60"/>
      <c r="S501" s="60"/>
      <c r="T501" s="61"/>
      <c r="AT501" s="17" t="s">
        <v>247</v>
      </c>
      <c r="AU501" s="17" t="s">
        <v>79</v>
      </c>
    </row>
    <row r="502" spans="2:65" s="1" customFormat="1" ht="14.5" customHeight="1">
      <c r="B502" s="34"/>
      <c r="C502" s="184" t="s">
        <v>1350</v>
      </c>
      <c r="D502" s="184" t="s">
        <v>240</v>
      </c>
      <c r="E502" s="185" t="s">
        <v>2731</v>
      </c>
      <c r="F502" s="186" t="s">
        <v>2732</v>
      </c>
      <c r="G502" s="187" t="s">
        <v>2309</v>
      </c>
      <c r="H502" s="188">
        <v>1</v>
      </c>
      <c r="I502" s="189"/>
      <c r="J502" s="190">
        <f>ROUND(I502*H502,2)</f>
        <v>0</v>
      </c>
      <c r="K502" s="186" t="s">
        <v>1</v>
      </c>
      <c r="L502" s="38"/>
      <c r="M502" s="191" t="s">
        <v>1</v>
      </c>
      <c r="N502" s="192" t="s">
        <v>41</v>
      </c>
      <c r="O502" s="60"/>
      <c r="P502" s="193">
        <f>O502*H502</f>
        <v>0</v>
      </c>
      <c r="Q502" s="193">
        <v>0</v>
      </c>
      <c r="R502" s="193">
        <f>Q502*H502</f>
        <v>0</v>
      </c>
      <c r="S502" s="193">
        <v>0</v>
      </c>
      <c r="T502" s="194">
        <f>S502*H502</f>
        <v>0</v>
      </c>
      <c r="AR502" s="17" t="s">
        <v>330</v>
      </c>
      <c r="AT502" s="17" t="s">
        <v>240</v>
      </c>
      <c r="AU502" s="17" t="s">
        <v>79</v>
      </c>
      <c r="AY502" s="17" t="s">
        <v>238</v>
      </c>
      <c r="BE502" s="195">
        <f>IF(N502="základní",J502,0)</f>
        <v>0</v>
      </c>
      <c r="BF502" s="195">
        <f>IF(N502="snížená",J502,0)</f>
        <v>0</v>
      </c>
      <c r="BG502" s="195">
        <f>IF(N502="zákl. přenesená",J502,0)</f>
        <v>0</v>
      </c>
      <c r="BH502" s="195">
        <f>IF(N502="sníž. přenesená",J502,0)</f>
        <v>0</v>
      </c>
      <c r="BI502" s="195">
        <f>IF(N502="nulová",J502,0)</f>
        <v>0</v>
      </c>
      <c r="BJ502" s="17" t="s">
        <v>77</v>
      </c>
      <c r="BK502" s="195">
        <f>ROUND(I502*H502,2)</f>
        <v>0</v>
      </c>
      <c r="BL502" s="17" t="s">
        <v>330</v>
      </c>
      <c r="BM502" s="17" t="s">
        <v>2733</v>
      </c>
    </row>
    <row r="503" spans="2:47" s="1" customFormat="1" ht="10">
      <c r="B503" s="34"/>
      <c r="C503" s="35"/>
      <c r="D503" s="196" t="s">
        <v>247</v>
      </c>
      <c r="E503" s="35"/>
      <c r="F503" s="197" t="s">
        <v>2732</v>
      </c>
      <c r="G503" s="35"/>
      <c r="H503" s="35"/>
      <c r="I503" s="113"/>
      <c r="J503" s="35"/>
      <c r="K503" s="35"/>
      <c r="L503" s="38"/>
      <c r="M503" s="198"/>
      <c r="N503" s="60"/>
      <c r="O503" s="60"/>
      <c r="P503" s="60"/>
      <c r="Q503" s="60"/>
      <c r="R503" s="60"/>
      <c r="S503" s="60"/>
      <c r="T503" s="61"/>
      <c r="AT503" s="17" t="s">
        <v>247</v>
      </c>
      <c r="AU503" s="17" t="s">
        <v>79</v>
      </c>
    </row>
    <row r="504" spans="2:65" s="1" customFormat="1" ht="14.5" customHeight="1">
      <c r="B504" s="34"/>
      <c r="C504" s="184" t="s">
        <v>1359</v>
      </c>
      <c r="D504" s="184" t="s">
        <v>240</v>
      </c>
      <c r="E504" s="185" t="s">
        <v>2734</v>
      </c>
      <c r="F504" s="186" t="s">
        <v>2735</v>
      </c>
      <c r="G504" s="187" t="s">
        <v>768</v>
      </c>
      <c r="H504" s="188">
        <v>140</v>
      </c>
      <c r="I504" s="189"/>
      <c r="J504" s="190">
        <f>ROUND(I504*H504,2)</f>
        <v>0</v>
      </c>
      <c r="K504" s="186" t="s">
        <v>1</v>
      </c>
      <c r="L504" s="38"/>
      <c r="M504" s="191" t="s">
        <v>1</v>
      </c>
      <c r="N504" s="192" t="s">
        <v>41</v>
      </c>
      <c r="O504" s="60"/>
      <c r="P504" s="193">
        <f>O504*H504</f>
        <v>0</v>
      </c>
      <c r="Q504" s="193">
        <v>0</v>
      </c>
      <c r="R504" s="193">
        <f>Q504*H504</f>
        <v>0</v>
      </c>
      <c r="S504" s="193">
        <v>0</v>
      </c>
      <c r="T504" s="194">
        <f>S504*H504</f>
        <v>0</v>
      </c>
      <c r="AR504" s="17" t="s">
        <v>330</v>
      </c>
      <c r="AT504" s="17" t="s">
        <v>240</v>
      </c>
      <c r="AU504" s="17" t="s">
        <v>79</v>
      </c>
      <c r="AY504" s="17" t="s">
        <v>238</v>
      </c>
      <c r="BE504" s="195">
        <f>IF(N504="základní",J504,0)</f>
        <v>0</v>
      </c>
      <c r="BF504" s="195">
        <f>IF(N504="snížená",J504,0)</f>
        <v>0</v>
      </c>
      <c r="BG504" s="195">
        <f>IF(N504="zákl. přenesená",J504,0)</f>
        <v>0</v>
      </c>
      <c r="BH504" s="195">
        <f>IF(N504="sníž. přenesená",J504,0)</f>
        <v>0</v>
      </c>
      <c r="BI504" s="195">
        <f>IF(N504="nulová",J504,0)</f>
        <v>0</v>
      </c>
      <c r="BJ504" s="17" t="s">
        <v>77</v>
      </c>
      <c r="BK504" s="195">
        <f>ROUND(I504*H504,2)</f>
        <v>0</v>
      </c>
      <c r="BL504" s="17" t="s">
        <v>330</v>
      </c>
      <c r="BM504" s="17" t="s">
        <v>2736</v>
      </c>
    </row>
    <row r="505" spans="2:47" s="1" customFormat="1" ht="10">
      <c r="B505" s="34"/>
      <c r="C505" s="35"/>
      <c r="D505" s="196" t="s">
        <v>247</v>
      </c>
      <c r="E505" s="35"/>
      <c r="F505" s="197" t="s">
        <v>2735</v>
      </c>
      <c r="G505" s="35"/>
      <c r="H505" s="35"/>
      <c r="I505" s="113"/>
      <c r="J505" s="35"/>
      <c r="K505" s="35"/>
      <c r="L505" s="38"/>
      <c r="M505" s="245"/>
      <c r="N505" s="246"/>
      <c r="O505" s="246"/>
      <c r="P505" s="246"/>
      <c r="Q505" s="246"/>
      <c r="R505" s="246"/>
      <c r="S505" s="246"/>
      <c r="T505" s="247"/>
      <c r="AT505" s="17" t="s">
        <v>247</v>
      </c>
      <c r="AU505" s="17" t="s">
        <v>79</v>
      </c>
    </row>
    <row r="506" spans="2:12" s="1" customFormat="1" ht="7" customHeight="1">
      <c r="B506" s="46"/>
      <c r="C506" s="47"/>
      <c r="D506" s="47"/>
      <c r="E506" s="47"/>
      <c r="F506" s="47"/>
      <c r="G506" s="47"/>
      <c r="H506" s="47"/>
      <c r="I506" s="136"/>
      <c r="J506" s="47"/>
      <c r="K506" s="47"/>
      <c r="L506" s="38"/>
    </row>
  </sheetData>
  <sheetProtection algorithmName="SHA-512" hashValue="7JYG1xwW5jMd+oumVIpfclMMx2t58ZKgYuFjCiC1uTr/Mo+36FkRvqs6Le6o6y5q9lEqBugqdAHdmfEW/RZfXA==" saltValue="rPMOicS/2L5opz6sh7JBo9JE1SroBST48UoYJKe5A579SGNRTxeqOlOwb8Gkk+t3s9xplSSjfh7tm1eAQ6zTcg==" spinCount="100000" sheet="1" objects="1" scenarios="1" formatColumns="0" formatRows="0" autoFilter="0"/>
  <autoFilter ref="C90:K50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119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s="1" customFormat="1" ht="12" customHeight="1">
      <c r="B8" s="38"/>
      <c r="D8" s="112" t="s">
        <v>136</v>
      </c>
      <c r="I8" s="113"/>
      <c r="L8" s="38"/>
    </row>
    <row r="9" spans="2:12" s="1" customFormat="1" ht="37" customHeight="1">
      <c r="B9" s="38"/>
      <c r="E9" s="309" t="s">
        <v>2737</v>
      </c>
      <c r="F9" s="308"/>
      <c r="G9" s="308"/>
      <c r="H9" s="308"/>
      <c r="I9" s="113"/>
      <c r="L9" s="38"/>
    </row>
    <row r="10" spans="2:12" s="1" customFormat="1" ht="10">
      <c r="B10" s="38"/>
      <c r="I10" s="113"/>
      <c r="L10" s="38"/>
    </row>
    <row r="11" spans="2:12" s="1" customFormat="1" ht="12" customHeight="1">
      <c r="B11" s="38"/>
      <c r="D11" s="112" t="s">
        <v>19</v>
      </c>
      <c r="F11" s="17" t="s">
        <v>1</v>
      </c>
      <c r="I11" s="114" t="s">
        <v>20</v>
      </c>
      <c r="J11" s="17" t="s">
        <v>1</v>
      </c>
      <c r="L11" s="38"/>
    </row>
    <row r="12" spans="2:12" s="1" customFormat="1" ht="12" customHeight="1">
      <c r="B12" s="38"/>
      <c r="D12" s="112" t="s">
        <v>21</v>
      </c>
      <c r="F12" s="17" t="s">
        <v>22</v>
      </c>
      <c r="I12" s="114" t="s">
        <v>23</v>
      </c>
      <c r="J12" s="115" t="str">
        <f>'Rekapitulace stavby'!AN8</f>
        <v>4. 1. 2019</v>
      </c>
      <c r="L12" s="38"/>
    </row>
    <row r="13" spans="2:12" s="1" customFormat="1" ht="10.75" customHeight="1">
      <c r="B13" s="38"/>
      <c r="I13" s="113"/>
      <c r="L13" s="38"/>
    </row>
    <row r="14" spans="2:12" s="1" customFormat="1" ht="12" customHeight="1">
      <c r="B14" s="38"/>
      <c r="D14" s="112" t="s">
        <v>25</v>
      </c>
      <c r="I14" s="114" t="s">
        <v>26</v>
      </c>
      <c r="J14" s="17" t="str">
        <f>IF('Rekapitulace stavby'!AN10="","",'Rekapitulace stavby'!AN10)</f>
        <v/>
      </c>
      <c r="L14" s="38"/>
    </row>
    <row r="15" spans="2:12" s="1" customFormat="1" ht="18" customHeight="1">
      <c r="B15" s="38"/>
      <c r="E15" s="17" t="str">
        <f>IF('Rekapitulace stavby'!E11="","",'Rekapitulace stavby'!E11)</f>
        <v xml:space="preserve"> </v>
      </c>
      <c r="I15" s="114" t="s">
        <v>28</v>
      </c>
      <c r="J15" s="17" t="str">
        <f>IF('Rekapitulace stavby'!AN11="","",'Rekapitulace stavby'!AN11)</f>
        <v/>
      </c>
      <c r="L15" s="38"/>
    </row>
    <row r="16" spans="2:12" s="1" customFormat="1" ht="7" customHeight="1">
      <c r="B16" s="38"/>
      <c r="I16" s="113"/>
      <c r="L16" s="38"/>
    </row>
    <row r="17" spans="2:12" s="1" customFormat="1" ht="12" customHeight="1">
      <c r="B17" s="38"/>
      <c r="D17" s="112" t="s">
        <v>29</v>
      </c>
      <c r="I17" s="11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4" t="s">
        <v>28</v>
      </c>
      <c r="J18" s="30" t="str">
        <f>'Rekapitulace stavby'!AN14</f>
        <v>Vyplň údaj</v>
      </c>
      <c r="L18" s="38"/>
    </row>
    <row r="19" spans="2:12" s="1" customFormat="1" ht="7" customHeight="1">
      <c r="B19" s="38"/>
      <c r="I19" s="113"/>
      <c r="L19" s="38"/>
    </row>
    <row r="20" spans="2:12" s="1" customFormat="1" ht="12" customHeight="1">
      <c r="B20" s="38"/>
      <c r="D20" s="112" t="s">
        <v>31</v>
      </c>
      <c r="I20" s="114" t="s">
        <v>26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4" t="s">
        <v>28</v>
      </c>
      <c r="J21" s="17" t="str">
        <f>IF('Rekapitulace stavby'!AN17="","",'Rekapitulace stavby'!AN17)</f>
        <v/>
      </c>
      <c r="L21" s="38"/>
    </row>
    <row r="22" spans="2:12" s="1" customFormat="1" ht="7" customHeight="1">
      <c r="B22" s="38"/>
      <c r="I22" s="113"/>
      <c r="L22" s="38"/>
    </row>
    <row r="23" spans="2:12" s="1" customFormat="1" ht="12" customHeight="1">
      <c r="B23" s="38"/>
      <c r="D23" s="112" t="s">
        <v>33</v>
      </c>
      <c r="I23" s="11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4" t="s">
        <v>28</v>
      </c>
      <c r="J24" s="17" t="str">
        <f>IF('Rekapitulace stavby'!AN20="","",'Rekapitulace stavby'!AN20)</f>
        <v/>
      </c>
      <c r="L24" s="38"/>
    </row>
    <row r="25" spans="2:12" s="1" customFormat="1" ht="7" customHeight="1">
      <c r="B25" s="38"/>
      <c r="I25" s="113"/>
      <c r="L25" s="38"/>
    </row>
    <row r="26" spans="2:12" s="1" customFormat="1" ht="12" customHeight="1">
      <c r="B26" s="38"/>
      <c r="D26" s="112" t="s">
        <v>34</v>
      </c>
      <c r="I26" s="113"/>
      <c r="L26" s="38"/>
    </row>
    <row r="27" spans="2:12" s="7" customFormat="1" ht="14.5" customHeight="1">
      <c r="B27" s="116"/>
      <c r="E27" s="312" t="s">
        <v>1</v>
      </c>
      <c r="F27" s="312"/>
      <c r="G27" s="312"/>
      <c r="H27" s="312"/>
      <c r="I27" s="117"/>
      <c r="L27" s="116"/>
    </row>
    <row r="28" spans="2:12" s="1" customFormat="1" ht="7" customHeight="1">
      <c r="B28" s="38"/>
      <c r="I28" s="113"/>
      <c r="L28" s="38"/>
    </row>
    <row r="29" spans="2:12" s="1" customFormat="1" ht="7" customHeight="1">
      <c r="B29" s="38"/>
      <c r="D29" s="56"/>
      <c r="E29" s="56"/>
      <c r="F29" s="56"/>
      <c r="G29" s="56"/>
      <c r="H29" s="56"/>
      <c r="I29" s="119"/>
      <c r="J29" s="56"/>
      <c r="K29" s="56"/>
      <c r="L29" s="38"/>
    </row>
    <row r="30" spans="2:12" s="1" customFormat="1" ht="25.4" customHeight="1">
      <c r="B30" s="38"/>
      <c r="D30" s="120" t="s">
        <v>36</v>
      </c>
      <c r="I30" s="113"/>
      <c r="J30" s="121">
        <f>ROUND(J83,2)</f>
        <v>0</v>
      </c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14.4" customHeight="1">
      <c r="B32" s="38"/>
      <c r="F32" s="122" t="s">
        <v>38</v>
      </c>
      <c r="I32" s="123" t="s">
        <v>37</v>
      </c>
      <c r="J32" s="122" t="s">
        <v>39</v>
      </c>
      <c r="L32" s="38"/>
    </row>
    <row r="33" spans="2:12" s="1" customFormat="1" ht="14.4" customHeight="1">
      <c r="B33" s="38"/>
      <c r="D33" s="112" t="s">
        <v>40</v>
      </c>
      <c r="E33" s="112" t="s">
        <v>41</v>
      </c>
      <c r="F33" s="124">
        <f>ROUND((SUM(BE83:BE112)),2)</f>
        <v>0</v>
      </c>
      <c r="I33" s="125">
        <v>0.21</v>
      </c>
      <c r="J33" s="124">
        <f>ROUND(((SUM(BE83:BE112))*I33),2)</f>
        <v>0</v>
      </c>
      <c r="L33" s="38"/>
    </row>
    <row r="34" spans="2:12" s="1" customFormat="1" ht="14.4" customHeight="1">
      <c r="B34" s="38"/>
      <c r="E34" s="112" t="s">
        <v>42</v>
      </c>
      <c r="F34" s="124">
        <f>ROUND((SUM(BF83:BF112)),2)</f>
        <v>0</v>
      </c>
      <c r="I34" s="125">
        <v>0.15</v>
      </c>
      <c r="J34" s="124">
        <f>ROUND(((SUM(BF83:BF112))*I34),2)</f>
        <v>0</v>
      </c>
      <c r="L34" s="38"/>
    </row>
    <row r="35" spans="2:12" s="1" customFormat="1" ht="14.4" customHeight="1" hidden="1">
      <c r="B35" s="38"/>
      <c r="E35" s="112" t="s">
        <v>43</v>
      </c>
      <c r="F35" s="124">
        <f>ROUND((SUM(BG83:BG112)),2)</f>
        <v>0</v>
      </c>
      <c r="I35" s="125">
        <v>0.21</v>
      </c>
      <c r="J35" s="124">
        <f>0</f>
        <v>0</v>
      </c>
      <c r="L35" s="38"/>
    </row>
    <row r="36" spans="2:12" s="1" customFormat="1" ht="14.4" customHeight="1" hidden="1">
      <c r="B36" s="38"/>
      <c r="E36" s="112" t="s">
        <v>44</v>
      </c>
      <c r="F36" s="124">
        <f>ROUND((SUM(BH83:BH112)),2)</f>
        <v>0</v>
      </c>
      <c r="I36" s="125">
        <v>0.15</v>
      </c>
      <c r="J36" s="124">
        <f>0</f>
        <v>0</v>
      </c>
      <c r="L36" s="38"/>
    </row>
    <row r="37" spans="2:12" s="1" customFormat="1" ht="14.4" customHeight="1" hidden="1">
      <c r="B37" s="38"/>
      <c r="E37" s="112" t="s">
        <v>45</v>
      </c>
      <c r="F37" s="124">
        <f>ROUND((SUM(BI83:BI112)),2)</f>
        <v>0</v>
      </c>
      <c r="I37" s="125">
        <v>0</v>
      </c>
      <c r="J37" s="124">
        <f>0</f>
        <v>0</v>
      </c>
      <c r="L37" s="38"/>
    </row>
    <row r="38" spans="2:12" s="1" customFormat="1" ht="7" customHeight="1">
      <c r="B38" s="38"/>
      <c r="I38" s="113"/>
      <c r="L38" s="38"/>
    </row>
    <row r="39" spans="2:12" s="1" customFormat="1" ht="25.4" customHeight="1">
      <c r="B39" s="38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31"/>
      <c r="J39" s="132">
        <f>SUM(J30:J37)</f>
        <v>0</v>
      </c>
      <c r="K39" s="133"/>
      <c r="L39" s="38"/>
    </row>
    <row r="40" spans="2:12" s="1" customFormat="1" ht="14.4" customHeight="1"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38"/>
    </row>
    <row r="44" spans="2:12" s="1" customFormat="1" ht="7" customHeight="1"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38"/>
    </row>
    <row r="45" spans="2:12" s="1" customFormat="1" ht="25" customHeight="1">
      <c r="B45" s="34"/>
      <c r="C45" s="23" t="s">
        <v>198</v>
      </c>
      <c r="D45" s="35"/>
      <c r="E45" s="35"/>
      <c r="F45" s="35"/>
      <c r="G45" s="35"/>
      <c r="H45" s="35"/>
      <c r="I45" s="113"/>
      <c r="J45" s="35"/>
      <c r="K45" s="35"/>
      <c r="L45" s="38"/>
    </row>
    <row r="46" spans="2:12" s="1" customFormat="1" ht="7" customHeight="1">
      <c r="B46" s="34"/>
      <c r="C46" s="35"/>
      <c r="D46" s="35"/>
      <c r="E46" s="35"/>
      <c r="F46" s="35"/>
      <c r="G46" s="35"/>
      <c r="H46" s="35"/>
      <c r="I46" s="11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14.5" customHeight="1">
      <c r="B48" s="34"/>
      <c r="C48" s="35"/>
      <c r="D48" s="35"/>
      <c r="E48" s="313" t="str">
        <f>E7</f>
        <v>Revitalizace a zatraktivnění pevnosti - Stavební úpravy pevnostních objektů</v>
      </c>
      <c r="F48" s="314"/>
      <c r="G48" s="314"/>
      <c r="H48" s="314"/>
      <c r="I48" s="113"/>
      <c r="J48" s="35"/>
      <c r="K48" s="35"/>
      <c r="L48" s="38"/>
    </row>
    <row r="49" spans="2:12" s="1" customFormat="1" ht="12" customHeight="1">
      <c r="B49" s="34"/>
      <c r="C49" s="29" t="s">
        <v>136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281" t="str">
        <f>E9</f>
        <v>rest - Restaurátorské práce</v>
      </c>
      <c r="F50" s="280"/>
      <c r="G50" s="280"/>
      <c r="H50" s="280"/>
      <c r="I50" s="113"/>
      <c r="J50" s="35"/>
      <c r="K50" s="35"/>
      <c r="L50" s="38"/>
    </row>
    <row r="51" spans="2:12" s="1" customFormat="1" ht="7" customHeight="1">
      <c r="B51" s="34"/>
      <c r="C51" s="35"/>
      <c r="D51" s="35"/>
      <c r="E51" s="35"/>
      <c r="F51" s="35"/>
      <c r="G51" s="35"/>
      <c r="H51" s="35"/>
      <c r="I51" s="11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>Dobrošov</v>
      </c>
      <c r="G52" s="35"/>
      <c r="H52" s="35"/>
      <c r="I52" s="114" t="s">
        <v>23</v>
      </c>
      <c r="J52" s="55" t="str">
        <f>IF(J12="","",J12)</f>
        <v>4. 1. 2019</v>
      </c>
      <c r="K52" s="35"/>
      <c r="L52" s="38"/>
    </row>
    <row r="53" spans="2:12" s="1" customFormat="1" ht="7" customHeight="1">
      <c r="B53" s="34"/>
      <c r="C53" s="35"/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2.4" customHeight="1">
      <c r="B54" s="34"/>
      <c r="C54" s="29" t="s">
        <v>25</v>
      </c>
      <c r="D54" s="35"/>
      <c r="E54" s="35"/>
      <c r="F54" s="27" t="str">
        <f>E15</f>
        <v xml:space="preserve"> </v>
      </c>
      <c r="G54" s="35"/>
      <c r="H54" s="35"/>
      <c r="I54" s="114" t="s">
        <v>31</v>
      </c>
      <c r="J54" s="32" t="str">
        <f>E21</f>
        <v xml:space="preserve"> </v>
      </c>
      <c r="K54" s="35"/>
      <c r="L54" s="38"/>
    </row>
    <row r="55" spans="2:12" s="1" customFormat="1" ht="12.4" customHeight="1">
      <c r="B55" s="34"/>
      <c r="C55" s="29" t="s">
        <v>29</v>
      </c>
      <c r="D55" s="35"/>
      <c r="E55" s="35"/>
      <c r="F55" s="27" t="str">
        <f>IF(E18="","",E18)</f>
        <v>Vyplň údaj</v>
      </c>
      <c r="G55" s="35"/>
      <c r="H55" s="35"/>
      <c r="I55" s="114" t="s">
        <v>33</v>
      </c>
      <c r="J55" s="32" t="str">
        <f>E24</f>
        <v xml:space="preserve"> </v>
      </c>
      <c r="K55" s="35"/>
      <c r="L55" s="38"/>
    </row>
    <row r="56" spans="2:12" s="1" customFormat="1" ht="10.25" customHeight="1">
      <c r="B56" s="34"/>
      <c r="C56" s="35"/>
      <c r="D56" s="35"/>
      <c r="E56" s="35"/>
      <c r="F56" s="35"/>
      <c r="G56" s="35"/>
      <c r="H56" s="35"/>
      <c r="I56" s="113"/>
      <c r="J56" s="35"/>
      <c r="K56" s="35"/>
      <c r="L56" s="38"/>
    </row>
    <row r="57" spans="2:12" s="1" customFormat="1" ht="29.25" customHeight="1">
      <c r="B57" s="34"/>
      <c r="C57" s="140" t="s">
        <v>199</v>
      </c>
      <c r="D57" s="141"/>
      <c r="E57" s="141"/>
      <c r="F57" s="141"/>
      <c r="G57" s="141"/>
      <c r="H57" s="141"/>
      <c r="I57" s="142"/>
      <c r="J57" s="143" t="s">
        <v>200</v>
      </c>
      <c r="K57" s="141"/>
      <c r="L57" s="38"/>
    </row>
    <row r="58" spans="2:12" s="1" customFormat="1" ht="10.25" customHeight="1">
      <c r="B58" s="34"/>
      <c r="C58" s="35"/>
      <c r="D58" s="35"/>
      <c r="E58" s="35"/>
      <c r="F58" s="35"/>
      <c r="G58" s="35"/>
      <c r="H58" s="35"/>
      <c r="I58" s="113"/>
      <c r="J58" s="35"/>
      <c r="K58" s="35"/>
      <c r="L58" s="38"/>
    </row>
    <row r="59" spans="2:47" s="1" customFormat="1" ht="22.75" customHeight="1">
      <c r="B59" s="34"/>
      <c r="C59" s="144" t="s">
        <v>201</v>
      </c>
      <c r="D59" s="35"/>
      <c r="E59" s="35"/>
      <c r="F59" s="35"/>
      <c r="G59" s="35"/>
      <c r="H59" s="35"/>
      <c r="I59" s="113"/>
      <c r="J59" s="73">
        <f>J83</f>
        <v>0</v>
      </c>
      <c r="K59" s="35"/>
      <c r="L59" s="38"/>
      <c r="AU59" s="17" t="s">
        <v>202</v>
      </c>
    </row>
    <row r="60" spans="2:12" s="8" customFormat="1" ht="25" customHeight="1">
      <c r="B60" s="145"/>
      <c r="C60" s="146"/>
      <c r="D60" s="147" t="s">
        <v>203</v>
      </c>
      <c r="E60" s="148"/>
      <c r="F60" s="148"/>
      <c r="G60" s="148"/>
      <c r="H60" s="148"/>
      <c r="I60" s="149"/>
      <c r="J60" s="150">
        <f>J84</f>
        <v>0</v>
      </c>
      <c r="K60" s="146"/>
      <c r="L60" s="151"/>
    </row>
    <row r="61" spans="2:12" s="9" customFormat="1" ht="19.9" customHeight="1">
      <c r="B61" s="152"/>
      <c r="C61" s="94"/>
      <c r="D61" s="153" t="s">
        <v>209</v>
      </c>
      <c r="E61" s="154"/>
      <c r="F61" s="154"/>
      <c r="G61" s="154"/>
      <c r="H61" s="154"/>
      <c r="I61" s="155"/>
      <c r="J61" s="156">
        <f>J85</f>
        <v>0</v>
      </c>
      <c r="K61" s="94"/>
      <c r="L61" s="157"/>
    </row>
    <row r="62" spans="2:12" s="9" customFormat="1" ht="14.9" customHeight="1">
      <c r="B62" s="152"/>
      <c r="C62" s="94"/>
      <c r="D62" s="153" t="s">
        <v>2738</v>
      </c>
      <c r="E62" s="154"/>
      <c r="F62" s="154"/>
      <c r="G62" s="154"/>
      <c r="H62" s="154"/>
      <c r="I62" s="155"/>
      <c r="J62" s="156">
        <f>J86</f>
        <v>0</v>
      </c>
      <c r="K62" s="94"/>
      <c r="L62" s="157"/>
    </row>
    <row r="63" spans="2:12" s="9" customFormat="1" ht="14.9" customHeight="1">
      <c r="B63" s="152"/>
      <c r="C63" s="94"/>
      <c r="D63" s="153" t="s">
        <v>2739</v>
      </c>
      <c r="E63" s="154"/>
      <c r="F63" s="154"/>
      <c r="G63" s="154"/>
      <c r="H63" s="154"/>
      <c r="I63" s="155"/>
      <c r="J63" s="156">
        <f>J99</f>
        <v>0</v>
      </c>
      <c r="K63" s="94"/>
      <c r="L63" s="157"/>
    </row>
    <row r="64" spans="2:12" s="1" customFormat="1" ht="21.75" customHeight="1">
      <c r="B64" s="34"/>
      <c r="C64" s="35"/>
      <c r="D64" s="35"/>
      <c r="E64" s="35"/>
      <c r="F64" s="35"/>
      <c r="G64" s="35"/>
      <c r="H64" s="35"/>
      <c r="I64" s="113"/>
      <c r="J64" s="35"/>
      <c r="K64" s="35"/>
      <c r="L64" s="38"/>
    </row>
    <row r="65" spans="2:12" s="1" customFormat="1" ht="7" customHeight="1">
      <c r="B65" s="46"/>
      <c r="C65" s="47"/>
      <c r="D65" s="47"/>
      <c r="E65" s="47"/>
      <c r="F65" s="47"/>
      <c r="G65" s="47"/>
      <c r="H65" s="47"/>
      <c r="I65" s="136"/>
      <c r="J65" s="47"/>
      <c r="K65" s="47"/>
      <c r="L65" s="38"/>
    </row>
    <row r="69" spans="2:12" s="1" customFormat="1" ht="7" customHeight="1">
      <c r="B69" s="48"/>
      <c r="C69" s="49"/>
      <c r="D69" s="49"/>
      <c r="E69" s="49"/>
      <c r="F69" s="49"/>
      <c r="G69" s="49"/>
      <c r="H69" s="49"/>
      <c r="I69" s="139"/>
      <c r="J69" s="49"/>
      <c r="K69" s="49"/>
      <c r="L69" s="38"/>
    </row>
    <row r="70" spans="2:12" s="1" customFormat="1" ht="25" customHeight="1">
      <c r="B70" s="34"/>
      <c r="C70" s="23" t="s">
        <v>223</v>
      </c>
      <c r="D70" s="35"/>
      <c r="E70" s="35"/>
      <c r="F70" s="35"/>
      <c r="G70" s="35"/>
      <c r="H70" s="35"/>
      <c r="I70" s="113"/>
      <c r="J70" s="35"/>
      <c r="K70" s="35"/>
      <c r="L70" s="38"/>
    </row>
    <row r="71" spans="2:12" s="1" customFormat="1" ht="7" customHeight="1">
      <c r="B71" s="34"/>
      <c r="C71" s="35"/>
      <c r="D71" s="35"/>
      <c r="E71" s="35"/>
      <c r="F71" s="35"/>
      <c r="G71" s="35"/>
      <c r="H71" s="35"/>
      <c r="I71" s="113"/>
      <c r="J71" s="35"/>
      <c r="K71" s="35"/>
      <c r="L71" s="38"/>
    </row>
    <row r="72" spans="2:12" s="1" customFormat="1" ht="12" customHeight="1">
      <c r="B72" s="34"/>
      <c r="C72" s="29" t="s">
        <v>17</v>
      </c>
      <c r="D72" s="35"/>
      <c r="E72" s="35"/>
      <c r="F72" s="35"/>
      <c r="G72" s="35"/>
      <c r="H72" s="35"/>
      <c r="I72" s="113"/>
      <c r="J72" s="35"/>
      <c r="K72" s="35"/>
      <c r="L72" s="38"/>
    </row>
    <row r="73" spans="2:12" s="1" customFormat="1" ht="14.5" customHeight="1">
      <c r="B73" s="34"/>
      <c r="C73" s="35"/>
      <c r="D73" s="35"/>
      <c r="E73" s="313" t="str">
        <f>E7</f>
        <v>Revitalizace a zatraktivnění pevnosti - Stavební úpravy pevnostních objektů</v>
      </c>
      <c r="F73" s="314"/>
      <c r="G73" s="314"/>
      <c r="H73" s="314"/>
      <c r="I73" s="113"/>
      <c r="J73" s="35"/>
      <c r="K73" s="35"/>
      <c r="L73" s="38"/>
    </row>
    <row r="74" spans="2:12" s="1" customFormat="1" ht="12" customHeight="1">
      <c r="B74" s="34"/>
      <c r="C74" s="29" t="s">
        <v>136</v>
      </c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14.5" customHeight="1">
      <c r="B75" s="34"/>
      <c r="C75" s="35"/>
      <c r="D75" s="35"/>
      <c r="E75" s="281" t="str">
        <f>E9</f>
        <v>rest - Restaurátorské práce</v>
      </c>
      <c r="F75" s="280"/>
      <c r="G75" s="280"/>
      <c r="H75" s="280"/>
      <c r="I75" s="113"/>
      <c r="J75" s="35"/>
      <c r="K75" s="35"/>
      <c r="L75" s="38"/>
    </row>
    <row r="76" spans="2:12" s="1" customFormat="1" ht="7" customHeight="1">
      <c r="B76" s="34"/>
      <c r="C76" s="35"/>
      <c r="D76" s="35"/>
      <c r="E76" s="35"/>
      <c r="F76" s="35"/>
      <c r="G76" s="35"/>
      <c r="H76" s="35"/>
      <c r="I76" s="113"/>
      <c r="J76" s="35"/>
      <c r="K76" s="35"/>
      <c r="L76" s="38"/>
    </row>
    <row r="77" spans="2:12" s="1" customFormat="1" ht="12" customHeight="1">
      <c r="B77" s="34"/>
      <c r="C77" s="29" t="s">
        <v>21</v>
      </c>
      <c r="D77" s="35"/>
      <c r="E77" s="35"/>
      <c r="F77" s="27" t="str">
        <f>F12</f>
        <v>Dobrošov</v>
      </c>
      <c r="G77" s="35"/>
      <c r="H77" s="35"/>
      <c r="I77" s="114" t="s">
        <v>23</v>
      </c>
      <c r="J77" s="55" t="str">
        <f>IF(J12="","",J12)</f>
        <v>4. 1. 2019</v>
      </c>
      <c r="K77" s="35"/>
      <c r="L77" s="38"/>
    </row>
    <row r="78" spans="2:12" s="1" customFormat="1" ht="7" customHeight="1">
      <c r="B78" s="34"/>
      <c r="C78" s="35"/>
      <c r="D78" s="35"/>
      <c r="E78" s="35"/>
      <c r="F78" s="35"/>
      <c r="G78" s="35"/>
      <c r="H78" s="35"/>
      <c r="I78" s="113"/>
      <c r="J78" s="35"/>
      <c r="K78" s="35"/>
      <c r="L78" s="38"/>
    </row>
    <row r="79" spans="2:12" s="1" customFormat="1" ht="12.4" customHeight="1">
      <c r="B79" s="34"/>
      <c r="C79" s="29" t="s">
        <v>25</v>
      </c>
      <c r="D79" s="35"/>
      <c r="E79" s="35"/>
      <c r="F79" s="27" t="str">
        <f>E15</f>
        <v xml:space="preserve"> </v>
      </c>
      <c r="G79" s="35"/>
      <c r="H79" s="35"/>
      <c r="I79" s="114" t="s">
        <v>31</v>
      </c>
      <c r="J79" s="32" t="str">
        <f>E21</f>
        <v xml:space="preserve"> </v>
      </c>
      <c r="K79" s="35"/>
      <c r="L79" s="38"/>
    </row>
    <row r="80" spans="2:12" s="1" customFormat="1" ht="12.4" customHeight="1">
      <c r="B80" s="34"/>
      <c r="C80" s="29" t="s">
        <v>29</v>
      </c>
      <c r="D80" s="35"/>
      <c r="E80" s="35"/>
      <c r="F80" s="27" t="str">
        <f>IF(E18="","",E18)</f>
        <v>Vyplň údaj</v>
      </c>
      <c r="G80" s="35"/>
      <c r="H80" s="35"/>
      <c r="I80" s="114" t="s">
        <v>33</v>
      </c>
      <c r="J80" s="32" t="str">
        <f>E24</f>
        <v xml:space="preserve"> </v>
      </c>
      <c r="K80" s="35"/>
      <c r="L80" s="38"/>
    </row>
    <row r="81" spans="2:12" s="1" customFormat="1" ht="10.25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20" s="10" customFormat="1" ht="29.25" customHeight="1">
      <c r="B82" s="158"/>
      <c r="C82" s="159" t="s">
        <v>224</v>
      </c>
      <c r="D82" s="160" t="s">
        <v>55</v>
      </c>
      <c r="E82" s="160" t="s">
        <v>51</v>
      </c>
      <c r="F82" s="160" t="s">
        <v>52</v>
      </c>
      <c r="G82" s="160" t="s">
        <v>225</v>
      </c>
      <c r="H82" s="160" t="s">
        <v>226</v>
      </c>
      <c r="I82" s="161" t="s">
        <v>227</v>
      </c>
      <c r="J82" s="160" t="s">
        <v>200</v>
      </c>
      <c r="K82" s="162" t="s">
        <v>228</v>
      </c>
      <c r="L82" s="163"/>
      <c r="M82" s="64" t="s">
        <v>1</v>
      </c>
      <c r="N82" s="65" t="s">
        <v>40</v>
      </c>
      <c r="O82" s="65" t="s">
        <v>229</v>
      </c>
      <c r="P82" s="65" t="s">
        <v>230</v>
      </c>
      <c r="Q82" s="65" t="s">
        <v>231</v>
      </c>
      <c r="R82" s="65" t="s">
        <v>232</v>
      </c>
      <c r="S82" s="65" t="s">
        <v>233</v>
      </c>
      <c r="T82" s="66" t="s">
        <v>234</v>
      </c>
    </row>
    <row r="83" spans="2:63" s="1" customFormat="1" ht="22.75" customHeight="1">
      <c r="B83" s="34"/>
      <c r="C83" s="71" t="s">
        <v>235</v>
      </c>
      <c r="D83" s="35"/>
      <c r="E83" s="35"/>
      <c r="F83" s="35"/>
      <c r="G83" s="35"/>
      <c r="H83" s="35"/>
      <c r="I83" s="113"/>
      <c r="J83" s="164">
        <f>BK83</f>
        <v>0</v>
      </c>
      <c r="K83" s="35"/>
      <c r="L83" s="38"/>
      <c r="M83" s="67"/>
      <c r="N83" s="68"/>
      <c r="O83" s="68"/>
      <c r="P83" s="165">
        <f>P84</f>
        <v>0</v>
      </c>
      <c r="Q83" s="68"/>
      <c r="R83" s="165">
        <f>R84</f>
        <v>0</v>
      </c>
      <c r="S83" s="68"/>
      <c r="T83" s="166">
        <f>T84</f>
        <v>0</v>
      </c>
      <c r="AT83" s="17" t="s">
        <v>69</v>
      </c>
      <c r="AU83" s="17" t="s">
        <v>202</v>
      </c>
      <c r="BK83" s="167">
        <f>BK84</f>
        <v>0</v>
      </c>
    </row>
    <row r="84" spans="2:63" s="11" customFormat="1" ht="25.9" customHeight="1">
      <c r="B84" s="168"/>
      <c r="C84" s="169"/>
      <c r="D84" s="170" t="s">
        <v>69</v>
      </c>
      <c r="E84" s="171" t="s">
        <v>236</v>
      </c>
      <c r="F84" s="171" t="s">
        <v>237</v>
      </c>
      <c r="G84" s="169"/>
      <c r="H84" s="169"/>
      <c r="I84" s="172"/>
      <c r="J84" s="173">
        <f>BK84</f>
        <v>0</v>
      </c>
      <c r="K84" s="169"/>
      <c r="L84" s="174"/>
      <c r="M84" s="175"/>
      <c r="N84" s="176"/>
      <c r="O84" s="176"/>
      <c r="P84" s="177">
        <f>P85</f>
        <v>0</v>
      </c>
      <c r="Q84" s="176"/>
      <c r="R84" s="177">
        <f>R85</f>
        <v>0</v>
      </c>
      <c r="S84" s="176"/>
      <c r="T84" s="178">
        <f>T85</f>
        <v>0</v>
      </c>
      <c r="AR84" s="179" t="s">
        <v>77</v>
      </c>
      <c r="AT84" s="180" t="s">
        <v>69</v>
      </c>
      <c r="AU84" s="180" t="s">
        <v>70</v>
      </c>
      <c r="AY84" s="179" t="s">
        <v>238</v>
      </c>
      <c r="BK84" s="181">
        <f>BK85</f>
        <v>0</v>
      </c>
    </row>
    <row r="85" spans="2:63" s="11" customFormat="1" ht="22.75" customHeight="1">
      <c r="B85" s="168"/>
      <c r="C85" s="169"/>
      <c r="D85" s="170" t="s">
        <v>69</v>
      </c>
      <c r="E85" s="182" t="s">
        <v>294</v>
      </c>
      <c r="F85" s="182" t="s">
        <v>691</v>
      </c>
      <c r="G85" s="169"/>
      <c r="H85" s="169"/>
      <c r="I85" s="172"/>
      <c r="J85" s="183">
        <f>BK85</f>
        <v>0</v>
      </c>
      <c r="K85" s="169"/>
      <c r="L85" s="174"/>
      <c r="M85" s="175"/>
      <c r="N85" s="176"/>
      <c r="O85" s="176"/>
      <c r="P85" s="177">
        <f>P86+P99</f>
        <v>0</v>
      </c>
      <c r="Q85" s="176"/>
      <c r="R85" s="177">
        <f>R86+R99</f>
        <v>0</v>
      </c>
      <c r="S85" s="176"/>
      <c r="T85" s="178">
        <f>T86+T99</f>
        <v>0</v>
      </c>
      <c r="AR85" s="179" t="s">
        <v>77</v>
      </c>
      <c r="AT85" s="180" t="s">
        <v>69</v>
      </c>
      <c r="AU85" s="180" t="s">
        <v>77</v>
      </c>
      <c r="AY85" s="179" t="s">
        <v>238</v>
      </c>
      <c r="BK85" s="181">
        <f>BK86+BK99</f>
        <v>0</v>
      </c>
    </row>
    <row r="86" spans="2:63" s="11" customFormat="1" ht="20.9" customHeight="1">
      <c r="B86" s="168"/>
      <c r="C86" s="169"/>
      <c r="D86" s="170" t="s">
        <v>69</v>
      </c>
      <c r="E86" s="182" t="s">
        <v>2740</v>
      </c>
      <c r="F86" s="182" t="s">
        <v>2741</v>
      </c>
      <c r="G86" s="169"/>
      <c r="H86" s="169"/>
      <c r="I86" s="172"/>
      <c r="J86" s="183">
        <f>BK86</f>
        <v>0</v>
      </c>
      <c r="K86" s="169"/>
      <c r="L86" s="174"/>
      <c r="M86" s="175"/>
      <c r="N86" s="176"/>
      <c r="O86" s="176"/>
      <c r="P86" s="177">
        <f>SUM(P87:P98)</f>
        <v>0</v>
      </c>
      <c r="Q86" s="176"/>
      <c r="R86" s="177">
        <f>SUM(R87:R98)</f>
        <v>0</v>
      </c>
      <c r="S86" s="176"/>
      <c r="T86" s="178">
        <f>SUM(T87:T98)</f>
        <v>0</v>
      </c>
      <c r="AR86" s="179" t="s">
        <v>77</v>
      </c>
      <c r="AT86" s="180" t="s">
        <v>69</v>
      </c>
      <c r="AU86" s="180" t="s">
        <v>79</v>
      </c>
      <c r="AY86" s="179" t="s">
        <v>238</v>
      </c>
      <c r="BK86" s="181">
        <f>SUM(BK87:BK98)</f>
        <v>0</v>
      </c>
    </row>
    <row r="87" spans="2:65" s="1" customFormat="1" ht="14.5" customHeight="1">
      <c r="B87" s="34"/>
      <c r="C87" s="184" t="s">
        <v>77</v>
      </c>
      <c r="D87" s="184" t="s">
        <v>240</v>
      </c>
      <c r="E87" s="185" t="s">
        <v>2742</v>
      </c>
      <c r="F87" s="186" t="s">
        <v>2743</v>
      </c>
      <c r="G87" s="187" t="s">
        <v>357</v>
      </c>
      <c r="H87" s="188">
        <v>15.7</v>
      </c>
      <c r="I87" s="189"/>
      <c r="J87" s="190">
        <f>ROUND(I87*H87,2)</f>
        <v>0</v>
      </c>
      <c r="K87" s="186" t="s">
        <v>1</v>
      </c>
      <c r="L87" s="38"/>
      <c r="M87" s="191" t="s">
        <v>1</v>
      </c>
      <c r="N87" s="192" t="s">
        <v>41</v>
      </c>
      <c r="O87" s="60"/>
      <c r="P87" s="193">
        <f>O87*H87</f>
        <v>0</v>
      </c>
      <c r="Q87" s="193">
        <v>0</v>
      </c>
      <c r="R87" s="193">
        <f>Q87*H87</f>
        <v>0</v>
      </c>
      <c r="S87" s="193">
        <v>0</v>
      </c>
      <c r="T87" s="194">
        <f>S87*H87</f>
        <v>0</v>
      </c>
      <c r="AR87" s="17" t="s">
        <v>245</v>
      </c>
      <c r="AT87" s="17" t="s">
        <v>240</v>
      </c>
      <c r="AU87" s="17" t="s">
        <v>258</v>
      </c>
      <c r="AY87" s="17" t="s">
        <v>238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17" t="s">
        <v>77</v>
      </c>
      <c r="BK87" s="195">
        <f>ROUND(I87*H87,2)</f>
        <v>0</v>
      </c>
      <c r="BL87" s="17" t="s">
        <v>245</v>
      </c>
      <c r="BM87" s="17" t="s">
        <v>2744</v>
      </c>
    </row>
    <row r="88" spans="2:47" s="1" customFormat="1" ht="36">
      <c r="B88" s="34"/>
      <c r="C88" s="35"/>
      <c r="D88" s="196" t="s">
        <v>407</v>
      </c>
      <c r="E88" s="35"/>
      <c r="F88" s="231" t="s">
        <v>2745</v>
      </c>
      <c r="G88" s="35"/>
      <c r="H88" s="35"/>
      <c r="I88" s="113"/>
      <c r="J88" s="35"/>
      <c r="K88" s="35"/>
      <c r="L88" s="38"/>
      <c r="M88" s="198"/>
      <c r="N88" s="60"/>
      <c r="O88" s="60"/>
      <c r="P88" s="60"/>
      <c r="Q88" s="60"/>
      <c r="R88" s="60"/>
      <c r="S88" s="60"/>
      <c r="T88" s="61"/>
      <c r="AT88" s="17" t="s">
        <v>407</v>
      </c>
      <c r="AU88" s="17" t="s">
        <v>258</v>
      </c>
    </row>
    <row r="89" spans="2:65" s="1" customFormat="1" ht="28.5" customHeight="1">
      <c r="B89" s="34"/>
      <c r="C89" s="184" t="s">
        <v>79</v>
      </c>
      <c r="D89" s="184" t="s">
        <v>240</v>
      </c>
      <c r="E89" s="185" t="s">
        <v>2746</v>
      </c>
      <c r="F89" s="186" t="s">
        <v>2747</v>
      </c>
      <c r="G89" s="187" t="s">
        <v>357</v>
      </c>
      <c r="H89" s="188">
        <v>45.7</v>
      </c>
      <c r="I89" s="189"/>
      <c r="J89" s="190">
        <f>ROUND(I89*H89,2)</f>
        <v>0</v>
      </c>
      <c r="K89" s="186" t="s">
        <v>1</v>
      </c>
      <c r="L89" s="38"/>
      <c r="M89" s="191" t="s">
        <v>1</v>
      </c>
      <c r="N89" s="192" t="s">
        <v>41</v>
      </c>
      <c r="O89" s="60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AR89" s="17" t="s">
        <v>245</v>
      </c>
      <c r="AT89" s="17" t="s">
        <v>240</v>
      </c>
      <c r="AU89" s="17" t="s">
        <v>258</v>
      </c>
      <c r="AY89" s="17" t="s">
        <v>238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7" t="s">
        <v>77</v>
      </c>
      <c r="BK89" s="195">
        <f>ROUND(I89*H89,2)</f>
        <v>0</v>
      </c>
      <c r="BL89" s="17" t="s">
        <v>245</v>
      </c>
      <c r="BM89" s="17" t="s">
        <v>2748</v>
      </c>
    </row>
    <row r="90" spans="2:47" s="1" customFormat="1" ht="45">
      <c r="B90" s="34"/>
      <c r="C90" s="35"/>
      <c r="D90" s="196" t="s">
        <v>407</v>
      </c>
      <c r="E90" s="35"/>
      <c r="F90" s="231" t="s">
        <v>2749</v>
      </c>
      <c r="G90" s="35"/>
      <c r="H90" s="35"/>
      <c r="I90" s="113"/>
      <c r="J90" s="35"/>
      <c r="K90" s="35"/>
      <c r="L90" s="38"/>
      <c r="M90" s="198"/>
      <c r="N90" s="60"/>
      <c r="O90" s="60"/>
      <c r="P90" s="60"/>
      <c r="Q90" s="60"/>
      <c r="R90" s="60"/>
      <c r="S90" s="60"/>
      <c r="T90" s="61"/>
      <c r="AT90" s="17" t="s">
        <v>407</v>
      </c>
      <c r="AU90" s="17" t="s">
        <v>258</v>
      </c>
    </row>
    <row r="91" spans="2:65" s="1" customFormat="1" ht="28.5" customHeight="1">
      <c r="B91" s="34"/>
      <c r="C91" s="184" t="s">
        <v>258</v>
      </c>
      <c r="D91" s="184" t="s">
        <v>240</v>
      </c>
      <c r="E91" s="185" t="s">
        <v>2750</v>
      </c>
      <c r="F91" s="186" t="s">
        <v>2751</v>
      </c>
      <c r="G91" s="187" t="s">
        <v>357</v>
      </c>
      <c r="H91" s="188">
        <v>45.7</v>
      </c>
      <c r="I91" s="189"/>
      <c r="J91" s="190">
        <f>ROUND(I91*H91,2)</f>
        <v>0</v>
      </c>
      <c r="K91" s="186" t="s">
        <v>1</v>
      </c>
      <c r="L91" s="38"/>
      <c r="M91" s="191" t="s">
        <v>1</v>
      </c>
      <c r="N91" s="192" t="s">
        <v>41</v>
      </c>
      <c r="O91" s="60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17" t="s">
        <v>245</v>
      </c>
      <c r="AT91" s="17" t="s">
        <v>240</v>
      </c>
      <c r="AU91" s="17" t="s">
        <v>258</v>
      </c>
      <c r="AY91" s="17" t="s">
        <v>238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7" t="s">
        <v>77</v>
      </c>
      <c r="BK91" s="195">
        <f>ROUND(I91*H91,2)</f>
        <v>0</v>
      </c>
      <c r="BL91" s="17" t="s">
        <v>245</v>
      </c>
      <c r="BM91" s="17" t="s">
        <v>2752</v>
      </c>
    </row>
    <row r="92" spans="2:47" s="1" customFormat="1" ht="36">
      <c r="B92" s="34"/>
      <c r="C92" s="35"/>
      <c r="D92" s="196" t="s">
        <v>407</v>
      </c>
      <c r="E92" s="35"/>
      <c r="F92" s="231" t="s">
        <v>2753</v>
      </c>
      <c r="G92" s="35"/>
      <c r="H92" s="35"/>
      <c r="I92" s="113"/>
      <c r="J92" s="35"/>
      <c r="K92" s="35"/>
      <c r="L92" s="38"/>
      <c r="M92" s="198"/>
      <c r="N92" s="60"/>
      <c r="O92" s="60"/>
      <c r="P92" s="60"/>
      <c r="Q92" s="60"/>
      <c r="R92" s="60"/>
      <c r="S92" s="60"/>
      <c r="T92" s="61"/>
      <c r="AT92" s="17" t="s">
        <v>407</v>
      </c>
      <c r="AU92" s="17" t="s">
        <v>258</v>
      </c>
    </row>
    <row r="93" spans="2:65" s="1" customFormat="1" ht="19" customHeight="1">
      <c r="B93" s="34"/>
      <c r="C93" s="184" t="s">
        <v>245</v>
      </c>
      <c r="D93" s="184" t="s">
        <v>240</v>
      </c>
      <c r="E93" s="185" t="s">
        <v>2754</v>
      </c>
      <c r="F93" s="186" t="s">
        <v>2755</v>
      </c>
      <c r="G93" s="187" t="s">
        <v>357</v>
      </c>
      <c r="H93" s="188">
        <v>15.7</v>
      </c>
      <c r="I93" s="189"/>
      <c r="J93" s="190">
        <f>ROUND(I93*H93,2)</f>
        <v>0</v>
      </c>
      <c r="K93" s="186" t="s">
        <v>1</v>
      </c>
      <c r="L93" s="38"/>
      <c r="M93" s="191" t="s">
        <v>1</v>
      </c>
      <c r="N93" s="192" t="s">
        <v>41</v>
      </c>
      <c r="O93" s="60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17" t="s">
        <v>245</v>
      </c>
      <c r="AT93" s="17" t="s">
        <v>240</v>
      </c>
      <c r="AU93" s="17" t="s">
        <v>258</v>
      </c>
      <c r="AY93" s="17" t="s">
        <v>238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7" t="s">
        <v>77</v>
      </c>
      <c r="BK93" s="195">
        <f>ROUND(I93*H93,2)</f>
        <v>0</v>
      </c>
      <c r="BL93" s="17" t="s">
        <v>245</v>
      </c>
      <c r="BM93" s="17" t="s">
        <v>2756</v>
      </c>
    </row>
    <row r="94" spans="2:47" s="1" customFormat="1" ht="27">
      <c r="B94" s="34"/>
      <c r="C94" s="35"/>
      <c r="D94" s="196" t="s">
        <v>407</v>
      </c>
      <c r="E94" s="35"/>
      <c r="F94" s="231" t="s">
        <v>2757</v>
      </c>
      <c r="G94" s="35"/>
      <c r="H94" s="35"/>
      <c r="I94" s="113"/>
      <c r="J94" s="35"/>
      <c r="K94" s="35"/>
      <c r="L94" s="38"/>
      <c r="M94" s="198"/>
      <c r="N94" s="60"/>
      <c r="O94" s="60"/>
      <c r="P94" s="60"/>
      <c r="Q94" s="60"/>
      <c r="R94" s="60"/>
      <c r="S94" s="60"/>
      <c r="T94" s="61"/>
      <c r="AT94" s="17" t="s">
        <v>407</v>
      </c>
      <c r="AU94" s="17" t="s">
        <v>258</v>
      </c>
    </row>
    <row r="95" spans="2:65" s="1" customFormat="1" ht="28.5" customHeight="1">
      <c r="B95" s="34"/>
      <c r="C95" s="184" t="s">
        <v>272</v>
      </c>
      <c r="D95" s="184" t="s">
        <v>240</v>
      </c>
      <c r="E95" s="185" t="s">
        <v>2758</v>
      </c>
      <c r="F95" s="186" t="s">
        <v>2759</v>
      </c>
      <c r="G95" s="187" t="s">
        <v>357</v>
      </c>
      <c r="H95" s="188">
        <v>45.7</v>
      </c>
      <c r="I95" s="189"/>
      <c r="J95" s="190">
        <f>ROUND(I95*H95,2)</f>
        <v>0</v>
      </c>
      <c r="K95" s="186" t="s">
        <v>1</v>
      </c>
      <c r="L95" s="38"/>
      <c r="M95" s="191" t="s">
        <v>1</v>
      </c>
      <c r="N95" s="192" t="s">
        <v>41</v>
      </c>
      <c r="O95" s="60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17" t="s">
        <v>245</v>
      </c>
      <c r="AT95" s="17" t="s">
        <v>240</v>
      </c>
      <c r="AU95" s="17" t="s">
        <v>258</v>
      </c>
      <c r="AY95" s="17" t="s">
        <v>238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7" t="s">
        <v>77</v>
      </c>
      <c r="BK95" s="195">
        <f>ROUND(I95*H95,2)</f>
        <v>0</v>
      </c>
      <c r="BL95" s="17" t="s">
        <v>245</v>
      </c>
      <c r="BM95" s="17" t="s">
        <v>2760</v>
      </c>
    </row>
    <row r="96" spans="2:47" s="1" customFormat="1" ht="36">
      <c r="B96" s="34"/>
      <c r="C96" s="35"/>
      <c r="D96" s="196" t="s">
        <v>407</v>
      </c>
      <c r="E96" s="35"/>
      <c r="F96" s="231" t="s">
        <v>2761</v>
      </c>
      <c r="G96" s="35"/>
      <c r="H96" s="35"/>
      <c r="I96" s="113"/>
      <c r="J96" s="35"/>
      <c r="K96" s="35"/>
      <c r="L96" s="38"/>
      <c r="M96" s="198"/>
      <c r="N96" s="60"/>
      <c r="O96" s="60"/>
      <c r="P96" s="60"/>
      <c r="Q96" s="60"/>
      <c r="R96" s="60"/>
      <c r="S96" s="60"/>
      <c r="T96" s="61"/>
      <c r="AT96" s="17" t="s">
        <v>407</v>
      </c>
      <c r="AU96" s="17" t="s">
        <v>258</v>
      </c>
    </row>
    <row r="97" spans="2:65" s="1" customFormat="1" ht="28.5" customHeight="1">
      <c r="B97" s="34"/>
      <c r="C97" s="184" t="s">
        <v>278</v>
      </c>
      <c r="D97" s="184" t="s">
        <v>240</v>
      </c>
      <c r="E97" s="185" t="s">
        <v>2762</v>
      </c>
      <c r="F97" s="186" t="s">
        <v>2763</v>
      </c>
      <c r="G97" s="187" t="s">
        <v>357</v>
      </c>
      <c r="H97" s="188">
        <v>15.7</v>
      </c>
      <c r="I97" s="189"/>
      <c r="J97" s="190">
        <f>ROUND(I97*H97,2)</f>
        <v>0</v>
      </c>
      <c r="K97" s="186" t="s">
        <v>1</v>
      </c>
      <c r="L97" s="38"/>
      <c r="M97" s="191" t="s">
        <v>1</v>
      </c>
      <c r="N97" s="192" t="s">
        <v>41</v>
      </c>
      <c r="O97" s="60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17" t="s">
        <v>245</v>
      </c>
      <c r="AT97" s="17" t="s">
        <v>240</v>
      </c>
      <c r="AU97" s="17" t="s">
        <v>258</v>
      </c>
      <c r="AY97" s="17" t="s">
        <v>238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7" t="s">
        <v>77</v>
      </c>
      <c r="BK97" s="195">
        <f>ROUND(I97*H97,2)</f>
        <v>0</v>
      </c>
      <c r="BL97" s="17" t="s">
        <v>245</v>
      </c>
      <c r="BM97" s="17" t="s">
        <v>2764</v>
      </c>
    </row>
    <row r="98" spans="2:47" s="1" customFormat="1" ht="45">
      <c r="B98" s="34"/>
      <c r="C98" s="35"/>
      <c r="D98" s="196" t="s">
        <v>407</v>
      </c>
      <c r="E98" s="35"/>
      <c r="F98" s="231" t="s">
        <v>2765</v>
      </c>
      <c r="G98" s="35"/>
      <c r="H98" s="35"/>
      <c r="I98" s="113"/>
      <c r="J98" s="35"/>
      <c r="K98" s="35"/>
      <c r="L98" s="38"/>
      <c r="M98" s="198"/>
      <c r="N98" s="60"/>
      <c r="O98" s="60"/>
      <c r="P98" s="60"/>
      <c r="Q98" s="60"/>
      <c r="R98" s="60"/>
      <c r="S98" s="60"/>
      <c r="T98" s="61"/>
      <c r="AT98" s="17" t="s">
        <v>407</v>
      </c>
      <c r="AU98" s="17" t="s">
        <v>258</v>
      </c>
    </row>
    <row r="99" spans="2:63" s="11" customFormat="1" ht="20.9" customHeight="1">
      <c r="B99" s="168"/>
      <c r="C99" s="169"/>
      <c r="D99" s="170" t="s">
        <v>69</v>
      </c>
      <c r="E99" s="182" t="s">
        <v>2766</v>
      </c>
      <c r="F99" s="182" t="s">
        <v>2767</v>
      </c>
      <c r="G99" s="169"/>
      <c r="H99" s="169"/>
      <c r="I99" s="172"/>
      <c r="J99" s="183">
        <f>BK99</f>
        <v>0</v>
      </c>
      <c r="K99" s="169"/>
      <c r="L99" s="174"/>
      <c r="M99" s="175"/>
      <c r="N99" s="176"/>
      <c r="O99" s="176"/>
      <c r="P99" s="177">
        <f>SUM(P100:P112)</f>
        <v>0</v>
      </c>
      <c r="Q99" s="176"/>
      <c r="R99" s="177">
        <f>SUM(R100:R112)</f>
        <v>0</v>
      </c>
      <c r="S99" s="176"/>
      <c r="T99" s="178">
        <f>SUM(T100:T112)</f>
        <v>0</v>
      </c>
      <c r="AR99" s="179" t="s">
        <v>77</v>
      </c>
      <c r="AT99" s="180" t="s">
        <v>69</v>
      </c>
      <c r="AU99" s="180" t="s">
        <v>79</v>
      </c>
      <c r="AY99" s="179" t="s">
        <v>238</v>
      </c>
      <c r="BK99" s="181">
        <f>SUM(BK100:BK112)</f>
        <v>0</v>
      </c>
    </row>
    <row r="100" spans="2:65" s="1" customFormat="1" ht="14.5" customHeight="1">
      <c r="B100" s="34"/>
      <c r="C100" s="184" t="s">
        <v>283</v>
      </c>
      <c r="D100" s="184" t="s">
        <v>240</v>
      </c>
      <c r="E100" s="185" t="s">
        <v>2768</v>
      </c>
      <c r="F100" s="186" t="s">
        <v>2769</v>
      </c>
      <c r="G100" s="187" t="s">
        <v>390</v>
      </c>
      <c r="H100" s="188">
        <v>2</v>
      </c>
      <c r="I100" s="189"/>
      <c r="J100" s="190">
        <f>ROUND(I100*H100,2)</f>
        <v>0</v>
      </c>
      <c r="K100" s="186" t="s">
        <v>1</v>
      </c>
      <c r="L100" s="38"/>
      <c r="M100" s="191" t="s">
        <v>1</v>
      </c>
      <c r="N100" s="192" t="s">
        <v>41</v>
      </c>
      <c r="O100" s="60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17" t="s">
        <v>245</v>
      </c>
      <c r="AT100" s="17" t="s">
        <v>240</v>
      </c>
      <c r="AU100" s="17" t="s">
        <v>258</v>
      </c>
      <c r="AY100" s="17" t="s">
        <v>238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7" t="s">
        <v>77</v>
      </c>
      <c r="BK100" s="195">
        <f>ROUND(I100*H100,2)</f>
        <v>0</v>
      </c>
      <c r="BL100" s="17" t="s">
        <v>245</v>
      </c>
      <c r="BM100" s="17" t="s">
        <v>2770</v>
      </c>
    </row>
    <row r="101" spans="2:47" s="1" customFormat="1" ht="126">
      <c r="B101" s="34"/>
      <c r="C101" s="35"/>
      <c r="D101" s="196" t="s">
        <v>407</v>
      </c>
      <c r="E101" s="35"/>
      <c r="F101" s="231" t="s">
        <v>2771</v>
      </c>
      <c r="G101" s="35"/>
      <c r="H101" s="35"/>
      <c r="I101" s="113"/>
      <c r="J101" s="35"/>
      <c r="K101" s="35"/>
      <c r="L101" s="38"/>
      <c r="M101" s="198"/>
      <c r="N101" s="60"/>
      <c r="O101" s="60"/>
      <c r="P101" s="60"/>
      <c r="Q101" s="60"/>
      <c r="R101" s="60"/>
      <c r="S101" s="60"/>
      <c r="T101" s="61"/>
      <c r="AT101" s="17" t="s">
        <v>407</v>
      </c>
      <c r="AU101" s="17" t="s">
        <v>258</v>
      </c>
    </row>
    <row r="102" spans="2:65" s="1" customFormat="1" ht="14.5" customHeight="1">
      <c r="B102" s="34"/>
      <c r="C102" s="184" t="s">
        <v>288</v>
      </c>
      <c r="D102" s="184" t="s">
        <v>240</v>
      </c>
      <c r="E102" s="185" t="s">
        <v>2772</v>
      </c>
      <c r="F102" s="186" t="s">
        <v>2773</v>
      </c>
      <c r="G102" s="187" t="s">
        <v>2774</v>
      </c>
      <c r="H102" s="188">
        <v>1</v>
      </c>
      <c r="I102" s="189"/>
      <c r="J102" s="190">
        <f>ROUND(I102*H102,2)</f>
        <v>0</v>
      </c>
      <c r="K102" s="186" t="s">
        <v>1</v>
      </c>
      <c r="L102" s="38"/>
      <c r="M102" s="191" t="s">
        <v>1</v>
      </c>
      <c r="N102" s="192" t="s">
        <v>41</v>
      </c>
      <c r="O102" s="60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7" t="s">
        <v>245</v>
      </c>
      <c r="AT102" s="17" t="s">
        <v>240</v>
      </c>
      <c r="AU102" s="17" t="s">
        <v>258</v>
      </c>
      <c r="AY102" s="17" t="s">
        <v>238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7" t="s">
        <v>77</v>
      </c>
      <c r="BK102" s="195">
        <f>ROUND(I102*H102,2)</f>
        <v>0</v>
      </c>
      <c r="BL102" s="17" t="s">
        <v>245</v>
      </c>
      <c r="BM102" s="17" t="s">
        <v>2775</v>
      </c>
    </row>
    <row r="103" spans="2:47" s="1" customFormat="1" ht="10">
      <c r="B103" s="34"/>
      <c r="C103" s="35"/>
      <c r="D103" s="196" t="s">
        <v>247</v>
      </c>
      <c r="E103" s="35"/>
      <c r="F103" s="197" t="s">
        <v>2773</v>
      </c>
      <c r="G103" s="35"/>
      <c r="H103" s="35"/>
      <c r="I103" s="113"/>
      <c r="J103" s="35"/>
      <c r="K103" s="35"/>
      <c r="L103" s="38"/>
      <c r="M103" s="198"/>
      <c r="N103" s="60"/>
      <c r="O103" s="60"/>
      <c r="P103" s="60"/>
      <c r="Q103" s="60"/>
      <c r="R103" s="60"/>
      <c r="S103" s="60"/>
      <c r="T103" s="61"/>
      <c r="AT103" s="17" t="s">
        <v>247</v>
      </c>
      <c r="AU103" s="17" t="s">
        <v>258</v>
      </c>
    </row>
    <row r="104" spans="2:65" s="1" customFormat="1" ht="14.5" customHeight="1">
      <c r="B104" s="34"/>
      <c r="C104" s="184" t="s">
        <v>294</v>
      </c>
      <c r="D104" s="184" t="s">
        <v>240</v>
      </c>
      <c r="E104" s="185" t="s">
        <v>2776</v>
      </c>
      <c r="F104" s="186" t="s">
        <v>2777</v>
      </c>
      <c r="G104" s="187" t="s">
        <v>2774</v>
      </c>
      <c r="H104" s="188">
        <v>1</v>
      </c>
      <c r="I104" s="189"/>
      <c r="J104" s="190">
        <f>ROUND(I104*H104,2)</f>
        <v>0</v>
      </c>
      <c r="K104" s="186" t="s">
        <v>1</v>
      </c>
      <c r="L104" s="38"/>
      <c r="M104" s="191" t="s">
        <v>1</v>
      </c>
      <c r="N104" s="192" t="s">
        <v>41</v>
      </c>
      <c r="O104" s="60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17" t="s">
        <v>245</v>
      </c>
      <c r="AT104" s="17" t="s">
        <v>240</v>
      </c>
      <c r="AU104" s="17" t="s">
        <v>258</v>
      </c>
      <c r="AY104" s="17" t="s">
        <v>238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17" t="s">
        <v>77</v>
      </c>
      <c r="BK104" s="195">
        <f>ROUND(I104*H104,2)</f>
        <v>0</v>
      </c>
      <c r="BL104" s="17" t="s">
        <v>245</v>
      </c>
      <c r="BM104" s="17" t="s">
        <v>2778</v>
      </c>
    </row>
    <row r="105" spans="2:47" s="1" customFormat="1" ht="10">
      <c r="B105" s="34"/>
      <c r="C105" s="35"/>
      <c r="D105" s="196" t="s">
        <v>247</v>
      </c>
      <c r="E105" s="35"/>
      <c r="F105" s="197" t="s">
        <v>2777</v>
      </c>
      <c r="G105" s="35"/>
      <c r="H105" s="35"/>
      <c r="I105" s="113"/>
      <c r="J105" s="35"/>
      <c r="K105" s="35"/>
      <c r="L105" s="38"/>
      <c r="M105" s="198"/>
      <c r="N105" s="60"/>
      <c r="O105" s="60"/>
      <c r="P105" s="60"/>
      <c r="Q105" s="60"/>
      <c r="R105" s="60"/>
      <c r="S105" s="60"/>
      <c r="T105" s="61"/>
      <c r="AT105" s="17" t="s">
        <v>247</v>
      </c>
      <c r="AU105" s="17" t="s">
        <v>258</v>
      </c>
    </row>
    <row r="106" spans="2:65" s="1" customFormat="1" ht="19" customHeight="1">
      <c r="B106" s="34"/>
      <c r="C106" s="184" t="s">
        <v>299</v>
      </c>
      <c r="D106" s="184" t="s">
        <v>240</v>
      </c>
      <c r="E106" s="185" t="s">
        <v>2779</v>
      </c>
      <c r="F106" s="186" t="s">
        <v>2780</v>
      </c>
      <c r="G106" s="187" t="s">
        <v>390</v>
      </c>
      <c r="H106" s="188">
        <v>1</v>
      </c>
      <c r="I106" s="189"/>
      <c r="J106" s="190">
        <f>ROUND(I106*H106,2)</f>
        <v>0</v>
      </c>
      <c r="K106" s="186" t="s">
        <v>1</v>
      </c>
      <c r="L106" s="38"/>
      <c r="M106" s="191" t="s">
        <v>1</v>
      </c>
      <c r="N106" s="192" t="s">
        <v>41</v>
      </c>
      <c r="O106" s="60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7" t="s">
        <v>245</v>
      </c>
      <c r="AT106" s="17" t="s">
        <v>240</v>
      </c>
      <c r="AU106" s="17" t="s">
        <v>258</v>
      </c>
      <c r="AY106" s="17" t="s">
        <v>238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77</v>
      </c>
      <c r="BK106" s="195">
        <f>ROUND(I106*H106,2)</f>
        <v>0</v>
      </c>
      <c r="BL106" s="17" t="s">
        <v>245</v>
      </c>
      <c r="BM106" s="17" t="s">
        <v>2781</v>
      </c>
    </row>
    <row r="107" spans="2:47" s="1" customFormat="1" ht="10">
      <c r="B107" s="34"/>
      <c r="C107" s="35"/>
      <c r="D107" s="196" t="s">
        <v>247</v>
      </c>
      <c r="E107" s="35"/>
      <c r="F107" s="197" t="s">
        <v>2782</v>
      </c>
      <c r="G107" s="35"/>
      <c r="H107" s="35"/>
      <c r="I107" s="113"/>
      <c r="J107" s="35"/>
      <c r="K107" s="35"/>
      <c r="L107" s="38"/>
      <c r="M107" s="198"/>
      <c r="N107" s="60"/>
      <c r="O107" s="60"/>
      <c r="P107" s="60"/>
      <c r="Q107" s="60"/>
      <c r="R107" s="60"/>
      <c r="S107" s="60"/>
      <c r="T107" s="61"/>
      <c r="AT107" s="17" t="s">
        <v>247</v>
      </c>
      <c r="AU107" s="17" t="s">
        <v>258</v>
      </c>
    </row>
    <row r="108" spans="2:65" s="1" customFormat="1" ht="14.5" customHeight="1">
      <c r="B108" s="34"/>
      <c r="C108" s="184" t="s">
        <v>305</v>
      </c>
      <c r="D108" s="184" t="s">
        <v>240</v>
      </c>
      <c r="E108" s="185" t="s">
        <v>2783</v>
      </c>
      <c r="F108" s="186" t="s">
        <v>2784</v>
      </c>
      <c r="G108" s="187" t="s">
        <v>2774</v>
      </c>
      <c r="H108" s="188">
        <v>1</v>
      </c>
      <c r="I108" s="189"/>
      <c r="J108" s="190">
        <f>ROUND(I108*H108,2)</f>
        <v>0</v>
      </c>
      <c r="K108" s="186" t="s">
        <v>1</v>
      </c>
      <c r="L108" s="38"/>
      <c r="M108" s="191" t="s">
        <v>1</v>
      </c>
      <c r="N108" s="192" t="s">
        <v>41</v>
      </c>
      <c r="O108" s="60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7" t="s">
        <v>245</v>
      </c>
      <c r="AT108" s="17" t="s">
        <v>240</v>
      </c>
      <c r="AU108" s="17" t="s">
        <v>258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245</v>
      </c>
      <c r="BM108" s="17" t="s">
        <v>2785</v>
      </c>
    </row>
    <row r="109" spans="2:47" s="1" customFormat="1" ht="10">
      <c r="B109" s="34"/>
      <c r="C109" s="35"/>
      <c r="D109" s="196" t="s">
        <v>247</v>
      </c>
      <c r="E109" s="35"/>
      <c r="F109" s="197" t="s">
        <v>2784</v>
      </c>
      <c r="G109" s="35"/>
      <c r="H109" s="35"/>
      <c r="I109" s="113"/>
      <c r="J109" s="35"/>
      <c r="K109" s="35"/>
      <c r="L109" s="38"/>
      <c r="M109" s="198"/>
      <c r="N109" s="60"/>
      <c r="O109" s="60"/>
      <c r="P109" s="60"/>
      <c r="Q109" s="60"/>
      <c r="R109" s="60"/>
      <c r="S109" s="60"/>
      <c r="T109" s="61"/>
      <c r="AT109" s="17" t="s">
        <v>247</v>
      </c>
      <c r="AU109" s="17" t="s">
        <v>258</v>
      </c>
    </row>
    <row r="110" spans="2:65" s="1" customFormat="1" ht="14.5" customHeight="1">
      <c r="B110" s="34"/>
      <c r="C110" s="184" t="s">
        <v>310</v>
      </c>
      <c r="D110" s="184" t="s">
        <v>240</v>
      </c>
      <c r="E110" s="185" t="s">
        <v>2786</v>
      </c>
      <c r="F110" s="186" t="s">
        <v>2787</v>
      </c>
      <c r="G110" s="187" t="s">
        <v>357</v>
      </c>
      <c r="H110" s="188">
        <v>40</v>
      </c>
      <c r="I110" s="189"/>
      <c r="J110" s="190">
        <f>ROUND(I110*H110,2)</f>
        <v>0</v>
      </c>
      <c r="K110" s="186" t="s">
        <v>1</v>
      </c>
      <c r="L110" s="38"/>
      <c r="M110" s="191" t="s">
        <v>1</v>
      </c>
      <c r="N110" s="192" t="s">
        <v>41</v>
      </c>
      <c r="O110" s="60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17" t="s">
        <v>245</v>
      </c>
      <c r="AT110" s="17" t="s">
        <v>240</v>
      </c>
      <c r="AU110" s="17" t="s">
        <v>258</v>
      </c>
      <c r="AY110" s="17" t="s">
        <v>238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7" t="s">
        <v>77</v>
      </c>
      <c r="BK110" s="195">
        <f>ROUND(I110*H110,2)</f>
        <v>0</v>
      </c>
      <c r="BL110" s="17" t="s">
        <v>245</v>
      </c>
      <c r="BM110" s="17" t="s">
        <v>2788</v>
      </c>
    </row>
    <row r="111" spans="2:47" s="1" customFormat="1" ht="10">
      <c r="B111" s="34"/>
      <c r="C111" s="35"/>
      <c r="D111" s="196" t="s">
        <v>247</v>
      </c>
      <c r="E111" s="35"/>
      <c r="F111" s="197" t="s">
        <v>2787</v>
      </c>
      <c r="G111" s="35"/>
      <c r="H111" s="35"/>
      <c r="I111" s="113"/>
      <c r="J111" s="35"/>
      <c r="K111" s="35"/>
      <c r="L111" s="38"/>
      <c r="M111" s="198"/>
      <c r="N111" s="60"/>
      <c r="O111" s="60"/>
      <c r="P111" s="60"/>
      <c r="Q111" s="60"/>
      <c r="R111" s="60"/>
      <c r="S111" s="60"/>
      <c r="T111" s="61"/>
      <c r="AT111" s="17" t="s">
        <v>247</v>
      </c>
      <c r="AU111" s="17" t="s">
        <v>258</v>
      </c>
    </row>
    <row r="112" spans="2:47" s="1" customFormat="1" ht="63">
      <c r="B112" s="34"/>
      <c r="C112" s="35"/>
      <c r="D112" s="196" t="s">
        <v>407</v>
      </c>
      <c r="E112" s="35"/>
      <c r="F112" s="231" t="s">
        <v>2789</v>
      </c>
      <c r="G112" s="35"/>
      <c r="H112" s="35"/>
      <c r="I112" s="113"/>
      <c r="J112" s="35"/>
      <c r="K112" s="35"/>
      <c r="L112" s="38"/>
      <c r="M112" s="245"/>
      <c r="N112" s="246"/>
      <c r="O112" s="246"/>
      <c r="P112" s="246"/>
      <c r="Q112" s="246"/>
      <c r="R112" s="246"/>
      <c r="S112" s="246"/>
      <c r="T112" s="247"/>
      <c r="AT112" s="17" t="s">
        <v>407</v>
      </c>
      <c r="AU112" s="17" t="s">
        <v>258</v>
      </c>
    </row>
    <row r="113" spans="2:12" s="1" customFormat="1" ht="7" customHeight="1">
      <c r="B113" s="46"/>
      <c r="C113" s="47"/>
      <c r="D113" s="47"/>
      <c r="E113" s="47"/>
      <c r="F113" s="47"/>
      <c r="G113" s="47"/>
      <c r="H113" s="47"/>
      <c r="I113" s="136"/>
      <c r="J113" s="47"/>
      <c r="K113" s="47"/>
      <c r="L113" s="38"/>
    </row>
  </sheetData>
  <sheetProtection algorithmName="SHA-512" hashValue="ejlxqx0RWDgvJORUxLSRySpNutX8d/WH9SUFUCtUQ7EOTOltfyKTJyi4WN8cVhHBsCR5dHYyB4QyoizJbfNAmw==" saltValue="SWlsBUVksB8vN/IslFz35EaLEcdSnrM+wjj9TSGhKQ1ypdlaD440YDAW7QwPi57APNL5H+ZUb8pCEkV082WbaQ==" spinCount="100000" sheet="1" objects="1" scenarios="1" formatColumns="0" formatRows="0" autoFilter="0"/>
  <autoFilter ref="C82:K11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122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s="1" customFormat="1" ht="12" customHeight="1">
      <c r="B8" s="38"/>
      <c r="D8" s="112" t="s">
        <v>136</v>
      </c>
      <c r="I8" s="113"/>
      <c r="L8" s="38"/>
    </row>
    <row r="9" spans="2:12" s="1" customFormat="1" ht="37" customHeight="1">
      <c r="B9" s="38"/>
      <c r="E9" s="309" t="s">
        <v>2790</v>
      </c>
      <c r="F9" s="308"/>
      <c r="G9" s="308"/>
      <c r="H9" s="308"/>
      <c r="I9" s="113"/>
      <c r="L9" s="38"/>
    </row>
    <row r="10" spans="2:12" s="1" customFormat="1" ht="10">
      <c r="B10" s="38"/>
      <c r="I10" s="113"/>
      <c r="L10" s="38"/>
    </row>
    <row r="11" spans="2:12" s="1" customFormat="1" ht="12" customHeight="1">
      <c r="B11" s="38"/>
      <c r="D11" s="112" t="s">
        <v>19</v>
      </c>
      <c r="F11" s="17" t="s">
        <v>1</v>
      </c>
      <c r="I11" s="114" t="s">
        <v>20</v>
      </c>
      <c r="J11" s="17" t="s">
        <v>1</v>
      </c>
      <c r="L11" s="38"/>
    </row>
    <row r="12" spans="2:12" s="1" customFormat="1" ht="12" customHeight="1">
      <c r="B12" s="38"/>
      <c r="D12" s="112" t="s">
        <v>21</v>
      </c>
      <c r="F12" s="17" t="s">
        <v>22</v>
      </c>
      <c r="I12" s="114" t="s">
        <v>23</v>
      </c>
      <c r="J12" s="115" t="str">
        <f>'Rekapitulace stavby'!AN8</f>
        <v>4. 1. 2019</v>
      </c>
      <c r="L12" s="38"/>
    </row>
    <row r="13" spans="2:12" s="1" customFormat="1" ht="10.75" customHeight="1">
      <c r="B13" s="38"/>
      <c r="I13" s="113"/>
      <c r="L13" s="38"/>
    </row>
    <row r="14" spans="2:12" s="1" customFormat="1" ht="12" customHeight="1">
      <c r="B14" s="38"/>
      <c r="D14" s="112" t="s">
        <v>25</v>
      </c>
      <c r="I14" s="114" t="s">
        <v>26</v>
      </c>
      <c r="J14" s="17" t="str">
        <f>IF('Rekapitulace stavby'!AN10="","",'Rekapitulace stavby'!AN10)</f>
        <v/>
      </c>
      <c r="L14" s="38"/>
    </row>
    <row r="15" spans="2:12" s="1" customFormat="1" ht="18" customHeight="1">
      <c r="B15" s="38"/>
      <c r="E15" s="17" t="str">
        <f>IF('Rekapitulace stavby'!E11="","",'Rekapitulace stavby'!E11)</f>
        <v xml:space="preserve"> </v>
      </c>
      <c r="I15" s="114" t="s">
        <v>28</v>
      </c>
      <c r="J15" s="17" t="str">
        <f>IF('Rekapitulace stavby'!AN11="","",'Rekapitulace stavby'!AN11)</f>
        <v/>
      </c>
      <c r="L15" s="38"/>
    </row>
    <row r="16" spans="2:12" s="1" customFormat="1" ht="7" customHeight="1">
      <c r="B16" s="38"/>
      <c r="I16" s="113"/>
      <c r="L16" s="38"/>
    </row>
    <row r="17" spans="2:12" s="1" customFormat="1" ht="12" customHeight="1">
      <c r="B17" s="38"/>
      <c r="D17" s="112" t="s">
        <v>29</v>
      </c>
      <c r="I17" s="11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0" t="str">
        <f>'Rekapitulace stavby'!E14</f>
        <v>Vyplň údaj</v>
      </c>
      <c r="F18" s="311"/>
      <c r="G18" s="311"/>
      <c r="H18" s="311"/>
      <c r="I18" s="114" t="s">
        <v>28</v>
      </c>
      <c r="J18" s="30" t="str">
        <f>'Rekapitulace stavby'!AN14</f>
        <v>Vyplň údaj</v>
      </c>
      <c r="L18" s="38"/>
    </row>
    <row r="19" spans="2:12" s="1" customFormat="1" ht="7" customHeight="1">
      <c r="B19" s="38"/>
      <c r="I19" s="113"/>
      <c r="L19" s="38"/>
    </row>
    <row r="20" spans="2:12" s="1" customFormat="1" ht="12" customHeight="1">
      <c r="B20" s="38"/>
      <c r="D20" s="112" t="s">
        <v>31</v>
      </c>
      <c r="I20" s="114" t="s">
        <v>26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4" t="s">
        <v>28</v>
      </c>
      <c r="J21" s="17" t="str">
        <f>IF('Rekapitulace stavby'!AN17="","",'Rekapitulace stavby'!AN17)</f>
        <v/>
      </c>
      <c r="L21" s="38"/>
    </row>
    <row r="22" spans="2:12" s="1" customFormat="1" ht="7" customHeight="1">
      <c r="B22" s="38"/>
      <c r="I22" s="113"/>
      <c r="L22" s="38"/>
    </row>
    <row r="23" spans="2:12" s="1" customFormat="1" ht="12" customHeight="1">
      <c r="B23" s="38"/>
      <c r="D23" s="112" t="s">
        <v>33</v>
      </c>
      <c r="I23" s="11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4" t="s">
        <v>28</v>
      </c>
      <c r="J24" s="17" t="str">
        <f>IF('Rekapitulace stavby'!AN20="","",'Rekapitulace stavby'!AN20)</f>
        <v/>
      </c>
      <c r="L24" s="38"/>
    </row>
    <row r="25" spans="2:12" s="1" customFormat="1" ht="7" customHeight="1">
      <c r="B25" s="38"/>
      <c r="I25" s="113"/>
      <c r="L25" s="38"/>
    </row>
    <row r="26" spans="2:12" s="1" customFormat="1" ht="12" customHeight="1">
      <c r="B26" s="38"/>
      <c r="D26" s="112" t="s">
        <v>34</v>
      </c>
      <c r="I26" s="113"/>
      <c r="L26" s="38"/>
    </row>
    <row r="27" spans="2:12" s="7" customFormat="1" ht="14.5" customHeight="1">
      <c r="B27" s="116"/>
      <c r="E27" s="312" t="s">
        <v>1</v>
      </c>
      <c r="F27" s="312"/>
      <c r="G27" s="312"/>
      <c r="H27" s="312"/>
      <c r="I27" s="117"/>
      <c r="L27" s="116"/>
    </row>
    <row r="28" spans="2:12" s="1" customFormat="1" ht="7" customHeight="1">
      <c r="B28" s="38"/>
      <c r="I28" s="113"/>
      <c r="L28" s="38"/>
    </row>
    <row r="29" spans="2:12" s="1" customFormat="1" ht="7" customHeight="1">
      <c r="B29" s="38"/>
      <c r="D29" s="56"/>
      <c r="E29" s="56"/>
      <c r="F29" s="56"/>
      <c r="G29" s="56"/>
      <c r="H29" s="56"/>
      <c r="I29" s="119"/>
      <c r="J29" s="56"/>
      <c r="K29" s="56"/>
      <c r="L29" s="38"/>
    </row>
    <row r="30" spans="2:12" s="1" customFormat="1" ht="25.4" customHeight="1">
      <c r="B30" s="38"/>
      <c r="D30" s="120" t="s">
        <v>36</v>
      </c>
      <c r="I30" s="113"/>
      <c r="J30" s="121">
        <f>ROUND(J86,2)</f>
        <v>0</v>
      </c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14.4" customHeight="1">
      <c r="B32" s="38"/>
      <c r="F32" s="122" t="s">
        <v>38</v>
      </c>
      <c r="I32" s="123" t="s">
        <v>37</v>
      </c>
      <c r="J32" s="122" t="s">
        <v>39</v>
      </c>
      <c r="L32" s="38"/>
    </row>
    <row r="33" spans="2:12" s="1" customFormat="1" ht="14.4" customHeight="1">
      <c r="B33" s="38"/>
      <c r="D33" s="112" t="s">
        <v>40</v>
      </c>
      <c r="E33" s="112" t="s">
        <v>41</v>
      </c>
      <c r="F33" s="124">
        <f>ROUND((SUM(BE86:BE133)),2)</f>
        <v>0</v>
      </c>
      <c r="I33" s="125">
        <v>0.21</v>
      </c>
      <c r="J33" s="124">
        <f>ROUND(((SUM(BE86:BE133))*I33),2)</f>
        <v>0</v>
      </c>
      <c r="L33" s="38"/>
    </row>
    <row r="34" spans="2:12" s="1" customFormat="1" ht="14.4" customHeight="1">
      <c r="B34" s="38"/>
      <c r="E34" s="112" t="s">
        <v>42</v>
      </c>
      <c r="F34" s="124">
        <f>ROUND((SUM(BF86:BF133)),2)</f>
        <v>0</v>
      </c>
      <c r="I34" s="125">
        <v>0.15</v>
      </c>
      <c r="J34" s="124">
        <f>ROUND(((SUM(BF86:BF133))*I34),2)</f>
        <v>0</v>
      </c>
      <c r="L34" s="38"/>
    </row>
    <row r="35" spans="2:12" s="1" customFormat="1" ht="14.4" customHeight="1" hidden="1">
      <c r="B35" s="38"/>
      <c r="E35" s="112" t="s">
        <v>43</v>
      </c>
      <c r="F35" s="124">
        <f>ROUND((SUM(BG86:BG133)),2)</f>
        <v>0</v>
      </c>
      <c r="I35" s="125">
        <v>0.21</v>
      </c>
      <c r="J35" s="124">
        <f>0</f>
        <v>0</v>
      </c>
      <c r="L35" s="38"/>
    </row>
    <row r="36" spans="2:12" s="1" customFormat="1" ht="14.4" customHeight="1" hidden="1">
      <c r="B36" s="38"/>
      <c r="E36" s="112" t="s">
        <v>44</v>
      </c>
      <c r="F36" s="124">
        <f>ROUND((SUM(BH86:BH133)),2)</f>
        <v>0</v>
      </c>
      <c r="I36" s="125">
        <v>0.15</v>
      </c>
      <c r="J36" s="124">
        <f>0</f>
        <v>0</v>
      </c>
      <c r="L36" s="38"/>
    </row>
    <row r="37" spans="2:12" s="1" customFormat="1" ht="14.4" customHeight="1" hidden="1">
      <c r="B37" s="38"/>
      <c r="E37" s="112" t="s">
        <v>45</v>
      </c>
      <c r="F37" s="124">
        <f>ROUND((SUM(BI86:BI133)),2)</f>
        <v>0</v>
      </c>
      <c r="I37" s="125">
        <v>0</v>
      </c>
      <c r="J37" s="124">
        <f>0</f>
        <v>0</v>
      </c>
      <c r="L37" s="38"/>
    </row>
    <row r="38" spans="2:12" s="1" customFormat="1" ht="7" customHeight="1">
      <c r="B38" s="38"/>
      <c r="I38" s="113"/>
      <c r="L38" s="38"/>
    </row>
    <row r="39" spans="2:12" s="1" customFormat="1" ht="25.4" customHeight="1">
      <c r="B39" s="38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31"/>
      <c r="J39" s="132">
        <f>SUM(J30:J37)</f>
        <v>0</v>
      </c>
      <c r="K39" s="133"/>
      <c r="L39" s="38"/>
    </row>
    <row r="40" spans="2:12" s="1" customFormat="1" ht="14.4" customHeight="1"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38"/>
    </row>
    <row r="44" spans="2:12" s="1" customFormat="1" ht="7" customHeight="1"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38"/>
    </row>
    <row r="45" spans="2:12" s="1" customFormat="1" ht="25" customHeight="1">
      <c r="B45" s="34"/>
      <c r="C45" s="23" t="s">
        <v>198</v>
      </c>
      <c r="D45" s="35"/>
      <c r="E45" s="35"/>
      <c r="F45" s="35"/>
      <c r="G45" s="35"/>
      <c r="H45" s="35"/>
      <c r="I45" s="113"/>
      <c r="J45" s="35"/>
      <c r="K45" s="35"/>
      <c r="L45" s="38"/>
    </row>
    <row r="46" spans="2:12" s="1" customFormat="1" ht="7" customHeight="1">
      <c r="B46" s="34"/>
      <c r="C46" s="35"/>
      <c r="D46" s="35"/>
      <c r="E46" s="35"/>
      <c r="F46" s="35"/>
      <c r="G46" s="35"/>
      <c r="H46" s="35"/>
      <c r="I46" s="113"/>
      <c r="J46" s="35"/>
      <c r="K46" s="35"/>
      <c r="L46" s="38"/>
    </row>
    <row r="47" spans="2:12" s="1" customFormat="1" ht="12" customHeight="1">
      <c r="B47" s="34"/>
      <c r="C47" s="29" t="s">
        <v>17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14.5" customHeight="1">
      <c r="B48" s="34"/>
      <c r="C48" s="35"/>
      <c r="D48" s="35"/>
      <c r="E48" s="313" t="str">
        <f>E7</f>
        <v>Revitalizace a zatraktivnění pevnosti - Stavební úpravy pevnostních objektů</v>
      </c>
      <c r="F48" s="314"/>
      <c r="G48" s="314"/>
      <c r="H48" s="314"/>
      <c r="I48" s="113"/>
      <c r="J48" s="35"/>
      <c r="K48" s="35"/>
      <c r="L48" s="38"/>
    </row>
    <row r="49" spans="2:12" s="1" customFormat="1" ht="12" customHeight="1">
      <c r="B49" s="34"/>
      <c r="C49" s="29" t="s">
        <v>136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281" t="str">
        <f>E9</f>
        <v>vrn - Vedlejší a ostatní náklady</v>
      </c>
      <c r="F50" s="280"/>
      <c r="G50" s="280"/>
      <c r="H50" s="280"/>
      <c r="I50" s="113"/>
      <c r="J50" s="35"/>
      <c r="K50" s="35"/>
      <c r="L50" s="38"/>
    </row>
    <row r="51" spans="2:12" s="1" customFormat="1" ht="7" customHeight="1">
      <c r="B51" s="34"/>
      <c r="C51" s="35"/>
      <c r="D51" s="35"/>
      <c r="E51" s="35"/>
      <c r="F51" s="35"/>
      <c r="G51" s="35"/>
      <c r="H51" s="35"/>
      <c r="I51" s="11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>Dobrošov</v>
      </c>
      <c r="G52" s="35"/>
      <c r="H52" s="35"/>
      <c r="I52" s="114" t="s">
        <v>23</v>
      </c>
      <c r="J52" s="55" t="str">
        <f>IF(J12="","",J12)</f>
        <v>4. 1. 2019</v>
      </c>
      <c r="K52" s="35"/>
      <c r="L52" s="38"/>
    </row>
    <row r="53" spans="2:12" s="1" customFormat="1" ht="7" customHeight="1">
      <c r="B53" s="34"/>
      <c r="C53" s="35"/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2.4" customHeight="1">
      <c r="B54" s="34"/>
      <c r="C54" s="29" t="s">
        <v>25</v>
      </c>
      <c r="D54" s="35"/>
      <c r="E54" s="35"/>
      <c r="F54" s="27" t="str">
        <f>E15</f>
        <v xml:space="preserve"> </v>
      </c>
      <c r="G54" s="35"/>
      <c r="H54" s="35"/>
      <c r="I54" s="114" t="s">
        <v>31</v>
      </c>
      <c r="J54" s="32" t="str">
        <f>E21</f>
        <v xml:space="preserve"> </v>
      </c>
      <c r="K54" s="35"/>
      <c r="L54" s="38"/>
    </row>
    <row r="55" spans="2:12" s="1" customFormat="1" ht="12.4" customHeight="1">
      <c r="B55" s="34"/>
      <c r="C55" s="29" t="s">
        <v>29</v>
      </c>
      <c r="D55" s="35"/>
      <c r="E55" s="35"/>
      <c r="F55" s="27" t="str">
        <f>IF(E18="","",E18)</f>
        <v>Vyplň údaj</v>
      </c>
      <c r="G55" s="35"/>
      <c r="H55" s="35"/>
      <c r="I55" s="114" t="s">
        <v>33</v>
      </c>
      <c r="J55" s="32" t="str">
        <f>E24</f>
        <v xml:space="preserve"> </v>
      </c>
      <c r="K55" s="35"/>
      <c r="L55" s="38"/>
    </row>
    <row r="56" spans="2:12" s="1" customFormat="1" ht="10.25" customHeight="1">
      <c r="B56" s="34"/>
      <c r="C56" s="35"/>
      <c r="D56" s="35"/>
      <c r="E56" s="35"/>
      <c r="F56" s="35"/>
      <c r="G56" s="35"/>
      <c r="H56" s="35"/>
      <c r="I56" s="113"/>
      <c r="J56" s="35"/>
      <c r="K56" s="35"/>
      <c r="L56" s="38"/>
    </row>
    <row r="57" spans="2:12" s="1" customFormat="1" ht="29.25" customHeight="1">
      <c r="B57" s="34"/>
      <c r="C57" s="140" t="s">
        <v>199</v>
      </c>
      <c r="D57" s="141"/>
      <c r="E57" s="141"/>
      <c r="F57" s="141"/>
      <c r="G57" s="141"/>
      <c r="H57" s="141"/>
      <c r="I57" s="142"/>
      <c r="J57" s="143" t="s">
        <v>200</v>
      </c>
      <c r="K57" s="141"/>
      <c r="L57" s="38"/>
    </row>
    <row r="58" spans="2:12" s="1" customFormat="1" ht="10.25" customHeight="1">
      <c r="B58" s="34"/>
      <c r="C58" s="35"/>
      <c r="D58" s="35"/>
      <c r="E58" s="35"/>
      <c r="F58" s="35"/>
      <c r="G58" s="35"/>
      <c r="H58" s="35"/>
      <c r="I58" s="113"/>
      <c r="J58" s="35"/>
      <c r="K58" s="35"/>
      <c r="L58" s="38"/>
    </row>
    <row r="59" spans="2:47" s="1" customFormat="1" ht="22.75" customHeight="1">
      <c r="B59" s="34"/>
      <c r="C59" s="144" t="s">
        <v>201</v>
      </c>
      <c r="D59" s="35"/>
      <c r="E59" s="35"/>
      <c r="F59" s="35"/>
      <c r="G59" s="35"/>
      <c r="H59" s="35"/>
      <c r="I59" s="113"/>
      <c r="J59" s="73">
        <f>J86</f>
        <v>0</v>
      </c>
      <c r="K59" s="35"/>
      <c r="L59" s="38"/>
      <c r="AU59" s="17" t="s">
        <v>202</v>
      </c>
    </row>
    <row r="60" spans="2:12" s="8" customFormat="1" ht="25" customHeight="1">
      <c r="B60" s="145"/>
      <c r="C60" s="146"/>
      <c r="D60" s="147" t="s">
        <v>2791</v>
      </c>
      <c r="E60" s="148"/>
      <c r="F60" s="148"/>
      <c r="G60" s="148"/>
      <c r="H60" s="148"/>
      <c r="I60" s="149"/>
      <c r="J60" s="150">
        <f>J87</f>
        <v>0</v>
      </c>
      <c r="K60" s="146"/>
      <c r="L60" s="151"/>
    </row>
    <row r="61" spans="2:12" s="9" customFormat="1" ht="19.9" customHeight="1">
      <c r="B61" s="152"/>
      <c r="C61" s="94"/>
      <c r="D61" s="153" t="s">
        <v>2792</v>
      </c>
      <c r="E61" s="154"/>
      <c r="F61" s="154"/>
      <c r="G61" s="154"/>
      <c r="H61" s="154"/>
      <c r="I61" s="155"/>
      <c r="J61" s="156">
        <f>J88</f>
        <v>0</v>
      </c>
      <c r="K61" s="94"/>
      <c r="L61" s="157"/>
    </row>
    <row r="62" spans="2:12" s="9" customFormat="1" ht="19.9" customHeight="1">
      <c r="B62" s="152"/>
      <c r="C62" s="94"/>
      <c r="D62" s="153" t="s">
        <v>2793</v>
      </c>
      <c r="E62" s="154"/>
      <c r="F62" s="154"/>
      <c r="G62" s="154"/>
      <c r="H62" s="154"/>
      <c r="I62" s="155"/>
      <c r="J62" s="156">
        <f>J97</f>
        <v>0</v>
      </c>
      <c r="K62" s="94"/>
      <c r="L62" s="157"/>
    </row>
    <row r="63" spans="2:12" s="9" customFormat="1" ht="19.9" customHeight="1">
      <c r="B63" s="152"/>
      <c r="C63" s="94"/>
      <c r="D63" s="153" t="s">
        <v>2794</v>
      </c>
      <c r="E63" s="154"/>
      <c r="F63" s="154"/>
      <c r="G63" s="154"/>
      <c r="H63" s="154"/>
      <c r="I63" s="155"/>
      <c r="J63" s="156">
        <f>J100</f>
        <v>0</v>
      </c>
      <c r="K63" s="94"/>
      <c r="L63" s="157"/>
    </row>
    <row r="64" spans="2:12" s="9" customFormat="1" ht="19.9" customHeight="1">
      <c r="B64" s="152"/>
      <c r="C64" s="94"/>
      <c r="D64" s="153" t="s">
        <v>2795</v>
      </c>
      <c r="E64" s="154"/>
      <c r="F64" s="154"/>
      <c r="G64" s="154"/>
      <c r="H64" s="154"/>
      <c r="I64" s="155"/>
      <c r="J64" s="156">
        <f>J105</f>
        <v>0</v>
      </c>
      <c r="K64" s="94"/>
      <c r="L64" s="157"/>
    </row>
    <row r="65" spans="2:12" s="9" customFormat="1" ht="19.9" customHeight="1">
      <c r="B65" s="152"/>
      <c r="C65" s="94"/>
      <c r="D65" s="153" t="s">
        <v>2796</v>
      </c>
      <c r="E65" s="154"/>
      <c r="F65" s="154"/>
      <c r="G65" s="154"/>
      <c r="H65" s="154"/>
      <c r="I65" s="155"/>
      <c r="J65" s="156">
        <f>J110</f>
        <v>0</v>
      </c>
      <c r="K65" s="94"/>
      <c r="L65" s="157"/>
    </row>
    <row r="66" spans="2:12" s="9" customFormat="1" ht="19.9" customHeight="1">
      <c r="B66" s="152"/>
      <c r="C66" s="94"/>
      <c r="D66" s="153" t="s">
        <v>2797</v>
      </c>
      <c r="E66" s="154"/>
      <c r="F66" s="154"/>
      <c r="G66" s="154"/>
      <c r="H66" s="154"/>
      <c r="I66" s="155"/>
      <c r="J66" s="156">
        <f>J113</f>
        <v>0</v>
      </c>
      <c r="K66" s="94"/>
      <c r="L66" s="157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3"/>
      <c r="J67" s="35"/>
      <c r="K67" s="35"/>
      <c r="L67" s="38"/>
    </row>
    <row r="68" spans="2:12" s="1" customFormat="1" ht="7" customHeight="1">
      <c r="B68" s="46"/>
      <c r="C68" s="47"/>
      <c r="D68" s="47"/>
      <c r="E68" s="47"/>
      <c r="F68" s="47"/>
      <c r="G68" s="47"/>
      <c r="H68" s="47"/>
      <c r="I68" s="136"/>
      <c r="J68" s="47"/>
      <c r="K68" s="47"/>
      <c r="L68" s="38"/>
    </row>
    <row r="72" spans="2:12" s="1" customFormat="1" ht="7" customHeight="1">
      <c r="B72" s="48"/>
      <c r="C72" s="49"/>
      <c r="D72" s="49"/>
      <c r="E72" s="49"/>
      <c r="F72" s="49"/>
      <c r="G72" s="49"/>
      <c r="H72" s="49"/>
      <c r="I72" s="139"/>
      <c r="J72" s="49"/>
      <c r="K72" s="49"/>
      <c r="L72" s="38"/>
    </row>
    <row r="73" spans="2:12" s="1" customFormat="1" ht="25" customHeight="1">
      <c r="B73" s="34"/>
      <c r="C73" s="23" t="s">
        <v>223</v>
      </c>
      <c r="D73" s="35"/>
      <c r="E73" s="35"/>
      <c r="F73" s="35"/>
      <c r="G73" s="35"/>
      <c r="H73" s="35"/>
      <c r="I73" s="113"/>
      <c r="J73" s="35"/>
      <c r="K73" s="35"/>
      <c r="L73" s="38"/>
    </row>
    <row r="74" spans="2:12" s="1" customFormat="1" ht="7" customHeight="1">
      <c r="B74" s="34"/>
      <c r="C74" s="35"/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12" customHeight="1">
      <c r="B75" s="34"/>
      <c r="C75" s="29" t="s">
        <v>17</v>
      </c>
      <c r="D75" s="35"/>
      <c r="E75" s="35"/>
      <c r="F75" s="35"/>
      <c r="G75" s="35"/>
      <c r="H75" s="35"/>
      <c r="I75" s="113"/>
      <c r="J75" s="35"/>
      <c r="K75" s="35"/>
      <c r="L75" s="38"/>
    </row>
    <row r="76" spans="2:12" s="1" customFormat="1" ht="14.5" customHeight="1">
      <c r="B76" s="34"/>
      <c r="C76" s="35"/>
      <c r="D76" s="35"/>
      <c r="E76" s="313" t="str">
        <f>E7</f>
        <v>Revitalizace a zatraktivnění pevnosti - Stavební úpravy pevnostních objektů</v>
      </c>
      <c r="F76" s="314"/>
      <c r="G76" s="314"/>
      <c r="H76" s="314"/>
      <c r="I76" s="113"/>
      <c r="J76" s="35"/>
      <c r="K76" s="35"/>
      <c r="L76" s="38"/>
    </row>
    <row r="77" spans="2:12" s="1" customFormat="1" ht="12" customHeight="1">
      <c r="B77" s="34"/>
      <c r="C77" s="29" t="s">
        <v>136</v>
      </c>
      <c r="D77" s="35"/>
      <c r="E77" s="35"/>
      <c r="F77" s="35"/>
      <c r="G77" s="35"/>
      <c r="H77" s="35"/>
      <c r="I77" s="113"/>
      <c r="J77" s="35"/>
      <c r="K77" s="35"/>
      <c r="L77" s="38"/>
    </row>
    <row r="78" spans="2:12" s="1" customFormat="1" ht="14.5" customHeight="1">
      <c r="B78" s="34"/>
      <c r="C78" s="35"/>
      <c r="D78" s="35"/>
      <c r="E78" s="281" t="str">
        <f>E9</f>
        <v>vrn - Vedlejší a ostatní náklady</v>
      </c>
      <c r="F78" s="280"/>
      <c r="G78" s="280"/>
      <c r="H78" s="280"/>
      <c r="I78" s="113"/>
      <c r="J78" s="35"/>
      <c r="K78" s="35"/>
      <c r="L78" s="38"/>
    </row>
    <row r="79" spans="2:12" s="1" customFormat="1" ht="7" customHeight="1">
      <c r="B79" s="34"/>
      <c r="C79" s="35"/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2" customHeight="1">
      <c r="B80" s="34"/>
      <c r="C80" s="29" t="s">
        <v>21</v>
      </c>
      <c r="D80" s="35"/>
      <c r="E80" s="35"/>
      <c r="F80" s="27" t="str">
        <f>F12</f>
        <v>Dobrošov</v>
      </c>
      <c r="G80" s="35"/>
      <c r="H80" s="35"/>
      <c r="I80" s="114" t="s">
        <v>23</v>
      </c>
      <c r="J80" s="55" t="str">
        <f>IF(J12="","",J12)</f>
        <v>4. 1. 2019</v>
      </c>
      <c r="K80" s="35"/>
      <c r="L80" s="38"/>
    </row>
    <row r="81" spans="2:12" s="1" customFormat="1" ht="7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12" s="1" customFormat="1" ht="12.4" customHeight="1">
      <c r="B82" s="34"/>
      <c r="C82" s="29" t="s">
        <v>25</v>
      </c>
      <c r="D82" s="35"/>
      <c r="E82" s="35"/>
      <c r="F82" s="27" t="str">
        <f>E15</f>
        <v xml:space="preserve"> </v>
      </c>
      <c r="G82" s="35"/>
      <c r="H82" s="35"/>
      <c r="I82" s="114" t="s">
        <v>31</v>
      </c>
      <c r="J82" s="32" t="str">
        <f>E21</f>
        <v xml:space="preserve"> </v>
      </c>
      <c r="K82" s="35"/>
      <c r="L82" s="38"/>
    </row>
    <row r="83" spans="2:12" s="1" customFormat="1" ht="12.4" customHeight="1">
      <c r="B83" s="34"/>
      <c r="C83" s="29" t="s">
        <v>29</v>
      </c>
      <c r="D83" s="35"/>
      <c r="E83" s="35"/>
      <c r="F83" s="27" t="str">
        <f>IF(E18="","",E18)</f>
        <v>Vyplň údaj</v>
      </c>
      <c r="G83" s="35"/>
      <c r="H83" s="35"/>
      <c r="I83" s="114" t="s">
        <v>33</v>
      </c>
      <c r="J83" s="32" t="str">
        <f>E24</f>
        <v xml:space="preserve"> </v>
      </c>
      <c r="K83" s="35"/>
      <c r="L83" s="38"/>
    </row>
    <row r="84" spans="2:12" s="1" customFormat="1" ht="10.25" customHeight="1">
      <c r="B84" s="34"/>
      <c r="C84" s="35"/>
      <c r="D84" s="35"/>
      <c r="E84" s="35"/>
      <c r="F84" s="35"/>
      <c r="G84" s="35"/>
      <c r="H84" s="35"/>
      <c r="I84" s="113"/>
      <c r="J84" s="35"/>
      <c r="K84" s="35"/>
      <c r="L84" s="38"/>
    </row>
    <row r="85" spans="2:20" s="10" customFormat="1" ht="29.25" customHeight="1">
      <c r="B85" s="158"/>
      <c r="C85" s="159" t="s">
        <v>224</v>
      </c>
      <c r="D85" s="160" t="s">
        <v>55</v>
      </c>
      <c r="E85" s="160" t="s">
        <v>51</v>
      </c>
      <c r="F85" s="160" t="s">
        <v>52</v>
      </c>
      <c r="G85" s="160" t="s">
        <v>225</v>
      </c>
      <c r="H85" s="160" t="s">
        <v>226</v>
      </c>
      <c r="I85" s="161" t="s">
        <v>227</v>
      </c>
      <c r="J85" s="160" t="s">
        <v>200</v>
      </c>
      <c r="K85" s="162" t="s">
        <v>228</v>
      </c>
      <c r="L85" s="163"/>
      <c r="M85" s="64" t="s">
        <v>1</v>
      </c>
      <c r="N85" s="65" t="s">
        <v>40</v>
      </c>
      <c r="O85" s="65" t="s">
        <v>229</v>
      </c>
      <c r="P85" s="65" t="s">
        <v>230</v>
      </c>
      <c r="Q85" s="65" t="s">
        <v>231</v>
      </c>
      <c r="R85" s="65" t="s">
        <v>232</v>
      </c>
      <c r="S85" s="65" t="s">
        <v>233</v>
      </c>
      <c r="T85" s="66" t="s">
        <v>234</v>
      </c>
    </row>
    <row r="86" spans="2:63" s="1" customFormat="1" ht="22.75" customHeight="1">
      <c r="B86" s="34"/>
      <c r="C86" s="71" t="s">
        <v>235</v>
      </c>
      <c r="D86" s="35"/>
      <c r="E86" s="35"/>
      <c r="F86" s="35"/>
      <c r="G86" s="35"/>
      <c r="H86" s="35"/>
      <c r="I86" s="113"/>
      <c r="J86" s="164">
        <f>BK86</f>
        <v>0</v>
      </c>
      <c r="K86" s="35"/>
      <c r="L86" s="38"/>
      <c r="M86" s="67"/>
      <c r="N86" s="68"/>
      <c r="O86" s="68"/>
      <c r="P86" s="165">
        <f>P87</f>
        <v>0</v>
      </c>
      <c r="Q86" s="68"/>
      <c r="R86" s="165">
        <f>R87</f>
        <v>0</v>
      </c>
      <c r="S86" s="68"/>
      <c r="T86" s="166">
        <f>T87</f>
        <v>0</v>
      </c>
      <c r="AT86" s="17" t="s">
        <v>69</v>
      </c>
      <c r="AU86" s="17" t="s">
        <v>202</v>
      </c>
      <c r="BK86" s="167">
        <f>BK87</f>
        <v>0</v>
      </c>
    </row>
    <row r="87" spans="2:63" s="11" customFormat="1" ht="25.9" customHeight="1">
      <c r="B87" s="168"/>
      <c r="C87" s="169"/>
      <c r="D87" s="170" t="s">
        <v>69</v>
      </c>
      <c r="E87" s="171" t="s">
        <v>2798</v>
      </c>
      <c r="F87" s="171" t="s">
        <v>2799</v>
      </c>
      <c r="G87" s="169"/>
      <c r="H87" s="169"/>
      <c r="I87" s="172"/>
      <c r="J87" s="173">
        <f>BK87</f>
        <v>0</v>
      </c>
      <c r="K87" s="169"/>
      <c r="L87" s="174"/>
      <c r="M87" s="175"/>
      <c r="N87" s="176"/>
      <c r="O87" s="176"/>
      <c r="P87" s="177">
        <f>P88+P97+P100+P105+P110+P113</f>
        <v>0</v>
      </c>
      <c r="Q87" s="176"/>
      <c r="R87" s="177">
        <f>R88+R97+R100+R105+R110+R113</f>
        <v>0</v>
      </c>
      <c r="S87" s="176"/>
      <c r="T87" s="178">
        <f>T88+T97+T100+T105+T110+T113</f>
        <v>0</v>
      </c>
      <c r="AR87" s="179" t="s">
        <v>272</v>
      </c>
      <c r="AT87" s="180" t="s">
        <v>69</v>
      </c>
      <c r="AU87" s="180" t="s">
        <v>70</v>
      </c>
      <c r="AY87" s="179" t="s">
        <v>238</v>
      </c>
      <c r="BK87" s="181">
        <f>BK88+BK97+BK100+BK105+BK110+BK113</f>
        <v>0</v>
      </c>
    </row>
    <row r="88" spans="2:63" s="11" customFormat="1" ht="22.75" customHeight="1">
      <c r="B88" s="168"/>
      <c r="C88" s="169"/>
      <c r="D88" s="170" t="s">
        <v>69</v>
      </c>
      <c r="E88" s="182" t="s">
        <v>70</v>
      </c>
      <c r="F88" s="182" t="s">
        <v>2799</v>
      </c>
      <c r="G88" s="169"/>
      <c r="H88" s="169"/>
      <c r="I88" s="172"/>
      <c r="J88" s="183">
        <f>BK88</f>
        <v>0</v>
      </c>
      <c r="K88" s="169"/>
      <c r="L88" s="174"/>
      <c r="M88" s="175"/>
      <c r="N88" s="176"/>
      <c r="O88" s="176"/>
      <c r="P88" s="177">
        <f>SUM(P89:P96)</f>
        <v>0</v>
      </c>
      <c r="Q88" s="176"/>
      <c r="R88" s="177">
        <f>SUM(R89:R96)</f>
        <v>0</v>
      </c>
      <c r="S88" s="176"/>
      <c r="T88" s="178">
        <f>SUM(T89:T96)</f>
        <v>0</v>
      </c>
      <c r="AR88" s="179" t="s">
        <v>272</v>
      </c>
      <c r="AT88" s="180" t="s">
        <v>69</v>
      </c>
      <c r="AU88" s="180" t="s">
        <v>77</v>
      </c>
      <c r="AY88" s="179" t="s">
        <v>238</v>
      </c>
      <c r="BK88" s="181">
        <f>SUM(BK89:BK96)</f>
        <v>0</v>
      </c>
    </row>
    <row r="89" spans="2:65" s="1" customFormat="1" ht="19" customHeight="1">
      <c r="B89" s="34"/>
      <c r="C89" s="184" t="s">
        <v>77</v>
      </c>
      <c r="D89" s="184" t="s">
        <v>240</v>
      </c>
      <c r="E89" s="185" t="s">
        <v>2800</v>
      </c>
      <c r="F89" s="186" t="s">
        <v>2801</v>
      </c>
      <c r="G89" s="187" t="s">
        <v>2309</v>
      </c>
      <c r="H89" s="188">
        <v>1</v>
      </c>
      <c r="I89" s="189"/>
      <c r="J89" s="190">
        <f>ROUND(I89*H89,2)</f>
        <v>0</v>
      </c>
      <c r="K89" s="186" t="s">
        <v>2802</v>
      </c>
      <c r="L89" s="38"/>
      <c r="M89" s="191" t="s">
        <v>1</v>
      </c>
      <c r="N89" s="192" t="s">
        <v>41</v>
      </c>
      <c r="O89" s="60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AR89" s="17" t="s">
        <v>2803</v>
      </c>
      <c r="AT89" s="17" t="s">
        <v>240</v>
      </c>
      <c r="AU89" s="17" t="s">
        <v>79</v>
      </c>
      <c r="AY89" s="17" t="s">
        <v>238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7" t="s">
        <v>77</v>
      </c>
      <c r="BK89" s="195">
        <f>ROUND(I89*H89,2)</f>
        <v>0</v>
      </c>
      <c r="BL89" s="17" t="s">
        <v>2803</v>
      </c>
      <c r="BM89" s="17" t="s">
        <v>2804</v>
      </c>
    </row>
    <row r="90" spans="2:47" s="1" customFormat="1" ht="18">
      <c r="B90" s="34"/>
      <c r="C90" s="35"/>
      <c r="D90" s="196" t="s">
        <v>247</v>
      </c>
      <c r="E90" s="35"/>
      <c r="F90" s="197" t="s">
        <v>2805</v>
      </c>
      <c r="G90" s="35"/>
      <c r="H90" s="35"/>
      <c r="I90" s="113"/>
      <c r="J90" s="35"/>
      <c r="K90" s="35"/>
      <c r="L90" s="38"/>
      <c r="M90" s="198"/>
      <c r="N90" s="60"/>
      <c r="O90" s="60"/>
      <c r="P90" s="60"/>
      <c r="Q90" s="60"/>
      <c r="R90" s="60"/>
      <c r="S90" s="60"/>
      <c r="T90" s="61"/>
      <c r="AT90" s="17" t="s">
        <v>247</v>
      </c>
      <c r="AU90" s="17" t="s">
        <v>79</v>
      </c>
    </row>
    <row r="91" spans="2:65" s="1" customFormat="1" ht="19" customHeight="1">
      <c r="B91" s="34"/>
      <c r="C91" s="184" t="s">
        <v>79</v>
      </c>
      <c r="D91" s="184" t="s">
        <v>240</v>
      </c>
      <c r="E91" s="185" t="s">
        <v>2806</v>
      </c>
      <c r="F91" s="186" t="s">
        <v>2807</v>
      </c>
      <c r="G91" s="187" t="s">
        <v>2309</v>
      </c>
      <c r="H91" s="188">
        <v>1</v>
      </c>
      <c r="I91" s="189"/>
      <c r="J91" s="190">
        <f>ROUND(I91*H91,2)</f>
        <v>0</v>
      </c>
      <c r="K91" s="186" t="s">
        <v>2802</v>
      </c>
      <c r="L91" s="38"/>
      <c r="M91" s="191" t="s">
        <v>1</v>
      </c>
      <c r="N91" s="192" t="s">
        <v>41</v>
      </c>
      <c r="O91" s="60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17" t="s">
        <v>2803</v>
      </c>
      <c r="AT91" s="17" t="s">
        <v>240</v>
      </c>
      <c r="AU91" s="17" t="s">
        <v>79</v>
      </c>
      <c r="AY91" s="17" t="s">
        <v>238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7" t="s">
        <v>77</v>
      </c>
      <c r="BK91" s="195">
        <f>ROUND(I91*H91,2)</f>
        <v>0</v>
      </c>
      <c r="BL91" s="17" t="s">
        <v>2803</v>
      </c>
      <c r="BM91" s="17" t="s">
        <v>2808</v>
      </c>
    </row>
    <row r="92" spans="2:47" s="1" customFormat="1" ht="10">
      <c r="B92" s="34"/>
      <c r="C92" s="35"/>
      <c r="D92" s="196" t="s">
        <v>247</v>
      </c>
      <c r="E92" s="35"/>
      <c r="F92" s="197" t="s">
        <v>2809</v>
      </c>
      <c r="G92" s="35"/>
      <c r="H92" s="35"/>
      <c r="I92" s="113"/>
      <c r="J92" s="35"/>
      <c r="K92" s="35"/>
      <c r="L92" s="38"/>
      <c r="M92" s="198"/>
      <c r="N92" s="60"/>
      <c r="O92" s="60"/>
      <c r="P92" s="60"/>
      <c r="Q92" s="60"/>
      <c r="R92" s="60"/>
      <c r="S92" s="60"/>
      <c r="T92" s="61"/>
      <c r="AT92" s="17" t="s">
        <v>247</v>
      </c>
      <c r="AU92" s="17" t="s">
        <v>79</v>
      </c>
    </row>
    <row r="93" spans="2:65" s="1" customFormat="1" ht="19" customHeight="1">
      <c r="B93" s="34"/>
      <c r="C93" s="184" t="s">
        <v>258</v>
      </c>
      <c r="D93" s="184" t="s">
        <v>240</v>
      </c>
      <c r="E93" s="185" t="s">
        <v>2810</v>
      </c>
      <c r="F93" s="186" t="s">
        <v>2811</v>
      </c>
      <c r="G93" s="187" t="s">
        <v>2309</v>
      </c>
      <c r="H93" s="188">
        <v>1</v>
      </c>
      <c r="I93" s="189"/>
      <c r="J93" s="190">
        <f>ROUND(I93*H93,2)</f>
        <v>0</v>
      </c>
      <c r="K93" s="186" t="s">
        <v>2802</v>
      </c>
      <c r="L93" s="38"/>
      <c r="M93" s="191" t="s">
        <v>1</v>
      </c>
      <c r="N93" s="192" t="s">
        <v>41</v>
      </c>
      <c r="O93" s="60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17" t="s">
        <v>2803</v>
      </c>
      <c r="AT93" s="17" t="s">
        <v>240</v>
      </c>
      <c r="AU93" s="17" t="s">
        <v>79</v>
      </c>
      <c r="AY93" s="17" t="s">
        <v>238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7" t="s">
        <v>77</v>
      </c>
      <c r="BK93" s="195">
        <f>ROUND(I93*H93,2)</f>
        <v>0</v>
      </c>
      <c r="BL93" s="17" t="s">
        <v>2803</v>
      </c>
      <c r="BM93" s="17" t="s">
        <v>2812</v>
      </c>
    </row>
    <row r="94" spans="2:47" s="1" customFormat="1" ht="10">
      <c r="B94" s="34"/>
      <c r="C94" s="35"/>
      <c r="D94" s="196" t="s">
        <v>247</v>
      </c>
      <c r="E94" s="35"/>
      <c r="F94" s="197" t="s">
        <v>2813</v>
      </c>
      <c r="G94" s="35"/>
      <c r="H94" s="35"/>
      <c r="I94" s="113"/>
      <c r="J94" s="35"/>
      <c r="K94" s="35"/>
      <c r="L94" s="38"/>
      <c r="M94" s="198"/>
      <c r="N94" s="60"/>
      <c r="O94" s="60"/>
      <c r="P94" s="60"/>
      <c r="Q94" s="60"/>
      <c r="R94" s="60"/>
      <c r="S94" s="60"/>
      <c r="T94" s="61"/>
      <c r="AT94" s="17" t="s">
        <v>247</v>
      </c>
      <c r="AU94" s="17" t="s">
        <v>79</v>
      </c>
    </row>
    <row r="95" spans="2:65" s="1" customFormat="1" ht="19" customHeight="1">
      <c r="B95" s="34"/>
      <c r="C95" s="184" t="s">
        <v>245</v>
      </c>
      <c r="D95" s="184" t="s">
        <v>240</v>
      </c>
      <c r="E95" s="185" t="s">
        <v>2814</v>
      </c>
      <c r="F95" s="186" t="s">
        <v>2815</v>
      </c>
      <c r="G95" s="187" t="s">
        <v>2309</v>
      </c>
      <c r="H95" s="188">
        <v>1</v>
      </c>
      <c r="I95" s="189"/>
      <c r="J95" s="190">
        <f>ROUND(I95*H95,2)</f>
        <v>0</v>
      </c>
      <c r="K95" s="186" t="s">
        <v>2802</v>
      </c>
      <c r="L95" s="38"/>
      <c r="M95" s="191" t="s">
        <v>1</v>
      </c>
      <c r="N95" s="192" t="s">
        <v>41</v>
      </c>
      <c r="O95" s="60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17" t="s">
        <v>2803</v>
      </c>
      <c r="AT95" s="17" t="s">
        <v>240</v>
      </c>
      <c r="AU95" s="17" t="s">
        <v>79</v>
      </c>
      <c r="AY95" s="17" t="s">
        <v>238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7" t="s">
        <v>77</v>
      </c>
      <c r="BK95" s="195">
        <f>ROUND(I95*H95,2)</f>
        <v>0</v>
      </c>
      <c r="BL95" s="17" t="s">
        <v>2803</v>
      </c>
      <c r="BM95" s="17" t="s">
        <v>2816</v>
      </c>
    </row>
    <row r="96" spans="2:47" s="1" customFormat="1" ht="18">
      <c r="B96" s="34"/>
      <c r="C96" s="35"/>
      <c r="D96" s="196" t="s">
        <v>247</v>
      </c>
      <c r="E96" s="35"/>
      <c r="F96" s="197" t="s">
        <v>2817</v>
      </c>
      <c r="G96" s="35"/>
      <c r="H96" s="35"/>
      <c r="I96" s="113"/>
      <c r="J96" s="35"/>
      <c r="K96" s="35"/>
      <c r="L96" s="38"/>
      <c r="M96" s="198"/>
      <c r="N96" s="60"/>
      <c r="O96" s="60"/>
      <c r="P96" s="60"/>
      <c r="Q96" s="60"/>
      <c r="R96" s="60"/>
      <c r="S96" s="60"/>
      <c r="T96" s="61"/>
      <c r="AT96" s="17" t="s">
        <v>247</v>
      </c>
      <c r="AU96" s="17" t="s">
        <v>79</v>
      </c>
    </row>
    <row r="97" spans="2:63" s="11" customFormat="1" ht="22.75" customHeight="1">
      <c r="B97" s="168"/>
      <c r="C97" s="169"/>
      <c r="D97" s="170" t="s">
        <v>69</v>
      </c>
      <c r="E97" s="182" t="s">
        <v>2818</v>
      </c>
      <c r="F97" s="182" t="s">
        <v>2819</v>
      </c>
      <c r="G97" s="169"/>
      <c r="H97" s="169"/>
      <c r="I97" s="172"/>
      <c r="J97" s="183">
        <f>BK97</f>
        <v>0</v>
      </c>
      <c r="K97" s="169"/>
      <c r="L97" s="174"/>
      <c r="M97" s="175"/>
      <c r="N97" s="176"/>
      <c r="O97" s="176"/>
      <c r="P97" s="177">
        <f>SUM(P98:P99)</f>
        <v>0</v>
      </c>
      <c r="Q97" s="176"/>
      <c r="R97" s="177">
        <f>SUM(R98:R99)</f>
        <v>0</v>
      </c>
      <c r="S97" s="176"/>
      <c r="T97" s="178">
        <f>SUM(T98:T99)</f>
        <v>0</v>
      </c>
      <c r="AR97" s="179" t="s">
        <v>272</v>
      </c>
      <c r="AT97" s="180" t="s">
        <v>69</v>
      </c>
      <c r="AU97" s="180" t="s">
        <v>77</v>
      </c>
      <c r="AY97" s="179" t="s">
        <v>238</v>
      </c>
      <c r="BK97" s="181">
        <f>SUM(BK98:BK99)</f>
        <v>0</v>
      </c>
    </row>
    <row r="98" spans="2:65" s="1" customFormat="1" ht="14.5" customHeight="1">
      <c r="B98" s="34"/>
      <c r="C98" s="184" t="s">
        <v>272</v>
      </c>
      <c r="D98" s="184" t="s">
        <v>240</v>
      </c>
      <c r="E98" s="185" t="s">
        <v>2820</v>
      </c>
      <c r="F98" s="186" t="s">
        <v>2821</v>
      </c>
      <c r="G98" s="187" t="s">
        <v>2774</v>
      </c>
      <c r="H98" s="188">
        <v>1</v>
      </c>
      <c r="I98" s="189"/>
      <c r="J98" s="190">
        <f>ROUND(I98*H98,2)</f>
        <v>0</v>
      </c>
      <c r="K98" s="186" t="s">
        <v>1</v>
      </c>
      <c r="L98" s="38"/>
      <c r="M98" s="191" t="s">
        <v>1</v>
      </c>
      <c r="N98" s="192" t="s">
        <v>41</v>
      </c>
      <c r="O98" s="60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17" t="s">
        <v>2803</v>
      </c>
      <c r="AT98" s="17" t="s">
        <v>240</v>
      </c>
      <c r="AU98" s="17" t="s">
        <v>79</v>
      </c>
      <c r="AY98" s="17" t="s">
        <v>238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7" t="s">
        <v>77</v>
      </c>
      <c r="BK98" s="195">
        <f>ROUND(I98*H98,2)</f>
        <v>0</v>
      </c>
      <c r="BL98" s="17" t="s">
        <v>2803</v>
      </c>
      <c r="BM98" s="17" t="s">
        <v>2822</v>
      </c>
    </row>
    <row r="99" spans="2:47" s="1" customFormat="1" ht="10">
      <c r="B99" s="34"/>
      <c r="C99" s="35"/>
      <c r="D99" s="196" t="s">
        <v>247</v>
      </c>
      <c r="E99" s="35"/>
      <c r="F99" s="197" t="s">
        <v>2823</v>
      </c>
      <c r="G99" s="35"/>
      <c r="H99" s="35"/>
      <c r="I99" s="113"/>
      <c r="J99" s="35"/>
      <c r="K99" s="35"/>
      <c r="L99" s="38"/>
      <c r="M99" s="198"/>
      <c r="N99" s="60"/>
      <c r="O99" s="60"/>
      <c r="P99" s="60"/>
      <c r="Q99" s="60"/>
      <c r="R99" s="60"/>
      <c r="S99" s="60"/>
      <c r="T99" s="61"/>
      <c r="AT99" s="17" t="s">
        <v>247</v>
      </c>
      <c r="AU99" s="17" t="s">
        <v>79</v>
      </c>
    </row>
    <row r="100" spans="2:63" s="11" customFormat="1" ht="22.75" customHeight="1">
      <c r="B100" s="168"/>
      <c r="C100" s="169"/>
      <c r="D100" s="170" t="s">
        <v>69</v>
      </c>
      <c r="E100" s="182" t="s">
        <v>2824</v>
      </c>
      <c r="F100" s="182" t="s">
        <v>2825</v>
      </c>
      <c r="G100" s="169"/>
      <c r="H100" s="169"/>
      <c r="I100" s="172"/>
      <c r="J100" s="183">
        <f>BK100</f>
        <v>0</v>
      </c>
      <c r="K100" s="169"/>
      <c r="L100" s="174"/>
      <c r="M100" s="175"/>
      <c r="N100" s="176"/>
      <c r="O100" s="176"/>
      <c r="P100" s="177">
        <f>SUM(P101:P104)</f>
        <v>0</v>
      </c>
      <c r="Q100" s="176"/>
      <c r="R100" s="177">
        <f>SUM(R101:R104)</f>
        <v>0</v>
      </c>
      <c r="S100" s="176"/>
      <c r="T100" s="178">
        <f>SUM(T101:T104)</f>
        <v>0</v>
      </c>
      <c r="AR100" s="179" t="s">
        <v>272</v>
      </c>
      <c r="AT100" s="180" t="s">
        <v>69</v>
      </c>
      <c r="AU100" s="180" t="s">
        <v>77</v>
      </c>
      <c r="AY100" s="179" t="s">
        <v>238</v>
      </c>
      <c r="BK100" s="181">
        <f>SUM(BK101:BK104)</f>
        <v>0</v>
      </c>
    </row>
    <row r="101" spans="2:65" s="1" customFormat="1" ht="19" customHeight="1">
      <c r="B101" s="34"/>
      <c r="C101" s="184" t="s">
        <v>278</v>
      </c>
      <c r="D101" s="184" t="s">
        <v>240</v>
      </c>
      <c r="E101" s="185" t="s">
        <v>2826</v>
      </c>
      <c r="F101" s="186" t="s">
        <v>2827</v>
      </c>
      <c r="G101" s="187" t="s">
        <v>2309</v>
      </c>
      <c r="H101" s="188">
        <v>1</v>
      </c>
      <c r="I101" s="189"/>
      <c r="J101" s="190">
        <f>ROUND(I101*H101,2)</f>
        <v>0</v>
      </c>
      <c r="K101" s="186" t="s">
        <v>478</v>
      </c>
      <c r="L101" s="38"/>
      <c r="M101" s="191" t="s">
        <v>1</v>
      </c>
      <c r="N101" s="192" t="s">
        <v>41</v>
      </c>
      <c r="O101" s="60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17" t="s">
        <v>2803</v>
      </c>
      <c r="AT101" s="17" t="s">
        <v>240</v>
      </c>
      <c r="AU101" s="17" t="s">
        <v>79</v>
      </c>
      <c r="AY101" s="17" t="s">
        <v>238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7" t="s">
        <v>77</v>
      </c>
      <c r="BK101" s="195">
        <f>ROUND(I101*H101,2)</f>
        <v>0</v>
      </c>
      <c r="BL101" s="17" t="s">
        <v>2803</v>
      </c>
      <c r="BM101" s="17" t="s">
        <v>2828</v>
      </c>
    </row>
    <row r="102" spans="2:47" s="1" customFormat="1" ht="10">
      <c r="B102" s="34"/>
      <c r="C102" s="35"/>
      <c r="D102" s="196" t="s">
        <v>247</v>
      </c>
      <c r="E102" s="35"/>
      <c r="F102" s="197" t="s">
        <v>2829</v>
      </c>
      <c r="G102" s="35"/>
      <c r="H102" s="35"/>
      <c r="I102" s="113"/>
      <c r="J102" s="35"/>
      <c r="K102" s="35"/>
      <c r="L102" s="38"/>
      <c r="M102" s="198"/>
      <c r="N102" s="60"/>
      <c r="O102" s="60"/>
      <c r="P102" s="60"/>
      <c r="Q102" s="60"/>
      <c r="R102" s="60"/>
      <c r="S102" s="60"/>
      <c r="T102" s="61"/>
      <c r="AT102" s="17" t="s">
        <v>247</v>
      </c>
      <c r="AU102" s="17" t="s">
        <v>79</v>
      </c>
    </row>
    <row r="103" spans="2:65" s="1" customFormat="1" ht="14.5" customHeight="1">
      <c r="B103" s="34"/>
      <c r="C103" s="184" t="s">
        <v>283</v>
      </c>
      <c r="D103" s="184" t="s">
        <v>240</v>
      </c>
      <c r="E103" s="185" t="s">
        <v>2830</v>
      </c>
      <c r="F103" s="186" t="s">
        <v>2831</v>
      </c>
      <c r="G103" s="187" t="s">
        <v>357</v>
      </c>
      <c r="H103" s="188">
        <v>300</v>
      </c>
      <c r="I103" s="189"/>
      <c r="J103" s="190">
        <f>ROUND(I103*H103,2)</f>
        <v>0</v>
      </c>
      <c r="K103" s="186" t="s">
        <v>1</v>
      </c>
      <c r="L103" s="38"/>
      <c r="M103" s="191" t="s">
        <v>1</v>
      </c>
      <c r="N103" s="192" t="s">
        <v>41</v>
      </c>
      <c r="O103" s="60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17" t="s">
        <v>2803</v>
      </c>
      <c r="AT103" s="17" t="s">
        <v>240</v>
      </c>
      <c r="AU103" s="17" t="s">
        <v>79</v>
      </c>
      <c r="AY103" s="17" t="s">
        <v>238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77</v>
      </c>
      <c r="BK103" s="195">
        <f>ROUND(I103*H103,2)</f>
        <v>0</v>
      </c>
      <c r="BL103" s="17" t="s">
        <v>2803</v>
      </c>
      <c r="BM103" s="17" t="s">
        <v>2832</v>
      </c>
    </row>
    <row r="104" spans="2:47" s="1" customFormat="1" ht="27">
      <c r="B104" s="34"/>
      <c r="C104" s="35"/>
      <c r="D104" s="196" t="s">
        <v>247</v>
      </c>
      <c r="E104" s="35"/>
      <c r="F104" s="197" t="s">
        <v>2833</v>
      </c>
      <c r="G104" s="35"/>
      <c r="H104" s="35"/>
      <c r="I104" s="113"/>
      <c r="J104" s="35"/>
      <c r="K104" s="35"/>
      <c r="L104" s="38"/>
      <c r="M104" s="198"/>
      <c r="N104" s="60"/>
      <c r="O104" s="60"/>
      <c r="P104" s="60"/>
      <c r="Q104" s="60"/>
      <c r="R104" s="60"/>
      <c r="S104" s="60"/>
      <c r="T104" s="61"/>
      <c r="AT104" s="17" t="s">
        <v>247</v>
      </c>
      <c r="AU104" s="17" t="s">
        <v>79</v>
      </c>
    </row>
    <row r="105" spans="2:63" s="11" customFormat="1" ht="22.75" customHeight="1">
      <c r="B105" s="168"/>
      <c r="C105" s="169"/>
      <c r="D105" s="170" t="s">
        <v>69</v>
      </c>
      <c r="E105" s="182" t="s">
        <v>2834</v>
      </c>
      <c r="F105" s="182" t="s">
        <v>2835</v>
      </c>
      <c r="G105" s="169"/>
      <c r="H105" s="169"/>
      <c r="I105" s="172"/>
      <c r="J105" s="183">
        <f>BK105</f>
        <v>0</v>
      </c>
      <c r="K105" s="169"/>
      <c r="L105" s="174"/>
      <c r="M105" s="175"/>
      <c r="N105" s="176"/>
      <c r="O105" s="176"/>
      <c r="P105" s="177">
        <f>SUM(P106:P109)</f>
        <v>0</v>
      </c>
      <c r="Q105" s="176"/>
      <c r="R105" s="177">
        <f>SUM(R106:R109)</f>
        <v>0</v>
      </c>
      <c r="S105" s="176"/>
      <c r="T105" s="178">
        <f>SUM(T106:T109)</f>
        <v>0</v>
      </c>
      <c r="AR105" s="179" t="s">
        <v>272</v>
      </c>
      <c r="AT105" s="180" t="s">
        <v>69</v>
      </c>
      <c r="AU105" s="180" t="s">
        <v>77</v>
      </c>
      <c r="AY105" s="179" t="s">
        <v>238</v>
      </c>
      <c r="BK105" s="181">
        <f>SUM(BK106:BK109)</f>
        <v>0</v>
      </c>
    </row>
    <row r="106" spans="2:65" s="1" customFormat="1" ht="19" customHeight="1">
      <c r="B106" s="34"/>
      <c r="C106" s="184" t="s">
        <v>288</v>
      </c>
      <c r="D106" s="184" t="s">
        <v>240</v>
      </c>
      <c r="E106" s="185" t="s">
        <v>2836</v>
      </c>
      <c r="F106" s="186" t="s">
        <v>2837</v>
      </c>
      <c r="G106" s="187" t="s">
        <v>2309</v>
      </c>
      <c r="H106" s="188">
        <v>1</v>
      </c>
      <c r="I106" s="189"/>
      <c r="J106" s="190">
        <f>ROUND(I106*H106,2)</f>
        <v>0</v>
      </c>
      <c r="K106" s="186" t="s">
        <v>478</v>
      </c>
      <c r="L106" s="38"/>
      <c r="M106" s="191" t="s">
        <v>1</v>
      </c>
      <c r="N106" s="192" t="s">
        <v>41</v>
      </c>
      <c r="O106" s="60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7" t="s">
        <v>2803</v>
      </c>
      <c r="AT106" s="17" t="s">
        <v>240</v>
      </c>
      <c r="AU106" s="17" t="s">
        <v>79</v>
      </c>
      <c r="AY106" s="17" t="s">
        <v>238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77</v>
      </c>
      <c r="BK106" s="195">
        <f>ROUND(I106*H106,2)</f>
        <v>0</v>
      </c>
      <c r="BL106" s="17" t="s">
        <v>2803</v>
      </c>
      <c r="BM106" s="17" t="s">
        <v>2838</v>
      </c>
    </row>
    <row r="107" spans="2:47" s="1" customFormat="1" ht="10">
      <c r="B107" s="34"/>
      <c r="C107" s="35"/>
      <c r="D107" s="196" t="s">
        <v>247</v>
      </c>
      <c r="E107" s="35"/>
      <c r="F107" s="197" t="s">
        <v>2837</v>
      </c>
      <c r="G107" s="35"/>
      <c r="H107" s="35"/>
      <c r="I107" s="113"/>
      <c r="J107" s="35"/>
      <c r="K107" s="35"/>
      <c r="L107" s="38"/>
      <c r="M107" s="198"/>
      <c r="N107" s="60"/>
      <c r="O107" s="60"/>
      <c r="P107" s="60"/>
      <c r="Q107" s="60"/>
      <c r="R107" s="60"/>
      <c r="S107" s="60"/>
      <c r="T107" s="61"/>
      <c r="AT107" s="17" t="s">
        <v>247</v>
      </c>
      <c r="AU107" s="17" t="s">
        <v>79</v>
      </c>
    </row>
    <row r="108" spans="2:65" s="1" customFormat="1" ht="19" customHeight="1">
      <c r="B108" s="34"/>
      <c r="C108" s="184" t="s">
        <v>294</v>
      </c>
      <c r="D108" s="184" t="s">
        <v>240</v>
      </c>
      <c r="E108" s="185" t="s">
        <v>2839</v>
      </c>
      <c r="F108" s="186" t="s">
        <v>2840</v>
      </c>
      <c r="G108" s="187" t="s">
        <v>2774</v>
      </c>
      <c r="H108" s="188">
        <v>1</v>
      </c>
      <c r="I108" s="189"/>
      <c r="J108" s="190">
        <f>ROUND(I108*H108,2)</f>
        <v>0</v>
      </c>
      <c r="K108" s="186" t="s">
        <v>244</v>
      </c>
      <c r="L108" s="38"/>
      <c r="M108" s="191" t="s">
        <v>1</v>
      </c>
      <c r="N108" s="192" t="s">
        <v>41</v>
      </c>
      <c r="O108" s="60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7" t="s">
        <v>2803</v>
      </c>
      <c r="AT108" s="17" t="s">
        <v>240</v>
      </c>
      <c r="AU108" s="17" t="s">
        <v>79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2803</v>
      </c>
      <c r="BM108" s="17" t="s">
        <v>2841</v>
      </c>
    </row>
    <row r="109" spans="2:47" s="1" customFormat="1" ht="10">
      <c r="B109" s="34"/>
      <c r="C109" s="35"/>
      <c r="D109" s="196" t="s">
        <v>247</v>
      </c>
      <c r="E109" s="35"/>
      <c r="F109" s="197" t="s">
        <v>2840</v>
      </c>
      <c r="G109" s="35"/>
      <c r="H109" s="35"/>
      <c r="I109" s="113"/>
      <c r="J109" s="35"/>
      <c r="K109" s="35"/>
      <c r="L109" s="38"/>
      <c r="M109" s="198"/>
      <c r="N109" s="60"/>
      <c r="O109" s="60"/>
      <c r="P109" s="60"/>
      <c r="Q109" s="60"/>
      <c r="R109" s="60"/>
      <c r="S109" s="60"/>
      <c r="T109" s="61"/>
      <c r="AT109" s="17" t="s">
        <v>247</v>
      </c>
      <c r="AU109" s="17" t="s">
        <v>79</v>
      </c>
    </row>
    <row r="110" spans="2:63" s="11" customFormat="1" ht="22.75" customHeight="1">
      <c r="B110" s="168"/>
      <c r="C110" s="169"/>
      <c r="D110" s="170" t="s">
        <v>69</v>
      </c>
      <c r="E110" s="182" t="s">
        <v>2842</v>
      </c>
      <c r="F110" s="182" t="s">
        <v>2843</v>
      </c>
      <c r="G110" s="169"/>
      <c r="H110" s="169"/>
      <c r="I110" s="172"/>
      <c r="J110" s="183">
        <f>BK110</f>
        <v>0</v>
      </c>
      <c r="K110" s="169"/>
      <c r="L110" s="174"/>
      <c r="M110" s="175"/>
      <c r="N110" s="176"/>
      <c r="O110" s="176"/>
      <c r="P110" s="177">
        <f>SUM(P111:P112)</f>
        <v>0</v>
      </c>
      <c r="Q110" s="176"/>
      <c r="R110" s="177">
        <f>SUM(R111:R112)</f>
        <v>0</v>
      </c>
      <c r="S110" s="176"/>
      <c r="T110" s="178">
        <f>SUM(T111:T112)</f>
        <v>0</v>
      </c>
      <c r="AR110" s="179" t="s">
        <v>272</v>
      </c>
      <c r="AT110" s="180" t="s">
        <v>69</v>
      </c>
      <c r="AU110" s="180" t="s">
        <v>77</v>
      </c>
      <c r="AY110" s="179" t="s">
        <v>238</v>
      </c>
      <c r="BK110" s="181">
        <f>SUM(BK111:BK112)</f>
        <v>0</v>
      </c>
    </row>
    <row r="111" spans="2:65" s="1" customFormat="1" ht="19" customHeight="1">
      <c r="B111" s="34"/>
      <c r="C111" s="184" t="s">
        <v>299</v>
      </c>
      <c r="D111" s="184" t="s">
        <v>240</v>
      </c>
      <c r="E111" s="185" t="s">
        <v>2844</v>
      </c>
      <c r="F111" s="186" t="s">
        <v>2845</v>
      </c>
      <c r="G111" s="187" t="s">
        <v>2774</v>
      </c>
      <c r="H111" s="188">
        <v>1</v>
      </c>
      <c r="I111" s="189"/>
      <c r="J111" s="190">
        <f>ROUND(I111*H111,2)</f>
        <v>0</v>
      </c>
      <c r="K111" s="186" t="s">
        <v>505</v>
      </c>
      <c r="L111" s="38"/>
      <c r="M111" s="191" t="s">
        <v>1</v>
      </c>
      <c r="N111" s="192" t="s">
        <v>41</v>
      </c>
      <c r="O111" s="60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17" t="s">
        <v>2803</v>
      </c>
      <c r="AT111" s="17" t="s">
        <v>240</v>
      </c>
      <c r="AU111" s="17" t="s">
        <v>79</v>
      </c>
      <c r="AY111" s="17" t="s">
        <v>238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7" t="s">
        <v>77</v>
      </c>
      <c r="BK111" s="195">
        <f>ROUND(I111*H111,2)</f>
        <v>0</v>
      </c>
      <c r="BL111" s="17" t="s">
        <v>2803</v>
      </c>
      <c r="BM111" s="17" t="s">
        <v>2846</v>
      </c>
    </row>
    <row r="112" spans="2:47" s="1" customFormat="1" ht="10">
      <c r="B112" s="34"/>
      <c r="C112" s="35"/>
      <c r="D112" s="196" t="s">
        <v>247</v>
      </c>
      <c r="E112" s="35"/>
      <c r="F112" s="197" t="s">
        <v>2845</v>
      </c>
      <c r="G112" s="35"/>
      <c r="H112" s="35"/>
      <c r="I112" s="113"/>
      <c r="J112" s="35"/>
      <c r="K112" s="35"/>
      <c r="L112" s="38"/>
      <c r="M112" s="198"/>
      <c r="N112" s="60"/>
      <c r="O112" s="60"/>
      <c r="P112" s="60"/>
      <c r="Q112" s="60"/>
      <c r="R112" s="60"/>
      <c r="S112" s="60"/>
      <c r="T112" s="61"/>
      <c r="AT112" s="17" t="s">
        <v>247</v>
      </c>
      <c r="AU112" s="17" t="s">
        <v>79</v>
      </c>
    </row>
    <row r="113" spans="2:63" s="11" customFormat="1" ht="22.75" customHeight="1">
      <c r="B113" s="168"/>
      <c r="C113" s="169"/>
      <c r="D113" s="170" t="s">
        <v>69</v>
      </c>
      <c r="E113" s="182" t="s">
        <v>2847</v>
      </c>
      <c r="F113" s="182" t="s">
        <v>2462</v>
      </c>
      <c r="G113" s="169"/>
      <c r="H113" s="169"/>
      <c r="I113" s="172"/>
      <c r="J113" s="183">
        <f>BK113</f>
        <v>0</v>
      </c>
      <c r="K113" s="169"/>
      <c r="L113" s="174"/>
      <c r="M113" s="175"/>
      <c r="N113" s="176"/>
      <c r="O113" s="176"/>
      <c r="P113" s="177">
        <f>SUM(P114:P133)</f>
        <v>0</v>
      </c>
      <c r="Q113" s="176"/>
      <c r="R113" s="177">
        <f>SUM(R114:R133)</f>
        <v>0</v>
      </c>
      <c r="S113" s="176"/>
      <c r="T113" s="178">
        <f>SUM(T114:T133)</f>
        <v>0</v>
      </c>
      <c r="AR113" s="179" t="s">
        <v>272</v>
      </c>
      <c r="AT113" s="180" t="s">
        <v>69</v>
      </c>
      <c r="AU113" s="180" t="s">
        <v>77</v>
      </c>
      <c r="AY113" s="179" t="s">
        <v>238</v>
      </c>
      <c r="BK113" s="181">
        <f>SUM(BK114:BK133)</f>
        <v>0</v>
      </c>
    </row>
    <row r="114" spans="2:65" s="1" customFormat="1" ht="19" customHeight="1">
      <c r="B114" s="34"/>
      <c r="C114" s="184" t="s">
        <v>305</v>
      </c>
      <c r="D114" s="184" t="s">
        <v>240</v>
      </c>
      <c r="E114" s="185" t="s">
        <v>2848</v>
      </c>
      <c r="F114" s="186" t="s">
        <v>2849</v>
      </c>
      <c r="G114" s="187" t="s">
        <v>390</v>
      </c>
      <c r="H114" s="188">
        <v>30</v>
      </c>
      <c r="I114" s="189"/>
      <c r="J114" s="190">
        <f>ROUND(I114*H114,2)</f>
        <v>0</v>
      </c>
      <c r="K114" s="186" t="s">
        <v>478</v>
      </c>
      <c r="L114" s="38"/>
      <c r="M114" s="191" t="s">
        <v>1</v>
      </c>
      <c r="N114" s="192" t="s">
        <v>41</v>
      </c>
      <c r="O114" s="60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17" t="s">
        <v>2803</v>
      </c>
      <c r="AT114" s="17" t="s">
        <v>240</v>
      </c>
      <c r="AU114" s="17" t="s">
        <v>79</v>
      </c>
      <c r="AY114" s="17" t="s">
        <v>238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7" t="s">
        <v>77</v>
      </c>
      <c r="BK114" s="195">
        <f>ROUND(I114*H114,2)</f>
        <v>0</v>
      </c>
      <c r="BL114" s="17" t="s">
        <v>2803</v>
      </c>
      <c r="BM114" s="17" t="s">
        <v>2850</v>
      </c>
    </row>
    <row r="115" spans="2:47" s="1" customFormat="1" ht="10">
      <c r="B115" s="34"/>
      <c r="C115" s="35"/>
      <c r="D115" s="196" t="s">
        <v>247</v>
      </c>
      <c r="E115" s="35"/>
      <c r="F115" s="197" t="s">
        <v>2851</v>
      </c>
      <c r="G115" s="35"/>
      <c r="H115" s="35"/>
      <c r="I115" s="113"/>
      <c r="J115" s="35"/>
      <c r="K115" s="35"/>
      <c r="L115" s="38"/>
      <c r="M115" s="198"/>
      <c r="N115" s="60"/>
      <c r="O115" s="60"/>
      <c r="P115" s="60"/>
      <c r="Q115" s="60"/>
      <c r="R115" s="60"/>
      <c r="S115" s="60"/>
      <c r="T115" s="61"/>
      <c r="AT115" s="17" t="s">
        <v>247</v>
      </c>
      <c r="AU115" s="17" t="s">
        <v>79</v>
      </c>
    </row>
    <row r="116" spans="2:65" s="1" customFormat="1" ht="14.5" customHeight="1">
      <c r="B116" s="34"/>
      <c r="C116" s="184" t="s">
        <v>310</v>
      </c>
      <c r="D116" s="184" t="s">
        <v>240</v>
      </c>
      <c r="E116" s="185" t="s">
        <v>2852</v>
      </c>
      <c r="F116" s="186" t="s">
        <v>2853</v>
      </c>
      <c r="G116" s="187" t="s">
        <v>2309</v>
      </c>
      <c r="H116" s="188">
        <v>1</v>
      </c>
      <c r="I116" s="189"/>
      <c r="J116" s="190">
        <f>ROUND(I116*H116,2)</f>
        <v>0</v>
      </c>
      <c r="K116" s="186" t="s">
        <v>1</v>
      </c>
      <c r="L116" s="38"/>
      <c r="M116" s="191" t="s">
        <v>1</v>
      </c>
      <c r="N116" s="192" t="s">
        <v>41</v>
      </c>
      <c r="O116" s="60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17" t="s">
        <v>2803</v>
      </c>
      <c r="AT116" s="17" t="s">
        <v>240</v>
      </c>
      <c r="AU116" s="17" t="s">
        <v>79</v>
      </c>
      <c r="AY116" s="17" t="s">
        <v>238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7" t="s">
        <v>77</v>
      </c>
      <c r="BK116" s="195">
        <f>ROUND(I116*H116,2)</f>
        <v>0</v>
      </c>
      <c r="BL116" s="17" t="s">
        <v>2803</v>
      </c>
      <c r="BM116" s="17" t="s">
        <v>2854</v>
      </c>
    </row>
    <row r="117" spans="2:47" s="1" customFormat="1" ht="10">
      <c r="B117" s="34"/>
      <c r="C117" s="35"/>
      <c r="D117" s="196" t="s">
        <v>247</v>
      </c>
      <c r="E117" s="35"/>
      <c r="F117" s="197" t="s">
        <v>2855</v>
      </c>
      <c r="G117" s="35"/>
      <c r="H117" s="35"/>
      <c r="I117" s="113"/>
      <c r="J117" s="35"/>
      <c r="K117" s="35"/>
      <c r="L117" s="38"/>
      <c r="M117" s="198"/>
      <c r="N117" s="60"/>
      <c r="O117" s="60"/>
      <c r="P117" s="60"/>
      <c r="Q117" s="60"/>
      <c r="R117" s="60"/>
      <c r="S117" s="60"/>
      <c r="T117" s="61"/>
      <c r="AT117" s="17" t="s">
        <v>247</v>
      </c>
      <c r="AU117" s="17" t="s">
        <v>79</v>
      </c>
    </row>
    <row r="118" spans="2:65" s="1" customFormat="1" ht="19" customHeight="1">
      <c r="B118" s="34"/>
      <c r="C118" s="184" t="s">
        <v>316</v>
      </c>
      <c r="D118" s="184" t="s">
        <v>240</v>
      </c>
      <c r="E118" s="185" t="s">
        <v>2856</v>
      </c>
      <c r="F118" s="186" t="s">
        <v>2857</v>
      </c>
      <c r="G118" s="187" t="s">
        <v>2309</v>
      </c>
      <c r="H118" s="188">
        <v>1</v>
      </c>
      <c r="I118" s="189"/>
      <c r="J118" s="190">
        <f>ROUND(I118*H118,2)</f>
        <v>0</v>
      </c>
      <c r="K118" s="186" t="s">
        <v>478</v>
      </c>
      <c r="L118" s="38"/>
      <c r="M118" s="191" t="s">
        <v>1</v>
      </c>
      <c r="N118" s="192" t="s">
        <v>41</v>
      </c>
      <c r="O118" s="60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7" t="s">
        <v>2803</v>
      </c>
      <c r="AT118" s="17" t="s">
        <v>240</v>
      </c>
      <c r="AU118" s="17" t="s">
        <v>79</v>
      </c>
      <c r="AY118" s="17" t="s">
        <v>238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7" t="s">
        <v>77</v>
      </c>
      <c r="BK118" s="195">
        <f>ROUND(I118*H118,2)</f>
        <v>0</v>
      </c>
      <c r="BL118" s="17" t="s">
        <v>2803</v>
      </c>
      <c r="BM118" s="17" t="s">
        <v>2858</v>
      </c>
    </row>
    <row r="119" spans="2:47" s="1" customFormat="1" ht="10">
      <c r="B119" s="34"/>
      <c r="C119" s="35"/>
      <c r="D119" s="196" t="s">
        <v>247</v>
      </c>
      <c r="E119" s="35"/>
      <c r="F119" s="197" t="s">
        <v>2859</v>
      </c>
      <c r="G119" s="35"/>
      <c r="H119" s="35"/>
      <c r="I119" s="113"/>
      <c r="J119" s="35"/>
      <c r="K119" s="35"/>
      <c r="L119" s="38"/>
      <c r="M119" s="198"/>
      <c r="N119" s="60"/>
      <c r="O119" s="60"/>
      <c r="P119" s="60"/>
      <c r="Q119" s="60"/>
      <c r="R119" s="60"/>
      <c r="S119" s="60"/>
      <c r="T119" s="61"/>
      <c r="AT119" s="17" t="s">
        <v>247</v>
      </c>
      <c r="AU119" s="17" t="s">
        <v>79</v>
      </c>
    </row>
    <row r="120" spans="2:65" s="1" customFormat="1" ht="19" customHeight="1">
      <c r="B120" s="34"/>
      <c r="C120" s="184" t="s">
        <v>322</v>
      </c>
      <c r="D120" s="184" t="s">
        <v>240</v>
      </c>
      <c r="E120" s="185" t="s">
        <v>2860</v>
      </c>
      <c r="F120" s="186" t="s">
        <v>2861</v>
      </c>
      <c r="G120" s="187" t="s">
        <v>2309</v>
      </c>
      <c r="H120" s="188">
        <v>1</v>
      </c>
      <c r="I120" s="189"/>
      <c r="J120" s="190">
        <f>ROUND(I120*H120,2)</f>
        <v>0</v>
      </c>
      <c r="K120" s="186" t="s">
        <v>478</v>
      </c>
      <c r="L120" s="38"/>
      <c r="M120" s="191" t="s">
        <v>1</v>
      </c>
      <c r="N120" s="192" t="s">
        <v>41</v>
      </c>
      <c r="O120" s="60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7" t="s">
        <v>2803</v>
      </c>
      <c r="AT120" s="17" t="s">
        <v>240</v>
      </c>
      <c r="AU120" s="17" t="s">
        <v>79</v>
      </c>
      <c r="AY120" s="17" t="s">
        <v>238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7" t="s">
        <v>77</v>
      </c>
      <c r="BK120" s="195">
        <f>ROUND(I120*H120,2)</f>
        <v>0</v>
      </c>
      <c r="BL120" s="17" t="s">
        <v>2803</v>
      </c>
      <c r="BM120" s="17" t="s">
        <v>2862</v>
      </c>
    </row>
    <row r="121" spans="2:47" s="1" customFormat="1" ht="18">
      <c r="B121" s="34"/>
      <c r="C121" s="35"/>
      <c r="D121" s="196" t="s">
        <v>247</v>
      </c>
      <c r="E121" s="35"/>
      <c r="F121" s="197" t="s">
        <v>2863</v>
      </c>
      <c r="G121" s="35"/>
      <c r="H121" s="35"/>
      <c r="I121" s="113"/>
      <c r="J121" s="35"/>
      <c r="K121" s="35"/>
      <c r="L121" s="38"/>
      <c r="M121" s="198"/>
      <c r="N121" s="60"/>
      <c r="O121" s="60"/>
      <c r="P121" s="60"/>
      <c r="Q121" s="60"/>
      <c r="R121" s="60"/>
      <c r="S121" s="60"/>
      <c r="T121" s="61"/>
      <c r="AT121" s="17" t="s">
        <v>247</v>
      </c>
      <c r="AU121" s="17" t="s">
        <v>79</v>
      </c>
    </row>
    <row r="122" spans="2:65" s="1" customFormat="1" ht="14.5" customHeight="1">
      <c r="B122" s="34"/>
      <c r="C122" s="184" t="s">
        <v>8</v>
      </c>
      <c r="D122" s="184" t="s">
        <v>240</v>
      </c>
      <c r="E122" s="185" t="s">
        <v>2864</v>
      </c>
      <c r="F122" s="186" t="s">
        <v>2865</v>
      </c>
      <c r="G122" s="187" t="s">
        <v>2309</v>
      </c>
      <c r="H122" s="188">
        <v>1</v>
      </c>
      <c r="I122" s="189"/>
      <c r="J122" s="190">
        <f>ROUND(I122*H122,2)</f>
        <v>0</v>
      </c>
      <c r="K122" s="186" t="s">
        <v>1</v>
      </c>
      <c r="L122" s="38"/>
      <c r="M122" s="191" t="s">
        <v>1</v>
      </c>
      <c r="N122" s="192" t="s">
        <v>41</v>
      </c>
      <c r="O122" s="60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7" t="s">
        <v>2803</v>
      </c>
      <c r="AT122" s="17" t="s">
        <v>240</v>
      </c>
      <c r="AU122" s="17" t="s">
        <v>79</v>
      </c>
      <c r="AY122" s="17" t="s">
        <v>238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77</v>
      </c>
      <c r="BK122" s="195">
        <f>ROUND(I122*H122,2)</f>
        <v>0</v>
      </c>
      <c r="BL122" s="17" t="s">
        <v>2803</v>
      </c>
      <c r="BM122" s="17" t="s">
        <v>2866</v>
      </c>
    </row>
    <row r="123" spans="2:47" s="1" customFormat="1" ht="10">
      <c r="B123" s="34"/>
      <c r="C123" s="35"/>
      <c r="D123" s="196" t="s">
        <v>247</v>
      </c>
      <c r="E123" s="35"/>
      <c r="F123" s="197" t="s">
        <v>2865</v>
      </c>
      <c r="G123" s="35"/>
      <c r="H123" s="35"/>
      <c r="I123" s="113"/>
      <c r="J123" s="35"/>
      <c r="K123" s="35"/>
      <c r="L123" s="38"/>
      <c r="M123" s="198"/>
      <c r="N123" s="60"/>
      <c r="O123" s="60"/>
      <c r="P123" s="60"/>
      <c r="Q123" s="60"/>
      <c r="R123" s="60"/>
      <c r="S123" s="60"/>
      <c r="T123" s="61"/>
      <c r="AT123" s="17" t="s">
        <v>247</v>
      </c>
      <c r="AU123" s="17" t="s">
        <v>79</v>
      </c>
    </row>
    <row r="124" spans="2:65" s="1" customFormat="1" ht="19" customHeight="1">
      <c r="B124" s="34"/>
      <c r="C124" s="184" t="s">
        <v>330</v>
      </c>
      <c r="D124" s="184" t="s">
        <v>240</v>
      </c>
      <c r="E124" s="185" t="s">
        <v>2867</v>
      </c>
      <c r="F124" s="186" t="s">
        <v>2868</v>
      </c>
      <c r="G124" s="187" t="s">
        <v>2309</v>
      </c>
      <c r="H124" s="188">
        <v>1</v>
      </c>
      <c r="I124" s="189"/>
      <c r="J124" s="190">
        <f>ROUND(I124*H124,2)</f>
        <v>0</v>
      </c>
      <c r="K124" s="186" t="s">
        <v>1</v>
      </c>
      <c r="L124" s="38"/>
      <c r="M124" s="191" t="s">
        <v>1</v>
      </c>
      <c r="N124" s="192" t="s">
        <v>41</v>
      </c>
      <c r="O124" s="60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7" t="s">
        <v>2803</v>
      </c>
      <c r="AT124" s="17" t="s">
        <v>240</v>
      </c>
      <c r="AU124" s="17" t="s">
        <v>79</v>
      </c>
      <c r="AY124" s="17" t="s">
        <v>238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77</v>
      </c>
      <c r="BK124" s="195">
        <f>ROUND(I124*H124,2)</f>
        <v>0</v>
      </c>
      <c r="BL124" s="17" t="s">
        <v>2803</v>
      </c>
      <c r="BM124" s="17" t="s">
        <v>2869</v>
      </c>
    </row>
    <row r="125" spans="2:47" s="1" customFormat="1" ht="18">
      <c r="B125" s="34"/>
      <c r="C125" s="35"/>
      <c r="D125" s="196" t="s">
        <v>247</v>
      </c>
      <c r="E125" s="35"/>
      <c r="F125" s="197" t="s">
        <v>2868</v>
      </c>
      <c r="G125" s="35"/>
      <c r="H125" s="35"/>
      <c r="I125" s="113"/>
      <c r="J125" s="35"/>
      <c r="K125" s="35"/>
      <c r="L125" s="38"/>
      <c r="M125" s="198"/>
      <c r="N125" s="60"/>
      <c r="O125" s="60"/>
      <c r="P125" s="60"/>
      <c r="Q125" s="60"/>
      <c r="R125" s="60"/>
      <c r="S125" s="60"/>
      <c r="T125" s="61"/>
      <c r="AT125" s="17" t="s">
        <v>247</v>
      </c>
      <c r="AU125" s="17" t="s">
        <v>79</v>
      </c>
    </row>
    <row r="126" spans="2:65" s="1" customFormat="1" ht="14.5" customHeight="1">
      <c r="B126" s="34"/>
      <c r="C126" s="184" t="s">
        <v>337</v>
      </c>
      <c r="D126" s="184" t="s">
        <v>240</v>
      </c>
      <c r="E126" s="185" t="s">
        <v>2870</v>
      </c>
      <c r="F126" s="186" t="s">
        <v>2871</v>
      </c>
      <c r="G126" s="187" t="s">
        <v>2309</v>
      </c>
      <c r="H126" s="188">
        <v>1</v>
      </c>
      <c r="I126" s="189"/>
      <c r="J126" s="190">
        <f>ROUND(I126*H126,2)</f>
        <v>0</v>
      </c>
      <c r="K126" s="186" t="s">
        <v>1</v>
      </c>
      <c r="L126" s="38"/>
      <c r="M126" s="191" t="s">
        <v>1</v>
      </c>
      <c r="N126" s="192" t="s">
        <v>41</v>
      </c>
      <c r="O126" s="60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AR126" s="17" t="s">
        <v>2803</v>
      </c>
      <c r="AT126" s="17" t="s">
        <v>240</v>
      </c>
      <c r="AU126" s="17" t="s">
        <v>79</v>
      </c>
      <c r="AY126" s="17" t="s">
        <v>238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7" t="s">
        <v>77</v>
      </c>
      <c r="BK126" s="195">
        <f>ROUND(I126*H126,2)</f>
        <v>0</v>
      </c>
      <c r="BL126" s="17" t="s">
        <v>2803</v>
      </c>
      <c r="BM126" s="17" t="s">
        <v>2872</v>
      </c>
    </row>
    <row r="127" spans="2:47" s="1" customFormat="1" ht="10">
      <c r="B127" s="34"/>
      <c r="C127" s="35"/>
      <c r="D127" s="196" t="s">
        <v>247</v>
      </c>
      <c r="E127" s="35"/>
      <c r="F127" s="197" t="s">
        <v>2871</v>
      </c>
      <c r="G127" s="35"/>
      <c r="H127" s="35"/>
      <c r="I127" s="113"/>
      <c r="J127" s="35"/>
      <c r="K127" s="35"/>
      <c r="L127" s="38"/>
      <c r="M127" s="198"/>
      <c r="N127" s="60"/>
      <c r="O127" s="60"/>
      <c r="P127" s="60"/>
      <c r="Q127" s="60"/>
      <c r="R127" s="60"/>
      <c r="S127" s="60"/>
      <c r="T127" s="61"/>
      <c r="AT127" s="17" t="s">
        <v>247</v>
      </c>
      <c r="AU127" s="17" t="s">
        <v>79</v>
      </c>
    </row>
    <row r="128" spans="2:65" s="1" customFormat="1" ht="14.5" customHeight="1">
      <c r="B128" s="34"/>
      <c r="C128" s="184" t="s">
        <v>344</v>
      </c>
      <c r="D128" s="184" t="s">
        <v>240</v>
      </c>
      <c r="E128" s="185" t="s">
        <v>2873</v>
      </c>
      <c r="F128" s="186" t="s">
        <v>2874</v>
      </c>
      <c r="G128" s="187" t="s">
        <v>357</v>
      </c>
      <c r="H128" s="188">
        <v>2140</v>
      </c>
      <c r="I128" s="189"/>
      <c r="J128" s="190">
        <f>ROUND(I128*H128,2)</f>
        <v>0</v>
      </c>
      <c r="K128" s="186" t="s">
        <v>1</v>
      </c>
      <c r="L128" s="38"/>
      <c r="M128" s="191" t="s">
        <v>1</v>
      </c>
      <c r="N128" s="192" t="s">
        <v>41</v>
      </c>
      <c r="O128" s="60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17" t="s">
        <v>2803</v>
      </c>
      <c r="AT128" s="17" t="s">
        <v>240</v>
      </c>
      <c r="AU128" s="17" t="s">
        <v>79</v>
      </c>
      <c r="AY128" s="17" t="s">
        <v>238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77</v>
      </c>
      <c r="BK128" s="195">
        <f>ROUND(I128*H128,2)</f>
        <v>0</v>
      </c>
      <c r="BL128" s="17" t="s">
        <v>2803</v>
      </c>
      <c r="BM128" s="17" t="s">
        <v>2875</v>
      </c>
    </row>
    <row r="129" spans="2:47" s="1" customFormat="1" ht="10">
      <c r="B129" s="34"/>
      <c r="C129" s="35"/>
      <c r="D129" s="196" t="s">
        <v>247</v>
      </c>
      <c r="E129" s="35"/>
      <c r="F129" s="197" t="s">
        <v>2874</v>
      </c>
      <c r="G129" s="35"/>
      <c r="H129" s="35"/>
      <c r="I129" s="113"/>
      <c r="J129" s="35"/>
      <c r="K129" s="35"/>
      <c r="L129" s="38"/>
      <c r="M129" s="198"/>
      <c r="N129" s="60"/>
      <c r="O129" s="60"/>
      <c r="P129" s="60"/>
      <c r="Q129" s="60"/>
      <c r="R129" s="60"/>
      <c r="S129" s="60"/>
      <c r="T129" s="61"/>
      <c r="AT129" s="17" t="s">
        <v>247</v>
      </c>
      <c r="AU129" s="17" t="s">
        <v>79</v>
      </c>
    </row>
    <row r="130" spans="2:65" s="1" customFormat="1" ht="14.5" customHeight="1">
      <c r="B130" s="34"/>
      <c r="C130" s="184" t="s">
        <v>349</v>
      </c>
      <c r="D130" s="184" t="s">
        <v>240</v>
      </c>
      <c r="E130" s="185" t="s">
        <v>2876</v>
      </c>
      <c r="F130" s="186" t="s">
        <v>2877</v>
      </c>
      <c r="G130" s="187" t="s">
        <v>2774</v>
      </c>
      <c r="H130" s="188">
        <v>1</v>
      </c>
      <c r="I130" s="189"/>
      <c r="J130" s="190">
        <f>ROUND(I130*H130,2)</f>
        <v>0</v>
      </c>
      <c r="K130" s="186" t="s">
        <v>1</v>
      </c>
      <c r="L130" s="38"/>
      <c r="M130" s="191" t="s">
        <v>1</v>
      </c>
      <c r="N130" s="192" t="s">
        <v>41</v>
      </c>
      <c r="O130" s="60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17" t="s">
        <v>2803</v>
      </c>
      <c r="AT130" s="17" t="s">
        <v>240</v>
      </c>
      <c r="AU130" s="17" t="s">
        <v>79</v>
      </c>
      <c r="AY130" s="17" t="s">
        <v>238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7" t="s">
        <v>77</v>
      </c>
      <c r="BK130" s="195">
        <f>ROUND(I130*H130,2)</f>
        <v>0</v>
      </c>
      <c r="BL130" s="17" t="s">
        <v>2803</v>
      </c>
      <c r="BM130" s="17" t="s">
        <v>2878</v>
      </c>
    </row>
    <row r="131" spans="2:47" s="1" customFormat="1" ht="10">
      <c r="B131" s="34"/>
      <c r="C131" s="35"/>
      <c r="D131" s="196" t="s">
        <v>247</v>
      </c>
      <c r="E131" s="35"/>
      <c r="F131" s="197" t="s">
        <v>2877</v>
      </c>
      <c r="G131" s="35"/>
      <c r="H131" s="35"/>
      <c r="I131" s="113"/>
      <c r="J131" s="35"/>
      <c r="K131" s="35"/>
      <c r="L131" s="38"/>
      <c r="M131" s="198"/>
      <c r="N131" s="60"/>
      <c r="O131" s="60"/>
      <c r="P131" s="60"/>
      <c r="Q131" s="60"/>
      <c r="R131" s="60"/>
      <c r="S131" s="60"/>
      <c r="T131" s="61"/>
      <c r="AT131" s="17" t="s">
        <v>247</v>
      </c>
      <c r="AU131" s="17" t="s">
        <v>79</v>
      </c>
    </row>
    <row r="132" spans="2:65" s="1" customFormat="1" ht="19" customHeight="1">
      <c r="B132" s="34"/>
      <c r="C132" s="184" t="s">
        <v>354</v>
      </c>
      <c r="D132" s="184" t="s">
        <v>240</v>
      </c>
      <c r="E132" s="185" t="s">
        <v>2879</v>
      </c>
      <c r="F132" s="186" t="s">
        <v>2880</v>
      </c>
      <c r="G132" s="187" t="s">
        <v>2774</v>
      </c>
      <c r="H132" s="188">
        <v>1</v>
      </c>
      <c r="I132" s="189"/>
      <c r="J132" s="190">
        <f>ROUND(I132*H132,2)</f>
        <v>0</v>
      </c>
      <c r="K132" s="186" t="s">
        <v>1</v>
      </c>
      <c r="L132" s="38"/>
      <c r="M132" s="191" t="s">
        <v>1</v>
      </c>
      <c r="N132" s="192" t="s">
        <v>41</v>
      </c>
      <c r="O132" s="60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7" t="s">
        <v>2803</v>
      </c>
      <c r="AT132" s="17" t="s">
        <v>240</v>
      </c>
      <c r="AU132" s="17" t="s">
        <v>79</v>
      </c>
      <c r="AY132" s="17" t="s">
        <v>238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77</v>
      </c>
      <c r="BK132" s="195">
        <f>ROUND(I132*H132,2)</f>
        <v>0</v>
      </c>
      <c r="BL132" s="17" t="s">
        <v>2803</v>
      </c>
      <c r="BM132" s="17" t="s">
        <v>2881</v>
      </c>
    </row>
    <row r="133" spans="2:47" s="1" customFormat="1" ht="18">
      <c r="B133" s="34"/>
      <c r="C133" s="35"/>
      <c r="D133" s="196" t="s">
        <v>247</v>
      </c>
      <c r="E133" s="35"/>
      <c r="F133" s="197" t="s">
        <v>2880</v>
      </c>
      <c r="G133" s="35"/>
      <c r="H133" s="35"/>
      <c r="I133" s="113"/>
      <c r="J133" s="35"/>
      <c r="K133" s="35"/>
      <c r="L133" s="38"/>
      <c r="M133" s="245"/>
      <c r="N133" s="246"/>
      <c r="O133" s="246"/>
      <c r="P133" s="246"/>
      <c r="Q133" s="246"/>
      <c r="R133" s="246"/>
      <c r="S133" s="246"/>
      <c r="T133" s="247"/>
      <c r="AT133" s="17" t="s">
        <v>247</v>
      </c>
      <c r="AU133" s="17" t="s">
        <v>79</v>
      </c>
    </row>
    <row r="134" spans="2:12" s="1" customFormat="1" ht="7" customHeight="1">
      <c r="B134" s="46"/>
      <c r="C134" s="47"/>
      <c r="D134" s="47"/>
      <c r="E134" s="47"/>
      <c r="F134" s="47"/>
      <c r="G134" s="47"/>
      <c r="H134" s="47"/>
      <c r="I134" s="136"/>
      <c r="J134" s="47"/>
      <c r="K134" s="47"/>
      <c r="L134" s="38"/>
    </row>
  </sheetData>
  <sheetProtection algorithmName="SHA-512" hashValue="pQa9PEYs9z4utcLVXl4rtgvdrAYc2f1aVL1DBuT09bP/GAgb5DA9VTwRTlix6uqEQYNtuLPSFnJhLk6alAMypg==" saltValue="Bp6fgWIhoAEwSyPjBle/4QNpxL8YVA5MoWZok6whg1DCbaQNYyE99J65HxsLnfp++r0GcgjWN8on5HCSql+K6A==" spinCount="100000" sheet="1" objects="1" scenarios="1" formatColumns="0" formatRows="0" autoFilter="0"/>
  <autoFilter ref="C85:K133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53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84</v>
      </c>
      <c r="AZ2" s="107" t="s">
        <v>123</v>
      </c>
      <c r="BA2" s="107" t="s">
        <v>1</v>
      </c>
      <c r="BB2" s="107" t="s">
        <v>1</v>
      </c>
      <c r="BC2" s="107" t="s">
        <v>124</v>
      </c>
      <c r="BD2" s="107" t="s">
        <v>79</v>
      </c>
    </row>
    <row r="3" spans="2:5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  <c r="AZ3" s="107" t="s">
        <v>125</v>
      </c>
      <c r="BA3" s="107" t="s">
        <v>1</v>
      </c>
      <c r="BB3" s="107" t="s">
        <v>1</v>
      </c>
      <c r="BC3" s="107" t="s">
        <v>126</v>
      </c>
      <c r="BD3" s="107" t="s">
        <v>79</v>
      </c>
    </row>
    <row r="4" spans="2:56" ht="25" customHeight="1">
      <c r="B4" s="20"/>
      <c r="D4" s="111" t="s">
        <v>127</v>
      </c>
      <c r="L4" s="20"/>
      <c r="M4" s="24" t="s">
        <v>10</v>
      </c>
      <c r="AT4" s="17" t="s">
        <v>4</v>
      </c>
      <c r="AZ4" s="107" t="s">
        <v>128</v>
      </c>
      <c r="BA4" s="107" t="s">
        <v>1</v>
      </c>
      <c r="BB4" s="107" t="s">
        <v>1</v>
      </c>
      <c r="BC4" s="107" t="s">
        <v>129</v>
      </c>
      <c r="BD4" s="107" t="s">
        <v>79</v>
      </c>
    </row>
    <row r="5" spans="2:56" ht="7" customHeight="1">
      <c r="B5" s="20"/>
      <c r="L5" s="20"/>
      <c r="AZ5" s="107" t="s">
        <v>130</v>
      </c>
      <c r="BA5" s="107" t="s">
        <v>1</v>
      </c>
      <c r="BB5" s="107" t="s">
        <v>1</v>
      </c>
      <c r="BC5" s="107" t="s">
        <v>131</v>
      </c>
      <c r="BD5" s="107" t="s">
        <v>79</v>
      </c>
    </row>
    <row r="6" spans="2:56" ht="12" customHeight="1">
      <c r="B6" s="20"/>
      <c r="D6" s="112" t="s">
        <v>17</v>
      </c>
      <c r="L6" s="20"/>
      <c r="AZ6" s="107" t="s">
        <v>132</v>
      </c>
      <c r="BA6" s="107" t="s">
        <v>1</v>
      </c>
      <c r="BB6" s="107" t="s">
        <v>1</v>
      </c>
      <c r="BC6" s="107" t="s">
        <v>133</v>
      </c>
      <c r="BD6" s="107" t="s">
        <v>79</v>
      </c>
    </row>
    <row r="7" spans="2:56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  <c r="AZ7" s="107" t="s">
        <v>134</v>
      </c>
      <c r="BA7" s="107" t="s">
        <v>1</v>
      </c>
      <c r="BB7" s="107" t="s">
        <v>1</v>
      </c>
      <c r="BC7" s="107" t="s">
        <v>135</v>
      </c>
      <c r="BD7" s="107" t="s">
        <v>79</v>
      </c>
    </row>
    <row r="8" spans="2:56" ht="12" customHeight="1">
      <c r="B8" s="20"/>
      <c r="D8" s="112" t="s">
        <v>136</v>
      </c>
      <c r="L8" s="20"/>
      <c r="AZ8" s="107" t="s">
        <v>137</v>
      </c>
      <c r="BA8" s="107" t="s">
        <v>1</v>
      </c>
      <c r="BB8" s="107" t="s">
        <v>1</v>
      </c>
      <c r="BC8" s="107" t="s">
        <v>138</v>
      </c>
      <c r="BD8" s="107" t="s">
        <v>79</v>
      </c>
    </row>
    <row r="9" spans="2:56" s="1" customFormat="1" ht="14.5" customHeight="1">
      <c r="B9" s="38"/>
      <c r="E9" s="306" t="s">
        <v>139</v>
      </c>
      <c r="F9" s="308"/>
      <c r="G9" s="308"/>
      <c r="H9" s="308"/>
      <c r="I9" s="113"/>
      <c r="L9" s="38"/>
      <c r="AZ9" s="107" t="s">
        <v>140</v>
      </c>
      <c r="BA9" s="107" t="s">
        <v>1</v>
      </c>
      <c r="BB9" s="107" t="s">
        <v>1</v>
      </c>
      <c r="BC9" s="107" t="s">
        <v>141</v>
      </c>
      <c r="BD9" s="107" t="s">
        <v>79</v>
      </c>
    </row>
    <row r="10" spans="2:56" s="1" customFormat="1" ht="12" customHeight="1">
      <c r="B10" s="38"/>
      <c r="D10" s="112" t="s">
        <v>142</v>
      </c>
      <c r="I10" s="113"/>
      <c r="L10" s="38"/>
      <c r="AZ10" s="107" t="s">
        <v>143</v>
      </c>
      <c r="BA10" s="107" t="s">
        <v>1</v>
      </c>
      <c r="BB10" s="107" t="s">
        <v>1</v>
      </c>
      <c r="BC10" s="107" t="s">
        <v>144</v>
      </c>
      <c r="BD10" s="107" t="s">
        <v>79</v>
      </c>
    </row>
    <row r="11" spans="2:56" s="1" customFormat="1" ht="37" customHeight="1">
      <c r="B11" s="38"/>
      <c r="E11" s="309" t="s">
        <v>145</v>
      </c>
      <c r="F11" s="308"/>
      <c r="G11" s="308"/>
      <c r="H11" s="308"/>
      <c r="I11" s="113"/>
      <c r="L11" s="38"/>
      <c r="AZ11" s="107" t="s">
        <v>146</v>
      </c>
      <c r="BA11" s="107" t="s">
        <v>1</v>
      </c>
      <c r="BB11" s="107" t="s">
        <v>1</v>
      </c>
      <c r="BC11" s="107" t="s">
        <v>147</v>
      </c>
      <c r="BD11" s="107" t="s">
        <v>79</v>
      </c>
    </row>
    <row r="12" spans="2:56" s="1" customFormat="1" ht="10">
      <c r="B12" s="38"/>
      <c r="I12" s="113"/>
      <c r="L12" s="38"/>
      <c r="AZ12" s="107" t="s">
        <v>148</v>
      </c>
      <c r="BA12" s="107" t="s">
        <v>1</v>
      </c>
      <c r="BB12" s="107" t="s">
        <v>1</v>
      </c>
      <c r="BC12" s="107" t="s">
        <v>149</v>
      </c>
      <c r="BD12" s="107" t="s">
        <v>79</v>
      </c>
    </row>
    <row r="13" spans="2:56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  <c r="AZ13" s="107" t="s">
        <v>150</v>
      </c>
      <c r="BA13" s="107" t="s">
        <v>1</v>
      </c>
      <c r="BB13" s="107" t="s">
        <v>1</v>
      </c>
      <c r="BC13" s="107" t="s">
        <v>151</v>
      </c>
      <c r="BD13" s="107" t="s">
        <v>79</v>
      </c>
    </row>
    <row r="14" spans="2:56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  <c r="AZ14" s="107" t="s">
        <v>152</v>
      </c>
      <c r="BA14" s="107" t="s">
        <v>1</v>
      </c>
      <c r="BB14" s="107" t="s">
        <v>1</v>
      </c>
      <c r="BC14" s="107" t="s">
        <v>153</v>
      </c>
      <c r="BD14" s="107" t="s">
        <v>79</v>
      </c>
    </row>
    <row r="15" spans="2:56" s="1" customFormat="1" ht="10.75" customHeight="1">
      <c r="B15" s="38"/>
      <c r="I15" s="113"/>
      <c r="L15" s="38"/>
      <c r="AZ15" s="107" t="s">
        <v>154</v>
      </c>
      <c r="BA15" s="107" t="s">
        <v>1</v>
      </c>
      <c r="BB15" s="107" t="s">
        <v>1</v>
      </c>
      <c r="BC15" s="107" t="s">
        <v>155</v>
      </c>
      <c r="BD15" s="107" t="s">
        <v>79</v>
      </c>
    </row>
    <row r="16" spans="2:56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  <c r="AZ16" s="107" t="s">
        <v>156</v>
      </c>
      <c r="BA16" s="107" t="s">
        <v>1</v>
      </c>
      <c r="BB16" s="107" t="s">
        <v>1</v>
      </c>
      <c r="BC16" s="107" t="s">
        <v>129</v>
      </c>
      <c r="BD16" s="107" t="s">
        <v>79</v>
      </c>
    </row>
    <row r="17" spans="2:56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  <c r="AZ17" s="107" t="s">
        <v>157</v>
      </c>
      <c r="BA17" s="107" t="s">
        <v>1</v>
      </c>
      <c r="BB17" s="107" t="s">
        <v>1</v>
      </c>
      <c r="BC17" s="107" t="s">
        <v>158</v>
      </c>
      <c r="BD17" s="107" t="s">
        <v>79</v>
      </c>
    </row>
    <row r="18" spans="2:56" s="1" customFormat="1" ht="7" customHeight="1">
      <c r="B18" s="38"/>
      <c r="I18" s="113"/>
      <c r="L18" s="38"/>
      <c r="AZ18" s="107" t="s">
        <v>159</v>
      </c>
      <c r="BA18" s="107" t="s">
        <v>1</v>
      </c>
      <c r="BB18" s="107" t="s">
        <v>1</v>
      </c>
      <c r="BC18" s="107" t="s">
        <v>160</v>
      </c>
      <c r="BD18" s="107" t="s">
        <v>79</v>
      </c>
    </row>
    <row r="19" spans="2:56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  <c r="AZ19" s="107" t="s">
        <v>161</v>
      </c>
      <c r="BA19" s="107" t="s">
        <v>1</v>
      </c>
      <c r="BB19" s="107" t="s">
        <v>1</v>
      </c>
      <c r="BC19" s="107" t="s">
        <v>162</v>
      </c>
      <c r="BD19" s="107" t="s">
        <v>79</v>
      </c>
    </row>
    <row r="20" spans="2:56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  <c r="AZ20" s="107" t="s">
        <v>163</v>
      </c>
      <c r="BA20" s="107" t="s">
        <v>1</v>
      </c>
      <c r="BB20" s="107" t="s">
        <v>1</v>
      </c>
      <c r="BC20" s="107" t="s">
        <v>164</v>
      </c>
      <c r="BD20" s="107" t="s">
        <v>79</v>
      </c>
    </row>
    <row r="21" spans="2:56" s="1" customFormat="1" ht="7" customHeight="1">
      <c r="B21" s="38"/>
      <c r="I21" s="113"/>
      <c r="L21" s="38"/>
      <c r="AZ21" s="107" t="s">
        <v>165</v>
      </c>
      <c r="BA21" s="107" t="s">
        <v>1</v>
      </c>
      <c r="BB21" s="107" t="s">
        <v>1</v>
      </c>
      <c r="BC21" s="107" t="s">
        <v>166</v>
      </c>
      <c r="BD21" s="107" t="s">
        <v>79</v>
      </c>
    </row>
    <row r="22" spans="2:56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  <c r="AZ22" s="107" t="s">
        <v>167</v>
      </c>
      <c r="BA22" s="107" t="s">
        <v>1</v>
      </c>
      <c r="BB22" s="107" t="s">
        <v>1</v>
      </c>
      <c r="BC22" s="107" t="s">
        <v>168</v>
      </c>
      <c r="BD22" s="107" t="s">
        <v>79</v>
      </c>
    </row>
    <row r="23" spans="2:56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  <c r="AZ23" s="107" t="s">
        <v>169</v>
      </c>
      <c r="BA23" s="107" t="s">
        <v>1</v>
      </c>
      <c r="BB23" s="107" t="s">
        <v>1</v>
      </c>
      <c r="BC23" s="107" t="s">
        <v>170</v>
      </c>
      <c r="BD23" s="107" t="s">
        <v>79</v>
      </c>
    </row>
    <row r="24" spans="2:56" s="1" customFormat="1" ht="7" customHeight="1">
      <c r="B24" s="38"/>
      <c r="I24" s="113"/>
      <c r="L24" s="38"/>
      <c r="AZ24" s="107" t="s">
        <v>171</v>
      </c>
      <c r="BA24" s="107" t="s">
        <v>1</v>
      </c>
      <c r="BB24" s="107" t="s">
        <v>1</v>
      </c>
      <c r="BC24" s="107" t="s">
        <v>172</v>
      </c>
      <c r="BD24" s="107" t="s">
        <v>79</v>
      </c>
    </row>
    <row r="25" spans="2:56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  <c r="AZ25" s="107" t="s">
        <v>173</v>
      </c>
      <c r="BA25" s="107" t="s">
        <v>1</v>
      </c>
      <c r="BB25" s="107" t="s">
        <v>1</v>
      </c>
      <c r="BC25" s="107" t="s">
        <v>174</v>
      </c>
      <c r="BD25" s="107" t="s">
        <v>79</v>
      </c>
    </row>
    <row r="26" spans="2:56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  <c r="AZ26" s="107" t="s">
        <v>175</v>
      </c>
      <c r="BA26" s="107" t="s">
        <v>1</v>
      </c>
      <c r="BB26" s="107" t="s">
        <v>1</v>
      </c>
      <c r="BC26" s="107" t="s">
        <v>176</v>
      </c>
      <c r="BD26" s="107" t="s">
        <v>79</v>
      </c>
    </row>
    <row r="27" spans="2:56" s="1" customFormat="1" ht="7" customHeight="1">
      <c r="B27" s="38"/>
      <c r="I27" s="113"/>
      <c r="L27" s="38"/>
      <c r="AZ27" s="107" t="s">
        <v>177</v>
      </c>
      <c r="BA27" s="107" t="s">
        <v>1</v>
      </c>
      <c r="BB27" s="107" t="s">
        <v>1</v>
      </c>
      <c r="BC27" s="107" t="s">
        <v>178</v>
      </c>
      <c r="BD27" s="107" t="s">
        <v>79</v>
      </c>
    </row>
    <row r="28" spans="2:56" s="1" customFormat="1" ht="12" customHeight="1">
      <c r="B28" s="38"/>
      <c r="D28" s="112" t="s">
        <v>34</v>
      </c>
      <c r="I28" s="113"/>
      <c r="L28" s="38"/>
      <c r="AZ28" s="107" t="s">
        <v>179</v>
      </c>
      <c r="BA28" s="107" t="s">
        <v>1</v>
      </c>
      <c r="BB28" s="107" t="s">
        <v>1</v>
      </c>
      <c r="BC28" s="107" t="s">
        <v>180</v>
      </c>
      <c r="BD28" s="107" t="s">
        <v>79</v>
      </c>
    </row>
    <row r="29" spans="2:56" s="7" customFormat="1" ht="14.5" customHeight="1">
      <c r="B29" s="116"/>
      <c r="E29" s="312" t="s">
        <v>1</v>
      </c>
      <c r="F29" s="312"/>
      <c r="G29" s="312"/>
      <c r="H29" s="312"/>
      <c r="I29" s="117"/>
      <c r="L29" s="116"/>
      <c r="AZ29" s="118" t="s">
        <v>181</v>
      </c>
      <c r="BA29" s="118" t="s">
        <v>1</v>
      </c>
      <c r="BB29" s="118" t="s">
        <v>1</v>
      </c>
      <c r="BC29" s="118" t="s">
        <v>182</v>
      </c>
      <c r="BD29" s="118" t="s">
        <v>79</v>
      </c>
    </row>
    <row r="30" spans="2:56" s="1" customFormat="1" ht="7" customHeight="1">
      <c r="B30" s="38"/>
      <c r="I30" s="113"/>
      <c r="L30" s="38"/>
      <c r="AZ30" s="107" t="s">
        <v>183</v>
      </c>
      <c r="BA30" s="107" t="s">
        <v>1</v>
      </c>
      <c r="BB30" s="107" t="s">
        <v>1</v>
      </c>
      <c r="BC30" s="107" t="s">
        <v>184</v>
      </c>
      <c r="BD30" s="107" t="s">
        <v>79</v>
      </c>
    </row>
    <row r="31" spans="2:56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  <c r="AZ31" s="107" t="s">
        <v>185</v>
      </c>
      <c r="BA31" s="107" t="s">
        <v>1</v>
      </c>
      <c r="BB31" s="107" t="s">
        <v>1</v>
      </c>
      <c r="BC31" s="107" t="s">
        <v>186</v>
      </c>
      <c r="BD31" s="107" t="s">
        <v>79</v>
      </c>
    </row>
    <row r="32" spans="2:56" s="1" customFormat="1" ht="25.4" customHeight="1">
      <c r="B32" s="38"/>
      <c r="D32" s="120" t="s">
        <v>36</v>
      </c>
      <c r="I32" s="113"/>
      <c r="J32" s="121">
        <f>ROUND(J105,2)</f>
        <v>0</v>
      </c>
      <c r="L32" s="38"/>
      <c r="AZ32" s="107" t="s">
        <v>187</v>
      </c>
      <c r="BA32" s="107" t="s">
        <v>1</v>
      </c>
      <c r="BB32" s="107" t="s">
        <v>1</v>
      </c>
      <c r="BC32" s="107" t="s">
        <v>160</v>
      </c>
      <c r="BD32" s="107" t="s">
        <v>79</v>
      </c>
    </row>
    <row r="33" spans="2:56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  <c r="AZ33" s="107" t="s">
        <v>188</v>
      </c>
      <c r="BA33" s="107" t="s">
        <v>1</v>
      </c>
      <c r="BB33" s="107" t="s">
        <v>1</v>
      </c>
      <c r="BC33" s="107" t="s">
        <v>189</v>
      </c>
      <c r="BD33" s="107" t="s">
        <v>79</v>
      </c>
    </row>
    <row r="34" spans="2:56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  <c r="AZ34" s="107" t="s">
        <v>190</v>
      </c>
      <c r="BA34" s="107" t="s">
        <v>1</v>
      </c>
      <c r="BB34" s="107" t="s">
        <v>1</v>
      </c>
      <c r="BC34" s="107" t="s">
        <v>191</v>
      </c>
      <c r="BD34" s="107" t="s">
        <v>79</v>
      </c>
    </row>
    <row r="35" spans="2:56" s="1" customFormat="1" ht="14.4" customHeight="1">
      <c r="B35" s="38"/>
      <c r="D35" s="112" t="s">
        <v>40</v>
      </c>
      <c r="E35" s="112" t="s">
        <v>41</v>
      </c>
      <c r="F35" s="124">
        <f>ROUND((SUM(BE105:BE752)),2)</f>
        <v>0</v>
      </c>
      <c r="I35" s="125">
        <v>0.21</v>
      </c>
      <c r="J35" s="124">
        <f>ROUND(((SUM(BE105:BE752))*I35),2)</f>
        <v>0</v>
      </c>
      <c r="L35" s="38"/>
      <c r="AZ35" s="107" t="s">
        <v>192</v>
      </c>
      <c r="BA35" s="107" t="s">
        <v>1</v>
      </c>
      <c r="BB35" s="107" t="s">
        <v>1</v>
      </c>
      <c r="BC35" s="107" t="s">
        <v>193</v>
      </c>
      <c r="BD35" s="107" t="s">
        <v>79</v>
      </c>
    </row>
    <row r="36" spans="2:56" s="1" customFormat="1" ht="14.4" customHeight="1">
      <c r="B36" s="38"/>
      <c r="E36" s="112" t="s">
        <v>42</v>
      </c>
      <c r="F36" s="124">
        <f>ROUND((SUM(BF105:BF752)),2)</f>
        <v>0</v>
      </c>
      <c r="I36" s="125">
        <v>0.15</v>
      </c>
      <c r="J36" s="124">
        <f>ROUND(((SUM(BF105:BF752))*I36),2)</f>
        <v>0</v>
      </c>
      <c r="L36" s="38"/>
      <c r="AZ36" s="107" t="s">
        <v>194</v>
      </c>
      <c r="BA36" s="107" t="s">
        <v>1</v>
      </c>
      <c r="BB36" s="107" t="s">
        <v>1</v>
      </c>
      <c r="BC36" s="107" t="s">
        <v>195</v>
      </c>
      <c r="BD36" s="107" t="s">
        <v>79</v>
      </c>
    </row>
    <row r="37" spans="2:56" s="1" customFormat="1" ht="14.4" customHeight="1" hidden="1">
      <c r="B37" s="38"/>
      <c r="E37" s="112" t="s">
        <v>43</v>
      </c>
      <c r="F37" s="124">
        <f>ROUND((SUM(BG105:BG752)),2)</f>
        <v>0</v>
      </c>
      <c r="I37" s="125">
        <v>0.21</v>
      </c>
      <c r="J37" s="124">
        <f>0</f>
        <v>0</v>
      </c>
      <c r="L37" s="38"/>
      <c r="AZ37" s="107" t="s">
        <v>196</v>
      </c>
      <c r="BA37" s="107" t="s">
        <v>1</v>
      </c>
      <c r="BB37" s="107" t="s">
        <v>1</v>
      </c>
      <c r="BC37" s="107" t="s">
        <v>197</v>
      </c>
      <c r="BD37" s="107" t="s">
        <v>79</v>
      </c>
    </row>
    <row r="38" spans="2:12" s="1" customFormat="1" ht="14.4" customHeight="1" hidden="1">
      <c r="B38" s="38"/>
      <c r="E38" s="112" t="s">
        <v>44</v>
      </c>
      <c r="F38" s="124">
        <f>ROUND((SUM(BH105:BH752)),2)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ROUND((SUM(BI105:BI752)),2)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139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stav - Předpokládaný soupis stavebních prací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J105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203</v>
      </c>
      <c r="E64" s="148"/>
      <c r="F64" s="148"/>
      <c r="G64" s="148"/>
      <c r="H64" s="148"/>
      <c r="I64" s="149"/>
      <c r="J64" s="150">
        <f>J106</f>
        <v>0</v>
      </c>
      <c r="K64" s="146"/>
      <c r="L64" s="151"/>
    </row>
    <row r="65" spans="2:12" s="9" customFormat="1" ht="19.9" customHeight="1">
      <c r="B65" s="152"/>
      <c r="C65" s="94"/>
      <c r="D65" s="153" t="s">
        <v>204</v>
      </c>
      <c r="E65" s="154"/>
      <c r="F65" s="154"/>
      <c r="G65" s="154"/>
      <c r="H65" s="154"/>
      <c r="I65" s="155"/>
      <c r="J65" s="156">
        <f>J107</f>
        <v>0</v>
      </c>
      <c r="K65" s="94"/>
      <c r="L65" s="157"/>
    </row>
    <row r="66" spans="2:12" s="9" customFormat="1" ht="19.9" customHeight="1">
      <c r="B66" s="152"/>
      <c r="C66" s="94"/>
      <c r="D66" s="153" t="s">
        <v>205</v>
      </c>
      <c r="E66" s="154"/>
      <c r="F66" s="154"/>
      <c r="G66" s="154"/>
      <c r="H66" s="154"/>
      <c r="I66" s="155"/>
      <c r="J66" s="156">
        <f>J161</f>
        <v>0</v>
      </c>
      <c r="K66" s="94"/>
      <c r="L66" s="157"/>
    </row>
    <row r="67" spans="2:12" s="9" customFormat="1" ht="19.9" customHeight="1">
      <c r="B67" s="152"/>
      <c r="C67" s="94"/>
      <c r="D67" s="153" t="s">
        <v>206</v>
      </c>
      <c r="E67" s="154"/>
      <c r="F67" s="154"/>
      <c r="G67" s="154"/>
      <c r="H67" s="154"/>
      <c r="I67" s="155"/>
      <c r="J67" s="156">
        <f>J176</f>
        <v>0</v>
      </c>
      <c r="K67" s="94"/>
      <c r="L67" s="157"/>
    </row>
    <row r="68" spans="2:12" s="9" customFormat="1" ht="19.9" customHeight="1">
      <c r="B68" s="152"/>
      <c r="C68" s="94"/>
      <c r="D68" s="153" t="s">
        <v>207</v>
      </c>
      <c r="E68" s="154"/>
      <c r="F68" s="154"/>
      <c r="G68" s="154"/>
      <c r="H68" s="154"/>
      <c r="I68" s="155"/>
      <c r="J68" s="156">
        <f>J222</f>
        <v>0</v>
      </c>
      <c r="K68" s="94"/>
      <c r="L68" s="157"/>
    </row>
    <row r="69" spans="2:12" s="9" customFormat="1" ht="19.9" customHeight="1">
      <c r="B69" s="152"/>
      <c r="C69" s="94"/>
      <c r="D69" s="153" t="s">
        <v>208</v>
      </c>
      <c r="E69" s="154"/>
      <c r="F69" s="154"/>
      <c r="G69" s="154"/>
      <c r="H69" s="154"/>
      <c r="I69" s="155"/>
      <c r="J69" s="156">
        <f>J266</f>
        <v>0</v>
      </c>
      <c r="K69" s="94"/>
      <c r="L69" s="157"/>
    </row>
    <row r="70" spans="2:12" s="9" customFormat="1" ht="19.9" customHeight="1">
      <c r="B70" s="152"/>
      <c r="C70" s="94"/>
      <c r="D70" s="153" t="s">
        <v>209</v>
      </c>
      <c r="E70" s="154"/>
      <c r="F70" s="154"/>
      <c r="G70" s="154"/>
      <c r="H70" s="154"/>
      <c r="I70" s="155"/>
      <c r="J70" s="156">
        <f>J351</f>
        <v>0</v>
      </c>
      <c r="K70" s="94"/>
      <c r="L70" s="157"/>
    </row>
    <row r="71" spans="2:12" s="9" customFormat="1" ht="19.9" customHeight="1">
      <c r="B71" s="152"/>
      <c r="C71" s="94"/>
      <c r="D71" s="153" t="s">
        <v>210</v>
      </c>
      <c r="E71" s="154"/>
      <c r="F71" s="154"/>
      <c r="G71" s="154"/>
      <c r="H71" s="154"/>
      <c r="I71" s="155"/>
      <c r="J71" s="156">
        <f>J545</f>
        <v>0</v>
      </c>
      <c r="K71" s="94"/>
      <c r="L71" s="157"/>
    </row>
    <row r="72" spans="2:12" s="9" customFormat="1" ht="19.9" customHeight="1">
      <c r="B72" s="152"/>
      <c r="C72" s="94"/>
      <c r="D72" s="153" t="s">
        <v>211</v>
      </c>
      <c r="E72" s="154"/>
      <c r="F72" s="154"/>
      <c r="G72" s="154"/>
      <c r="H72" s="154"/>
      <c r="I72" s="155"/>
      <c r="J72" s="156">
        <f>J555</f>
        <v>0</v>
      </c>
      <c r="K72" s="94"/>
      <c r="L72" s="157"/>
    </row>
    <row r="73" spans="2:12" s="8" customFormat="1" ht="25" customHeight="1">
      <c r="B73" s="145"/>
      <c r="C73" s="146"/>
      <c r="D73" s="147" t="s">
        <v>212</v>
      </c>
      <c r="E73" s="148"/>
      <c r="F73" s="148"/>
      <c r="G73" s="148"/>
      <c r="H73" s="148"/>
      <c r="I73" s="149"/>
      <c r="J73" s="150">
        <f>J560</f>
        <v>0</v>
      </c>
      <c r="K73" s="146"/>
      <c r="L73" s="151"/>
    </row>
    <row r="74" spans="2:12" s="9" customFormat="1" ht="19.9" customHeight="1">
      <c r="B74" s="152"/>
      <c r="C74" s="94"/>
      <c r="D74" s="153" t="s">
        <v>213</v>
      </c>
      <c r="E74" s="154"/>
      <c r="F74" s="154"/>
      <c r="G74" s="154"/>
      <c r="H74" s="154"/>
      <c r="I74" s="155"/>
      <c r="J74" s="156">
        <f>J561</f>
        <v>0</v>
      </c>
      <c r="K74" s="94"/>
      <c r="L74" s="157"/>
    </row>
    <row r="75" spans="2:12" s="9" customFormat="1" ht="19.9" customHeight="1">
      <c r="B75" s="152"/>
      <c r="C75" s="94"/>
      <c r="D75" s="153" t="s">
        <v>214</v>
      </c>
      <c r="E75" s="154"/>
      <c r="F75" s="154"/>
      <c r="G75" s="154"/>
      <c r="H75" s="154"/>
      <c r="I75" s="155"/>
      <c r="J75" s="156">
        <f>J586</f>
        <v>0</v>
      </c>
      <c r="K75" s="94"/>
      <c r="L75" s="157"/>
    </row>
    <row r="76" spans="2:12" s="9" customFormat="1" ht="19.9" customHeight="1">
      <c r="B76" s="152"/>
      <c r="C76" s="94"/>
      <c r="D76" s="153" t="s">
        <v>215</v>
      </c>
      <c r="E76" s="154"/>
      <c r="F76" s="154"/>
      <c r="G76" s="154"/>
      <c r="H76" s="154"/>
      <c r="I76" s="155"/>
      <c r="J76" s="156">
        <f>J609</f>
        <v>0</v>
      </c>
      <c r="K76" s="94"/>
      <c r="L76" s="157"/>
    </row>
    <row r="77" spans="2:12" s="9" customFormat="1" ht="19.9" customHeight="1">
      <c r="B77" s="152"/>
      <c r="C77" s="94"/>
      <c r="D77" s="153" t="s">
        <v>216</v>
      </c>
      <c r="E77" s="154"/>
      <c r="F77" s="154"/>
      <c r="G77" s="154"/>
      <c r="H77" s="154"/>
      <c r="I77" s="155"/>
      <c r="J77" s="156">
        <f>J679</f>
        <v>0</v>
      </c>
      <c r="K77" s="94"/>
      <c r="L77" s="157"/>
    </row>
    <row r="78" spans="2:12" s="9" customFormat="1" ht="19.9" customHeight="1">
      <c r="B78" s="152"/>
      <c r="C78" s="94"/>
      <c r="D78" s="153" t="s">
        <v>217</v>
      </c>
      <c r="E78" s="154"/>
      <c r="F78" s="154"/>
      <c r="G78" s="154"/>
      <c r="H78" s="154"/>
      <c r="I78" s="155"/>
      <c r="J78" s="156">
        <f>J690</f>
        <v>0</v>
      </c>
      <c r="K78" s="94"/>
      <c r="L78" s="157"/>
    </row>
    <row r="79" spans="2:12" s="9" customFormat="1" ht="19.9" customHeight="1">
      <c r="B79" s="152"/>
      <c r="C79" s="94"/>
      <c r="D79" s="153" t="s">
        <v>218</v>
      </c>
      <c r="E79" s="154"/>
      <c r="F79" s="154"/>
      <c r="G79" s="154"/>
      <c r="H79" s="154"/>
      <c r="I79" s="155"/>
      <c r="J79" s="156">
        <f>J696</f>
        <v>0</v>
      </c>
      <c r="K79" s="94"/>
      <c r="L79" s="157"/>
    </row>
    <row r="80" spans="2:12" s="9" customFormat="1" ht="19.9" customHeight="1">
      <c r="B80" s="152"/>
      <c r="C80" s="94"/>
      <c r="D80" s="153" t="s">
        <v>219</v>
      </c>
      <c r="E80" s="154"/>
      <c r="F80" s="154"/>
      <c r="G80" s="154"/>
      <c r="H80" s="154"/>
      <c r="I80" s="155"/>
      <c r="J80" s="156">
        <f>J722</f>
        <v>0</v>
      </c>
      <c r="K80" s="94"/>
      <c r="L80" s="157"/>
    </row>
    <row r="81" spans="2:12" s="9" customFormat="1" ht="19.9" customHeight="1">
      <c r="B81" s="152"/>
      <c r="C81" s="94"/>
      <c r="D81" s="153" t="s">
        <v>220</v>
      </c>
      <c r="E81" s="154"/>
      <c r="F81" s="154"/>
      <c r="G81" s="154"/>
      <c r="H81" s="154"/>
      <c r="I81" s="155"/>
      <c r="J81" s="156">
        <f>J729</f>
        <v>0</v>
      </c>
      <c r="K81" s="94"/>
      <c r="L81" s="157"/>
    </row>
    <row r="82" spans="2:12" s="8" customFormat="1" ht="25" customHeight="1">
      <c r="B82" s="145"/>
      <c r="C82" s="146"/>
      <c r="D82" s="147" t="s">
        <v>221</v>
      </c>
      <c r="E82" s="148"/>
      <c r="F82" s="148"/>
      <c r="G82" s="148"/>
      <c r="H82" s="148"/>
      <c r="I82" s="149"/>
      <c r="J82" s="150">
        <f>J744</f>
        <v>0</v>
      </c>
      <c r="K82" s="146"/>
      <c r="L82" s="151"/>
    </row>
    <row r="83" spans="2:12" s="9" customFormat="1" ht="19.9" customHeight="1">
      <c r="B83" s="152"/>
      <c r="C83" s="94"/>
      <c r="D83" s="153" t="s">
        <v>222</v>
      </c>
      <c r="E83" s="154"/>
      <c r="F83" s="154"/>
      <c r="G83" s="154"/>
      <c r="H83" s="154"/>
      <c r="I83" s="155"/>
      <c r="J83" s="156">
        <f>J745</f>
        <v>0</v>
      </c>
      <c r="K83" s="94"/>
      <c r="L83" s="157"/>
    </row>
    <row r="84" spans="2:12" s="1" customFormat="1" ht="21.75" customHeight="1">
      <c r="B84" s="34"/>
      <c r="C84" s="35"/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7" customHeight="1">
      <c r="B85" s="46"/>
      <c r="C85" s="47"/>
      <c r="D85" s="47"/>
      <c r="E85" s="47"/>
      <c r="F85" s="47"/>
      <c r="G85" s="47"/>
      <c r="H85" s="47"/>
      <c r="I85" s="136"/>
      <c r="J85" s="47"/>
      <c r="K85" s="47"/>
      <c r="L85" s="38"/>
    </row>
    <row r="89" spans="2:12" s="1" customFormat="1" ht="7" customHeight="1">
      <c r="B89" s="48"/>
      <c r="C89" s="49"/>
      <c r="D89" s="49"/>
      <c r="E89" s="49"/>
      <c r="F89" s="49"/>
      <c r="G89" s="49"/>
      <c r="H89" s="49"/>
      <c r="I89" s="139"/>
      <c r="J89" s="49"/>
      <c r="K89" s="49"/>
      <c r="L89" s="38"/>
    </row>
    <row r="90" spans="2:12" s="1" customFormat="1" ht="25" customHeight="1">
      <c r="B90" s="34"/>
      <c r="C90" s="23" t="s">
        <v>223</v>
      </c>
      <c r="D90" s="35"/>
      <c r="E90" s="35"/>
      <c r="F90" s="35"/>
      <c r="G90" s="35"/>
      <c r="H90" s="35"/>
      <c r="I90" s="113"/>
      <c r="J90" s="35"/>
      <c r="K90" s="35"/>
      <c r="L90" s="38"/>
    </row>
    <row r="91" spans="2:12" s="1" customFormat="1" ht="7" customHeight="1">
      <c r="B91" s="34"/>
      <c r="C91" s="35"/>
      <c r="D91" s="35"/>
      <c r="E91" s="35"/>
      <c r="F91" s="35"/>
      <c r="G91" s="35"/>
      <c r="H91" s="35"/>
      <c r="I91" s="113"/>
      <c r="J91" s="35"/>
      <c r="K91" s="35"/>
      <c r="L91" s="38"/>
    </row>
    <row r="92" spans="2:12" s="1" customFormat="1" ht="12" customHeight="1">
      <c r="B92" s="34"/>
      <c r="C92" s="29" t="s">
        <v>17</v>
      </c>
      <c r="D92" s="35"/>
      <c r="E92" s="35"/>
      <c r="F92" s="35"/>
      <c r="G92" s="35"/>
      <c r="H92" s="35"/>
      <c r="I92" s="113"/>
      <c r="J92" s="35"/>
      <c r="K92" s="35"/>
      <c r="L92" s="38"/>
    </row>
    <row r="93" spans="2:12" s="1" customFormat="1" ht="14.5" customHeight="1">
      <c r="B93" s="34"/>
      <c r="C93" s="35"/>
      <c r="D93" s="35"/>
      <c r="E93" s="313" t="str">
        <f>E7</f>
        <v>Revitalizace a zatraktivnění pevnosti - Stavební úpravy pevnostních objektů</v>
      </c>
      <c r="F93" s="314"/>
      <c r="G93" s="314"/>
      <c r="H93" s="314"/>
      <c r="I93" s="113"/>
      <c r="J93" s="35"/>
      <c r="K93" s="35"/>
      <c r="L93" s="38"/>
    </row>
    <row r="94" spans="2:12" ht="12" customHeight="1">
      <c r="B94" s="21"/>
      <c r="C94" s="29" t="s">
        <v>136</v>
      </c>
      <c r="D94" s="22"/>
      <c r="E94" s="22"/>
      <c r="F94" s="22"/>
      <c r="G94" s="22"/>
      <c r="H94" s="22"/>
      <c r="J94" s="22"/>
      <c r="K94" s="22"/>
      <c r="L94" s="20"/>
    </row>
    <row r="95" spans="2:12" s="1" customFormat="1" ht="14.5" customHeight="1">
      <c r="B95" s="34"/>
      <c r="C95" s="35"/>
      <c r="D95" s="35"/>
      <c r="E95" s="313" t="s">
        <v>139</v>
      </c>
      <c r="F95" s="280"/>
      <c r="G95" s="280"/>
      <c r="H95" s="280"/>
      <c r="I95" s="113"/>
      <c r="J95" s="35"/>
      <c r="K95" s="35"/>
      <c r="L95" s="38"/>
    </row>
    <row r="96" spans="2:12" s="1" customFormat="1" ht="12" customHeight="1">
      <c r="B96" s="34"/>
      <c r="C96" s="29" t="s">
        <v>142</v>
      </c>
      <c r="D96" s="35"/>
      <c r="E96" s="35"/>
      <c r="F96" s="35"/>
      <c r="G96" s="35"/>
      <c r="H96" s="35"/>
      <c r="I96" s="113"/>
      <c r="J96" s="35"/>
      <c r="K96" s="35"/>
      <c r="L96" s="38"/>
    </row>
    <row r="97" spans="2:12" s="1" customFormat="1" ht="14.5" customHeight="1">
      <c r="B97" s="34"/>
      <c r="C97" s="35"/>
      <c r="D97" s="35"/>
      <c r="E97" s="281" t="str">
        <f>E11</f>
        <v>stav - Předpokládaný soupis stavebních prací</v>
      </c>
      <c r="F97" s="280"/>
      <c r="G97" s="280"/>
      <c r="H97" s="280"/>
      <c r="I97" s="113"/>
      <c r="J97" s="35"/>
      <c r="K97" s="35"/>
      <c r="L97" s="38"/>
    </row>
    <row r="98" spans="2:12" s="1" customFormat="1" ht="7" customHeight="1">
      <c r="B98" s="34"/>
      <c r="C98" s="35"/>
      <c r="D98" s="35"/>
      <c r="E98" s="35"/>
      <c r="F98" s="35"/>
      <c r="G98" s="35"/>
      <c r="H98" s="35"/>
      <c r="I98" s="113"/>
      <c r="J98" s="35"/>
      <c r="K98" s="35"/>
      <c r="L98" s="38"/>
    </row>
    <row r="99" spans="2:12" s="1" customFormat="1" ht="12" customHeight="1">
      <c r="B99" s="34"/>
      <c r="C99" s="29" t="s">
        <v>21</v>
      </c>
      <c r="D99" s="35"/>
      <c r="E99" s="35"/>
      <c r="F99" s="27" t="str">
        <f>F14</f>
        <v>Dobrošov</v>
      </c>
      <c r="G99" s="35"/>
      <c r="H99" s="35"/>
      <c r="I99" s="114" t="s">
        <v>23</v>
      </c>
      <c r="J99" s="55" t="str">
        <f>IF(J14="","",J14)</f>
        <v>4. 1. 2019</v>
      </c>
      <c r="K99" s="35"/>
      <c r="L99" s="38"/>
    </row>
    <row r="100" spans="2:12" s="1" customFormat="1" ht="7" customHeight="1">
      <c r="B100" s="34"/>
      <c r="C100" s="35"/>
      <c r="D100" s="35"/>
      <c r="E100" s="35"/>
      <c r="F100" s="35"/>
      <c r="G100" s="35"/>
      <c r="H100" s="35"/>
      <c r="I100" s="113"/>
      <c r="J100" s="35"/>
      <c r="K100" s="35"/>
      <c r="L100" s="38"/>
    </row>
    <row r="101" spans="2:12" s="1" customFormat="1" ht="12.4" customHeight="1">
      <c r="B101" s="34"/>
      <c r="C101" s="29" t="s">
        <v>25</v>
      </c>
      <c r="D101" s="35"/>
      <c r="E101" s="35"/>
      <c r="F101" s="27" t="str">
        <f>E17</f>
        <v xml:space="preserve"> </v>
      </c>
      <c r="G101" s="35"/>
      <c r="H101" s="35"/>
      <c r="I101" s="114" t="s">
        <v>31</v>
      </c>
      <c r="J101" s="32" t="str">
        <f>E23</f>
        <v xml:space="preserve"> </v>
      </c>
      <c r="K101" s="35"/>
      <c r="L101" s="38"/>
    </row>
    <row r="102" spans="2:12" s="1" customFormat="1" ht="12.4" customHeight="1">
      <c r="B102" s="34"/>
      <c r="C102" s="29" t="s">
        <v>29</v>
      </c>
      <c r="D102" s="35"/>
      <c r="E102" s="35"/>
      <c r="F102" s="27" t="str">
        <f>IF(E20="","",E20)</f>
        <v>Vyplň údaj</v>
      </c>
      <c r="G102" s="35"/>
      <c r="H102" s="35"/>
      <c r="I102" s="114" t="s">
        <v>33</v>
      </c>
      <c r="J102" s="32" t="str">
        <f>E26</f>
        <v xml:space="preserve"> </v>
      </c>
      <c r="K102" s="35"/>
      <c r="L102" s="38"/>
    </row>
    <row r="103" spans="2:12" s="1" customFormat="1" ht="10.25" customHeight="1">
      <c r="B103" s="34"/>
      <c r="C103" s="35"/>
      <c r="D103" s="35"/>
      <c r="E103" s="35"/>
      <c r="F103" s="35"/>
      <c r="G103" s="35"/>
      <c r="H103" s="35"/>
      <c r="I103" s="113"/>
      <c r="J103" s="35"/>
      <c r="K103" s="35"/>
      <c r="L103" s="38"/>
    </row>
    <row r="104" spans="2:20" s="10" customFormat="1" ht="29.25" customHeight="1">
      <c r="B104" s="158"/>
      <c r="C104" s="159" t="s">
        <v>224</v>
      </c>
      <c r="D104" s="160" t="s">
        <v>55</v>
      </c>
      <c r="E104" s="160" t="s">
        <v>51</v>
      </c>
      <c r="F104" s="160" t="s">
        <v>52</v>
      </c>
      <c r="G104" s="160" t="s">
        <v>225</v>
      </c>
      <c r="H104" s="160" t="s">
        <v>226</v>
      </c>
      <c r="I104" s="161" t="s">
        <v>227</v>
      </c>
      <c r="J104" s="160" t="s">
        <v>200</v>
      </c>
      <c r="K104" s="162" t="s">
        <v>228</v>
      </c>
      <c r="L104" s="163"/>
      <c r="M104" s="64" t="s">
        <v>1</v>
      </c>
      <c r="N104" s="65" t="s">
        <v>40</v>
      </c>
      <c r="O104" s="65" t="s">
        <v>229</v>
      </c>
      <c r="P104" s="65" t="s">
        <v>230</v>
      </c>
      <c r="Q104" s="65" t="s">
        <v>231</v>
      </c>
      <c r="R104" s="65" t="s">
        <v>232</v>
      </c>
      <c r="S104" s="65" t="s">
        <v>233</v>
      </c>
      <c r="T104" s="66" t="s">
        <v>234</v>
      </c>
    </row>
    <row r="105" spans="2:63" s="1" customFormat="1" ht="22.75" customHeight="1">
      <c r="B105" s="34"/>
      <c r="C105" s="71" t="s">
        <v>235</v>
      </c>
      <c r="D105" s="35"/>
      <c r="E105" s="35"/>
      <c r="F105" s="35"/>
      <c r="G105" s="35"/>
      <c r="H105" s="35"/>
      <c r="I105" s="113"/>
      <c r="J105" s="164">
        <f>BK105</f>
        <v>0</v>
      </c>
      <c r="K105" s="35"/>
      <c r="L105" s="38"/>
      <c r="M105" s="67"/>
      <c r="N105" s="68"/>
      <c r="O105" s="68"/>
      <c r="P105" s="165">
        <f>P106+P560+P744</f>
        <v>0</v>
      </c>
      <c r="Q105" s="68"/>
      <c r="R105" s="165">
        <f>R106+R560+R744</f>
        <v>406.63014406</v>
      </c>
      <c r="S105" s="68"/>
      <c r="T105" s="166">
        <f>T106+T560+T744</f>
        <v>313.90281806</v>
      </c>
      <c r="AT105" s="17" t="s">
        <v>69</v>
      </c>
      <c r="AU105" s="17" t="s">
        <v>202</v>
      </c>
      <c r="BK105" s="167">
        <f>BK106+BK560+BK744</f>
        <v>0</v>
      </c>
    </row>
    <row r="106" spans="2:63" s="11" customFormat="1" ht="25.9" customHeight="1">
      <c r="B106" s="168"/>
      <c r="C106" s="169"/>
      <c r="D106" s="170" t="s">
        <v>69</v>
      </c>
      <c r="E106" s="171" t="s">
        <v>236</v>
      </c>
      <c r="F106" s="171" t="s">
        <v>237</v>
      </c>
      <c r="G106" s="169"/>
      <c r="H106" s="169"/>
      <c r="I106" s="172"/>
      <c r="J106" s="173">
        <f>BK106</f>
        <v>0</v>
      </c>
      <c r="K106" s="169"/>
      <c r="L106" s="174"/>
      <c r="M106" s="175"/>
      <c r="N106" s="176"/>
      <c r="O106" s="176"/>
      <c r="P106" s="177">
        <f>P107+P161+P176+P222+P266+P351+P545+P555</f>
        <v>0</v>
      </c>
      <c r="Q106" s="176"/>
      <c r="R106" s="177">
        <f>R107+R161+R176+R222+R266+R351+R545+R555</f>
        <v>397.15167452000003</v>
      </c>
      <c r="S106" s="176"/>
      <c r="T106" s="178">
        <f>T107+T161+T176+T222+T266+T351+T545+T555</f>
        <v>311.44810536</v>
      </c>
      <c r="AR106" s="179" t="s">
        <v>77</v>
      </c>
      <c r="AT106" s="180" t="s">
        <v>69</v>
      </c>
      <c r="AU106" s="180" t="s">
        <v>70</v>
      </c>
      <c r="AY106" s="179" t="s">
        <v>238</v>
      </c>
      <c r="BK106" s="181">
        <f>BK107+BK161+BK176+BK222+BK266+BK351+BK545+BK555</f>
        <v>0</v>
      </c>
    </row>
    <row r="107" spans="2:63" s="11" customFormat="1" ht="22.75" customHeight="1">
      <c r="B107" s="168"/>
      <c r="C107" s="169"/>
      <c r="D107" s="170" t="s">
        <v>69</v>
      </c>
      <c r="E107" s="182" t="s">
        <v>77</v>
      </c>
      <c r="F107" s="182" t="s">
        <v>239</v>
      </c>
      <c r="G107" s="169"/>
      <c r="H107" s="169"/>
      <c r="I107" s="172"/>
      <c r="J107" s="183">
        <f>BK107</f>
        <v>0</v>
      </c>
      <c r="K107" s="169"/>
      <c r="L107" s="174"/>
      <c r="M107" s="175"/>
      <c r="N107" s="176"/>
      <c r="O107" s="176"/>
      <c r="P107" s="177">
        <f>SUM(P108:P160)</f>
        <v>0</v>
      </c>
      <c r="Q107" s="176"/>
      <c r="R107" s="177">
        <f>SUM(R108:R160)</f>
        <v>0.021559150000000003</v>
      </c>
      <c r="S107" s="176"/>
      <c r="T107" s="178">
        <f>SUM(T108:T160)</f>
        <v>0</v>
      </c>
      <c r="AR107" s="179" t="s">
        <v>77</v>
      </c>
      <c r="AT107" s="180" t="s">
        <v>69</v>
      </c>
      <c r="AU107" s="180" t="s">
        <v>77</v>
      </c>
      <c r="AY107" s="179" t="s">
        <v>238</v>
      </c>
      <c r="BK107" s="181">
        <f>SUM(BK108:BK160)</f>
        <v>0</v>
      </c>
    </row>
    <row r="108" spans="2:65" s="1" customFormat="1" ht="19" customHeight="1">
      <c r="B108" s="34"/>
      <c r="C108" s="184" t="s">
        <v>77</v>
      </c>
      <c r="D108" s="184" t="s">
        <v>240</v>
      </c>
      <c r="E108" s="185" t="s">
        <v>241</v>
      </c>
      <c r="F108" s="186" t="s">
        <v>242</v>
      </c>
      <c r="G108" s="187" t="s">
        <v>243</v>
      </c>
      <c r="H108" s="188">
        <v>1512</v>
      </c>
      <c r="I108" s="189"/>
      <c r="J108" s="190">
        <f>ROUND(I108*H108,2)</f>
        <v>0</v>
      </c>
      <c r="K108" s="186" t="s">
        <v>244</v>
      </c>
      <c r="L108" s="38"/>
      <c r="M108" s="191" t="s">
        <v>1</v>
      </c>
      <c r="N108" s="192" t="s">
        <v>41</v>
      </c>
      <c r="O108" s="60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7" t="s">
        <v>245</v>
      </c>
      <c r="AT108" s="17" t="s">
        <v>240</v>
      </c>
      <c r="AU108" s="17" t="s">
        <v>79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245</v>
      </c>
      <c r="BM108" s="17" t="s">
        <v>246</v>
      </c>
    </row>
    <row r="109" spans="2:47" s="1" customFormat="1" ht="10">
      <c r="B109" s="34"/>
      <c r="C109" s="35"/>
      <c r="D109" s="196" t="s">
        <v>247</v>
      </c>
      <c r="E109" s="35"/>
      <c r="F109" s="197" t="s">
        <v>248</v>
      </c>
      <c r="G109" s="35"/>
      <c r="H109" s="35"/>
      <c r="I109" s="113"/>
      <c r="J109" s="35"/>
      <c r="K109" s="35"/>
      <c r="L109" s="38"/>
      <c r="M109" s="198"/>
      <c r="N109" s="60"/>
      <c r="O109" s="60"/>
      <c r="P109" s="60"/>
      <c r="Q109" s="60"/>
      <c r="R109" s="60"/>
      <c r="S109" s="60"/>
      <c r="T109" s="61"/>
      <c r="AT109" s="17" t="s">
        <v>247</v>
      </c>
      <c r="AU109" s="17" t="s">
        <v>79</v>
      </c>
    </row>
    <row r="110" spans="2:51" s="12" customFormat="1" ht="10">
      <c r="B110" s="199"/>
      <c r="C110" s="200"/>
      <c r="D110" s="196" t="s">
        <v>249</v>
      </c>
      <c r="E110" s="201" t="s">
        <v>1</v>
      </c>
      <c r="F110" s="202" t="s">
        <v>250</v>
      </c>
      <c r="G110" s="200"/>
      <c r="H110" s="203">
        <v>72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249</v>
      </c>
      <c r="AU110" s="209" t="s">
        <v>79</v>
      </c>
      <c r="AV110" s="12" t="s">
        <v>79</v>
      </c>
      <c r="AW110" s="12" t="s">
        <v>32</v>
      </c>
      <c r="AX110" s="12" t="s">
        <v>70</v>
      </c>
      <c r="AY110" s="209" t="s">
        <v>238</v>
      </c>
    </row>
    <row r="111" spans="2:51" s="12" customFormat="1" ht="10">
      <c r="B111" s="199"/>
      <c r="C111" s="200"/>
      <c r="D111" s="196" t="s">
        <v>249</v>
      </c>
      <c r="E111" s="201" t="s">
        <v>1</v>
      </c>
      <c r="F111" s="202" t="s">
        <v>251</v>
      </c>
      <c r="G111" s="200"/>
      <c r="H111" s="203">
        <v>1440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249</v>
      </c>
      <c r="AU111" s="209" t="s">
        <v>79</v>
      </c>
      <c r="AV111" s="12" t="s">
        <v>79</v>
      </c>
      <c r="AW111" s="12" t="s">
        <v>32</v>
      </c>
      <c r="AX111" s="12" t="s">
        <v>70</v>
      </c>
      <c r="AY111" s="209" t="s">
        <v>238</v>
      </c>
    </row>
    <row r="112" spans="2:51" s="13" customFormat="1" ht="10">
      <c r="B112" s="210"/>
      <c r="C112" s="211"/>
      <c r="D112" s="196" t="s">
        <v>249</v>
      </c>
      <c r="E112" s="212" t="s">
        <v>1</v>
      </c>
      <c r="F112" s="213" t="s">
        <v>252</v>
      </c>
      <c r="G112" s="211"/>
      <c r="H112" s="214">
        <v>1512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249</v>
      </c>
      <c r="AU112" s="220" t="s">
        <v>79</v>
      </c>
      <c r="AV112" s="13" t="s">
        <v>245</v>
      </c>
      <c r="AW112" s="13" t="s">
        <v>32</v>
      </c>
      <c r="AX112" s="13" t="s">
        <v>77</v>
      </c>
      <c r="AY112" s="220" t="s">
        <v>238</v>
      </c>
    </row>
    <row r="113" spans="2:65" s="1" customFormat="1" ht="19" customHeight="1">
      <c r="B113" s="34"/>
      <c r="C113" s="184" t="s">
        <v>79</v>
      </c>
      <c r="D113" s="184" t="s">
        <v>240</v>
      </c>
      <c r="E113" s="185" t="s">
        <v>253</v>
      </c>
      <c r="F113" s="186" t="s">
        <v>254</v>
      </c>
      <c r="G113" s="187" t="s">
        <v>255</v>
      </c>
      <c r="H113" s="188">
        <v>60</v>
      </c>
      <c r="I113" s="189"/>
      <c r="J113" s="190">
        <f>ROUND(I113*H113,2)</f>
        <v>0</v>
      </c>
      <c r="K113" s="186" t="s">
        <v>244</v>
      </c>
      <c r="L113" s="38"/>
      <c r="M113" s="191" t="s">
        <v>1</v>
      </c>
      <c r="N113" s="192" t="s">
        <v>41</v>
      </c>
      <c r="O113" s="60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17" t="s">
        <v>245</v>
      </c>
      <c r="AT113" s="17" t="s">
        <v>240</v>
      </c>
      <c r="AU113" s="17" t="s">
        <v>79</v>
      </c>
      <c r="AY113" s="17" t="s">
        <v>238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77</v>
      </c>
      <c r="BK113" s="195">
        <f>ROUND(I113*H113,2)</f>
        <v>0</v>
      </c>
      <c r="BL113" s="17" t="s">
        <v>245</v>
      </c>
      <c r="BM113" s="17" t="s">
        <v>256</v>
      </c>
    </row>
    <row r="114" spans="2:47" s="1" customFormat="1" ht="18">
      <c r="B114" s="34"/>
      <c r="C114" s="35"/>
      <c r="D114" s="196" t="s">
        <v>247</v>
      </c>
      <c r="E114" s="35"/>
      <c r="F114" s="197" t="s">
        <v>257</v>
      </c>
      <c r="G114" s="35"/>
      <c r="H114" s="35"/>
      <c r="I114" s="113"/>
      <c r="J114" s="35"/>
      <c r="K114" s="35"/>
      <c r="L114" s="38"/>
      <c r="M114" s="198"/>
      <c r="N114" s="60"/>
      <c r="O114" s="60"/>
      <c r="P114" s="60"/>
      <c r="Q114" s="60"/>
      <c r="R114" s="60"/>
      <c r="S114" s="60"/>
      <c r="T114" s="61"/>
      <c r="AT114" s="17" t="s">
        <v>247</v>
      </c>
      <c r="AU114" s="17" t="s">
        <v>79</v>
      </c>
    </row>
    <row r="115" spans="2:65" s="1" customFormat="1" ht="19" customHeight="1">
      <c r="B115" s="34"/>
      <c r="C115" s="184" t="s">
        <v>258</v>
      </c>
      <c r="D115" s="184" t="s">
        <v>240</v>
      </c>
      <c r="E115" s="185" t="s">
        <v>259</v>
      </c>
      <c r="F115" s="186" t="s">
        <v>260</v>
      </c>
      <c r="G115" s="187" t="s">
        <v>261</v>
      </c>
      <c r="H115" s="188">
        <v>1.042</v>
      </c>
      <c r="I115" s="189"/>
      <c r="J115" s="190">
        <f>ROUND(I115*H115,2)</f>
        <v>0</v>
      </c>
      <c r="K115" s="186" t="s">
        <v>244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7" t="s">
        <v>245</v>
      </c>
      <c r="AT115" s="17" t="s">
        <v>240</v>
      </c>
      <c r="AU115" s="17" t="s">
        <v>79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245</v>
      </c>
      <c r="BM115" s="17" t="s">
        <v>262</v>
      </c>
    </row>
    <row r="116" spans="2:47" s="1" customFormat="1" ht="18">
      <c r="B116" s="34"/>
      <c r="C116" s="35"/>
      <c r="D116" s="196" t="s">
        <v>247</v>
      </c>
      <c r="E116" s="35"/>
      <c r="F116" s="197" t="s">
        <v>263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79</v>
      </c>
    </row>
    <row r="117" spans="2:51" s="12" customFormat="1" ht="10">
      <c r="B117" s="199"/>
      <c r="C117" s="200"/>
      <c r="D117" s="196" t="s">
        <v>249</v>
      </c>
      <c r="E117" s="201" t="s">
        <v>181</v>
      </c>
      <c r="F117" s="202" t="s">
        <v>264</v>
      </c>
      <c r="G117" s="200"/>
      <c r="H117" s="203">
        <v>5.208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249</v>
      </c>
      <c r="AU117" s="209" t="s">
        <v>79</v>
      </c>
      <c r="AV117" s="12" t="s">
        <v>79</v>
      </c>
      <c r="AW117" s="12" t="s">
        <v>32</v>
      </c>
      <c r="AX117" s="12" t="s">
        <v>70</v>
      </c>
      <c r="AY117" s="209" t="s">
        <v>238</v>
      </c>
    </row>
    <row r="118" spans="2:51" s="12" customFormat="1" ht="10">
      <c r="B118" s="199"/>
      <c r="C118" s="200"/>
      <c r="D118" s="196" t="s">
        <v>249</v>
      </c>
      <c r="E118" s="201" t="s">
        <v>1</v>
      </c>
      <c r="F118" s="202" t="s">
        <v>265</v>
      </c>
      <c r="G118" s="200"/>
      <c r="H118" s="203">
        <v>1.042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249</v>
      </c>
      <c r="AU118" s="209" t="s">
        <v>79</v>
      </c>
      <c r="AV118" s="12" t="s">
        <v>79</v>
      </c>
      <c r="AW118" s="12" t="s">
        <v>32</v>
      </c>
      <c r="AX118" s="12" t="s">
        <v>77</v>
      </c>
      <c r="AY118" s="209" t="s">
        <v>238</v>
      </c>
    </row>
    <row r="119" spans="2:65" s="1" customFormat="1" ht="19" customHeight="1">
      <c r="B119" s="34"/>
      <c r="C119" s="184" t="s">
        <v>245</v>
      </c>
      <c r="D119" s="184" t="s">
        <v>240</v>
      </c>
      <c r="E119" s="185" t="s">
        <v>266</v>
      </c>
      <c r="F119" s="186" t="s">
        <v>267</v>
      </c>
      <c r="G119" s="187" t="s">
        <v>261</v>
      </c>
      <c r="H119" s="188">
        <v>10.899</v>
      </c>
      <c r="I119" s="189"/>
      <c r="J119" s="190">
        <f>ROUND(I119*H119,2)</f>
        <v>0</v>
      </c>
      <c r="K119" s="186" t="s">
        <v>244</v>
      </c>
      <c r="L119" s="38"/>
      <c r="M119" s="191" t="s">
        <v>1</v>
      </c>
      <c r="N119" s="192" t="s">
        <v>41</v>
      </c>
      <c r="O119" s="60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17" t="s">
        <v>245</v>
      </c>
      <c r="AT119" s="17" t="s">
        <v>240</v>
      </c>
      <c r="AU119" s="17" t="s">
        <v>79</v>
      </c>
      <c r="AY119" s="17" t="s">
        <v>238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7" t="s">
        <v>77</v>
      </c>
      <c r="BK119" s="195">
        <f>ROUND(I119*H119,2)</f>
        <v>0</v>
      </c>
      <c r="BL119" s="17" t="s">
        <v>245</v>
      </c>
      <c r="BM119" s="17" t="s">
        <v>268</v>
      </c>
    </row>
    <row r="120" spans="2:47" s="1" customFormat="1" ht="18">
      <c r="B120" s="34"/>
      <c r="C120" s="35"/>
      <c r="D120" s="196" t="s">
        <v>247</v>
      </c>
      <c r="E120" s="35"/>
      <c r="F120" s="197" t="s">
        <v>269</v>
      </c>
      <c r="G120" s="35"/>
      <c r="H120" s="35"/>
      <c r="I120" s="113"/>
      <c r="J120" s="35"/>
      <c r="K120" s="35"/>
      <c r="L120" s="38"/>
      <c r="M120" s="198"/>
      <c r="N120" s="60"/>
      <c r="O120" s="60"/>
      <c r="P120" s="60"/>
      <c r="Q120" s="60"/>
      <c r="R120" s="60"/>
      <c r="S120" s="60"/>
      <c r="T120" s="61"/>
      <c r="AT120" s="17" t="s">
        <v>247</v>
      </c>
      <c r="AU120" s="17" t="s">
        <v>79</v>
      </c>
    </row>
    <row r="121" spans="2:51" s="12" customFormat="1" ht="10">
      <c r="B121" s="199"/>
      <c r="C121" s="200"/>
      <c r="D121" s="196" t="s">
        <v>249</v>
      </c>
      <c r="E121" s="201" t="s">
        <v>177</v>
      </c>
      <c r="F121" s="202" t="s">
        <v>270</v>
      </c>
      <c r="G121" s="200"/>
      <c r="H121" s="203">
        <v>10.64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249</v>
      </c>
      <c r="AU121" s="209" t="s">
        <v>79</v>
      </c>
      <c r="AV121" s="12" t="s">
        <v>79</v>
      </c>
      <c r="AW121" s="12" t="s">
        <v>32</v>
      </c>
      <c r="AX121" s="12" t="s">
        <v>70</v>
      </c>
      <c r="AY121" s="209" t="s">
        <v>238</v>
      </c>
    </row>
    <row r="122" spans="2:51" s="12" customFormat="1" ht="10">
      <c r="B122" s="199"/>
      <c r="C122" s="200"/>
      <c r="D122" s="196" t="s">
        <v>249</v>
      </c>
      <c r="E122" s="201" t="s">
        <v>179</v>
      </c>
      <c r="F122" s="202" t="s">
        <v>271</v>
      </c>
      <c r="G122" s="200"/>
      <c r="H122" s="203">
        <v>0.259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249</v>
      </c>
      <c r="AU122" s="209" t="s">
        <v>79</v>
      </c>
      <c r="AV122" s="12" t="s">
        <v>79</v>
      </c>
      <c r="AW122" s="12" t="s">
        <v>32</v>
      </c>
      <c r="AX122" s="12" t="s">
        <v>70</v>
      </c>
      <c r="AY122" s="209" t="s">
        <v>238</v>
      </c>
    </row>
    <row r="123" spans="2:51" s="13" customFormat="1" ht="10">
      <c r="B123" s="210"/>
      <c r="C123" s="211"/>
      <c r="D123" s="196" t="s">
        <v>249</v>
      </c>
      <c r="E123" s="212" t="s">
        <v>1</v>
      </c>
      <c r="F123" s="213" t="s">
        <v>252</v>
      </c>
      <c r="G123" s="211"/>
      <c r="H123" s="214">
        <v>10.899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249</v>
      </c>
      <c r="AU123" s="220" t="s">
        <v>79</v>
      </c>
      <c r="AV123" s="13" t="s">
        <v>245</v>
      </c>
      <c r="AW123" s="13" t="s">
        <v>32</v>
      </c>
      <c r="AX123" s="13" t="s">
        <v>77</v>
      </c>
      <c r="AY123" s="220" t="s">
        <v>238</v>
      </c>
    </row>
    <row r="124" spans="2:65" s="1" customFormat="1" ht="19" customHeight="1">
      <c r="B124" s="34"/>
      <c r="C124" s="184" t="s">
        <v>272</v>
      </c>
      <c r="D124" s="184" t="s">
        <v>240</v>
      </c>
      <c r="E124" s="185" t="s">
        <v>273</v>
      </c>
      <c r="F124" s="186" t="s">
        <v>274</v>
      </c>
      <c r="G124" s="187" t="s">
        <v>261</v>
      </c>
      <c r="H124" s="188">
        <v>6.073</v>
      </c>
      <c r="I124" s="189"/>
      <c r="J124" s="190">
        <f>ROUND(I124*H124,2)</f>
        <v>0</v>
      </c>
      <c r="K124" s="186" t="s">
        <v>244</v>
      </c>
      <c r="L124" s="38"/>
      <c r="M124" s="191" t="s">
        <v>1</v>
      </c>
      <c r="N124" s="192" t="s">
        <v>41</v>
      </c>
      <c r="O124" s="60"/>
      <c r="P124" s="193">
        <f>O124*H124</f>
        <v>0</v>
      </c>
      <c r="Q124" s="193">
        <v>0.00355</v>
      </c>
      <c r="R124" s="193">
        <f>Q124*H124</f>
        <v>0.021559150000000003</v>
      </c>
      <c r="S124" s="193">
        <v>0</v>
      </c>
      <c r="T124" s="194">
        <f>S124*H124</f>
        <v>0</v>
      </c>
      <c r="AR124" s="17" t="s">
        <v>245</v>
      </c>
      <c r="AT124" s="17" t="s">
        <v>240</v>
      </c>
      <c r="AU124" s="17" t="s">
        <v>79</v>
      </c>
      <c r="AY124" s="17" t="s">
        <v>238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77</v>
      </c>
      <c r="BK124" s="195">
        <f>ROUND(I124*H124,2)</f>
        <v>0</v>
      </c>
      <c r="BL124" s="17" t="s">
        <v>245</v>
      </c>
      <c r="BM124" s="17" t="s">
        <v>275</v>
      </c>
    </row>
    <row r="125" spans="2:47" s="1" customFormat="1" ht="18">
      <c r="B125" s="34"/>
      <c r="C125" s="35"/>
      <c r="D125" s="196" t="s">
        <v>247</v>
      </c>
      <c r="E125" s="35"/>
      <c r="F125" s="197" t="s">
        <v>276</v>
      </c>
      <c r="G125" s="35"/>
      <c r="H125" s="35"/>
      <c r="I125" s="113"/>
      <c r="J125" s="35"/>
      <c r="K125" s="35"/>
      <c r="L125" s="38"/>
      <c r="M125" s="198"/>
      <c r="N125" s="60"/>
      <c r="O125" s="60"/>
      <c r="P125" s="60"/>
      <c r="Q125" s="60"/>
      <c r="R125" s="60"/>
      <c r="S125" s="60"/>
      <c r="T125" s="61"/>
      <c r="AT125" s="17" t="s">
        <v>247</v>
      </c>
      <c r="AU125" s="17" t="s">
        <v>79</v>
      </c>
    </row>
    <row r="126" spans="2:51" s="12" customFormat="1" ht="10">
      <c r="B126" s="199"/>
      <c r="C126" s="200"/>
      <c r="D126" s="196" t="s">
        <v>249</v>
      </c>
      <c r="E126" s="201" t="s">
        <v>154</v>
      </c>
      <c r="F126" s="202" t="s">
        <v>277</v>
      </c>
      <c r="G126" s="200"/>
      <c r="H126" s="203">
        <v>6.073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249</v>
      </c>
      <c r="AU126" s="209" t="s">
        <v>79</v>
      </c>
      <c r="AV126" s="12" t="s">
        <v>79</v>
      </c>
      <c r="AW126" s="12" t="s">
        <v>32</v>
      </c>
      <c r="AX126" s="12" t="s">
        <v>77</v>
      </c>
      <c r="AY126" s="209" t="s">
        <v>238</v>
      </c>
    </row>
    <row r="127" spans="2:65" s="1" customFormat="1" ht="19" customHeight="1">
      <c r="B127" s="34"/>
      <c r="C127" s="184" t="s">
        <v>278</v>
      </c>
      <c r="D127" s="184" t="s">
        <v>240</v>
      </c>
      <c r="E127" s="185" t="s">
        <v>279</v>
      </c>
      <c r="F127" s="186" t="s">
        <v>280</v>
      </c>
      <c r="G127" s="187" t="s">
        <v>281</v>
      </c>
      <c r="H127" s="188">
        <v>8</v>
      </c>
      <c r="I127" s="189"/>
      <c r="J127" s="190">
        <f>ROUND(I127*H127,2)</f>
        <v>0</v>
      </c>
      <c r="K127" s="186" t="s">
        <v>1</v>
      </c>
      <c r="L127" s="38"/>
      <c r="M127" s="191" t="s">
        <v>1</v>
      </c>
      <c r="N127" s="192" t="s">
        <v>41</v>
      </c>
      <c r="O127" s="60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17" t="s">
        <v>245</v>
      </c>
      <c r="AT127" s="17" t="s">
        <v>240</v>
      </c>
      <c r="AU127" s="17" t="s">
        <v>79</v>
      </c>
      <c r="AY127" s="17" t="s">
        <v>238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77</v>
      </c>
      <c r="BK127" s="195">
        <f>ROUND(I127*H127,2)</f>
        <v>0</v>
      </c>
      <c r="BL127" s="17" t="s">
        <v>245</v>
      </c>
      <c r="BM127" s="17" t="s">
        <v>282</v>
      </c>
    </row>
    <row r="128" spans="2:65" s="1" customFormat="1" ht="19" customHeight="1">
      <c r="B128" s="34"/>
      <c r="C128" s="184" t="s">
        <v>283</v>
      </c>
      <c r="D128" s="184" t="s">
        <v>240</v>
      </c>
      <c r="E128" s="185" t="s">
        <v>284</v>
      </c>
      <c r="F128" s="186" t="s">
        <v>285</v>
      </c>
      <c r="G128" s="187" t="s">
        <v>261</v>
      </c>
      <c r="H128" s="188">
        <v>6.073</v>
      </c>
      <c r="I128" s="189"/>
      <c r="J128" s="190">
        <f>ROUND(I128*H128,2)</f>
        <v>0</v>
      </c>
      <c r="K128" s="186" t="s">
        <v>244</v>
      </c>
      <c r="L128" s="38"/>
      <c r="M128" s="191" t="s">
        <v>1</v>
      </c>
      <c r="N128" s="192" t="s">
        <v>41</v>
      </c>
      <c r="O128" s="60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17" t="s">
        <v>245</v>
      </c>
      <c r="AT128" s="17" t="s">
        <v>240</v>
      </c>
      <c r="AU128" s="17" t="s">
        <v>79</v>
      </c>
      <c r="AY128" s="17" t="s">
        <v>238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77</v>
      </c>
      <c r="BK128" s="195">
        <f>ROUND(I128*H128,2)</f>
        <v>0</v>
      </c>
      <c r="BL128" s="17" t="s">
        <v>245</v>
      </c>
      <c r="BM128" s="17" t="s">
        <v>286</v>
      </c>
    </row>
    <row r="129" spans="2:47" s="1" customFormat="1" ht="27">
      <c r="B129" s="34"/>
      <c r="C129" s="35"/>
      <c r="D129" s="196" t="s">
        <v>247</v>
      </c>
      <c r="E129" s="35"/>
      <c r="F129" s="197" t="s">
        <v>287</v>
      </c>
      <c r="G129" s="35"/>
      <c r="H129" s="35"/>
      <c r="I129" s="113"/>
      <c r="J129" s="35"/>
      <c r="K129" s="35"/>
      <c r="L129" s="38"/>
      <c r="M129" s="198"/>
      <c r="N129" s="60"/>
      <c r="O129" s="60"/>
      <c r="P129" s="60"/>
      <c r="Q129" s="60"/>
      <c r="R129" s="60"/>
      <c r="S129" s="60"/>
      <c r="T129" s="61"/>
      <c r="AT129" s="17" t="s">
        <v>247</v>
      </c>
      <c r="AU129" s="17" t="s">
        <v>79</v>
      </c>
    </row>
    <row r="130" spans="2:51" s="12" customFormat="1" ht="10">
      <c r="B130" s="199"/>
      <c r="C130" s="200"/>
      <c r="D130" s="196" t="s">
        <v>249</v>
      </c>
      <c r="E130" s="201" t="s">
        <v>1</v>
      </c>
      <c r="F130" s="202" t="s">
        <v>154</v>
      </c>
      <c r="G130" s="200"/>
      <c r="H130" s="203">
        <v>6.073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249</v>
      </c>
      <c r="AU130" s="209" t="s">
        <v>79</v>
      </c>
      <c r="AV130" s="12" t="s">
        <v>79</v>
      </c>
      <c r="AW130" s="12" t="s">
        <v>32</v>
      </c>
      <c r="AX130" s="12" t="s">
        <v>77</v>
      </c>
      <c r="AY130" s="209" t="s">
        <v>238</v>
      </c>
    </row>
    <row r="131" spans="2:65" s="1" customFormat="1" ht="19" customHeight="1">
      <c r="B131" s="34"/>
      <c r="C131" s="184" t="s">
        <v>288</v>
      </c>
      <c r="D131" s="184" t="s">
        <v>240</v>
      </c>
      <c r="E131" s="185" t="s">
        <v>289</v>
      </c>
      <c r="F131" s="186" t="s">
        <v>290</v>
      </c>
      <c r="G131" s="187" t="s">
        <v>261</v>
      </c>
      <c r="H131" s="188">
        <v>71.946</v>
      </c>
      <c r="I131" s="189"/>
      <c r="J131" s="190">
        <f>ROUND(I131*H131,2)</f>
        <v>0</v>
      </c>
      <c r="K131" s="186" t="s">
        <v>244</v>
      </c>
      <c r="L131" s="38"/>
      <c r="M131" s="191" t="s">
        <v>1</v>
      </c>
      <c r="N131" s="192" t="s">
        <v>41</v>
      </c>
      <c r="O131" s="60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AR131" s="17" t="s">
        <v>245</v>
      </c>
      <c r="AT131" s="17" t="s">
        <v>240</v>
      </c>
      <c r="AU131" s="17" t="s">
        <v>79</v>
      </c>
      <c r="AY131" s="17" t="s">
        <v>238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77</v>
      </c>
      <c r="BK131" s="195">
        <f>ROUND(I131*H131,2)</f>
        <v>0</v>
      </c>
      <c r="BL131" s="17" t="s">
        <v>245</v>
      </c>
      <c r="BM131" s="17" t="s">
        <v>291</v>
      </c>
    </row>
    <row r="132" spans="2:47" s="1" customFormat="1" ht="27">
      <c r="B132" s="34"/>
      <c r="C132" s="35"/>
      <c r="D132" s="196" t="s">
        <v>247</v>
      </c>
      <c r="E132" s="35"/>
      <c r="F132" s="197" t="s">
        <v>292</v>
      </c>
      <c r="G132" s="35"/>
      <c r="H132" s="35"/>
      <c r="I132" s="113"/>
      <c r="J132" s="35"/>
      <c r="K132" s="35"/>
      <c r="L132" s="38"/>
      <c r="M132" s="198"/>
      <c r="N132" s="60"/>
      <c r="O132" s="60"/>
      <c r="P132" s="60"/>
      <c r="Q132" s="60"/>
      <c r="R132" s="60"/>
      <c r="S132" s="60"/>
      <c r="T132" s="61"/>
      <c r="AT132" s="17" t="s">
        <v>247</v>
      </c>
      <c r="AU132" s="17" t="s">
        <v>79</v>
      </c>
    </row>
    <row r="133" spans="2:51" s="12" customFormat="1" ht="10">
      <c r="B133" s="199"/>
      <c r="C133" s="200"/>
      <c r="D133" s="196" t="s">
        <v>249</v>
      </c>
      <c r="E133" s="201" t="s">
        <v>1</v>
      </c>
      <c r="F133" s="202" t="s">
        <v>293</v>
      </c>
      <c r="G133" s="200"/>
      <c r="H133" s="203">
        <v>71.946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249</v>
      </c>
      <c r="AU133" s="209" t="s">
        <v>79</v>
      </c>
      <c r="AV133" s="12" t="s">
        <v>79</v>
      </c>
      <c r="AW133" s="12" t="s">
        <v>32</v>
      </c>
      <c r="AX133" s="12" t="s">
        <v>77</v>
      </c>
      <c r="AY133" s="209" t="s">
        <v>238</v>
      </c>
    </row>
    <row r="134" spans="2:65" s="1" customFormat="1" ht="19" customHeight="1">
      <c r="B134" s="34"/>
      <c r="C134" s="184" t="s">
        <v>294</v>
      </c>
      <c r="D134" s="184" t="s">
        <v>240</v>
      </c>
      <c r="E134" s="185" t="s">
        <v>295</v>
      </c>
      <c r="F134" s="186" t="s">
        <v>296</v>
      </c>
      <c r="G134" s="187" t="s">
        <v>261</v>
      </c>
      <c r="H134" s="188">
        <v>6.073</v>
      </c>
      <c r="I134" s="189"/>
      <c r="J134" s="190">
        <f>ROUND(I134*H134,2)</f>
        <v>0</v>
      </c>
      <c r="K134" s="186" t="s">
        <v>244</v>
      </c>
      <c r="L134" s="38"/>
      <c r="M134" s="191" t="s">
        <v>1</v>
      </c>
      <c r="N134" s="192" t="s">
        <v>41</v>
      </c>
      <c r="O134" s="60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17" t="s">
        <v>245</v>
      </c>
      <c r="AT134" s="17" t="s">
        <v>240</v>
      </c>
      <c r="AU134" s="17" t="s">
        <v>79</v>
      </c>
      <c r="AY134" s="17" t="s">
        <v>238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77</v>
      </c>
      <c r="BK134" s="195">
        <f>ROUND(I134*H134,2)</f>
        <v>0</v>
      </c>
      <c r="BL134" s="17" t="s">
        <v>245</v>
      </c>
      <c r="BM134" s="17" t="s">
        <v>297</v>
      </c>
    </row>
    <row r="135" spans="2:47" s="1" customFormat="1" ht="27">
      <c r="B135" s="34"/>
      <c r="C135" s="35"/>
      <c r="D135" s="196" t="s">
        <v>247</v>
      </c>
      <c r="E135" s="35"/>
      <c r="F135" s="197" t="s">
        <v>298</v>
      </c>
      <c r="G135" s="35"/>
      <c r="H135" s="35"/>
      <c r="I135" s="113"/>
      <c r="J135" s="35"/>
      <c r="K135" s="35"/>
      <c r="L135" s="38"/>
      <c r="M135" s="198"/>
      <c r="N135" s="60"/>
      <c r="O135" s="60"/>
      <c r="P135" s="60"/>
      <c r="Q135" s="60"/>
      <c r="R135" s="60"/>
      <c r="S135" s="60"/>
      <c r="T135" s="61"/>
      <c r="AT135" s="17" t="s">
        <v>247</v>
      </c>
      <c r="AU135" s="17" t="s">
        <v>79</v>
      </c>
    </row>
    <row r="136" spans="2:51" s="12" customFormat="1" ht="10">
      <c r="B136" s="199"/>
      <c r="C136" s="200"/>
      <c r="D136" s="196" t="s">
        <v>249</v>
      </c>
      <c r="E136" s="201" t="s">
        <v>1</v>
      </c>
      <c r="F136" s="202" t="s">
        <v>154</v>
      </c>
      <c r="G136" s="200"/>
      <c r="H136" s="203">
        <v>6.073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249</v>
      </c>
      <c r="AU136" s="209" t="s">
        <v>79</v>
      </c>
      <c r="AV136" s="12" t="s">
        <v>79</v>
      </c>
      <c r="AW136" s="12" t="s">
        <v>32</v>
      </c>
      <c r="AX136" s="12" t="s">
        <v>77</v>
      </c>
      <c r="AY136" s="209" t="s">
        <v>238</v>
      </c>
    </row>
    <row r="137" spans="2:65" s="1" customFormat="1" ht="19" customHeight="1">
      <c r="B137" s="34"/>
      <c r="C137" s="184" t="s">
        <v>299</v>
      </c>
      <c r="D137" s="184" t="s">
        <v>240</v>
      </c>
      <c r="E137" s="185" t="s">
        <v>300</v>
      </c>
      <c r="F137" s="186" t="s">
        <v>301</v>
      </c>
      <c r="G137" s="187" t="s">
        <v>261</v>
      </c>
      <c r="H137" s="188">
        <v>12.146</v>
      </c>
      <c r="I137" s="189"/>
      <c r="J137" s="190">
        <f>ROUND(I137*H137,2)</f>
        <v>0</v>
      </c>
      <c r="K137" s="186" t="s">
        <v>244</v>
      </c>
      <c r="L137" s="38"/>
      <c r="M137" s="191" t="s">
        <v>1</v>
      </c>
      <c r="N137" s="192" t="s">
        <v>41</v>
      </c>
      <c r="O137" s="60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17" t="s">
        <v>245</v>
      </c>
      <c r="AT137" s="17" t="s">
        <v>240</v>
      </c>
      <c r="AU137" s="17" t="s">
        <v>79</v>
      </c>
      <c r="AY137" s="17" t="s">
        <v>238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77</v>
      </c>
      <c r="BK137" s="195">
        <f>ROUND(I137*H137,2)</f>
        <v>0</v>
      </c>
      <c r="BL137" s="17" t="s">
        <v>245</v>
      </c>
      <c r="BM137" s="17" t="s">
        <v>302</v>
      </c>
    </row>
    <row r="138" spans="2:47" s="1" customFormat="1" ht="27">
      <c r="B138" s="34"/>
      <c r="C138" s="35"/>
      <c r="D138" s="196" t="s">
        <v>247</v>
      </c>
      <c r="E138" s="35"/>
      <c r="F138" s="197" t="s">
        <v>303</v>
      </c>
      <c r="G138" s="35"/>
      <c r="H138" s="35"/>
      <c r="I138" s="113"/>
      <c r="J138" s="35"/>
      <c r="K138" s="35"/>
      <c r="L138" s="38"/>
      <c r="M138" s="198"/>
      <c r="N138" s="60"/>
      <c r="O138" s="60"/>
      <c r="P138" s="60"/>
      <c r="Q138" s="60"/>
      <c r="R138" s="60"/>
      <c r="S138" s="60"/>
      <c r="T138" s="61"/>
      <c r="AT138" s="17" t="s">
        <v>247</v>
      </c>
      <c r="AU138" s="17" t="s">
        <v>79</v>
      </c>
    </row>
    <row r="139" spans="2:51" s="12" customFormat="1" ht="10">
      <c r="B139" s="199"/>
      <c r="C139" s="200"/>
      <c r="D139" s="196" t="s">
        <v>249</v>
      </c>
      <c r="E139" s="201" t="s">
        <v>1</v>
      </c>
      <c r="F139" s="202" t="s">
        <v>304</v>
      </c>
      <c r="G139" s="200"/>
      <c r="H139" s="203">
        <v>12.146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249</v>
      </c>
      <c r="AU139" s="209" t="s">
        <v>79</v>
      </c>
      <c r="AV139" s="12" t="s">
        <v>79</v>
      </c>
      <c r="AW139" s="12" t="s">
        <v>32</v>
      </c>
      <c r="AX139" s="12" t="s">
        <v>77</v>
      </c>
      <c r="AY139" s="209" t="s">
        <v>238</v>
      </c>
    </row>
    <row r="140" spans="2:65" s="1" customFormat="1" ht="19" customHeight="1">
      <c r="B140" s="34"/>
      <c r="C140" s="184" t="s">
        <v>305</v>
      </c>
      <c r="D140" s="184" t="s">
        <v>240</v>
      </c>
      <c r="E140" s="185" t="s">
        <v>306</v>
      </c>
      <c r="F140" s="186" t="s">
        <v>307</v>
      </c>
      <c r="G140" s="187" t="s">
        <v>261</v>
      </c>
      <c r="H140" s="188">
        <v>6.073</v>
      </c>
      <c r="I140" s="189"/>
      <c r="J140" s="190">
        <f>ROUND(I140*H140,2)</f>
        <v>0</v>
      </c>
      <c r="K140" s="186" t="s">
        <v>244</v>
      </c>
      <c r="L140" s="38"/>
      <c r="M140" s="191" t="s">
        <v>1</v>
      </c>
      <c r="N140" s="192" t="s">
        <v>41</v>
      </c>
      <c r="O140" s="60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AR140" s="17" t="s">
        <v>245</v>
      </c>
      <c r="AT140" s="17" t="s">
        <v>240</v>
      </c>
      <c r="AU140" s="17" t="s">
        <v>79</v>
      </c>
      <c r="AY140" s="17" t="s">
        <v>238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77</v>
      </c>
      <c r="BK140" s="195">
        <f>ROUND(I140*H140,2)</f>
        <v>0</v>
      </c>
      <c r="BL140" s="17" t="s">
        <v>245</v>
      </c>
      <c r="BM140" s="17" t="s">
        <v>308</v>
      </c>
    </row>
    <row r="141" spans="2:47" s="1" customFormat="1" ht="27">
      <c r="B141" s="34"/>
      <c r="C141" s="35"/>
      <c r="D141" s="196" t="s">
        <v>247</v>
      </c>
      <c r="E141" s="35"/>
      <c r="F141" s="197" t="s">
        <v>309</v>
      </c>
      <c r="G141" s="35"/>
      <c r="H141" s="35"/>
      <c r="I141" s="113"/>
      <c r="J141" s="35"/>
      <c r="K141" s="35"/>
      <c r="L141" s="38"/>
      <c r="M141" s="198"/>
      <c r="N141" s="60"/>
      <c r="O141" s="60"/>
      <c r="P141" s="60"/>
      <c r="Q141" s="60"/>
      <c r="R141" s="60"/>
      <c r="S141" s="60"/>
      <c r="T141" s="61"/>
      <c r="AT141" s="17" t="s">
        <v>247</v>
      </c>
      <c r="AU141" s="17" t="s">
        <v>79</v>
      </c>
    </row>
    <row r="142" spans="2:51" s="12" customFormat="1" ht="10">
      <c r="B142" s="199"/>
      <c r="C142" s="200"/>
      <c r="D142" s="196" t="s">
        <v>249</v>
      </c>
      <c r="E142" s="201" t="s">
        <v>1</v>
      </c>
      <c r="F142" s="202" t="s">
        <v>154</v>
      </c>
      <c r="G142" s="200"/>
      <c r="H142" s="203">
        <v>6.073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249</v>
      </c>
      <c r="AU142" s="209" t="s">
        <v>79</v>
      </c>
      <c r="AV142" s="12" t="s">
        <v>79</v>
      </c>
      <c r="AW142" s="12" t="s">
        <v>32</v>
      </c>
      <c r="AX142" s="12" t="s">
        <v>77</v>
      </c>
      <c r="AY142" s="209" t="s">
        <v>238</v>
      </c>
    </row>
    <row r="143" spans="2:65" s="1" customFormat="1" ht="19" customHeight="1">
      <c r="B143" s="34"/>
      <c r="C143" s="184" t="s">
        <v>310</v>
      </c>
      <c r="D143" s="184" t="s">
        <v>240</v>
      </c>
      <c r="E143" s="185" t="s">
        <v>311</v>
      </c>
      <c r="F143" s="186" t="s">
        <v>312</v>
      </c>
      <c r="G143" s="187" t="s">
        <v>261</v>
      </c>
      <c r="H143" s="188">
        <v>5.139</v>
      </c>
      <c r="I143" s="189"/>
      <c r="J143" s="190">
        <f>ROUND(I143*H143,2)</f>
        <v>0</v>
      </c>
      <c r="K143" s="186" t="s">
        <v>244</v>
      </c>
      <c r="L143" s="38"/>
      <c r="M143" s="191" t="s">
        <v>1</v>
      </c>
      <c r="N143" s="192" t="s">
        <v>41</v>
      </c>
      <c r="O143" s="60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AR143" s="17" t="s">
        <v>245</v>
      </c>
      <c r="AT143" s="17" t="s">
        <v>240</v>
      </c>
      <c r="AU143" s="17" t="s">
        <v>79</v>
      </c>
      <c r="AY143" s="17" t="s">
        <v>238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7" t="s">
        <v>77</v>
      </c>
      <c r="BK143" s="195">
        <f>ROUND(I143*H143,2)</f>
        <v>0</v>
      </c>
      <c r="BL143" s="17" t="s">
        <v>245</v>
      </c>
      <c r="BM143" s="17" t="s">
        <v>313</v>
      </c>
    </row>
    <row r="144" spans="2:47" s="1" customFormat="1" ht="27">
      <c r="B144" s="34"/>
      <c r="C144" s="35"/>
      <c r="D144" s="196" t="s">
        <v>247</v>
      </c>
      <c r="E144" s="35"/>
      <c r="F144" s="197" t="s">
        <v>314</v>
      </c>
      <c r="G144" s="35"/>
      <c r="H144" s="35"/>
      <c r="I144" s="113"/>
      <c r="J144" s="35"/>
      <c r="K144" s="35"/>
      <c r="L144" s="38"/>
      <c r="M144" s="198"/>
      <c r="N144" s="60"/>
      <c r="O144" s="60"/>
      <c r="P144" s="60"/>
      <c r="Q144" s="60"/>
      <c r="R144" s="60"/>
      <c r="S144" s="60"/>
      <c r="T144" s="61"/>
      <c r="AT144" s="17" t="s">
        <v>247</v>
      </c>
      <c r="AU144" s="17" t="s">
        <v>79</v>
      </c>
    </row>
    <row r="145" spans="2:51" s="12" customFormat="1" ht="10">
      <c r="B145" s="199"/>
      <c r="C145" s="200"/>
      <c r="D145" s="196" t="s">
        <v>249</v>
      </c>
      <c r="E145" s="201" t="s">
        <v>157</v>
      </c>
      <c r="F145" s="202" t="s">
        <v>315</v>
      </c>
      <c r="G145" s="200"/>
      <c r="H145" s="203">
        <v>5.139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249</v>
      </c>
      <c r="AU145" s="209" t="s">
        <v>79</v>
      </c>
      <c r="AV145" s="12" t="s">
        <v>79</v>
      </c>
      <c r="AW145" s="12" t="s">
        <v>32</v>
      </c>
      <c r="AX145" s="12" t="s">
        <v>77</v>
      </c>
      <c r="AY145" s="209" t="s">
        <v>238</v>
      </c>
    </row>
    <row r="146" spans="2:65" s="1" customFormat="1" ht="19" customHeight="1">
      <c r="B146" s="34"/>
      <c r="C146" s="184" t="s">
        <v>316</v>
      </c>
      <c r="D146" s="184" t="s">
        <v>240</v>
      </c>
      <c r="E146" s="185" t="s">
        <v>317</v>
      </c>
      <c r="F146" s="186" t="s">
        <v>318</v>
      </c>
      <c r="G146" s="187" t="s">
        <v>261</v>
      </c>
      <c r="H146" s="188">
        <v>85.022</v>
      </c>
      <c r="I146" s="189"/>
      <c r="J146" s="190">
        <f>ROUND(I146*H146,2)</f>
        <v>0</v>
      </c>
      <c r="K146" s="186" t="s">
        <v>244</v>
      </c>
      <c r="L146" s="38"/>
      <c r="M146" s="191" t="s">
        <v>1</v>
      </c>
      <c r="N146" s="192" t="s">
        <v>41</v>
      </c>
      <c r="O146" s="60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17" t="s">
        <v>245</v>
      </c>
      <c r="AT146" s="17" t="s">
        <v>240</v>
      </c>
      <c r="AU146" s="17" t="s">
        <v>79</v>
      </c>
      <c r="AY146" s="17" t="s">
        <v>238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77</v>
      </c>
      <c r="BK146" s="195">
        <f>ROUND(I146*H146,2)</f>
        <v>0</v>
      </c>
      <c r="BL146" s="17" t="s">
        <v>245</v>
      </c>
      <c r="BM146" s="17" t="s">
        <v>319</v>
      </c>
    </row>
    <row r="147" spans="2:47" s="1" customFormat="1" ht="27">
      <c r="B147" s="34"/>
      <c r="C147" s="35"/>
      <c r="D147" s="196" t="s">
        <v>247</v>
      </c>
      <c r="E147" s="35"/>
      <c r="F147" s="197" t="s">
        <v>320</v>
      </c>
      <c r="G147" s="35"/>
      <c r="H147" s="35"/>
      <c r="I147" s="113"/>
      <c r="J147" s="35"/>
      <c r="K147" s="35"/>
      <c r="L147" s="38"/>
      <c r="M147" s="198"/>
      <c r="N147" s="60"/>
      <c r="O147" s="60"/>
      <c r="P147" s="60"/>
      <c r="Q147" s="60"/>
      <c r="R147" s="60"/>
      <c r="S147" s="60"/>
      <c r="T147" s="61"/>
      <c r="AT147" s="17" t="s">
        <v>247</v>
      </c>
      <c r="AU147" s="17" t="s">
        <v>79</v>
      </c>
    </row>
    <row r="148" spans="2:51" s="12" customFormat="1" ht="10">
      <c r="B148" s="199"/>
      <c r="C148" s="200"/>
      <c r="D148" s="196" t="s">
        <v>249</v>
      </c>
      <c r="E148" s="201" t="s">
        <v>1</v>
      </c>
      <c r="F148" s="202" t="s">
        <v>321</v>
      </c>
      <c r="G148" s="200"/>
      <c r="H148" s="203">
        <v>85.022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249</v>
      </c>
      <c r="AU148" s="209" t="s">
        <v>79</v>
      </c>
      <c r="AV148" s="12" t="s">
        <v>79</v>
      </c>
      <c r="AW148" s="12" t="s">
        <v>32</v>
      </c>
      <c r="AX148" s="12" t="s">
        <v>77</v>
      </c>
      <c r="AY148" s="209" t="s">
        <v>238</v>
      </c>
    </row>
    <row r="149" spans="2:65" s="1" customFormat="1" ht="19" customHeight="1">
      <c r="B149" s="34"/>
      <c r="C149" s="184" t="s">
        <v>322</v>
      </c>
      <c r="D149" s="184" t="s">
        <v>240</v>
      </c>
      <c r="E149" s="185" t="s">
        <v>323</v>
      </c>
      <c r="F149" s="186" t="s">
        <v>324</v>
      </c>
      <c r="G149" s="187" t="s">
        <v>261</v>
      </c>
      <c r="H149" s="188">
        <v>6.073</v>
      </c>
      <c r="I149" s="189"/>
      <c r="J149" s="190">
        <f>ROUND(I149*H149,2)</f>
        <v>0</v>
      </c>
      <c r="K149" s="186" t="s">
        <v>244</v>
      </c>
      <c r="L149" s="38"/>
      <c r="M149" s="191" t="s">
        <v>1</v>
      </c>
      <c r="N149" s="192" t="s">
        <v>41</v>
      </c>
      <c r="O149" s="60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AR149" s="17" t="s">
        <v>245</v>
      </c>
      <c r="AT149" s="17" t="s">
        <v>240</v>
      </c>
      <c r="AU149" s="17" t="s">
        <v>79</v>
      </c>
      <c r="AY149" s="17" t="s">
        <v>238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77</v>
      </c>
      <c r="BK149" s="195">
        <f>ROUND(I149*H149,2)</f>
        <v>0</v>
      </c>
      <c r="BL149" s="17" t="s">
        <v>245</v>
      </c>
      <c r="BM149" s="17" t="s">
        <v>325</v>
      </c>
    </row>
    <row r="150" spans="2:47" s="1" customFormat="1" ht="18">
      <c r="B150" s="34"/>
      <c r="C150" s="35"/>
      <c r="D150" s="196" t="s">
        <v>247</v>
      </c>
      <c r="E150" s="35"/>
      <c r="F150" s="197" t="s">
        <v>326</v>
      </c>
      <c r="G150" s="35"/>
      <c r="H150" s="35"/>
      <c r="I150" s="113"/>
      <c r="J150" s="35"/>
      <c r="K150" s="35"/>
      <c r="L150" s="38"/>
      <c r="M150" s="198"/>
      <c r="N150" s="60"/>
      <c r="O150" s="60"/>
      <c r="P150" s="60"/>
      <c r="Q150" s="60"/>
      <c r="R150" s="60"/>
      <c r="S150" s="60"/>
      <c r="T150" s="61"/>
      <c r="AT150" s="17" t="s">
        <v>247</v>
      </c>
      <c r="AU150" s="17" t="s">
        <v>79</v>
      </c>
    </row>
    <row r="151" spans="2:51" s="12" customFormat="1" ht="10">
      <c r="B151" s="199"/>
      <c r="C151" s="200"/>
      <c r="D151" s="196" t="s">
        <v>249</v>
      </c>
      <c r="E151" s="201" t="s">
        <v>1</v>
      </c>
      <c r="F151" s="202" t="s">
        <v>154</v>
      </c>
      <c r="G151" s="200"/>
      <c r="H151" s="203">
        <v>6.073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249</v>
      </c>
      <c r="AU151" s="209" t="s">
        <v>79</v>
      </c>
      <c r="AV151" s="12" t="s">
        <v>79</v>
      </c>
      <c r="AW151" s="12" t="s">
        <v>32</v>
      </c>
      <c r="AX151" s="12" t="s">
        <v>77</v>
      </c>
      <c r="AY151" s="209" t="s">
        <v>238</v>
      </c>
    </row>
    <row r="152" spans="2:65" s="1" customFormat="1" ht="19" customHeight="1">
      <c r="B152" s="34"/>
      <c r="C152" s="184" t="s">
        <v>8</v>
      </c>
      <c r="D152" s="184" t="s">
        <v>240</v>
      </c>
      <c r="E152" s="185" t="s">
        <v>327</v>
      </c>
      <c r="F152" s="186" t="s">
        <v>328</v>
      </c>
      <c r="G152" s="187" t="s">
        <v>261</v>
      </c>
      <c r="H152" s="188">
        <v>5.139</v>
      </c>
      <c r="I152" s="189"/>
      <c r="J152" s="190">
        <f>ROUND(I152*H152,2)</f>
        <v>0</v>
      </c>
      <c r="K152" s="186" t="s">
        <v>244</v>
      </c>
      <c r="L152" s="38"/>
      <c r="M152" s="191" t="s">
        <v>1</v>
      </c>
      <c r="N152" s="192" t="s">
        <v>41</v>
      </c>
      <c r="O152" s="60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7" t="s">
        <v>245</v>
      </c>
      <c r="AT152" s="17" t="s">
        <v>240</v>
      </c>
      <c r="AU152" s="17" t="s">
        <v>79</v>
      </c>
      <c r="AY152" s="17" t="s">
        <v>238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77</v>
      </c>
      <c r="BK152" s="195">
        <f>ROUND(I152*H152,2)</f>
        <v>0</v>
      </c>
      <c r="BL152" s="17" t="s">
        <v>245</v>
      </c>
      <c r="BM152" s="17" t="s">
        <v>329</v>
      </c>
    </row>
    <row r="153" spans="2:47" s="1" customFormat="1" ht="10">
      <c r="B153" s="34"/>
      <c r="C153" s="35"/>
      <c r="D153" s="196" t="s">
        <v>247</v>
      </c>
      <c r="E153" s="35"/>
      <c r="F153" s="197" t="s">
        <v>328</v>
      </c>
      <c r="G153" s="35"/>
      <c r="H153" s="35"/>
      <c r="I153" s="113"/>
      <c r="J153" s="35"/>
      <c r="K153" s="35"/>
      <c r="L153" s="38"/>
      <c r="M153" s="198"/>
      <c r="N153" s="60"/>
      <c r="O153" s="60"/>
      <c r="P153" s="60"/>
      <c r="Q153" s="60"/>
      <c r="R153" s="60"/>
      <c r="S153" s="60"/>
      <c r="T153" s="61"/>
      <c r="AT153" s="17" t="s">
        <v>247</v>
      </c>
      <c r="AU153" s="17" t="s">
        <v>79</v>
      </c>
    </row>
    <row r="154" spans="2:51" s="12" customFormat="1" ht="10">
      <c r="B154" s="199"/>
      <c r="C154" s="200"/>
      <c r="D154" s="196" t="s">
        <v>249</v>
      </c>
      <c r="E154" s="201" t="s">
        <v>1</v>
      </c>
      <c r="F154" s="202" t="s">
        <v>157</v>
      </c>
      <c r="G154" s="200"/>
      <c r="H154" s="203">
        <v>5.139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249</v>
      </c>
      <c r="AU154" s="209" t="s">
        <v>79</v>
      </c>
      <c r="AV154" s="12" t="s">
        <v>79</v>
      </c>
      <c r="AW154" s="12" t="s">
        <v>32</v>
      </c>
      <c r="AX154" s="12" t="s">
        <v>77</v>
      </c>
      <c r="AY154" s="209" t="s">
        <v>238</v>
      </c>
    </row>
    <row r="155" spans="2:65" s="1" customFormat="1" ht="19" customHeight="1">
      <c r="B155" s="34"/>
      <c r="C155" s="184" t="s">
        <v>330</v>
      </c>
      <c r="D155" s="184" t="s">
        <v>240</v>
      </c>
      <c r="E155" s="185" t="s">
        <v>331</v>
      </c>
      <c r="F155" s="186" t="s">
        <v>332</v>
      </c>
      <c r="G155" s="187" t="s">
        <v>333</v>
      </c>
      <c r="H155" s="188">
        <v>10.278</v>
      </c>
      <c r="I155" s="189"/>
      <c r="J155" s="190">
        <f>ROUND(I155*H155,2)</f>
        <v>0</v>
      </c>
      <c r="K155" s="186" t="s">
        <v>244</v>
      </c>
      <c r="L155" s="38"/>
      <c r="M155" s="191" t="s">
        <v>1</v>
      </c>
      <c r="N155" s="192" t="s">
        <v>41</v>
      </c>
      <c r="O155" s="60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17" t="s">
        <v>245</v>
      </c>
      <c r="AT155" s="17" t="s">
        <v>240</v>
      </c>
      <c r="AU155" s="17" t="s">
        <v>79</v>
      </c>
      <c r="AY155" s="17" t="s">
        <v>238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77</v>
      </c>
      <c r="BK155" s="195">
        <f>ROUND(I155*H155,2)</f>
        <v>0</v>
      </c>
      <c r="BL155" s="17" t="s">
        <v>245</v>
      </c>
      <c r="BM155" s="17" t="s">
        <v>334</v>
      </c>
    </row>
    <row r="156" spans="2:47" s="1" customFormat="1" ht="10">
      <c r="B156" s="34"/>
      <c r="C156" s="35"/>
      <c r="D156" s="196" t="s">
        <v>247</v>
      </c>
      <c r="E156" s="35"/>
      <c r="F156" s="197" t="s">
        <v>335</v>
      </c>
      <c r="G156" s="35"/>
      <c r="H156" s="35"/>
      <c r="I156" s="113"/>
      <c r="J156" s="35"/>
      <c r="K156" s="35"/>
      <c r="L156" s="38"/>
      <c r="M156" s="198"/>
      <c r="N156" s="60"/>
      <c r="O156" s="60"/>
      <c r="P156" s="60"/>
      <c r="Q156" s="60"/>
      <c r="R156" s="60"/>
      <c r="S156" s="60"/>
      <c r="T156" s="61"/>
      <c r="AT156" s="17" t="s">
        <v>247</v>
      </c>
      <c r="AU156" s="17" t="s">
        <v>79</v>
      </c>
    </row>
    <row r="157" spans="2:51" s="12" customFormat="1" ht="10">
      <c r="B157" s="199"/>
      <c r="C157" s="200"/>
      <c r="D157" s="196" t="s">
        <v>249</v>
      </c>
      <c r="E157" s="201" t="s">
        <v>1</v>
      </c>
      <c r="F157" s="202" t="s">
        <v>336</v>
      </c>
      <c r="G157" s="200"/>
      <c r="H157" s="203">
        <v>10.278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249</v>
      </c>
      <c r="AU157" s="209" t="s">
        <v>79</v>
      </c>
      <c r="AV157" s="12" t="s">
        <v>79</v>
      </c>
      <c r="AW157" s="12" t="s">
        <v>32</v>
      </c>
      <c r="AX157" s="12" t="s">
        <v>77</v>
      </c>
      <c r="AY157" s="209" t="s">
        <v>238</v>
      </c>
    </row>
    <row r="158" spans="2:65" s="1" customFormat="1" ht="19" customHeight="1">
      <c r="B158" s="34"/>
      <c r="C158" s="184" t="s">
        <v>337</v>
      </c>
      <c r="D158" s="184" t="s">
        <v>240</v>
      </c>
      <c r="E158" s="185" t="s">
        <v>338</v>
      </c>
      <c r="F158" s="186" t="s">
        <v>339</v>
      </c>
      <c r="G158" s="187" t="s">
        <v>261</v>
      </c>
      <c r="H158" s="188">
        <v>5.76</v>
      </c>
      <c r="I158" s="189"/>
      <c r="J158" s="190">
        <f>ROUND(I158*H158,2)</f>
        <v>0</v>
      </c>
      <c r="K158" s="186" t="s">
        <v>244</v>
      </c>
      <c r="L158" s="38"/>
      <c r="M158" s="191" t="s">
        <v>1</v>
      </c>
      <c r="N158" s="192" t="s">
        <v>41</v>
      </c>
      <c r="O158" s="60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AR158" s="17" t="s">
        <v>245</v>
      </c>
      <c r="AT158" s="17" t="s">
        <v>240</v>
      </c>
      <c r="AU158" s="17" t="s">
        <v>79</v>
      </c>
      <c r="AY158" s="17" t="s">
        <v>238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77</v>
      </c>
      <c r="BK158" s="195">
        <f>ROUND(I158*H158,2)</f>
        <v>0</v>
      </c>
      <c r="BL158" s="17" t="s">
        <v>245</v>
      </c>
      <c r="BM158" s="17" t="s">
        <v>340</v>
      </c>
    </row>
    <row r="159" spans="2:47" s="1" customFormat="1" ht="18">
      <c r="B159" s="34"/>
      <c r="C159" s="35"/>
      <c r="D159" s="196" t="s">
        <v>247</v>
      </c>
      <c r="E159" s="35"/>
      <c r="F159" s="197" t="s">
        <v>341</v>
      </c>
      <c r="G159" s="35"/>
      <c r="H159" s="35"/>
      <c r="I159" s="113"/>
      <c r="J159" s="35"/>
      <c r="K159" s="35"/>
      <c r="L159" s="38"/>
      <c r="M159" s="198"/>
      <c r="N159" s="60"/>
      <c r="O159" s="60"/>
      <c r="P159" s="60"/>
      <c r="Q159" s="60"/>
      <c r="R159" s="60"/>
      <c r="S159" s="60"/>
      <c r="T159" s="61"/>
      <c r="AT159" s="17" t="s">
        <v>247</v>
      </c>
      <c r="AU159" s="17" t="s">
        <v>79</v>
      </c>
    </row>
    <row r="160" spans="2:51" s="12" customFormat="1" ht="10">
      <c r="B160" s="199"/>
      <c r="C160" s="200"/>
      <c r="D160" s="196" t="s">
        <v>249</v>
      </c>
      <c r="E160" s="201" t="s">
        <v>1</v>
      </c>
      <c r="F160" s="202" t="s">
        <v>342</v>
      </c>
      <c r="G160" s="200"/>
      <c r="H160" s="203">
        <v>5.76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249</v>
      </c>
      <c r="AU160" s="209" t="s">
        <v>79</v>
      </c>
      <c r="AV160" s="12" t="s">
        <v>79</v>
      </c>
      <c r="AW160" s="12" t="s">
        <v>32</v>
      </c>
      <c r="AX160" s="12" t="s">
        <v>77</v>
      </c>
      <c r="AY160" s="209" t="s">
        <v>238</v>
      </c>
    </row>
    <row r="161" spans="2:63" s="11" customFormat="1" ht="22.75" customHeight="1">
      <c r="B161" s="168"/>
      <c r="C161" s="169"/>
      <c r="D161" s="170" t="s">
        <v>69</v>
      </c>
      <c r="E161" s="182" t="s">
        <v>79</v>
      </c>
      <c r="F161" s="182" t="s">
        <v>343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SUM(P162:P175)</f>
        <v>0</v>
      </c>
      <c r="Q161" s="176"/>
      <c r="R161" s="177">
        <f>SUM(R162:R175)</f>
        <v>10.04148572</v>
      </c>
      <c r="S161" s="176"/>
      <c r="T161" s="178">
        <f>SUM(T162:T175)</f>
        <v>0</v>
      </c>
      <c r="AR161" s="179" t="s">
        <v>77</v>
      </c>
      <c r="AT161" s="180" t="s">
        <v>69</v>
      </c>
      <c r="AU161" s="180" t="s">
        <v>77</v>
      </c>
      <c r="AY161" s="179" t="s">
        <v>238</v>
      </c>
      <c r="BK161" s="181">
        <f>SUM(BK162:BK175)</f>
        <v>0</v>
      </c>
    </row>
    <row r="162" spans="2:65" s="1" customFormat="1" ht="19" customHeight="1">
      <c r="B162" s="34"/>
      <c r="C162" s="184" t="s">
        <v>344</v>
      </c>
      <c r="D162" s="184" t="s">
        <v>240</v>
      </c>
      <c r="E162" s="185" t="s">
        <v>345</v>
      </c>
      <c r="F162" s="186" t="s">
        <v>346</v>
      </c>
      <c r="G162" s="187" t="s">
        <v>261</v>
      </c>
      <c r="H162" s="188">
        <v>4.88</v>
      </c>
      <c r="I162" s="189"/>
      <c r="J162" s="190">
        <f>ROUND(I162*H162,2)</f>
        <v>0</v>
      </c>
      <c r="K162" s="186" t="s">
        <v>244</v>
      </c>
      <c r="L162" s="38"/>
      <c r="M162" s="191" t="s">
        <v>1</v>
      </c>
      <c r="N162" s="192" t="s">
        <v>41</v>
      </c>
      <c r="O162" s="60"/>
      <c r="P162" s="193">
        <f>O162*H162</f>
        <v>0</v>
      </c>
      <c r="Q162" s="193">
        <v>1.9205</v>
      </c>
      <c r="R162" s="193">
        <f>Q162*H162</f>
        <v>9.37204</v>
      </c>
      <c r="S162" s="193">
        <v>0</v>
      </c>
      <c r="T162" s="194">
        <f>S162*H162</f>
        <v>0</v>
      </c>
      <c r="AR162" s="17" t="s">
        <v>245</v>
      </c>
      <c r="AT162" s="17" t="s">
        <v>240</v>
      </c>
      <c r="AU162" s="17" t="s">
        <v>79</v>
      </c>
      <c r="AY162" s="17" t="s">
        <v>238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7" t="s">
        <v>77</v>
      </c>
      <c r="BK162" s="195">
        <f>ROUND(I162*H162,2)</f>
        <v>0</v>
      </c>
      <c r="BL162" s="17" t="s">
        <v>245</v>
      </c>
      <c r="BM162" s="17" t="s">
        <v>347</v>
      </c>
    </row>
    <row r="163" spans="2:47" s="1" customFormat="1" ht="10">
      <c r="B163" s="34"/>
      <c r="C163" s="35"/>
      <c r="D163" s="196" t="s">
        <v>247</v>
      </c>
      <c r="E163" s="35"/>
      <c r="F163" s="197" t="s">
        <v>346</v>
      </c>
      <c r="G163" s="35"/>
      <c r="H163" s="35"/>
      <c r="I163" s="113"/>
      <c r="J163" s="35"/>
      <c r="K163" s="35"/>
      <c r="L163" s="38"/>
      <c r="M163" s="198"/>
      <c r="N163" s="60"/>
      <c r="O163" s="60"/>
      <c r="P163" s="60"/>
      <c r="Q163" s="60"/>
      <c r="R163" s="60"/>
      <c r="S163" s="60"/>
      <c r="T163" s="61"/>
      <c r="AT163" s="17" t="s">
        <v>247</v>
      </c>
      <c r="AU163" s="17" t="s">
        <v>79</v>
      </c>
    </row>
    <row r="164" spans="2:51" s="12" customFormat="1" ht="10">
      <c r="B164" s="199"/>
      <c r="C164" s="200"/>
      <c r="D164" s="196" t="s">
        <v>249</v>
      </c>
      <c r="E164" s="201" t="s">
        <v>1</v>
      </c>
      <c r="F164" s="202" t="s">
        <v>348</v>
      </c>
      <c r="G164" s="200"/>
      <c r="H164" s="203">
        <v>4.88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249</v>
      </c>
      <c r="AU164" s="209" t="s">
        <v>79</v>
      </c>
      <c r="AV164" s="12" t="s">
        <v>79</v>
      </c>
      <c r="AW164" s="12" t="s">
        <v>32</v>
      </c>
      <c r="AX164" s="12" t="s">
        <v>77</v>
      </c>
      <c r="AY164" s="209" t="s">
        <v>238</v>
      </c>
    </row>
    <row r="165" spans="2:65" s="1" customFormat="1" ht="19" customHeight="1">
      <c r="B165" s="34"/>
      <c r="C165" s="184" t="s">
        <v>349</v>
      </c>
      <c r="D165" s="184" t="s">
        <v>240</v>
      </c>
      <c r="E165" s="185" t="s">
        <v>350</v>
      </c>
      <c r="F165" s="186" t="s">
        <v>351</v>
      </c>
      <c r="G165" s="187" t="s">
        <v>281</v>
      </c>
      <c r="H165" s="188">
        <v>12</v>
      </c>
      <c r="I165" s="189"/>
      <c r="J165" s="190">
        <f>ROUND(I165*H165,2)</f>
        <v>0</v>
      </c>
      <c r="K165" s="186" t="s">
        <v>244</v>
      </c>
      <c r="L165" s="38"/>
      <c r="M165" s="191" t="s">
        <v>1</v>
      </c>
      <c r="N165" s="192" t="s">
        <v>41</v>
      </c>
      <c r="O165" s="60"/>
      <c r="P165" s="193">
        <f>O165*H165</f>
        <v>0</v>
      </c>
      <c r="Q165" s="193">
        <v>0.00073</v>
      </c>
      <c r="R165" s="193">
        <f>Q165*H165</f>
        <v>0.00876</v>
      </c>
      <c r="S165" s="193">
        <v>0</v>
      </c>
      <c r="T165" s="194">
        <f>S165*H165</f>
        <v>0</v>
      </c>
      <c r="AR165" s="17" t="s">
        <v>245</v>
      </c>
      <c r="AT165" s="17" t="s">
        <v>240</v>
      </c>
      <c r="AU165" s="17" t="s">
        <v>79</v>
      </c>
      <c r="AY165" s="17" t="s">
        <v>238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7" t="s">
        <v>77</v>
      </c>
      <c r="BK165" s="195">
        <f>ROUND(I165*H165,2)</f>
        <v>0</v>
      </c>
      <c r="BL165" s="17" t="s">
        <v>245</v>
      </c>
      <c r="BM165" s="17" t="s">
        <v>352</v>
      </c>
    </row>
    <row r="166" spans="2:47" s="1" customFormat="1" ht="10">
      <c r="B166" s="34"/>
      <c r="C166" s="35"/>
      <c r="D166" s="196" t="s">
        <v>247</v>
      </c>
      <c r="E166" s="35"/>
      <c r="F166" s="197" t="s">
        <v>353</v>
      </c>
      <c r="G166" s="35"/>
      <c r="H166" s="35"/>
      <c r="I166" s="113"/>
      <c r="J166" s="35"/>
      <c r="K166" s="35"/>
      <c r="L166" s="38"/>
      <c r="M166" s="198"/>
      <c r="N166" s="60"/>
      <c r="O166" s="60"/>
      <c r="P166" s="60"/>
      <c r="Q166" s="60"/>
      <c r="R166" s="60"/>
      <c r="S166" s="60"/>
      <c r="T166" s="61"/>
      <c r="AT166" s="17" t="s">
        <v>247</v>
      </c>
      <c r="AU166" s="17" t="s">
        <v>79</v>
      </c>
    </row>
    <row r="167" spans="2:65" s="1" customFormat="1" ht="19" customHeight="1">
      <c r="B167" s="34"/>
      <c r="C167" s="184" t="s">
        <v>354</v>
      </c>
      <c r="D167" s="184" t="s">
        <v>240</v>
      </c>
      <c r="E167" s="185" t="s">
        <v>355</v>
      </c>
      <c r="F167" s="186" t="s">
        <v>356</v>
      </c>
      <c r="G167" s="187" t="s">
        <v>357</v>
      </c>
      <c r="H167" s="188">
        <v>7.2</v>
      </c>
      <c r="I167" s="189"/>
      <c r="J167" s="190">
        <f>ROUND(I167*H167,2)</f>
        <v>0</v>
      </c>
      <c r="K167" s="186" t="s">
        <v>244</v>
      </c>
      <c r="L167" s="38"/>
      <c r="M167" s="191" t="s">
        <v>1</v>
      </c>
      <c r="N167" s="192" t="s">
        <v>41</v>
      </c>
      <c r="O167" s="60"/>
      <c r="P167" s="193">
        <f>O167*H167</f>
        <v>0</v>
      </c>
      <c r="Q167" s="193">
        <v>0.0001</v>
      </c>
      <c r="R167" s="193">
        <f>Q167*H167</f>
        <v>0.00072</v>
      </c>
      <c r="S167" s="193">
        <v>0</v>
      </c>
      <c r="T167" s="194">
        <f>S167*H167</f>
        <v>0</v>
      </c>
      <c r="AR167" s="17" t="s">
        <v>245</v>
      </c>
      <c r="AT167" s="17" t="s">
        <v>240</v>
      </c>
      <c r="AU167" s="17" t="s">
        <v>79</v>
      </c>
      <c r="AY167" s="17" t="s">
        <v>238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7" t="s">
        <v>77</v>
      </c>
      <c r="BK167" s="195">
        <f>ROUND(I167*H167,2)</f>
        <v>0</v>
      </c>
      <c r="BL167" s="17" t="s">
        <v>245</v>
      </c>
      <c r="BM167" s="17" t="s">
        <v>358</v>
      </c>
    </row>
    <row r="168" spans="2:47" s="1" customFormat="1" ht="18">
      <c r="B168" s="34"/>
      <c r="C168" s="35"/>
      <c r="D168" s="196" t="s">
        <v>247</v>
      </c>
      <c r="E168" s="35"/>
      <c r="F168" s="197" t="s">
        <v>359</v>
      </c>
      <c r="G168" s="35"/>
      <c r="H168" s="35"/>
      <c r="I168" s="113"/>
      <c r="J168" s="35"/>
      <c r="K168" s="35"/>
      <c r="L168" s="38"/>
      <c r="M168" s="198"/>
      <c r="N168" s="60"/>
      <c r="O168" s="60"/>
      <c r="P168" s="60"/>
      <c r="Q168" s="60"/>
      <c r="R168" s="60"/>
      <c r="S168" s="60"/>
      <c r="T168" s="61"/>
      <c r="AT168" s="17" t="s">
        <v>247</v>
      </c>
      <c r="AU168" s="17" t="s">
        <v>79</v>
      </c>
    </row>
    <row r="169" spans="2:51" s="12" customFormat="1" ht="10">
      <c r="B169" s="199"/>
      <c r="C169" s="200"/>
      <c r="D169" s="196" t="s">
        <v>249</v>
      </c>
      <c r="E169" s="201" t="s">
        <v>1</v>
      </c>
      <c r="F169" s="202" t="s">
        <v>360</v>
      </c>
      <c r="G169" s="200"/>
      <c r="H169" s="203">
        <v>7.2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249</v>
      </c>
      <c r="AU169" s="209" t="s">
        <v>79</v>
      </c>
      <c r="AV169" s="12" t="s">
        <v>79</v>
      </c>
      <c r="AW169" s="12" t="s">
        <v>32</v>
      </c>
      <c r="AX169" s="12" t="s">
        <v>77</v>
      </c>
      <c r="AY169" s="209" t="s">
        <v>238</v>
      </c>
    </row>
    <row r="170" spans="2:65" s="1" customFormat="1" ht="19" customHeight="1">
      <c r="B170" s="34"/>
      <c r="C170" s="221" t="s">
        <v>7</v>
      </c>
      <c r="D170" s="221" t="s">
        <v>361</v>
      </c>
      <c r="E170" s="222" t="s">
        <v>362</v>
      </c>
      <c r="F170" s="223" t="s">
        <v>363</v>
      </c>
      <c r="G170" s="224" t="s">
        <v>357</v>
      </c>
      <c r="H170" s="225">
        <v>8.28</v>
      </c>
      <c r="I170" s="226"/>
      <c r="J170" s="227">
        <f>ROUND(I170*H170,2)</f>
        <v>0</v>
      </c>
      <c r="K170" s="223" t="s">
        <v>244</v>
      </c>
      <c r="L170" s="228"/>
      <c r="M170" s="229" t="s">
        <v>1</v>
      </c>
      <c r="N170" s="230" t="s">
        <v>41</v>
      </c>
      <c r="O170" s="60"/>
      <c r="P170" s="193">
        <f>O170*H170</f>
        <v>0</v>
      </c>
      <c r="Q170" s="193">
        <v>0.0003</v>
      </c>
      <c r="R170" s="193">
        <f>Q170*H170</f>
        <v>0.0024839999999999997</v>
      </c>
      <c r="S170" s="193">
        <v>0</v>
      </c>
      <c r="T170" s="194">
        <f>S170*H170</f>
        <v>0</v>
      </c>
      <c r="AR170" s="17" t="s">
        <v>288</v>
      </c>
      <c r="AT170" s="17" t="s">
        <v>361</v>
      </c>
      <c r="AU170" s="17" t="s">
        <v>79</v>
      </c>
      <c r="AY170" s="17" t="s">
        <v>238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7" t="s">
        <v>77</v>
      </c>
      <c r="BK170" s="195">
        <f>ROUND(I170*H170,2)</f>
        <v>0</v>
      </c>
      <c r="BL170" s="17" t="s">
        <v>245</v>
      </c>
      <c r="BM170" s="17" t="s">
        <v>364</v>
      </c>
    </row>
    <row r="171" spans="2:47" s="1" customFormat="1" ht="18">
      <c r="B171" s="34"/>
      <c r="C171" s="35"/>
      <c r="D171" s="196" t="s">
        <v>247</v>
      </c>
      <c r="E171" s="35"/>
      <c r="F171" s="197" t="s">
        <v>365</v>
      </c>
      <c r="G171" s="35"/>
      <c r="H171" s="35"/>
      <c r="I171" s="113"/>
      <c r="J171" s="35"/>
      <c r="K171" s="35"/>
      <c r="L171" s="38"/>
      <c r="M171" s="198"/>
      <c r="N171" s="60"/>
      <c r="O171" s="60"/>
      <c r="P171" s="60"/>
      <c r="Q171" s="60"/>
      <c r="R171" s="60"/>
      <c r="S171" s="60"/>
      <c r="T171" s="61"/>
      <c r="AT171" s="17" t="s">
        <v>247</v>
      </c>
      <c r="AU171" s="17" t="s">
        <v>79</v>
      </c>
    </row>
    <row r="172" spans="2:51" s="12" customFormat="1" ht="10">
      <c r="B172" s="199"/>
      <c r="C172" s="200"/>
      <c r="D172" s="196" t="s">
        <v>249</v>
      </c>
      <c r="E172" s="201" t="s">
        <v>1</v>
      </c>
      <c r="F172" s="202" t="s">
        <v>366</v>
      </c>
      <c r="G172" s="200"/>
      <c r="H172" s="203">
        <v>8.28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249</v>
      </c>
      <c r="AU172" s="209" t="s">
        <v>79</v>
      </c>
      <c r="AV172" s="12" t="s">
        <v>79</v>
      </c>
      <c r="AW172" s="12" t="s">
        <v>32</v>
      </c>
      <c r="AX172" s="12" t="s">
        <v>77</v>
      </c>
      <c r="AY172" s="209" t="s">
        <v>238</v>
      </c>
    </row>
    <row r="173" spans="2:65" s="1" customFormat="1" ht="19" customHeight="1">
      <c r="B173" s="34"/>
      <c r="C173" s="184" t="s">
        <v>367</v>
      </c>
      <c r="D173" s="184" t="s">
        <v>240</v>
      </c>
      <c r="E173" s="185" t="s">
        <v>368</v>
      </c>
      <c r="F173" s="186" t="s">
        <v>369</v>
      </c>
      <c r="G173" s="187" t="s">
        <v>261</v>
      </c>
      <c r="H173" s="188">
        <v>0.268</v>
      </c>
      <c r="I173" s="189"/>
      <c r="J173" s="190">
        <f>ROUND(I173*H173,2)</f>
        <v>0</v>
      </c>
      <c r="K173" s="186" t="s">
        <v>244</v>
      </c>
      <c r="L173" s="38"/>
      <c r="M173" s="191" t="s">
        <v>1</v>
      </c>
      <c r="N173" s="192" t="s">
        <v>41</v>
      </c>
      <c r="O173" s="60"/>
      <c r="P173" s="193">
        <f>O173*H173</f>
        <v>0</v>
      </c>
      <c r="Q173" s="193">
        <v>2.45329</v>
      </c>
      <c r="R173" s="193">
        <f>Q173*H173</f>
        <v>0.65748172</v>
      </c>
      <c r="S173" s="193">
        <v>0</v>
      </c>
      <c r="T173" s="194">
        <f>S173*H173</f>
        <v>0</v>
      </c>
      <c r="AR173" s="17" t="s">
        <v>245</v>
      </c>
      <c r="AT173" s="17" t="s">
        <v>240</v>
      </c>
      <c r="AU173" s="17" t="s">
        <v>79</v>
      </c>
      <c r="AY173" s="17" t="s">
        <v>238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7" t="s">
        <v>77</v>
      </c>
      <c r="BK173" s="195">
        <f>ROUND(I173*H173,2)</f>
        <v>0</v>
      </c>
      <c r="BL173" s="17" t="s">
        <v>245</v>
      </c>
      <c r="BM173" s="17" t="s">
        <v>370</v>
      </c>
    </row>
    <row r="174" spans="2:47" s="1" customFormat="1" ht="10">
      <c r="B174" s="34"/>
      <c r="C174" s="35"/>
      <c r="D174" s="196" t="s">
        <v>247</v>
      </c>
      <c r="E174" s="35"/>
      <c r="F174" s="197" t="s">
        <v>371</v>
      </c>
      <c r="G174" s="35"/>
      <c r="H174" s="35"/>
      <c r="I174" s="113"/>
      <c r="J174" s="35"/>
      <c r="K174" s="35"/>
      <c r="L174" s="38"/>
      <c r="M174" s="198"/>
      <c r="N174" s="60"/>
      <c r="O174" s="60"/>
      <c r="P174" s="60"/>
      <c r="Q174" s="60"/>
      <c r="R174" s="60"/>
      <c r="S174" s="60"/>
      <c r="T174" s="61"/>
      <c r="AT174" s="17" t="s">
        <v>247</v>
      </c>
      <c r="AU174" s="17" t="s">
        <v>79</v>
      </c>
    </row>
    <row r="175" spans="2:51" s="12" customFormat="1" ht="10">
      <c r="B175" s="199"/>
      <c r="C175" s="200"/>
      <c r="D175" s="196" t="s">
        <v>249</v>
      </c>
      <c r="E175" s="201" t="s">
        <v>1</v>
      </c>
      <c r="F175" s="202" t="s">
        <v>372</v>
      </c>
      <c r="G175" s="200"/>
      <c r="H175" s="203">
        <v>0.268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249</v>
      </c>
      <c r="AU175" s="209" t="s">
        <v>79</v>
      </c>
      <c r="AV175" s="12" t="s">
        <v>79</v>
      </c>
      <c r="AW175" s="12" t="s">
        <v>32</v>
      </c>
      <c r="AX175" s="12" t="s">
        <v>77</v>
      </c>
      <c r="AY175" s="209" t="s">
        <v>238</v>
      </c>
    </row>
    <row r="176" spans="2:63" s="11" customFormat="1" ht="22.75" customHeight="1">
      <c r="B176" s="168"/>
      <c r="C176" s="169"/>
      <c r="D176" s="170" t="s">
        <v>69</v>
      </c>
      <c r="E176" s="182" t="s">
        <v>258</v>
      </c>
      <c r="F176" s="182" t="s">
        <v>373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SUM(P177:P221)</f>
        <v>0</v>
      </c>
      <c r="Q176" s="176"/>
      <c r="R176" s="177">
        <f>SUM(R177:R221)</f>
        <v>147.0149939</v>
      </c>
      <c r="S176" s="176"/>
      <c r="T176" s="178">
        <f>SUM(T177:T221)</f>
        <v>0.0020481600000000003</v>
      </c>
      <c r="AR176" s="179" t="s">
        <v>77</v>
      </c>
      <c r="AT176" s="180" t="s">
        <v>69</v>
      </c>
      <c r="AU176" s="180" t="s">
        <v>77</v>
      </c>
      <c r="AY176" s="179" t="s">
        <v>238</v>
      </c>
      <c r="BK176" s="181">
        <f>SUM(BK177:BK221)</f>
        <v>0</v>
      </c>
    </row>
    <row r="177" spans="2:65" s="1" customFormat="1" ht="19" customHeight="1">
      <c r="B177" s="34"/>
      <c r="C177" s="184" t="s">
        <v>374</v>
      </c>
      <c r="D177" s="184" t="s">
        <v>240</v>
      </c>
      <c r="E177" s="185" t="s">
        <v>375</v>
      </c>
      <c r="F177" s="186" t="s">
        <v>376</v>
      </c>
      <c r="G177" s="187" t="s">
        <v>261</v>
      </c>
      <c r="H177" s="188">
        <v>1.549</v>
      </c>
      <c r="I177" s="189"/>
      <c r="J177" s="190">
        <f>ROUND(I177*H177,2)</f>
        <v>0</v>
      </c>
      <c r="K177" s="186" t="s">
        <v>244</v>
      </c>
      <c r="L177" s="38"/>
      <c r="M177" s="191" t="s">
        <v>1</v>
      </c>
      <c r="N177" s="192" t="s">
        <v>41</v>
      </c>
      <c r="O177" s="60"/>
      <c r="P177" s="193">
        <f>O177*H177</f>
        <v>0</v>
      </c>
      <c r="Q177" s="193">
        <v>1.78636</v>
      </c>
      <c r="R177" s="193">
        <f>Q177*H177</f>
        <v>2.7670716399999997</v>
      </c>
      <c r="S177" s="193">
        <v>0</v>
      </c>
      <c r="T177" s="194">
        <f>S177*H177</f>
        <v>0</v>
      </c>
      <c r="AR177" s="17" t="s">
        <v>245</v>
      </c>
      <c r="AT177" s="17" t="s">
        <v>240</v>
      </c>
      <c r="AU177" s="17" t="s">
        <v>79</v>
      </c>
      <c r="AY177" s="17" t="s">
        <v>238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77</v>
      </c>
      <c r="BK177" s="195">
        <f>ROUND(I177*H177,2)</f>
        <v>0</v>
      </c>
      <c r="BL177" s="17" t="s">
        <v>245</v>
      </c>
      <c r="BM177" s="17" t="s">
        <v>377</v>
      </c>
    </row>
    <row r="178" spans="2:47" s="1" customFormat="1" ht="18">
      <c r="B178" s="34"/>
      <c r="C178" s="35"/>
      <c r="D178" s="196" t="s">
        <v>247</v>
      </c>
      <c r="E178" s="35"/>
      <c r="F178" s="197" t="s">
        <v>378</v>
      </c>
      <c r="G178" s="35"/>
      <c r="H178" s="35"/>
      <c r="I178" s="113"/>
      <c r="J178" s="35"/>
      <c r="K178" s="35"/>
      <c r="L178" s="38"/>
      <c r="M178" s="198"/>
      <c r="N178" s="60"/>
      <c r="O178" s="60"/>
      <c r="P178" s="60"/>
      <c r="Q178" s="60"/>
      <c r="R178" s="60"/>
      <c r="S178" s="60"/>
      <c r="T178" s="61"/>
      <c r="AT178" s="17" t="s">
        <v>247</v>
      </c>
      <c r="AU178" s="17" t="s">
        <v>79</v>
      </c>
    </row>
    <row r="179" spans="2:51" s="12" customFormat="1" ht="10">
      <c r="B179" s="199"/>
      <c r="C179" s="200"/>
      <c r="D179" s="196" t="s">
        <v>249</v>
      </c>
      <c r="E179" s="201" t="s">
        <v>165</v>
      </c>
      <c r="F179" s="202" t="s">
        <v>379</v>
      </c>
      <c r="G179" s="200"/>
      <c r="H179" s="203">
        <v>2.817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249</v>
      </c>
      <c r="AU179" s="209" t="s">
        <v>79</v>
      </c>
      <c r="AV179" s="12" t="s">
        <v>79</v>
      </c>
      <c r="AW179" s="12" t="s">
        <v>32</v>
      </c>
      <c r="AX179" s="12" t="s">
        <v>70</v>
      </c>
      <c r="AY179" s="209" t="s">
        <v>238</v>
      </c>
    </row>
    <row r="180" spans="2:51" s="12" customFormat="1" ht="10">
      <c r="B180" s="199"/>
      <c r="C180" s="200"/>
      <c r="D180" s="196" t="s">
        <v>249</v>
      </c>
      <c r="E180" s="201" t="s">
        <v>1</v>
      </c>
      <c r="F180" s="202" t="s">
        <v>380</v>
      </c>
      <c r="G180" s="200"/>
      <c r="H180" s="203">
        <v>1.549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249</v>
      </c>
      <c r="AU180" s="209" t="s">
        <v>79</v>
      </c>
      <c r="AV180" s="12" t="s">
        <v>79</v>
      </c>
      <c r="AW180" s="12" t="s">
        <v>32</v>
      </c>
      <c r="AX180" s="12" t="s">
        <v>77</v>
      </c>
      <c r="AY180" s="209" t="s">
        <v>238</v>
      </c>
    </row>
    <row r="181" spans="2:65" s="1" customFormat="1" ht="19" customHeight="1">
      <c r="B181" s="34"/>
      <c r="C181" s="184" t="s">
        <v>381</v>
      </c>
      <c r="D181" s="184" t="s">
        <v>240</v>
      </c>
      <c r="E181" s="185" t="s">
        <v>382</v>
      </c>
      <c r="F181" s="186" t="s">
        <v>383</v>
      </c>
      <c r="G181" s="187" t="s">
        <v>261</v>
      </c>
      <c r="H181" s="188">
        <v>0.852</v>
      </c>
      <c r="I181" s="189"/>
      <c r="J181" s="190">
        <f>ROUND(I181*H181,2)</f>
        <v>0</v>
      </c>
      <c r="K181" s="186" t="s">
        <v>244</v>
      </c>
      <c r="L181" s="38"/>
      <c r="M181" s="191" t="s">
        <v>1</v>
      </c>
      <c r="N181" s="192" t="s">
        <v>41</v>
      </c>
      <c r="O181" s="60"/>
      <c r="P181" s="193">
        <f>O181*H181</f>
        <v>0</v>
      </c>
      <c r="Q181" s="193">
        <v>2.2618</v>
      </c>
      <c r="R181" s="193">
        <f>Q181*H181</f>
        <v>1.9270536</v>
      </c>
      <c r="S181" s="193">
        <v>0</v>
      </c>
      <c r="T181" s="194">
        <f>S181*H181</f>
        <v>0</v>
      </c>
      <c r="AR181" s="17" t="s">
        <v>245</v>
      </c>
      <c r="AT181" s="17" t="s">
        <v>240</v>
      </c>
      <c r="AU181" s="17" t="s">
        <v>79</v>
      </c>
      <c r="AY181" s="17" t="s">
        <v>238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77</v>
      </c>
      <c r="BK181" s="195">
        <f>ROUND(I181*H181,2)</f>
        <v>0</v>
      </c>
      <c r="BL181" s="17" t="s">
        <v>245</v>
      </c>
      <c r="BM181" s="17" t="s">
        <v>384</v>
      </c>
    </row>
    <row r="182" spans="2:47" s="1" customFormat="1" ht="18">
      <c r="B182" s="34"/>
      <c r="C182" s="35"/>
      <c r="D182" s="196" t="s">
        <v>247</v>
      </c>
      <c r="E182" s="35"/>
      <c r="F182" s="197" t="s">
        <v>385</v>
      </c>
      <c r="G182" s="35"/>
      <c r="H182" s="35"/>
      <c r="I182" s="113"/>
      <c r="J182" s="35"/>
      <c r="K182" s="35"/>
      <c r="L182" s="38"/>
      <c r="M182" s="198"/>
      <c r="N182" s="60"/>
      <c r="O182" s="60"/>
      <c r="P182" s="60"/>
      <c r="Q182" s="60"/>
      <c r="R182" s="60"/>
      <c r="S182" s="60"/>
      <c r="T182" s="61"/>
      <c r="AT182" s="17" t="s">
        <v>247</v>
      </c>
      <c r="AU182" s="17" t="s">
        <v>79</v>
      </c>
    </row>
    <row r="183" spans="2:51" s="12" customFormat="1" ht="10">
      <c r="B183" s="199"/>
      <c r="C183" s="200"/>
      <c r="D183" s="196" t="s">
        <v>249</v>
      </c>
      <c r="E183" s="201" t="s">
        <v>1</v>
      </c>
      <c r="F183" s="202" t="s">
        <v>386</v>
      </c>
      <c r="G183" s="200"/>
      <c r="H183" s="203">
        <v>0.852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249</v>
      </c>
      <c r="AU183" s="209" t="s">
        <v>79</v>
      </c>
      <c r="AV183" s="12" t="s">
        <v>79</v>
      </c>
      <c r="AW183" s="12" t="s">
        <v>32</v>
      </c>
      <c r="AX183" s="12" t="s">
        <v>77</v>
      </c>
      <c r="AY183" s="209" t="s">
        <v>238</v>
      </c>
    </row>
    <row r="184" spans="2:65" s="1" customFormat="1" ht="19" customHeight="1">
      <c r="B184" s="34"/>
      <c r="C184" s="184" t="s">
        <v>387</v>
      </c>
      <c r="D184" s="184" t="s">
        <v>240</v>
      </c>
      <c r="E184" s="185" t="s">
        <v>388</v>
      </c>
      <c r="F184" s="186" t="s">
        <v>389</v>
      </c>
      <c r="G184" s="187" t="s">
        <v>390</v>
      </c>
      <c r="H184" s="188">
        <v>2</v>
      </c>
      <c r="I184" s="189"/>
      <c r="J184" s="190">
        <f>ROUND(I184*H184,2)</f>
        <v>0</v>
      </c>
      <c r="K184" s="186" t="s">
        <v>244</v>
      </c>
      <c r="L184" s="38"/>
      <c r="M184" s="191" t="s">
        <v>1</v>
      </c>
      <c r="N184" s="192" t="s">
        <v>41</v>
      </c>
      <c r="O184" s="60"/>
      <c r="P184" s="193">
        <f>O184*H184</f>
        <v>0</v>
      </c>
      <c r="Q184" s="193">
        <v>0.00688</v>
      </c>
      <c r="R184" s="193">
        <f>Q184*H184</f>
        <v>0.01376</v>
      </c>
      <c r="S184" s="193">
        <v>0</v>
      </c>
      <c r="T184" s="194">
        <f>S184*H184</f>
        <v>0</v>
      </c>
      <c r="AR184" s="17" t="s">
        <v>245</v>
      </c>
      <c r="AT184" s="17" t="s">
        <v>240</v>
      </c>
      <c r="AU184" s="17" t="s">
        <v>79</v>
      </c>
      <c r="AY184" s="17" t="s">
        <v>238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77</v>
      </c>
      <c r="BK184" s="195">
        <f>ROUND(I184*H184,2)</f>
        <v>0</v>
      </c>
      <c r="BL184" s="17" t="s">
        <v>245</v>
      </c>
      <c r="BM184" s="17" t="s">
        <v>391</v>
      </c>
    </row>
    <row r="185" spans="2:47" s="1" customFormat="1" ht="10">
      <c r="B185" s="34"/>
      <c r="C185" s="35"/>
      <c r="D185" s="196" t="s">
        <v>247</v>
      </c>
      <c r="E185" s="35"/>
      <c r="F185" s="197" t="s">
        <v>392</v>
      </c>
      <c r="G185" s="35"/>
      <c r="H185" s="35"/>
      <c r="I185" s="113"/>
      <c r="J185" s="35"/>
      <c r="K185" s="35"/>
      <c r="L185" s="38"/>
      <c r="M185" s="198"/>
      <c r="N185" s="60"/>
      <c r="O185" s="60"/>
      <c r="P185" s="60"/>
      <c r="Q185" s="60"/>
      <c r="R185" s="60"/>
      <c r="S185" s="60"/>
      <c r="T185" s="61"/>
      <c r="AT185" s="17" t="s">
        <v>247</v>
      </c>
      <c r="AU185" s="17" t="s">
        <v>79</v>
      </c>
    </row>
    <row r="186" spans="2:51" s="12" customFormat="1" ht="10">
      <c r="B186" s="199"/>
      <c r="C186" s="200"/>
      <c r="D186" s="196" t="s">
        <v>249</v>
      </c>
      <c r="E186" s="201" t="s">
        <v>1</v>
      </c>
      <c r="F186" s="202" t="s">
        <v>79</v>
      </c>
      <c r="G186" s="200"/>
      <c r="H186" s="203">
        <v>2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249</v>
      </c>
      <c r="AU186" s="209" t="s">
        <v>79</v>
      </c>
      <c r="AV186" s="12" t="s">
        <v>79</v>
      </c>
      <c r="AW186" s="12" t="s">
        <v>32</v>
      </c>
      <c r="AX186" s="12" t="s">
        <v>77</v>
      </c>
      <c r="AY186" s="209" t="s">
        <v>238</v>
      </c>
    </row>
    <row r="187" spans="2:65" s="1" customFormat="1" ht="19" customHeight="1">
      <c r="B187" s="34"/>
      <c r="C187" s="221" t="s">
        <v>393</v>
      </c>
      <c r="D187" s="221" t="s">
        <v>361</v>
      </c>
      <c r="E187" s="222" t="s">
        <v>394</v>
      </c>
      <c r="F187" s="223" t="s">
        <v>395</v>
      </c>
      <c r="G187" s="224" t="s">
        <v>390</v>
      </c>
      <c r="H187" s="225">
        <v>1.01</v>
      </c>
      <c r="I187" s="226"/>
      <c r="J187" s="227">
        <f>ROUND(I187*H187,2)</f>
        <v>0</v>
      </c>
      <c r="K187" s="223" t="s">
        <v>244</v>
      </c>
      <c r="L187" s="228"/>
      <c r="M187" s="229" t="s">
        <v>1</v>
      </c>
      <c r="N187" s="230" t="s">
        <v>41</v>
      </c>
      <c r="O187" s="60"/>
      <c r="P187" s="193">
        <f>O187*H187</f>
        <v>0</v>
      </c>
      <c r="Q187" s="193">
        <v>0.073</v>
      </c>
      <c r="R187" s="193">
        <f>Q187*H187</f>
        <v>0.07372999999999999</v>
      </c>
      <c r="S187" s="193">
        <v>0</v>
      </c>
      <c r="T187" s="194">
        <f>S187*H187</f>
        <v>0</v>
      </c>
      <c r="AR187" s="17" t="s">
        <v>288</v>
      </c>
      <c r="AT187" s="17" t="s">
        <v>361</v>
      </c>
      <c r="AU187" s="17" t="s">
        <v>79</v>
      </c>
      <c r="AY187" s="17" t="s">
        <v>238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7" t="s">
        <v>77</v>
      </c>
      <c r="BK187" s="195">
        <f>ROUND(I187*H187,2)</f>
        <v>0</v>
      </c>
      <c r="BL187" s="17" t="s">
        <v>245</v>
      </c>
      <c r="BM187" s="17" t="s">
        <v>396</v>
      </c>
    </row>
    <row r="188" spans="2:47" s="1" customFormat="1" ht="10">
      <c r="B188" s="34"/>
      <c r="C188" s="35"/>
      <c r="D188" s="196" t="s">
        <v>247</v>
      </c>
      <c r="E188" s="35"/>
      <c r="F188" s="197" t="s">
        <v>397</v>
      </c>
      <c r="G188" s="35"/>
      <c r="H188" s="35"/>
      <c r="I188" s="113"/>
      <c r="J188" s="35"/>
      <c r="K188" s="35"/>
      <c r="L188" s="38"/>
      <c r="M188" s="198"/>
      <c r="N188" s="60"/>
      <c r="O188" s="60"/>
      <c r="P188" s="60"/>
      <c r="Q188" s="60"/>
      <c r="R188" s="60"/>
      <c r="S188" s="60"/>
      <c r="T188" s="61"/>
      <c r="AT188" s="17" t="s">
        <v>247</v>
      </c>
      <c r="AU188" s="17" t="s">
        <v>79</v>
      </c>
    </row>
    <row r="189" spans="2:65" s="1" customFormat="1" ht="19" customHeight="1">
      <c r="B189" s="34"/>
      <c r="C189" s="221" t="s">
        <v>160</v>
      </c>
      <c r="D189" s="221" t="s">
        <v>361</v>
      </c>
      <c r="E189" s="222" t="s">
        <v>398</v>
      </c>
      <c r="F189" s="223" t="s">
        <v>399</v>
      </c>
      <c r="G189" s="224" t="s">
        <v>390</v>
      </c>
      <c r="H189" s="225">
        <v>1.01</v>
      </c>
      <c r="I189" s="226"/>
      <c r="J189" s="227">
        <f>ROUND(I189*H189,2)</f>
        <v>0</v>
      </c>
      <c r="K189" s="223" t="s">
        <v>244</v>
      </c>
      <c r="L189" s="228"/>
      <c r="M189" s="229" t="s">
        <v>1</v>
      </c>
      <c r="N189" s="230" t="s">
        <v>41</v>
      </c>
      <c r="O189" s="60"/>
      <c r="P189" s="193">
        <f>O189*H189</f>
        <v>0</v>
      </c>
      <c r="Q189" s="193">
        <v>0.058</v>
      </c>
      <c r="R189" s="193">
        <f>Q189*H189</f>
        <v>0.05858</v>
      </c>
      <c r="S189" s="193">
        <v>0</v>
      </c>
      <c r="T189" s="194">
        <f>S189*H189</f>
        <v>0</v>
      </c>
      <c r="AR189" s="17" t="s">
        <v>288</v>
      </c>
      <c r="AT189" s="17" t="s">
        <v>361</v>
      </c>
      <c r="AU189" s="17" t="s">
        <v>79</v>
      </c>
      <c r="AY189" s="17" t="s">
        <v>238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7" t="s">
        <v>77</v>
      </c>
      <c r="BK189" s="195">
        <f>ROUND(I189*H189,2)</f>
        <v>0</v>
      </c>
      <c r="BL189" s="17" t="s">
        <v>245</v>
      </c>
      <c r="BM189" s="17" t="s">
        <v>400</v>
      </c>
    </row>
    <row r="190" spans="2:47" s="1" customFormat="1" ht="10">
      <c r="B190" s="34"/>
      <c r="C190" s="35"/>
      <c r="D190" s="196" t="s">
        <v>247</v>
      </c>
      <c r="E190" s="35"/>
      <c r="F190" s="197" t="s">
        <v>401</v>
      </c>
      <c r="G190" s="35"/>
      <c r="H190" s="35"/>
      <c r="I190" s="113"/>
      <c r="J190" s="35"/>
      <c r="K190" s="35"/>
      <c r="L190" s="38"/>
      <c r="M190" s="198"/>
      <c r="N190" s="60"/>
      <c r="O190" s="60"/>
      <c r="P190" s="60"/>
      <c r="Q190" s="60"/>
      <c r="R190" s="60"/>
      <c r="S190" s="60"/>
      <c r="T190" s="61"/>
      <c r="AT190" s="17" t="s">
        <v>247</v>
      </c>
      <c r="AU190" s="17" t="s">
        <v>79</v>
      </c>
    </row>
    <row r="191" spans="2:65" s="1" customFormat="1" ht="14.5" customHeight="1">
      <c r="B191" s="34"/>
      <c r="C191" s="184" t="s">
        <v>402</v>
      </c>
      <c r="D191" s="184" t="s">
        <v>240</v>
      </c>
      <c r="E191" s="185" t="s">
        <v>403</v>
      </c>
      <c r="F191" s="186" t="s">
        <v>404</v>
      </c>
      <c r="G191" s="187" t="s">
        <v>357</v>
      </c>
      <c r="H191" s="188">
        <v>84.816</v>
      </c>
      <c r="I191" s="189"/>
      <c r="J191" s="190">
        <f>ROUND(I191*H191,2)</f>
        <v>0</v>
      </c>
      <c r="K191" s="186" t="s">
        <v>1</v>
      </c>
      <c r="L191" s="38"/>
      <c r="M191" s="191" t="s">
        <v>1</v>
      </c>
      <c r="N191" s="192" t="s">
        <v>41</v>
      </c>
      <c r="O191" s="60"/>
      <c r="P191" s="193">
        <f>O191*H191</f>
        <v>0</v>
      </c>
      <c r="Q191" s="193">
        <v>0.0012</v>
      </c>
      <c r="R191" s="193">
        <f>Q191*H191</f>
        <v>0.1017792</v>
      </c>
      <c r="S191" s="193">
        <v>1E-05</v>
      </c>
      <c r="T191" s="194">
        <f>S191*H191</f>
        <v>0.0008481600000000001</v>
      </c>
      <c r="AR191" s="17" t="s">
        <v>245</v>
      </c>
      <c r="AT191" s="17" t="s">
        <v>240</v>
      </c>
      <c r="AU191" s="17" t="s">
        <v>79</v>
      </c>
      <c r="AY191" s="17" t="s">
        <v>238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7" t="s">
        <v>77</v>
      </c>
      <c r="BK191" s="195">
        <f>ROUND(I191*H191,2)</f>
        <v>0</v>
      </c>
      <c r="BL191" s="17" t="s">
        <v>245</v>
      </c>
      <c r="BM191" s="17" t="s">
        <v>405</v>
      </c>
    </row>
    <row r="192" spans="2:47" s="1" customFormat="1" ht="10">
      <c r="B192" s="34"/>
      <c r="C192" s="35"/>
      <c r="D192" s="196" t="s">
        <v>247</v>
      </c>
      <c r="E192" s="35"/>
      <c r="F192" s="197" t="s">
        <v>406</v>
      </c>
      <c r="G192" s="35"/>
      <c r="H192" s="35"/>
      <c r="I192" s="113"/>
      <c r="J192" s="35"/>
      <c r="K192" s="35"/>
      <c r="L192" s="38"/>
      <c r="M192" s="198"/>
      <c r="N192" s="60"/>
      <c r="O192" s="60"/>
      <c r="P192" s="60"/>
      <c r="Q192" s="60"/>
      <c r="R192" s="60"/>
      <c r="S192" s="60"/>
      <c r="T192" s="61"/>
      <c r="AT192" s="17" t="s">
        <v>247</v>
      </c>
      <c r="AU192" s="17" t="s">
        <v>79</v>
      </c>
    </row>
    <row r="193" spans="2:47" s="1" customFormat="1" ht="27">
      <c r="B193" s="34"/>
      <c r="C193" s="35"/>
      <c r="D193" s="196" t="s">
        <v>407</v>
      </c>
      <c r="E193" s="35"/>
      <c r="F193" s="231" t="s">
        <v>408</v>
      </c>
      <c r="G193" s="35"/>
      <c r="H193" s="35"/>
      <c r="I193" s="113"/>
      <c r="J193" s="35"/>
      <c r="K193" s="35"/>
      <c r="L193" s="38"/>
      <c r="M193" s="198"/>
      <c r="N193" s="60"/>
      <c r="O193" s="60"/>
      <c r="P193" s="60"/>
      <c r="Q193" s="60"/>
      <c r="R193" s="60"/>
      <c r="S193" s="60"/>
      <c r="T193" s="61"/>
      <c r="AT193" s="17" t="s">
        <v>407</v>
      </c>
      <c r="AU193" s="17" t="s">
        <v>79</v>
      </c>
    </row>
    <row r="194" spans="2:51" s="12" customFormat="1" ht="10">
      <c r="B194" s="199"/>
      <c r="C194" s="200"/>
      <c r="D194" s="196" t="s">
        <v>249</v>
      </c>
      <c r="E194" s="201" t="s">
        <v>1</v>
      </c>
      <c r="F194" s="202" t="s">
        <v>409</v>
      </c>
      <c r="G194" s="200"/>
      <c r="H194" s="203">
        <v>84.816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249</v>
      </c>
      <c r="AU194" s="209" t="s">
        <v>79</v>
      </c>
      <c r="AV194" s="12" t="s">
        <v>79</v>
      </c>
      <c r="AW194" s="12" t="s">
        <v>32</v>
      </c>
      <c r="AX194" s="12" t="s">
        <v>70</v>
      </c>
      <c r="AY194" s="209" t="s">
        <v>238</v>
      </c>
    </row>
    <row r="195" spans="2:51" s="13" customFormat="1" ht="10">
      <c r="B195" s="210"/>
      <c r="C195" s="211"/>
      <c r="D195" s="196" t="s">
        <v>249</v>
      </c>
      <c r="E195" s="212" t="s">
        <v>1</v>
      </c>
      <c r="F195" s="213" t="s">
        <v>252</v>
      </c>
      <c r="G195" s="211"/>
      <c r="H195" s="214">
        <v>84.816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249</v>
      </c>
      <c r="AU195" s="220" t="s">
        <v>79</v>
      </c>
      <c r="AV195" s="13" t="s">
        <v>245</v>
      </c>
      <c r="AW195" s="13" t="s">
        <v>32</v>
      </c>
      <c r="AX195" s="13" t="s">
        <v>77</v>
      </c>
      <c r="AY195" s="220" t="s">
        <v>238</v>
      </c>
    </row>
    <row r="196" spans="2:65" s="1" customFormat="1" ht="19" customHeight="1">
      <c r="B196" s="34"/>
      <c r="C196" s="184" t="s">
        <v>410</v>
      </c>
      <c r="D196" s="184" t="s">
        <v>240</v>
      </c>
      <c r="E196" s="185" t="s">
        <v>411</v>
      </c>
      <c r="F196" s="186" t="s">
        <v>412</v>
      </c>
      <c r="G196" s="187" t="s">
        <v>357</v>
      </c>
      <c r="H196" s="188">
        <v>60</v>
      </c>
      <c r="I196" s="189"/>
      <c r="J196" s="190">
        <f>ROUND(I196*H196,2)</f>
        <v>0</v>
      </c>
      <c r="K196" s="186" t="s">
        <v>1</v>
      </c>
      <c r="L196" s="38"/>
      <c r="M196" s="191" t="s">
        <v>1</v>
      </c>
      <c r="N196" s="192" t="s">
        <v>41</v>
      </c>
      <c r="O196" s="60"/>
      <c r="P196" s="193">
        <f>O196*H196</f>
        <v>0</v>
      </c>
      <c r="Q196" s="193">
        <v>0.0012</v>
      </c>
      <c r="R196" s="193">
        <f>Q196*H196</f>
        <v>0.072</v>
      </c>
      <c r="S196" s="193">
        <v>1E-05</v>
      </c>
      <c r="T196" s="194">
        <f>S196*H196</f>
        <v>0.0006000000000000001</v>
      </c>
      <c r="AR196" s="17" t="s">
        <v>245</v>
      </c>
      <c r="AT196" s="17" t="s">
        <v>240</v>
      </c>
      <c r="AU196" s="17" t="s">
        <v>79</v>
      </c>
      <c r="AY196" s="17" t="s">
        <v>238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7" t="s">
        <v>77</v>
      </c>
      <c r="BK196" s="195">
        <f>ROUND(I196*H196,2)</f>
        <v>0</v>
      </c>
      <c r="BL196" s="17" t="s">
        <v>245</v>
      </c>
      <c r="BM196" s="17" t="s">
        <v>413</v>
      </c>
    </row>
    <row r="197" spans="2:51" s="12" customFormat="1" ht="10">
      <c r="B197" s="199"/>
      <c r="C197" s="200"/>
      <c r="D197" s="196" t="s">
        <v>249</v>
      </c>
      <c r="E197" s="201" t="s">
        <v>1</v>
      </c>
      <c r="F197" s="202" t="s">
        <v>414</v>
      </c>
      <c r="G197" s="200"/>
      <c r="H197" s="203">
        <v>60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249</v>
      </c>
      <c r="AU197" s="209" t="s">
        <v>79</v>
      </c>
      <c r="AV197" s="12" t="s">
        <v>79</v>
      </c>
      <c r="AW197" s="12" t="s">
        <v>32</v>
      </c>
      <c r="AX197" s="12" t="s">
        <v>70</v>
      </c>
      <c r="AY197" s="209" t="s">
        <v>238</v>
      </c>
    </row>
    <row r="198" spans="2:51" s="13" customFormat="1" ht="10">
      <c r="B198" s="210"/>
      <c r="C198" s="211"/>
      <c r="D198" s="196" t="s">
        <v>249</v>
      </c>
      <c r="E198" s="212" t="s">
        <v>1</v>
      </c>
      <c r="F198" s="213" t="s">
        <v>252</v>
      </c>
      <c r="G198" s="211"/>
      <c r="H198" s="214">
        <v>60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249</v>
      </c>
      <c r="AU198" s="220" t="s">
        <v>79</v>
      </c>
      <c r="AV198" s="13" t="s">
        <v>245</v>
      </c>
      <c r="AW198" s="13" t="s">
        <v>32</v>
      </c>
      <c r="AX198" s="13" t="s">
        <v>77</v>
      </c>
      <c r="AY198" s="220" t="s">
        <v>238</v>
      </c>
    </row>
    <row r="199" spans="2:65" s="1" customFormat="1" ht="19" customHeight="1">
      <c r="B199" s="34"/>
      <c r="C199" s="184" t="s">
        <v>415</v>
      </c>
      <c r="D199" s="184" t="s">
        <v>240</v>
      </c>
      <c r="E199" s="185" t="s">
        <v>416</v>
      </c>
      <c r="F199" s="186" t="s">
        <v>417</v>
      </c>
      <c r="G199" s="187" t="s">
        <v>357</v>
      </c>
      <c r="H199" s="188">
        <v>60</v>
      </c>
      <c r="I199" s="189"/>
      <c r="J199" s="190">
        <f>ROUND(I199*H199,2)</f>
        <v>0</v>
      </c>
      <c r="K199" s="186" t="s">
        <v>1</v>
      </c>
      <c r="L199" s="38"/>
      <c r="M199" s="191" t="s">
        <v>1</v>
      </c>
      <c r="N199" s="192" t="s">
        <v>41</v>
      </c>
      <c r="O199" s="60"/>
      <c r="P199" s="193">
        <f>O199*H199</f>
        <v>0</v>
      </c>
      <c r="Q199" s="193">
        <v>0.0012</v>
      </c>
      <c r="R199" s="193">
        <f>Q199*H199</f>
        <v>0.072</v>
      </c>
      <c r="S199" s="193">
        <v>1E-05</v>
      </c>
      <c r="T199" s="194">
        <f>S199*H199</f>
        <v>0.0006000000000000001</v>
      </c>
      <c r="AR199" s="17" t="s">
        <v>245</v>
      </c>
      <c r="AT199" s="17" t="s">
        <v>240</v>
      </c>
      <c r="AU199" s="17" t="s">
        <v>79</v>
      </c>
      <c r="AY199" s="17" t="s">
        <v>238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7" t="s">
        <v>77</v>
      </c>
      <c r="BK199" s="195">
        <f>ROUND(I199*H199,2)</f>
        <v>0</v>
      </c>
      <c r="BL199" s="17" t="s">
        <v>245</v>
      </c>
      <c r="BM199" s="17" t="s">
        <v>418</v>
      </c>
    </row>
    <row r="200" spans="2:51" s="12" customFormat="1" ht="10">
      <c r="B200" s="199"/>
      <c r="C200" s="200"/>
      <c r="D200" s="196" t="s">
        <v>249</v>
      </c>
      <c r="E200" s="201" t="s">
        <v>1</v>
      </c>
      <c r="F200" s="202" t="s">
        <v>414</v>
      </c>
      <c r="G200" s="200"/>
      <c r="H200" s="203">
        <v>60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249</v>
      </c>
      <c r="AU200" s="209" t="s">
        <v>79</v>
      </c>
      <c r="AV200" s="12" t="s">
        <v>79</v>
      </c>
      <c r="AW200" s="12" t="s">
        <v>32</v>
      </c>
      <c r="AX200" s="12" t="s">
        <v>77</v>
      </c>
      <c r="AY200" s="209" t="s">
        <v>238</v>
      </c>
    </row>
    <row r="201" spans="2:51" s="13" customFormat="1" ht="10">
      <c r="B201" s="210"/>
      <c r="C201" s="211"/>
      <c r="D201" s="196" t="s">
        <v>249</v>
      </c>
      <c r="E201" s="212" t="s">
        <v>1</v>
      </c>
      <c r="F201" s="213" t="s">
        <v>252</v>
      </c>
      <c r="G201" s="211"/>
      <c r="H201" s="214">
        <v>60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249</v>
      </c>
      <c r="AU201" s="220" t="s">
        <v>79</v>
      </c>
      <c r="AV201" s="13" t="s">
        <v>245</v>
      </c>
      <c r="AW201" s="13" t="s">
        <v>32</v>
      </c>
      <c r="AX201" s="13" t="s">
        <v>70</v>
      </c>
      <c r="AY201" s="220" t="s">
        <v>238</v>
      </c>
    </row>
    <row r="202" spans="2:65" s="1" customFormat="1" ht="19" customHeight="1">
      <c r="B202" s="34"/>
      <c r="C202" s="184" t="s">
        <v>419</v>
      </c>
      <c r="D202" s="184" t="s">
        <v>240</v>
      </c>
      <c r="E202" s="185" t="s">
        <v>420</v>
      </c>
      <c r="F202" s="186" t="s">
        <v>421</v>
      </c>
      <c r="G202" s="187" t="s">
        <v>357</v>
      </c>
      <c r="H202" s="188">
        <v>3.43</v>
      </c>
      <c r="I202" s="189"/>
      <c r="J202" s="190">
        <f>ROUND(I202*H202,2)</f>
        <v>0</v>
      </c>
      <c r="K202" s="186" t="s">
        <v>244</v>
      </c>
      <c r="L202" s="38"/>
      <c r="M202" s="191" t="s">
        <v>1</v>
      </c>
      <c r="N202" s="192" t="s">
        <v>41</v>
      </c>
      <c r="O202" s="60"/>
      <c r="P202" s="193">
        <f>O202*H202</f>
        <v>0</v>
      </c>
      <c r="Q202" s="193">
        <v>0.23458</v>
      </c>
      <c r="R202" s="193">
        <f>Q202*H202</f>
        <v>0.8046094</v>
      </c>
      <c r="S202" s="193">
        <v>0</v>
      </c>
      <c r="T202" s="194">
        <f>S202*H202</f>
        <v>0</v>
      </c>
      <c r="AR202" s="17" t="s">
        <v>245</v>
      </c>
      <c r="AT202" s="17" t="s">
        <v>240</v>
      </c>
      <c r="AU202" s="17" t="s">
        <v>79</v>
      </c>
      <c r="AY202" s="17" t="s">
        <v>238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7" t="s">
        <v>77</v>
      </c>
      <c r="BK202" s="195">
        <f>ROUND(I202*H202,2)</f>
        <v>0</v>
      </c>
      <c r="BL202" s="17" t="s">
        <v>245</v>
      </c>
      <c r="BM202" s="17" t="s">
        <v>422</v>
      </c>
    </row>
    <row r="203" spans="2:47" s="1" customFormat="1" ht="18">
      <c r="B203" s="34"/>
      <c r="C203" s="35"/>
      <c r="D203" s="196" t="s">
        <v>247</v>
      </c>
      <c r="E203" s="35"/>
      <c r="F203" s="197" t="s">
        <v>423</v>
      </c>
      <c r="G203" s="35"/>
      <c r="H203" s="35"/>
      <c r="I203" s="113"/>
      <c r="J203" s="35"/>
      <c r="K203" s="35"/>
      <c r="L203" s="38"/>
      <c r="M203" s="198"/>
      <c r="N203" s="60"/>
      <c r="O203" s="60"/>
      <c r="P203" s="60"/>
      <c r="Q203" s="60"/>
      <c r="R203" s="60"/>
      <c r="S203" s="60"/>
      <c r="T203" s="61"/>
      <c r="AT203" s="17" t="s">
        <v>247</v>
      </c>
      <c r="AU203" s="17" t="s">
        <v>79</v>
      </c>
    </row>
    <row r="204" spans="2:51" s="12" customFormat="1" ht="10">
      <c r="B204" s="199"/>
      <c r="C204" s="200"/>
      <c r="D204" s="196" t="s">
        <v>249</v>
      </c>
      <c r="E204" s="201" t="s">
        <v>169</v>
      </c>
      <c r="F204" s="202" t="s">
        <v>424</v>
      </c>
      <c r="G204" s="200"/>
      <c r="H204" s="203">
        <v>3.43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249</v>
      </c>
      <c r="AU204" s="209" t="s">
        <v>79</v>
      </c>
      <c r="AV204" s="12" t="s">
        <v>79</v>
      </c>
      <c r="AW204" s="12" t="s">
        <v>32</v>
      </c>
      <c r="AX204" s="12" t="s">
        <v>77</v>
      </c>
      <c r="AY204" s="209" t="s">
        <v>238</v>
      </c>
    </row>
    <row r="205" spans="2:65" s="1" customFormat="1" ht="19" customHeight="1">
      <c r="B205" s="34"/>
      <c r="C205" s="184" t="s">
        <v>425</v>
      </c>
      <c r="D205" s="184" t="s">
        <v>240</v>
      </c>
      <c r="E205" s="185" t="s">
        <v>426</v>
      </c>
      <c r="F205" s="186" t="s">
        <v>427</v>
      </c>
      <c r="G205" s="187" t="s">
        <v>261</v>
      </c>
      <c r="H205" s="188">
        <v>50.966</v>
      </c>
      <c r="I205" s="189"/>
      <c r="J205" s="190">
        <f>ROUND(I205*H205,2)</f>
        <v>0</v>
      </c>
      <c r="K205" s="186" t="s">
        <v>1</v>
      </c>
      <c r="L205" s="38"/>
      <c r="M205" s="191" t="s">
        <v>1</v>
      </c>
      <c r="N205" s="192" t="s">
        <v>41</v>
      </c>
      <c r="O205" s="60"/>
      <c r="P205" s="193">
        <f>O205*H205</f>
        <v>0</v>
      </c>
      <c r="Q205" s="193">
        <v>2.5143</v>
      </c>
      <c r="R205" s="193">
        <f>Q205*H205</f>
        <v>128.1438138</v>
      </c>
      <c r="S205" s="193">
        <v>0</v>
      </c>
      <c r="T205" s="194">
        <f>S205*H205</f>
        <v>0</v>
      </c>
      <c r="AR205" s="17" t="s">
        <v>245</v>
      </c>
      <c r="AT205" s="17" t="s">
        <v>240</v>
      </c>
      <c r="AU205" s="17" t="s">
        <v>79</v>
      </c>
      <c r="AY205" s="17" t="s">
        <v>238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7" t="s">
        <v>77</v>
      </c>
      <c r="BK205" s="195">
        <f>ROUND(I205*H205,2)</f>
        <v>0</v>
      </c>
      <c r="BL205" s="17" t="s">
        <v>245</v>
      </c>
      <c r="BM205" s="17" t="s">
        <v>428</v>
      </c>
    </row>
    <row r="206" spans="2:51" s="12" customFormat="1" ht="10">
      <c r="B206" s="199"/>
      <c r="C206" s="200"/>
      <c r="D206" s="196" t="s">
        <v>249</v>
      </c>
      <c r="E206" s="201" t="s">
        <v>123</v>
      </c>
      <c r="F206" s="202" t="s">
        <v>429</v>
      </c>
      <c r="G206" s="200"/>
      <c r="H206" s="203">
        <v>50.423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249</v>
      </c>
      <c r="AU206" s="209" t="s">
        <v>79</v>
      </c>
      <c r="AV206" s="12" t="s">
        <v>79</v>
      </c>
      <c r="AW206" s="12" t="s">
        <v>32</v>
      </c>
      <c r="AX206" s="12" t="s">
        <v>70</v>
      </c>
      <c r="AY206" s="209" t="s">
        <v>238</v>
      </c>
    </row>
    <row r="207" spans="2:51" s="12" customFormat="1" ht="10">
      <c r="B207" s="199"/>
      <c r="C207" s="200"/>
      <c r="D207" s="196" t="s">
        <v>249</v>
      </c>
      <c r="E207" s="201" t="s">
        <v>1</v>
      </c>
      <c r="F207" s="202" t="s">
        <v>430</v>
      </c>
      <c r="G207" s="200"/>
      <c r="H207" s="203">
        <v>0.543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249</v>
      </c>
      <c r="AU207" s="209" t="s">
        <v>79</v>
      </c>
      <c r="AV207" s="12" t="s">
        <v>79</v>
      </c>
      <c r="AW207" s="12" t="s">
        <v>32</v>
      </c>
      <c r="AX207" s="12" t="s">
        <v>70</v>
      </c>
      <c r="AY207" s="209" t="s">
        <v>238</v>
      </c>
    </row>
    <row r="208" spans="2:51" s="13" customFormat="1" ht="10">
      <c r="B208" s="210"/>
      <c r="C208" s="211"/>
      <c r="D208" s="196" t="s">
        <v>249</v>
      </c>
      <c r="E208" s="212" t="s">
        <v>1</v>
      </c>
      <c r="F208" s="213" t="s">
        <v>252</v>
      </c>
      <c r="G208" s="211"/>
      <c r="H208" s="214">
        <v>50.966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249</v>
      </c>
      <c r="AU208" s="220" t="s">
        <v>79</v>
      </c>
      <c r="AV208" s="13" t="s">
        <v>245</v>
      </c>
      <c r="AW208" s="13" t="s">
        <v>32</v>
      </c>
      <c r="AX208" s="13" t="s">
        <v>77</v>
      </c>
      <c r="AY208" s="220" t="s">
        <v>238</v>
      </c>
    </row>
    <row r="209" spans="2:65" s="1" customFormat="1" ht="19" customHeight="1">
      <c r="B209" s="34"/>
      <c r="C209" s="184" t="s">
        <v>431</v>
      </c>
      <c r="D209" s="184" t="s">
        <v>240</v>
      </c>
      <c r="E209" s="185" t="s">
        <v>432</v>
      </c>
      <c r="F209" s="186" t="s">
        <v>433</v>
      </c>
      <c r="G209" s="187" t="s">
        <v>357</v>
      </c>
      <c r="H209" s="188">
        <v>261.325</v>
      </c>
      <c r="I209" s="189"/>
      <c r="J209" s="190">
        <f>ROUND(I209*H209,2)</f>
        <v>0</v>
      </c>
      <c r="K209" s="186" t="s">
        <v>244</v>
      </c>
      <c r="L209" s="38"/>
      <c r="M209" s="191" t="s">
        <v>1</v>
      </c>
      <c r="N209" s="192" t="s">
        <v>41</v>
      </c>
      <c r="O209" s="60"/>
      <c r="P209" s="193">
        <f>O209*H209</f>
        <v>0</v>
      </c>
      <c r="Q209" s="193">
        <v>0.00265</v>
      </c>
      <c r="R209" s="193">
        <f>Q209*H209</f>
        <v>0.69251125</v>
      </c>
      <c r="S209" s="193">
        <v>0</v>
      </c>
      <c r="T209" s="194">
        <f>S209*H209</f>
        <v>0</v>
      </c>
      <c r="AR209" s="17" t="s">
        <v>245</v>
      </c>
      <c r="AT209" s="17" t="s">
        <v>240</v>
      </c>
      <c r="AU209" s="17" t="s">
        <v>79</v>
      </c>
      <c r="AY209" s="17" t="s">
        <v>238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7" t="s">
        <v>77</v>
      </c>
      <c r="BK209" s="195">
        <f>ROUND(I209*H209,2)</f>
        <v>0</v>
      </c>
      <c r="BL209" s="17" t="s">
        <v>245</v>
      </c>
      <c r="BM209" s="17" t="s">
        <v>434</v>
      </c>
    </row>
    <row r="210" spans="2:47" s="1" customFormat="1" ht="18">
      <c r="B210" s="34"/>
      <c r="C210" s="35"/>
      <c r="D210" s="196" t="s">
        <v>247</v>
      </c>
      <c r="E210" s="35"/>
      <c r="F210" s="197" t="s">
        <v>435</v>
      </c>
      <c r="G210" s="35"/>
      <c r="H210" s="35"/>
      <c r="I210" s="113"/>
      <c r="J210" s="35"/>
      <c r="K210" s="35"/>
      <c r="L210" s="38"/>
      <c r="M210" s="198"/>
      <c r="N210" s="60"/>
      <c r="O210" s="60"/>
      <c r="P210" s="60"/>
      <c r="Q210" s="60"/>
      <c r="R210" s="60"/>
      <c r="S210" s="60"/>
      <c r="T210" s="61"/>
      <c r="AT210" s="17" t="s">
        <v>247</v>
      </c>
      <c r="AU210" s="17" t="s">
        <v>79</v>
      </c>
    </row>
    <row r="211" spans="2:51" s="12" customFormat="1" ht="20">
      <c r="B211" s="199"/>
      <c r="C211" s="200"/>
      <c r="D211" s="196" t="s">
        <v>249</v>
      </c>
      <c r="E211" s="201" t="s">
        <v>140</v>
      </c>
      <c r="F211" s="202" t="s">
        <v>436</v>
      </c>
      <c r="G211" s="200"/>
      <c r="H211" s="203">
        <v>261.325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249</v>
      </c>
      <c r="AU211" s="209" t="s">
        <v>79</v>
      </c>
      <c r="AV211" s="12" t="s">
        <v>79</v>
      </c>
      <c r="AW211" s="12" t="s">
        <v>32</v>
      </c>
      <c r="AX211" s="12" t="s">
        <v>77</v>
      </c>
      <c r="AY211" s="209" t="s">
        <v>238</v>
      </c>
    </row>
    <row r="212" spans="2:65" s="1" customFormat="1" ht="19" customHeight="1">
      <c r="B212" s="34"/>
      <c r="C212" s="184" t="s">
        <v>437</v>
      </c>
      <c r="D212" s="184" t="s">
        <v>240</v>
      </c>
      <c r="E212" s="185" t="s">
        <v>438</v>
      </c>
      <c r="F212" s="186" t="s">
        <v>439</v>
      </c>
      <c r="G212" s="187" t="s">
        <v>357</v>
      </c>
      <c r="H212" s="188">
        <v>261.325</v>
      </c>
      <c r="I212" s="189"/>
      <c r="J212" s="190">
        <f>ROUND(I212*H212,2)</f>
        <v>0</v>
      </c>
      <c r="K212" s="186" t="s">
        <v>244</v>
      </c>
      <c r="L212" s="38"/>
      <c r="M212" s="191" t="s">
        <v>1</v>
      </c>
      <c r="N212" s="192" t="s">
        <v>41</v>
      </c>
      <c r="O212" s="60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7" t="s">
        <v>245</v>
      </c>
      <c r="AT212" s="17" t="s">
        <v>240</v>
      </c>
      <c r="AU212" s="17" t="s">
        <v>79</v>
      </c>
      <c r="AY212" s="17" t="s">
        <v>238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77</v>
      </c>
      <c r="BK212" s="195">
        <f>ROUND(I212*H212,2)</f>
        <v>0</v>
      </c>
      <c r="BL212" s="17" t="s">
        <v>245</v>
      </c>
      <c r="BM212" s="17" t="s">
        <v>440</v>
      </c>
    </row>
    <row r="213" spans="2:47" s="1" customFormat="1" ht="18">
      <c r="B213" s="34"/>
      <c r="C213" s="35"/>
      <c r="D213" s="196" t="s">
        <v>247</v>
      </c>
      <c r="E213" s="35"/>
      <c r="F213" s="197" t="s">
        <v>441</v>
      </c>
      <c r="G213" s="35"/>
      <c r="H213" s="35"/>
      <c r="I213" s="113"/>
      <c r="J213" s="35"/>
      <c r="K213" s="35"/>
      <c r="L213" s="38"/>
      <c r="M213" s="198"/>
      <c r="N213" s="60"/>
      <c r="O213" s="60"/>
      <c r="P213" s="60"/>
      <c r="Q213" s="60"/>
      <c r="R213" s="60"/>
      <c r="S213" s="60"/>
      <c r="T213" s="61"/>
      <c r="AT213" s="17" t="s">
        <v>247</v>
      </c>
      <c r="AU213" s="17" t="s">
        <v>79</v>
      </c>
    </row>
    <row r="214" spans="2:51" s="12" customFormat="1" ht="10">
      <c r="B214" s="199"/>
      <c r="C214" s="200"/>
      <c r="D214" s="196" t="s">
        <v>249</v>
      </c>
      <c r="E214" s="201" t="s">
        <v>1</v>
      </c>
      <c r="F214" s="202" t="s">
        <v>140</v>
      </c>
      <c r="G214" s="200"/>
      <c r="H214" s="203">
        <v>261.325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249</v>
      </c>
      <c r="AU214" s="209" t="s">
        <v>79</v>
      </c>
      <c r="AV214" s="12" t="s">
        <v>79</v>
      </c>
      <c r="AW214" s="12" t="s">
        <v>32</v>
      </c>
      <c r="AX214" s="12" t="s">
        <v>77</v>
      </c>
      <c r="AY214" s="209" t="s">
        <v>238</v>
      </c>
    </row>
    <row r="215" spans="2:65" s="1" customFormat="1" ht="19" customHeight="1">
      <c r="B215" s="34"/>
      <c r="C215" s="184" t="s">
        <v>442</v>
      </c>
      <c r="D215" s="184" t="s">
        <v>240</v>
      </c>
      <c r="E215" s="185" t="s">
        <v>443</v>
      </c>
      <c r="F215" s="186" t="s">
        <v>444</v>
      </c>
      <c r="G215" s="187" t="s">
        <v>333</v>
      </c>
      <c r="H215" s="188">
        <v>6.051</v>
      </c>
      <c r="I215" s="189"/>
      <c r="J215" s="190">
        <f>ROUND(I215*H215,2)</f>
        <v>0</v>
      </c>
      <c r="K215" s="186" t="s">
        <v>244</v>
      </c>
      <c r="L215" s="38"/>
      <c r="M215" s="191" t="s">
        <v>1</v>
      </c>
      <c r="N215" s="192" t="s">
        <v>41</v>
      </c>
      <c r="O215" s="60"/>
      <c r="P215" s="193">
        <f>O215*H215</f>
        <v>0</v>
      </c>
      <c r="Q215" s="193">
        <v>1.10951</v>
      </c>
      <c r="R215" s="193">
        <f>Q215*H215</f>
        <v>6.7136450100000005</v>
      </c>
      <c r="S215" s="193">
        <v>0</v>
      </c>
      <c r="T215" s="194">
        <f>S215*H215</f>
        <v>0</v>
      </c>
      <c r="AR215" s="17" t="s">
        <v>245</v>
      </c>
      <c r="AT215" s="17" t="s">
        <v>240</v>
      </c>
      <c r="AU215" s="17" t="s">
        <v>79</v>
      </c>
      <c r="AY215" s="17" t="s">
        <v>238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17" t="s">
        <v>77</v>
      </c>
      <c r="BK215" s="195">
        <f>ROUND(I215*H215,2)</f>
        <v>0</v>
      </c>
      <c r="BL215" s="17" t="s">
        <v>245</v>
      </c>
      <c r="BM215" s="17" t="s">
        <v>445</v>
      </c>
    </row>
    <row r="216" spans="2:47" s="1" customFormat="1" ht="10">
      <c r="B216" s="34"/>
      <c r="C216" s="35"/>
      <c r="D216" s="196" t="s">
        <v>247</v>
      </c>
      <c r="E216" s="35"/>
      <c r="F216" s="197" t="s">
        <v>446</v>
      </c>
      <c r="G216" s="35"/>
      <c r="H216" s="35"/>
      <c r="I216" s="113"/>
      <c r="J216" s="35"/>
      <c r="K216" s="35"/>
      <c r="L216" s="38"/>
      <c r="M216" s="198"/>
      <c r="N216" s="60"/>
      <c r="O216" s="60"/>
      <c r="P216" s="60"/>
      <c r="Q216" s="60"/>
      <c r="R216" s="60"/>
      <c r="S216" s="60"/>
      <c r="T216" s="61"/>
      <c r="AT216" s="17" t="s">
        <v>247</v>
      </c>
      <c r="AU216" s="17" t="s">
        <v>79</v>
      </c>
    </row>
    <row r="217" spans="2:51" s="12" customFormat="1" ht="10">
      <c r="B217" s="199"/>
      <c r="C217" s="200"/>
      <c r="D217" s="196" t="s">
        <v>249</v>
      </c>
      <c r="E217" s="201" t="s">
        <v>1</v>
      </c>
      <c r="F217" s="202" t="s">
        <v>447</v>
      </c>
      <c r="G217" s="200"/>
      <c r="H217" s="203">
        <v>6.051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249</v>
      </c>
      <c r="AU217" s="209" t="s">
        <v>79</v>
      </c>
      <c r="AV217" s="12" t="s">
        <v>79</v>
      </c>
      <c r="AW217" s="12" t="s">
        <v>32</v>
      </c>
      <c r="AX217" s="12" t="s">
        <v>77</v>
      </c>
      <c r="AY217" s="209" t="s">
        <v>238</v>
      </c>
    </row>
    <row r="218" spans="2:65" s="1" customFormat="1" ht="19" customHeight="1">
      <c r="B218" s="34"/>
      <c r="C218" s="184" t="s">
        <v>151</v>
      </c>
      <c r="D218" s="184" t="s">
        <v>240</v>
      </c>
      <c r="E218" s="185" t="s">
        <v>448</v>
      </c>
      <c r="F218" s="186" t="s">
        <v>449</v>
      </c>
      <c r="G218" s="187" t="s">
        <v>390</v>
      </c>
      <c r="H218" s="188">
        <v>1</v>
      </c>
      <c r="I218" s="189"/>
      <c r="J218" s="190">
        <f>ROUND(I218*H218,2)</f>
        <v>0</v>
      </c>
      <c r="K218" s="186" t="s">
        <v>1</v>
      </c>
      <c r="L218" s="38"/>
      <c r="M218" s="191" t="s">
        <v>1</v>
      </c>
      <c r="N218" s="192" t="s">
        <v>41</v>
      </c>
      <c r="O218" s="60"/>
      <c r="P218" s="193">
        <f>O218*H218</f>
        <v>0</v>
      </c>
      <c r="Q218" s="193">
        <v>1.49312</v>
      </c>
      <c r="R218" s="193">
        <f>Q218*H218</f>
        <v>1.49312</v>
      </c>
      <c r="S218" s="193">
        <v>0</v>
      </c>
      <c r="T218" s="194">
        <f>S218*H218</f>
        <v>0</v>
      </c>
      <c r="AR218" s="17" t="s">
        <v>245</v>
      </c>
      <c r="AT218" s="17" t="s">
        <v>240</v>
      </c>
      <c r="AU218" s="17" t="s">
        <v>79</v>
      </c>
      <c r="AY218" s="17" t="s">
        <v>238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77</v>
      </c>
      <c r="BK218" s="195">
        <f>ROUND(I218*H218,2)</f>
        <v>0</v>
      </c>
      <c r="BL218" s="17" t="s">
        <v>245</v>
      </c>
      <c r="BM218" s="17" t="s">
        <v>450</v>
      </c>
    </row>
    <row r="219" spans="2:47" s="1" customFormat="1" ht="10">
      <c r="B219" s="34"/>
      <c r="C219" s="35"/>
      <c r="D219" s="196" t="s">
        <v>247</v>
      </c>
      <c r="E219" s="35"/>
      <c r="F219" s="197" t="s">
        <v>451</v>
      </c>
      <c r="G219" s="35"/>
      <c r="H219" s="35"/>
      <c r="I219" s="113"/>
      <c r="J219" s="35"/>
      <c r="K219" s="35"/>
      <c r="L219" s="38"/>
      <c r="M219" s="198"/>
      <c r="N219" s="60"/>
      <c r="O219" s="60"/>
      <c r="P219" s="60"/>
      <c r="Q219" s="60"/>
      <c r="R219" s="60"/>
      <c r="S219" s="60"/>
      <c r="T219" s="61"/>
      <c r="AT219" s="17" t="s">
        <v>247</v>
      </c>
      <c r="AU219" s="17" t="s">
        <v>79</v>
      </c>
    </row>
    <row r="220" spans="2:65" s="1" customFormat="1" ht="14.5" customHeight="1">
      <c r="B220" s="34"/>
      <c r="C220" s="184" t="s">
        <v>452</v>
      </c>
      <c r="D220" s="184" t="s">
        <v>240</v>
      </c>
      <c r="E220" s="185" t="s">
        <v>453</v>
      </c>
      <c r="F220" s="186" t="s">
        <v>454</v>
      </c>
      <c r="G220" s="187" t="s">
        <v>390</v>
      </c>
      <c r="H220" s="188">
        <v>4</v>
      </c>
      <c r="I220" s="189"/>
      <c r="J220" s="190">
        <f>ROUND(I220*H220,2)</f>
        <v>0</v>
      </c>
      <c r="K220" s="186" t="s">
        <v>1</v>
      </c>
      <c r="L220" s="38"/>
      <c r="M220" s="191" t="s">
        <v>1</v>
      </c>
      <c r="N220" s="192" t="s">
        <v>41</v>
      </c>
      <c r="O220" s="60"/>
      <c r="P220" s="193">
        <f>O220*H220</f>
        <v>0</v>
      </c>
      <c r="Q220" s="193">
        <v>1.02033</v>
      </c>
      <c r="R220" s="193">
        <f>Q220*H220</f>
        <v>4.08132</v>
      </c>
      <c r="S220" s="193">
        <v>0</v>
      </c>
      <c r="T220" s="194">
        <f>S220*H220</f>
        <v>0</v>
      </c>
      <c r="AR220" s="17" t="s">
        <v>245</v>
      </c>
      <c r="AT220" s="17" t="s">
        <v>240</v>
      </c>
      <c r="AU220" s="17" t="s">
        <v>79</v>
      </c>
      <c r="AY220" s="17" t="s">
        <v>238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7" t="s">
        <v>77</v>
      </c>
      <c r="BK220" s="195">
        <f>ROUND(I220*H220,2)</f>
        <v>0</v>
      </c>
      <c r="BL220" s="17" t="s">
        <v>245</v>
      </c>
      <c r="BM220" s="17" t="s">
        <v>455</v>
      </c>
    </row>
    <row r="221" spans="2:47" s="1" customFormat="1" ht="10">
      <c r="B221" s="34"/>
      <c r="C221" s="35"/>
      <c r="D221" s="196" t="s">
        <v>247</v>
      </c>
      <c r="E221" s="35"/>
      <c r="F221" s="197" t="s">
        <v>454</v>
      </c>
      <c r="G221" s="35"/>
      <c r="H221" s="35"/>
      <c r="I221" s="113"/>
      <c r="J221" s="35"/>
      <c r="K221" s="35"/>
      <c r="L221" s="38"/>
      <c r="M221" s="198"/>
      <c r="N221" s="60"/>
      <c r="O221" s="60"/>
      <c r="P221" s="60"/>
      <c r="Q221" s="60"/>
      <c r="R221" s="60"/>
      <c r="S221" s="60"/>
      <c r="T221" s="61"/>
      <c r="AT221" s="17" t="s">
        <v>247</v>
      </c>
      <c r="AU221" s="17" t="s">
        <v>79</v>
      </c>
    </row>
    <row r="222" spans="2:63" s="11" customFormat="1" ht="22.75" customHeight="1">
      <c r="B222" s="168"/>
      <c r="C222" s="169"/>
      <c r="D222" s="170" t="s">
        <v>69</v>
      </c>
      <c r="E222" s="182" t="s">
        <v>245</v>
      </c>
      <c r="F222" s="182" t="s">
        <v>456</v>
      </c>
      <c r="G222" s="169"/>
      <c r="H222" s="169"/>
      <c r="I222" s="172"/>
      <c r="J222" s="183">
        <f>BK222</f>
        <v>0</v>
      </c>
      <c r="K222" s="169"/>
      <c r="L222" s="174"/>
      <c r="M222" s="175"/>
      <c r="N222" s="176"/>
      <c r="O222" s="176"/>
      <c r="P222" s="177">
        <f>SUM(P223:P265)</f>
        <v>0</v>
      </c>
      <c r="Q222" s="176"/>
      <c r="R222" s="177">
        <f>SUM(R223:R265)</f>
        <v>27.287278099999998</v>
      </c>
      <c r="S222" s="176"/>
      <c r="T222" s="178">
        <f>SUM(T223:T265)</f>
        <v>0</v>
      </c>
      <c r="AR222" s="179" t="s">
        <v>77</v>
      </c>
      <c r="AT222" s="180" t="s">
        <v>69</v>
      </c>
      <c r="AU222" s="180" t="s">
        <v>77</v>
      </c>
      <c r="AY222" s="179" t="s">
        <v>238</v>
      </c>
      <c r="BK222" s="181">
        <f>SUM(BK223:BK265)</f>
        <v>0</v>
      </c>
    </row>
    <row r="223" spans="2:65" s="1" customFormat="1" ht="19" customHeight="1">
      <c r="B223" s="34"/>
      <c r="C223" s="184" t="s">
        <v>457</v>
      </c>
      <c r="D223" s="184" t="s">
        <v>240</v>
      </c>
      <c r="E223" s="185" t="s">
        <v>458</v>
      </c>
      <c r="F223" s="186" t="s">
        <v>459</v>
      </c>
      <c r="G223" s="187" t="s">
        <v>333</v>
      </c>
      <c r="H223" s="188">
        <v>1.46</v>
      </c>
      <c r="I223" s="189"/>
      <c r="J223" s="190">
        <f>ROUND(I223*H223,2)</f>
        <v>0</v>
      </c>
      <c r="K223" s="186" t="s">
        <v>244</v>
      </c>
      <c r="L223" s="38"/>
      <c r="M223" s="191" t="s">
        <v>1</v>
      </c>
      <c r="N223" s="192" t="s">
        <v>41</v>
      </c>
      <c r="O223" s="60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AR223" s="17" t="s">
        <v>245</v>
      </c>
      <c r="AT223" s="17" t="s">
        <v>240</v>
      </c>
      <c r="AU223" s="17" t="s">
        <v>79</v>
      </c>
      <c r="AY223" s="17" t="s">
        <v>238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7" t="s">
        <v>77</v>
      </c>
      <c r="BK223" s="195">
        <f>ROUND(I223*H223,2)</f>
        <v>0</v>
      </c>
      <c r="BL223" s="17" t="s">
        <v>245</v>
      </c>
      <c r="BM223" s="17" t="s">
        <v>460</v>
      </c>
    </row>
    <row r="224" spans="2:47" s="1" customFormat="1" ht="18">
      <c r="B224" s="34"/>
      <c r="C224" s="35"/>
      <c r="D224" s="196" t="s">
        <v>247</v>
      </c>
      <c r="E224" s="35"/>
      <c r="F224" s="197" t="s">
        <v>461</v>
      </c>
      <c r="G224" s="35"/>
      <c r="H224" s="35"/>
      <c r="I224" s="113"/>
      <c r="J224" s="35"/>
      <c r="K224" s="35"/>
      <c r="L224" s="38"/>
      <c r="M224" s="198"/>
      <c r="N224" s="60"/>
      <c r="O224" s="60"/>
      <c r="P224" s="60"/>
      <c r="Q224" s="60"/>
      <c r="R224" s="60"/>
      <c r="S224" s="60"/>
      <c r="T224" s="61"/>
      <c r="AT224" s="17" t="s">
        <v>247</v>
      </c>
      <c r="AU224" s="17" t="s">
        <v>79</v>
      </c>
    </row>
    <row r="225" spans="2:51" s="12" customFormat="1" ht="10">
      <c r="B225" s="199"/>
      <c r="C225" s="200"/>
      <c r="D225" s="196" t="s">
        <v>249</v>
      </c>
      <c r="E225" s="201" t="s">
        <v>1</v>
      </c>
      <c r="F225" s="202" t="s">
        <v>462</v>
      </c>
      <c r="G225" s="200"/>
      <c r="H225" s="203">
        <v>1.46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249</v>
      </c>
      <c r="AU225" s="209" t="s">
        <v>79</v>
      </c>
      <c r="AV225" s="12" t="s">
        <v>79</v>
      </c>
      <c r="AW225" s="12" t="s">
        <v>32</v>
      </c>
      <c r="AX225" s="12" t="s">
        <v>77</v>
      </c>
      <c r="AY225" s="209" t="s">
        <v>238</v>
      </c>
    </row>
    <row r="226" spans="2:65" s="1" customFormat="1" ht="19" customHeight="1">
      <c r="B226" s="34"/>
      <c r="C226" s="221" t="s">
        <v>463</v>
      </c>
      <c r="D226" s="221" t="s">
        <v>361</v>
      </c>
      <c r="E226" s="222" t="s">
        <v>464</v>
      </c>
      <c r="F226" s="223" t="s">
        <v>465</v>
      </c>
      <c r="G226" s="224" t="s">
        <v>466</v>
      </c>
      <c r="H226" s="225">
        <v>1460</v>
      </c>
      <c r="I226" s="226"/>
      <c r="J226" s="227">
        <f>ROUND(I226*H226,2)</f>
        <v>0</v>
      </c>
      <c r="K226" s="223" t="s">
        <v>1</v>
      </c>
      <c r="L226" s="228"/>
      <c r="M226" s="229" t="s">
        <v>1</v>
      </c>
      <c r="N226" s="230" t="s">
        <v>41</v>
      </c>
      <c r="O226" s="60"/>
      <c r="P226" s="193">
        <f>O226*H226</f>
        <v>0</v>
      </c>
      <c r="Q226" s="193">
        <v>0.001</v>
      </c>
      <c r="R226" s="193">
        <f>Q226*H226</f>
        <v>1.46</v>
      </c>
      <c r="S226" s="193">
        <v>0</v>
      </c>
      <c r="T226" s="194">
        <f>S226*H226</f>
        <v>0</v>
      </c>
      <c r="AR226" s="17" t="s">
        <v>288</v>
      </c>
      <c r="AT226" s="17" t="s">
        <v>361</v>
      </c>
      <c r="AU226" s="17" t="s">
        <v>79</v>
      </c>
      <c r="AY226" s="17" t="s">
        <v>238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7" t="s">
        <v>77</v>
      </c>
      <c r="BK226" s="195">
        <f>ROUND(I226*H226,2)</f>
        <v>0</v>
      </c>
      <c r="BL226" s="17" t="s">
        <v>245</v>
      </c>
      <c r="BM226" s="17" t="s">
        <v>467</v>
      </c>
    </row>
    <row r="227" spans="2:47" s="1" customFormat="1" ht="18">
      <c r="B227" s="34"/>
      <c r="C227" s="35"/>
      <c r="D227" s="196" t="s">
        <v>247</v>
      </c>
      <c r="E227" s="35"/>
      <c r="F227" s="197" t="s">
        <v>468</v>
      </c>
      <c r="G227" s="35"/>
      <c r="H227" s="35"/>
      <c r="I227" s="113"/>
      <c r="J227" s="35"/>
      <c r="K227" s="35"/>
      <c r="L227" s="38"/>
      <c r="M227" s="198"/>
      <c r="N227" s="60"/>
      <c r="O227" s="60"/>
      <c r="P227" s="60"/>
      <c r="Q227" s="60"/>
      <c r="R227" s="60"/>
      <c r="S227" s="60"/>
      <c r="T227" s="61"/>
      <c r="AT227" s="17" t="s">
        <v>247</v>
      </c>
      <c r="AU227" s="17" t="s">
        <v>79</v>
      </c>
    </row>
    <row r="228" spans="2:65" s="1" customFormat="1" ht="19" customHeight="1">
      <c r="B228" s="34"/>
      <c r="C228" s="184" t="s">
        <v>469</v>
      </c>
      <c r="D228" s="184" t="s">
        <v>240</v>
      </c>
      <c r="E228" s="185" t="s">
        <v>470</v>
      </c>
      <c r="F228" s="186" t="s">
        <v>471</v>
      </c>
      <c r="G228" s="187" t="s">
        <v>261</v>
      </c>
      <c r="H228" s="188">
        <v>1.449</v>
      </c>
      <c r="I228" s="189"/>
      <c r="J228" s="190">
        <f>ROUND(I228*H228,2)</f>
        <v>0</v>
      </c>
      <c r="K228" s="186" t="s">
        <v>244</v>
      </c>
      <c r="L228" s="38"/>
      <c r="M228" s="191" t="s">
        <v>1</v>
      </c>
      <c r="N228" s="192" t="s">
        <v>41</v>
      </c>
      <c r="O228" s="60"/>
      <c r="P228" s="193">
        <f>O228*H228</f>
        <v>0</v>
      </c>
      <c r="Q228" s="193">
        <v>2.45343</v>
      </c>
      <c r="R228" s="193">
        <f>Q228*H228</f>
        <v>3.5550200700000003</v>
      </c>
      <c r="S228" s="193">
        <v>0</v>
      </c>
      <c r="T228" s="194">
        <f>S228*H228</f>
        <v>0</v>
      </c>
      <c r="AR228" s="17" t="s">
        <v>245</v>
      </c>
      <c r="AT228" s="17" t="s">
        <v>240</v>
      </c>
      <c r="AU228" s="17" t="s">
        <v>79</v>
      </c>
      <c r="AY228" s="17" t="s">
        <v>238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7" t="s">
        <v>77</v>
      </c>
      <c r="BK228" s="195">
        <f>ROUND(I228*H228,2)</f>
        <v>0</v>
      </c>
      <c r="BL228" s="17" t="s">
        <v>245</v>
      </c>
      <c r="BM228" s="17" t="s">
        <v>472</v>
      </c>
    </row>
    <row r="229" spans="2:47" s="1" customFormat="1" ht="18">
      <c r="B229" s="34"/>
      <c r="C229" s="35"/>
      <c r="D229" s="196" t="s">
        <v>247</v>
      </c>
      <c r="E229" s="35"/>
      <c r="F229" s="197" t="s">
        <v>473</v>
      </c>
      <c r="G229" s="35"/>
      <c r="H229" s="35"/>
      <c r="I229" s="113"/>
      <c r="J229" s="35"/>
      <c r="K229" s="35"/>
      <c r="L229" s="38"/>
      <c r="M229" s="198"/>
      <c r="N229" s="60"/>
      <c r="O229" s="60"/>
      <c r="P229" s="60"/>
      <c r="Q229" s="60"/>
      <c r="R229" s="60"/>
      <c r="S229" s="60"/>
      <c r="T229" s="61"/>
      <c r="AT229" s="17" t="s">
        <v>247</v>
      </c>
      <c r="AU229" s="17" t="s">
        <v>79</v>
      </c>
    </row>
    <row r="230" spans="2:51" s="12" customFormat="1" ht="10">
      <c r="B230" s="199"/>
      <c r="C230" s="200"/>
      <c r="D230" s="196" t="s">
        <v>249</v>
      </c>
      <c r="E230" s="201" t="s">
        <v>163</v>
      </c>
      <c r="F230" s="202" t="s">
        <v>474</v>
      </c>
      <c r="G230" s="200"/>
      <c r="H230" s="203">
        <v>1.449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249</v>
      </c>
      <c r="AU230" s="209" t="s">
        <v>79</v>
      </c>
      <c r="AV230" s="12" t="s">
        <v>79</v>
      </c>
      <c r="AW230" s="12" t="s">
        <v>32</v>
      </c>
      <c r="AX230" s="12" t="s">
        <v>77</v>
      </c>
      <c r="AY230" s="209" t="s">
        <v>238</v>
      </c>
    </row>
    <row r="231" spans="2:65" s="1" customFormat="1" ht="19" customHeight="1">
      <c r="B231" s="34"/>
      <c r="C231" s="184" t="s">
        <v>475</v>
      </c>
      <c r="D231" s="184" t="s">
        <v>240</v>
      </c>
      <c r="E231" s="185" t="s">
        <v>476</v>
      </c>
      <c r="F231" s="186" t="s">
        <v>477</v>
      </c>
      <c r="G231" s="187" t="s">
        <v>357</v>
      </c>
      <c r="H231" s="188">
        <v>1.4</v>
      </c>
      <c r="I231" s="189"/>
      <c r="J231" s="190">
        <f>ROUND(I231*H231,2)</f>
        <v>0</v>
      </c>
      <c r="K231" s="186" t="s">
        <v>478</v>
      </c>
      <c r="L231" s="38"/>
      <c r="M231" s="191" t="s">
        <v>1</v>
      </c>
      <c r="N231" s="192" t="s">
        <v>41</v>
      </c>
      <c r="O231" s="60"/>
      <c r="P231" s="193">
        <f>O231*H231</f>
        <v>0</v>
      </c>
      <c r="Q231" s="193">
        <v>0.00215</v>
      </c>
      <c r="R231" s="193">
        <f>Q231*H231</f>
        <v>0.0030099999999999997</v>
      </c>
      <c r="S231" s="193">
        <v>0</v>
      </c>
      <c r="T231" s="194">
        <f>S231*H231</f>
        <v>0</v>
      </c>
      <c r="AR231" s="17" t="s">
        <v>245</v>
      </c>
      <c r="AT231" s="17" t="s">
        <v>240</v>
      </c>
      <c r="AU231" s="17" t="s">
        <v>79</v>
      </c>
      <c r="AY231" s="17" t="s">
        <v>238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7" t="s">
        <v>77</v>
      </c>
      <c r="BK231" s="195">
        <f>ROUND(I231*H231,2)</f>
        <v>0</v>
      </c>
      <c r="BL231" s="17" t="s">
        <v>245</v>
      </c>
      <c r="BM231" s="17" t="s">
        <v>479</v>
      </c>
    </row>
    <row r="232" spans="2:47" s="1" customFormat="1" ht="18">
      <c r="B232" s="34"/>
      <c r="C232" s="35"/>
      <c r="D232" s="196" t="s">
        <v>247</v>
      </c>
      <c r="E232" s="35"/>
      <c r="F232" s="197" t="s">
        <v>480</v>
      </c>
      <c r="G232" s="35"/>
      <c r="H232" s="35"/>
      <c r="I232" s="113"/>
      <c r="J232" s="35"/>
      <c r="K232" s="35"/>
      <c r="L232" s="38"/>
      <c r="M232" s="198"/>
      <c r="N232" s="60"/>
      <c r="O232" s="60"/>
      <c r="P232" s="60"/>
      <c r="Q232" s="60"/>
      <c r="R232" s="60"/>
      <c r="S232" s="60"/>
      <c r="T232" s="61"/>
      <c r="AT232" s="17" t="s">
        <v>247</v>
      </c>
      <c r="AU232" s="17" t="s">
        <v>79</v>
      </c>
    </row>
    <row r="233" spans="2:51" s="12" customFormat="1" ht="10">
      <c r="B233" s="199"/>
      <c r="C233" s="200"/>
      <c r="D233" s="196" t="s">
        <v>249</v>
      </c>
      <c r="E233" s="201" t="s">
        <v>161</v>
      </c>
      <c r="F233" s="202" t="s">
        <v>481</v>
      </c>
      <c r="G233" s="200"/>
      <c r="H233" s="203">
        <v>1.4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249</v>
      </c>
      <c r="AU233" s="209" t="s">
        <v>79</v>
      </c>
      <c r="AV233" s="12" t="s">
        <v>79</v>
      </c>
      <c r="AW233" s="12" t="s">
        <v>32</v>
      </c>
      <c r="AX233" s="12" t="s">
        <v>77</v>
      </c>
      <c r="AY233" s="209" t="s">
        <v>238</v>
      </c>
    </row>
    <row r="234" spans="2:65" s="1" customFormat="1" ht="19" customHeight="1">
      <c r="B234" s="34"/>
      <c r="C234" s="184" t="s">
        <v>482</v>
      </c>
      <c r="D234" s="184" t="s">
        <v>240</v>
      </c>
      <c r="E234" s="185" t="s">
        <v>483</v>
      </c>
      <c r="F234" s="186" t="s">
        <v>484</v>
      </c>
      <c r="G234" s="187" t="s">
        <v>357</v>
      </c>
      <c r="H234" s="188">
        <v>1.4</v>
      </c>
      <c r="I234" s="189"/>
      <c r="J234" s="190">
        <f>ROUND(I234*H234,2)</f>
        <v>0</v>
      </c>
      <c r="K234" s="186" t="s">
        <v>478</v>
      </c>
      <c r="L234" s="38"/>
      <c r="M234" s="191" t="s">
        <v>1</v>
      </c>
      <c r="N234" s="192" t="s">
        <v>41</v>
      </c>
      <c r="O234" s="60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AR234" s="17" t="s">
        <v>245</v>
      </c>
      <c r="AT234" s="17" t="s">
        <v>240</v>
      </c>
      <c r="AU234" s="17" t="s">
        <v>79</v>
      </c>
      <c r="AY234" s="17" t="s">
        <v>238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77</v>
      </c>
      <c r="BK234" s="195">
        <f>ROUND(I234*H234,2)</f>
        <v>0</v>
      </c>
      <c r="BL234" s="17" t="s">
        <v>245</v>
      </c>
      <c r="BM234" s="17" t="s">
        <v>485</v>
      </c>
    </row>
    <row r="235" spans="2:47" s="1" customFormat="1" ht="18">
      <c r="B235" s="34"/>
      <c r="C235" s="35"/>
      <c r="D235" s="196" t="s">
        <v>247</v>
      </c>
      <c r="E235" s="35"/>
      <c r="F235" s="197" t="s">
        <v>486</v>
      </c>
      <c r="G235" s="35"/>
      <c r="H235" s="35"/>
      <c r="I235" s="113"/>
      <c r="J235" s="35"/>
      <c r="K235" s="35"/>
      <c r="L235" s="38"/>
      <c r="M235" s="198"/>
      <c r="N235" s="60"/>
      <c r="O235" s="60"/>
      <c r="P235" s="60"/>
      <c r="Q235" s="60"/>
      <c r="R235" s="60"/>
      <c r="S235" s="60"/>
      <c r="T235" s="61"/>
      <c r="AT235" s="17" t="s">
        <v>247</v>
      </c>
      <c r="AU235" s="17" t="s">
        <v>79</v>
      </c>
    </row>
    <row r="236" spans="2:51" s="12" customFormat="1" ht="10">
      <c r="B236" s="199"/>
      <c r="C236" s="200"/>
      <c r="D236" s="196" t="s">
        <v>249</v>
      </c>
      <c r="E236" s="201" t="s">
        <v>1</v>
      </c>
      <c r="F236" s="202" t="s">
        <v>161</v>
      </c>
      <c r="G236" s="200"/>
      <c r="H236" s="203">
        <v>1.4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249</v>
      </c>
      <c r="AU236" s="209" t="s">
        <v>79</v>
      </c>
      <c r="AV236" s="12" t="s">
        <v>79</v>
      </c>
      <c r="AW236" s="12" t="s">
        <v>32</v>
      </c>
      <c r="AX236" s="12" t="s">
        <v>77</v>
      </c>
      <c r="AY236" s="209" t="s">
        <v>238</v>
      </c>
    </row>
    <row r="237" spans="2:65" s="1" customFormat="1" ht="19" customHeight="1">
      <c r="B237" s="34"/>
      <c r="C237" s="184" t="s">
        <v>487</v>
      </c>
      <c r="D237" s="184" t="s">
        <v>240</v>
      </c>
      <c r="E237" s="185" t="s">
        <v>488</v>
      </c>
      <c r="F237" s="186" t="s">
        <v>489</v>
      </c>
      <c r="G237" s="187" t="s">
        <v>357</v>
      </c>
      <c r="H237" s="188">
        <v>1.4</v>
      </c>
      <c r="I237" s="189"/>
      <c r="J237" s="190">
        <f>ROUND(I237*H237,2)</f>
        <v>0</v>
      </c>
      <c r="K237" s="186" t="s">
        <v>478</v>
      </c>
      <c r="L237" s="38"/>
      <c r="M237" s="191" t="s">
        <v>1</v>
      </c>
      <c r="N237" s="192" t="s">
        <v>41</v>
      </c>
      <c r="O237" s="60"/>
      <c r="P237" s="193">
        <f>O237*H237</f>
        <v>0</v>
      </c>
      <c r="Q237" s="193">
        <v>0.0031</v>
      </c>
      <c r="R237" s="193">
        <f>Q237*H237</f>
        <v>0.004339999999999999</v>
      </c>
      <c r="S237" s="193">
        <v>0</v>
      </c>
      <c r="T237" s="194">
        <f>S237*H237</f>
        <v>0</v>
      </c>
      <c r="AR237" s="17" t="s">
        <v>245</v>
      </c>
      <c r="AT237" s="17" t="s">
        <v>240</v>
      </c>
      <c r="AU237" s="17" t="s">
        <v>79</v>
      </c>
      <c r="AY237" s="17" t="s">
        <v>238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7" t="s">
        <v>77</v>
      </c>
      <c r="BK237" s="195">
        <f>ROUND(I237*H237,2)</f>
        <v>0</v>
      </c>
      <c r="BL237" s="17" t="s">
        <v>245</v>
      </c>
      <c r="BM237" s="17" t="s">
        <v>490</v>
      </c>
    </row>
    <row r="238" spans="2:47" s="1" customFormat="1" ht="18">
      <c r="B238" s="34"/>
      <c r="C238" s="35"/>
      <c r="D238" s="196" t="s">
        <v>247</v>
      </c>
      <c r="E238" s="35"/>
      <c r="F238" s="197" t="s">
        <v>491</v>
      </c>
      <c r="G238" s="35"/>
      <c r="H238" s="35"/>
      <c r="I238" s="113"/>
      <c r="J238" s="35"/>
      <c r="K238" s="35"/>
      <c r="L238" s="38"/>
      <c r="M238" s="198"/>
      <c r="N238" s="60"/>
      <c r="O238" s="60"/>
      <c r="P238" s="60"/>
      <c r="Q238" s="60"/>
      <c r="R238" s="60"/>
      <c r="S238" s="60"/>
      <c r="T238" s="61"/>
      <c r="AT238" s="17" t="s">
        <v>247</v>
      </c>
      <c r="AU238" s="17" t="s">
        <v>79</v>
      </c>
    </row>
    <row r="239" spans="2:51" s="12" customFormat="1" ht="10">
      <c r="B239" s="199"/>
      <c r="C239" s="200"/>
      <c r="D239" s="196" t="s">
        <v>249</v>
      </c>
      <c r="E239" s="201" t="s">
        <v>1</v>
      </c>
      <c r="F239" s="202" t="s">
        <v>161</v>
      </c>
      <c r="G239" s="200"/>
      <c r="H239" s="203">
        <v>1.4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249</v>
      </c>
      <c r="AU239" s="209" t="s">
        <v>79</v>
      </c>
      <c r="AV239" s="12" t="s">
        <v>79</v>
      </c>
      <c r="AW239" s="12" t="s">
        <v>32</v>
      </c>
      <c r="AX239" s="12" t="s">
        <v>77</v>
      </c>
      <c r="AY239" s="209" t="s">
        <v>238</v>
      </c>
    </row>
    <row r="240" spans="2:65" s="1" customFormat="1" ht="19" customHeight="1">
      <c r="B240" s="34"/>
      <c r="C240" s="184" t="s">
        <v>492</v>
      </c>
      <c r="D240" s="184" t="s">
        <v>240</v>
      </c>
      <c r="E240" s="185" t="s">
        <v>493</v>
      </c>
      <c r="F240" s="186" t="s">
        <v>494</v>
      </c>
      <c r="G240" s="187" t="s">
        <v>357</v>
      </c>
      <c r="H240" s="188">
        <v>1.4</v>
      </c>
      <c r="I240" s="189"/>
      <c r="J240" s="190">
        <f>ROUND(I240*H240,2)</f>
        <v>0</v>
      </c>
      <c r="K240" s="186" t="s">
        <v>478</v>
      </c>
      <c r="L240" s="38"/>
      <c r="M240" s="191" t="s">
        <v>1</v>
      </c>
      <c r="N240" s="192" t="s">
        <v>41</v>
      </c>
      <c r="O240" s="60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AR240" s="17" t="s">
        <v>245</v>
      </c>
      <c r="AT240" s="17" t="s">
        <v>240</v>
      </c>
      <c r="AU240" s="17" t="s">
        <v>79</v>
      </c>
      <c r="AY240" s="17" t="s">
        <v>238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7" t="s">
        <v>77</v>
      </c>
      <c r="BK240" s="195">
        <f>ROUND(I240*H240,2)</f>
        <v>0</v>
      </c>
      <c r="BL240" s="17" t="s">
        <v>245</v>
      </c>
      <c r="BM240" s="17" t="s">
        <v>495</v>
      </c>
    </row>
    <row r="241" spans="2:47" s="1" customFormat="1" ht="18">
      <c r="B241" s="34"/>
      <c r="C241" s="35"/>
      <c r="D241" s="196" t="s">
        <v>247</v>
      </c>
      <c r="E241" s="35"/>
      <c r="F241" s="197" t="s">
        <v>496</v>
      </c>
      <c r="G241" s="35"/>
      <c r="H241" s="35"/>
      <c r="I241" s="113"/>
      <c r="J241" s="35"/>
      <c r="K241" s="35"/>
      <c r="L241" s="38"/>
      <c r="M241" s="198"/>
      <c r="N241" s="60"/>
      <c r="O241" s="60"/>
      <c r="P241" s="60"/>
      <c r="Q241" s="60"/>
      <c r="R241" s="60"/>
      <c r="S241" s="60"/>
      <c r="T241" s="61"/>
      <c r="AT241" s="17" t="s">
        <v>247</v>
      </c>
      <c r="AU241" s="17" t="s">
        <v>79</v>
      </c>
    </row>
    <row r="242" spans="2:51" s="12" customFormat="1" ht="10">
      <c r="B242" s="199"/>
      <c r="C242" s="200"/>
      <c r="D242" s="196" t="s">
        <v>249</v>
      </c>
      <c r="E242" s="201" t="s">
        <v>1</v>
      </c>
      <c r="F242" s="202" t="s">
        <v>161</v>
      </c>
      <c r="G242" s="200"/>
      <c r="H242" s="203">
        <v>1.4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249</v>
      </c>
      <c r="AU242" s="209" t="s">
        <v>79</v>
      </c>
      <c r="AV242" s="12" t="s">
        <v>79</v>
      </c>
      <c r="AW242" s="12" t="s">
        <v>32</v>
      </c>
      <c r="AX242" s="12" t="s">
        <v>77</v>
      </c>
      <c r="AY242" s="209" t="s">
        <v>238</v>
      </c>
    </row>
    <row r="243" spans="2:65" s="1" customFormat="1" ht="19" customHeight="1">
      <c r="B243" s="34"/>
      <c r="C243" s="184" t="s">
        <v>176</v>
      </c>
      <c r="D243" s="184" t="s">
        <v>240</v>
      </c>
      <c r="E243" s="185" t="s">
        <v>497</v>
      </c>
      <c r="F243" s="186" t="s">
        <v>498</v>
      </c>
      <c r="G243" s="187" t="s">
        <v>333</v>
      </c>
      <c r="H243" s="188">
        <v>0.043</v>
      </c>
      <c r="I243" s="189"/>
      <c r="J243" s="190">
        <f>ROUND(I243*H243,2)</f>
        <v>0</v>
      </c>
      <c r="K243" s="186" t="s">
        <v>244</v>
      </c>
      <c r="L243" s="38"/>
      <c r="M243" s="191" t="s">
        <v>1</v>
      </c>
      <c r="N243" s="192" t="s">
        <v>41</v>
      </c>
      <c r="O243" s="60"/>
      <c r="P243" s="193">
        <f>O243*H243</f>
        <v>0</v>
      </c>
      <c r="Q243" s="193">
        <v>1.05516</v>
      </c>
      <c r="R243" s="193">
        <f>Q243*H243</f>
        <v>0.04537188</v>
      </c>
      <c r="S243" s="193">
        <v>0</v>
      </c>
      <c r="T243" s="194">
        <f>S243*H243</f>
        <v>0</v>
      </c>
      <c r="AR243" s="17" t="s">
        <v>245</v>
      </c>
      <c r="AT243" s="17" t="s">
        <v>240</v>
      </c>
      <c r="AU243" s="17" t="s">
        <v>79</v>
      </c>
      <c r="AY243" s="17" t="s">
        <v>238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77</v>
      </c>
      <c r="BK243" s="195">
        <f>ROUND(I243*H243,2)</f>
        <v>0</v>
      </c>
      <c r="BL243" s="17" t="s">
        <v>245</v>
      </c>
      <c r="BM243" s="17" t="s">
        <v>499</v>
      </c>
    </row>
    <row r="244" spans="2:47" s="1" customFormat="1" ht="36">
      <c r="B244" s="34"/>
      <c r="C244" s="35"/>
      <c r="D244" s="196" t="s">
        <v>247</v>
      </c>
      <c r="E244" s="35"/>
      <c r="F244" s="197" t="s">
        <v>500</v>
      </c>
      <c r="G244" s="35"/>
      <c r="H244" s="35"/>
      <c r="I244" s="113"/>
      <c r="J244" s="35"/>
      <c r="K244" s="35"/>
      <c r="L244" s="38"/>
      <c r="M244" s="198"/>
      <c r="N244" s="60"/>
      <c r="O244" s="60"/>
      <c r="P244" s="60"/>
      <c r="Q244" s="60"/>
      <c r="R244" s="60"/>
      <c r="S244" s="60"/>
      <c r="T244" s="61"/>
      <c r="AT244" s="17" t="s">
        <v>247</v>
      </c>
      <c r="AU244" s="17" t="s">
        <v>79</v>
      </c>
    </row>
    <row r="245" spans="2:51" s="12" customFormat="1" ht="10">
      <c r="B245" s="199"/>
      <c r="C245" s="200"/>
      <c r="D245" s="196" t="s">
        <v>249</v>
      </c>
      <c r="E245" s="201" t="s">
        <v>1</v>
      </c>
      <c r="F245" s="202" t="s">
        <v>501</v>
      </c>
      <c r="G245" s="200"/>
      <c r="H245" s="203">
        <v>0.043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249</v>
      </c>
      <c r="AU245" s="209" t="s">
        <v>79</v>
      </c>
      <c r="AV245" s="12" t="s">
        <v>79</v>
      </c>
      <c r="AW245" s="12" t="s">
        <v>32</v>
      </c>
      <c r="AX245" s="12" t="s">
        <v>77</v>
      </c>
      <c r="AY245" s="209" t="s">
        <v>238</v>
      </c>
    </row>
    <row r="246" spans="2:65" s="1" customFormat="1" ht="19" customHeight="1">
      <c r="B246" s="34"/>
      <c r="C246" s="184" t="s">
        <v>502</v>
      </c>
      <c r="D246" s="184" t="s">
        <v>240</v>
      </c>
      <c r="E246" s="185" t="s">
        <v>503</v>
      </c>
      <c r="F246" s="186" t="s">
        <v>504</v>
      </c>
      <c r="G246" s="187" t="s">
        <v>261</v>
      </c>
      <c r="H246" s="188">
        <v>7.5</v>
      </c>
      <c r="I246" s="189"/>
      <c r="J246" s="190">
        <f>ROUND(I246*H246,2)</f>
        <v>0</v>
      </c>
      <c r="K246" s="186" t="s">
        <v>505</v>
      </c>
      <c r="L246" s="38"/>
      <c r="M246" s="191" t="s">
        <v>1</v>
      </c>
      <c r="N246" s="192" t="s">
        <v>41</v>
      </c>
      <c r="O246" s="60"/>
      <c r="P246" s="193">
        <f>O246*H246</f>
        <v>0</v>
      </c>
      <c r="Q246" s="193">
        <v>2.34276</v>
      </c>
      <c r="R246" s="193">
        <f>Q246*H246</f>
        <v>17.570700000000002</v>
      </c>
      <c r="S246" s="193">
        <v>0</v>
      </c>
      <c r="T246" s="194">
        <f>S246*H246</f>
        <v>0</v>
      </c>
      <c r="AR246" s="17" t="s">
        <v>245</v>
      </c>
      <c r="AT246" s="17" t="s">
        <v>240</v>
      </c>
      <c r="AU246" s="17" t="s">
        <v>79</v>
      </c>
      <c r="AY246" s="17" t="s">
        <v>238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7" t="s">
        <v>77</v>
      </c>
      <c r="BK246" s="195">
        <f>ROUND(I246*H246,2)</f>
        <v>0</v>
      </c>
      <c r="BL246" s="17" t="s">
        <v>245</v>
      </c>
      <c r="BM246" s="17" t="s">
        <v>506</v>
      </c>
    </row>
    <row r="247" spans="2:51" s="12" customFormat="1" ht="10">
      <c r="B247" s="199"/>
      <c r="C247" s="200"/>
      <c r="D247" s="196" t="s">
        <v>249</v>
      </c>
      <c r="E247" s="201" t="s">
        <v>1</v>
      </c>
      <c r="F247" s="202" t="s">
        <v>507</v>
      </c>
      <c r="G247" s="200"/>
      <c r="H247" s="203">
        <v>7.5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249</v>
      </c>
      <c r="AU247" s="209" t="s">
        <v>79</v>
      </c>
      <c r="AV247" s="12" t="s">
        <v>79</v>
      </c>
      <c r="AW247" s="12" t="s">
        <v>32</v>
      </c>
      <c r="AX247" s="12" t="s">
        <v>77</v>
      </c>
      <c r="AY247" s="209" t="s">
        <v>238</v>
      </c>
    </row>
    <row r="248" spans="2:65" s="1" customFormat="1" ht="19" customHeight="1">
      <c r="B248" s="34"/>
      <c r="C248" s="184" t="s">
        <v>508</v>
      </c>
      <c r="D248" s="184" t="s">
        <v>240</v>
      </c>
      <c r="E248" s="185" t="s">
        <v>509</v>
      </c>
      <c r="F248" s="186" t="s">
        <v>510</v>
      </c>
      <c r="G248" s="187" t="s">
        <v>333</v>
      </c>
      <c r="H248" s="188">
        <v>0.043</v>
      </c>
      <c r="I248" s="189"/>
      <c r="J248" s="190">
        <f>ROUND(I248*H248,2)</f>
        <v>0</v>
      </c>
      <c r="K248" s="186" t="s">
        <v>244</v>
      </c>
      <c r="L248" s="38"/>
      <c r="M248" s="191" t="s">
        <v>1</v>
      </c>
      <c r="N248" s="192" t="s">
        <v>41</v>
      </c>
      <c r="O248" s="60"/>
      <c r="P248" s="193">
        <f>O248*H248</f>
        <v>0</v>
      </c>
      <c r="Q248" s="193">
        <v>0.01709</v>
      </c>
      <c r="R248" s="193">
        <f>Q248*H248</f>
        <v>0.00073487</v>
      </c>
      <c r="S248" s="193">
        <v>0</v>
      </c>
      <c r="T248" s="194">
        <f>S248*H248</f>
        <v>0</v>
      </c>
      <c r="AR248" s="17" t="s">
        <v>245</v>
      </c>
      <c r="AT248" s="17" t="s">
        <v>240</v>
      </c>
      <c r="AU248" s="17" t="s">
        <v>79</v>
      </c>
      <c r="AY248" s="17" t="s">
        <v>238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7" t="s">
        <v>77</v>
      </c>
      <c r="BK248" s="195">
        <f>ROUND(I248*H248,2)</f>
        <v>0</v>
      </c>
      <c r="BL248" s="17" t="s">
        <v>245</v>
      </c>
      <c r="BM248" s="17" t="s">
        <v>511</v>
      </c>
    </row>
    <row r="249" spans="2:47" s="1" customFormat="1" ht="18">
      <c r="B249" s="34"/>
      <c r="C249" s="35"/>
      <c r="D249" s="196" t="s">
        <v>247</v>
      </c>
      <c r="E249" s="35"/>
      <c r="F249" s="197" t="s">
        <v>512</v>
      </c>
      <c r="G249" s="35"/>
      <c r="H249" s="35"/>
      <c r="I249" s="113"/>
      <c r="J249" s="35"/>
      <c r="K249" s="35"/>
      <c r="L249" s="38"/>
      <c r="M249" s="198"/>
      <c r="N249" s="60"/>
      <c r="O249" s="60"/>
      <c r="P249" s="60"/>
      <c r="Q249" s="60"/>
      <c r="R249" s="60"/>
      <c r="S249" s="60"/>
      <c r="T249" s="61"/>
      <c r="AT249" s="17" t="s">
        <v>247</v>
      </c>
      <c r="AU249" s="17" t="s">
        <v>79</v>
      </c>
    </row>
    <row r="250" spans="2:51" s="12" customFormat="1" ht="10">
      <c r="B250" s="199"/>
      <c r="C250" s="200"/>
      <c r="D250" s="196" t="s">
        <v>249</v>
      </c>
      <c r="E250" s="201" t="s">
        <v>194</v>
      </c>
      <c r="F250" s="202" t="s">
        <v>513</v>
      </c>
      <c r="G250" s="200"/>
      <c r="H250" s="203">
        <v>0.043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249</v>
      </c>
      <c r="AU250" s="209" t="s">
        <v>79</v>
      </c>
      <c r="AV250" s="12" t="s">
        <v>79</v>
      </c>
      <c r="AW250" s="12" t="s">
        <v>32</v>
      </c>
      <c r="AX250" s="12" t="s">
        <v>77</v>
      </c>
      <c r="AY250" s="209" t="s">
        <v>238</v>
      </c>
    </row>
    <row r="251" spans="2:65" s="1" customFormat="1" ht="19" customHeight="1">
      <c r="B251" s="34"/>
      <c r="C251" s="221" t="s">
        <v>514</v>
      </c>
      <c r="D251" s="221" t="s">
        <v>361</v>
      </c>
      <c r="E251" s="222" t="s">
        <v>515</v>
      </c>
      <c r="F251" s="223" t="s">
        <v>516</v>
      </c>
      <c r="G251" s="224" t="s">
        <v>333</v>
      </c>
      <c r="H251" s="225">
        <v>0.046</v>
      </c>
      <c r="I251" s="226"/>
      <c r="J251" s="227">
        <f>ROUND(I251*H251,2)</f>
        <v>0</v>
      </c>
      <c r="K251" s="223" t="s">
        <v>244</v>
      </c>
      <c r="L251" s="228"/>
      <c r="M251" s="229" t="s">
        <v>1</v>
      </c>
      <c r="N251" s="230" t="s">
        <v>41</v>
      </c>
      <c r="O251" s="60"/>
      <c r="P251" s="193">
        <f>O251*H251</f>
        <v>0</v>
      </c>
      <c r="Q251" s="193">
        <v>1</v>
      </c>
      <c r="R251" s="193">
        <f>Q251*H251</f>
        <v>0.046</v>
      </c>
      <c r="S251" s="193">
        <v>0</v>
      </c>
      <c r="T251" s="194">
        <f>S251*H251</f>
        <v>0</v>
      </c>
      <c r="AR251" s="17" t="s">
        <v>288</v>
      </c>
      <c r="AT251" s="17" t="s">
        <v>361</v>
      </c>
      <c r="AU251" s="17" t="s">
        <v>79</v>
      </c>
      <c r="AY251" s="17" t="s">
        <v>238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7" t="s">
        <v>77</v>
      </c>
      <c r="BK251" s="195">
        <f>ROUND(I251*H251,2)</f>
        <v>0</v>
      </c>
      <c r="BL251" s="17" t="s">
        <v>245</v>
      </c>
      <c r="BM251" s="17" t="s">
        <v>517</v>
      </c>
    </row>
    <row r="252" spans="2:47" s="1" customFormat="1" ht="10">
      <c r="B252" s="34"/>
      <c r="C252" s="35"/>
      <c r="D252" s="196" t="s">
        <v>247</v>
      </c>
      <c r="E252" s="35"/>
      <c r="F252" s="197" t="s">
        <v>516</v>
      </c>
      <c r="G252" s="35"/>
      <c r="H252" s="35"/>
      <c r="I252" s="113"/>
      <c r="J252" s="35"/>
      <c r="K252" s="35"/>
      <c r="L252" s="38"/>
      <c r="M252" s="198"/>
      <c r="N252" s="60"/>
      <c r="O252" s="60"/>
      <c r="P252" s="60"/>
      <c r="Q252" s="60"/>
      <c r="R252" s="60"/>
      <c r="S252" s="60"/>
      <c r="T252" s="61"/>
      <c r="AT252" s="17" t="s">
        <v>247</v>
      </c>
      <c r="AU252" s="17" t="s">
        <v>79</v>
      </c>
    </row>
    <row r="253" spans="2:51" s="12" customFormat="1" ht="10">
      <c r="B253" s="199"/>
      <c r="C253" s="200"/>
      <c r="D253" s="196" t="s">
        <v>249</v>
      </c>
      <c r="E253" s="201" t="s">
        <v>1</v>
      </c>
      <c r="F253" s="202" t="s">
        <v>518</v>
      </c>
      <c r="G253" s="200"/>
      <c r="H253" s="203">
        <v>0.046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249</v>
      </c>
      <c r="AU253" s="209" t="s">
        <v>79</v>
      </c>
      <c r="AV253" s="12" t="s">
        <v>79</v>
      </c>
      <c r="AW253" s="12" t="s">
        <v>32</v>
      </c>
      <c r="AX253" s="12" t="s">
        <v>77</v>
      </c>
      <c r="AY253" s="209" t="s">
        <v>238</v>
      </c>
    </row>
    <row r="254" spans="2:65" s="1" customFormat="1" ht="19" customHeight="1">
      <c r="B254" s="34"/>
      <c r="C254" s="184" t="s">
        <v>519</v>
      </c>
      <c r="D254" s="184" t="s">
        <v>240</v>
      </c>
      <c r="E254" s="185" t="s">
        <v>520</v>
      </c>
      <c r="F254" s="186" t="s">
        <v>521</v>
      </c>
      <c r="G254" s="187" t="s">
        <v>261</v>
      </c>
      <c r="H254" s="188">
        <v>1.836</v>
      </c>
      <c r="I254" s="189"/>
      <c r="J254" s="190">
        <f>ROUND(I254*H254,2)</f>
        <v>0</v>
      </c>
      <c r="K254" s="186" t="s">
        <v>244</v>
      </c>
      <c r="L254" s="38"/>
      <c r="M254" s="191" t="s">
        <v>1</v>
      </c>
      <c r="N254" s="192" t="s">
        <v>41</v>
      </c>
      <c r="O254" s="60"/>
      <c r="P254" s="193">
        <f>O254*H254</f>
        <v>0</v>
      </c>
      <c r="Q254" s="193">
        <v>2.45337</v>
      </c>
      <c r="R254" s="193">
        <f>Q254*H254</f>
        <v>4.50438732</v>
      </c>
      <c r="S254" s="193">
        <v>0</v>
      </c>
      <c r="T254" s="194">
        <f>S254*H254</f>
        <v>0</v>
      </c>
      <c r="AR254" s="17" t="s">
        <v>245</v>
      </c>
      <c r="AT254" s="17" t="s">
        <v>240</v>
      </c>
      <c r="AU254" s="17" t="s">
        <v>79</v>
      </c>
      <c r="AY254" s="17" t="s">
        <v>238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7" t="s">
        <v>77</v>
      </c>
      <c r="BK254" s="195">
        <f>ROUND(I254*H254,2)</f>
        <v>0</v>
      </c>
      <c r="BL254" s="17" t="s">
        <v>245</v>
      </c>
      <c r="BM254" s="17" t="s">
        <v>522</v>
      </c>
    </row>
    <row r="255" spans="2:47" s="1" customFormat="1" ht="18">
      <c r="B255" s="34"/>
      <c r="C255" s="35"/>
      <c r="D255" s="196" t="s">
        <v>247</v>
      </c>
      <c r="E255" s="35"/>
      <c r="F255" s="197" t="s">
        <v>523</v>
      </c>
      <c r="G255" s="35"/>
      <c r="H255" s="35"/>
      <c r="I255" s="113"/>
      <c r="J255" s="35"/>
      <c r="K255" s="35"/>
      <c r="L255" s="38"/>
      <c r="M255" s="198"/>
      <c r="N255" s="60"/>
      <c r="O255" s="60"/>
      <c r="P255" s="60"/>
      <c r="Q255" s="60"/>
      <c r="R255" s="60"/>
      <c r="S255" s="60"/>
      <c r="T255" s="61"/>
      <c r="AT255" s="17" t="s">
        <v>247</v>
      </c>
      <c r="AU255" s="17" t="s">
        <v>79</v>
      </c>
    </row>
    <row r="256" spans="2:51" s="12" customFormat="1" ht="10">
      <c r="B256" s="199"/>
      <c r="C256" s="200"/>
      <c r="D256" s="196" t="s">
        <v>249</v>
      </c>
      <c r="E256" s="201" t="s">
        <v>524</v>
      </c>
      <c r="F256" s="202" t="s">
        <v>525</v>
      </c>
      <c r="G256" s="200"/>
      <c r="H256" s="203">
        <v>1.836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249</v>
      </c>
      <c r="AU256" s="209" t="s">
        <v>79</v>
      </c>
      <c r="AV256" s="12" t="s">
        <v>79</v>
      </c>
      <c r="AW256" s="12" t="s">
        <v>32</v>
      </c>
      <c r="AX256" s="12" t="s">
        <v>77</v>
      </c>
      <c r="AY256" s="209" t="s">
        <v>238</v>
      </c>
    </row>
    <row r="257" spans="2:65" s="1" customFormat="1" ht="19" customHeight="1">
      <c r="B257" s="34"/>
      <c r="C257" s="184" t="s">
        <v>526</v>
      </c>
      <c r="D257" s="184" t="s">
        <v>240</v>
      </c>
      <c r="E257" s="185" t="s">
        <v>527</v>
      </c>
      <c r="F257" s="186" t="s">
        <v>528</v>
      </c>
      <c r="G257" s="187" t="s">
        <v>333</v>
      </c>
      <c r="H257" s="188">
        <v>0.01</v>
      </c>
      <c r="I257" s="189"/>
      <c r="J257" s="190">
        <f>ROUND(I257*H257,2)</f>
        <v>0</v>
      </c>
      <c r="K257" s="186" t="s">
        <v>244</v>
      </c>
      <c r="L257" s="38"/>
      <c r="M257" s="191" t="s">
        <v>1</v>
      </c>
      <c r="N257" s="192" t="s">
        <v>41</v>
      </c>
      <c r="O257" s="60"/>
      <c r="P257" s="193">
        <f>O257*H257</f>
        <v>0</v>
      </c>
      <c r="Q257" s="193">
        <v>1.06277</v>
      </c>
      <c r="R257" s="193">
        <f>Q257*H257</f>
        <v>0.0106277</v>
      </c>
      <c r="S257" s="193">
        <v>0</v>
      </c>
      <c r="T257" s="194">
        <f>S257*H257</f>
        <v>0</v>
      </c>
      <c r="AR257" s="17" t="s">
        <v>245</v>
      </c>
      <c r="AT257" s="17" t="s">
        <v>240</v>
      </c>
      <c r="AU257" s="17" t="s">
        <v>79</v>
      </c>
      <c r="AY257" s="17" t="s">
        <v>238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7" t="s">
        <v>77</v>
      </c>
      <c r="BK257" s="195">
        <f>ROUND(I257*H257,2)</f>
        <v>0</v>
      </c>
      <c r="BL257" s="17" t="s">
        <v>245</v>
      </c>
      <c r="BM257" s="17" t="s">
        <v>529</v>
      </c>
    </row>
    <row r="258" spans="2:47" s="1" customFormat="1" ht="18">
      <c r="B258" s="34"/>
      <c r="C258" s="35"/>
      <c r="D258" s="196" t="s">
        <v>247</v>
      </c>
      <c r="E258" s="35"/>
      <c r="F258" s="197" t="s">
        <v>530</v>
      </c>
      <c r="G258" s="35"/>
      <c r="H258" s="35"/>
      <c r="I258" s="113"/>
      <c r="J258" s="35"/>
      <c r="K258" s="35"/>
      <c r="L258" s="38"/>
      <c r="M258" s="198"/>
      <c r="N258" s="60"/>
      <c r="O258" s="60"/>
      <c r="P258" s="60"/>
      <c r="Q258" s="60"/>
      <c r="R258" s="60"/>
      <c r="S258" s="60"/>
      <c r="T258" s="61"/>
      <c r="AT258" s="17" t="s">
        <v>247</v>
      </c>
      <c r="AU258" s="17" t="s">
        <v>79</v>
      </c>
    </row>
    <row r="259" spans="2:51" s="12" customFormat="1" ht="10">
      <c r="B259" s="199"/>
      <c r="C259" s="200"/>
      <c r="D259" s="196" t="s">
        <v>249</v>
      </c>
      <c r="E259" s="201" t="s">
        <v>1</v>
      </c>
      <c r="F259" s="202" t="s">
        <v>531</v>
      </c>
      <c r="G259" s="200"/>
      <c r="H259" s="203">
        <v>0.01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249</v>
      </c>
      <c r="AU259" s="209" t="s">
        <v>79</v>
      </c>
      <c r="AV259" s="12" t="s">
        <v>79</v>
      </c>
      <c r="AW259" s="12" t="s">
        <v>32</v>
      </c>
      <c r="AX259" s="12" t="s">
        <v>77</v>
      </c>
      <c r="AY259" s="209" t="s">
        <v>238</v>
      </c>
    </row>
    <row r="260" spans="2:65" s="1" customFormat="1" ht="19" customHeight="1">
      <c r="B260" s="34"/>
      <c r="C260" s="184" t="s">
        <v>532</v>
      </c>
      <c r="D260" s="184" t="s">
        <v>240</v>
      </c>
      <c r="E260" s="185" t="s">
        <v>533</v>
      </c>
      <c r="F260" s="186" t="s">
        <v>534</v>
      </c>
      <c r="G260" s="187" t="s">
        <v>357</v>
      </c>
      <c r="H260" s="188">
        <v>6.793</v>
      </c>
      <c r="I260" s="189"/>
      <c r="J260" s="190">
        <f>ROUND(I260*H260,2)</f>
        <v>0</v>
      </c>
      <c r="K260" s="186" t="s">
        <v>244</v>
      </c>
      <c r="L260" s="38"/>
      <c r="M260" s="191" t="s">
        <v>1</v>
      </c>
      <c r="N260" s="192" t="s">
        <v>41</v>
      </c>
      <c r="O260" s="60"/>
      <c r="P260" s="193">
        <f>O260*H260</f>
        <v>0</v>
      </c>
      <c r="Q260" s="193">
        <v>0.01282</v>
      </c>
      <c r="R260" s="193">
        <f>Q260*H260</f>
        <v>0.08708626</v>
      </c>
      <c r="S260" s="193">
        <v>0</v>
      </c>
      <c r="T260" s="194">
        <f>S260*H260</f>
        <v>0</v>
      </c>
      <c r="AR260" s="17" t="s">
        <v>245</v>
      </c>
      <c r="AT260" s="17" t="s">
        <v>240</v>
      </c>
      <c r="AU260" s="17" t="s">
        <v>79</v>
      </c>
      <c r="AY260" s="17" t="s">
        <v>238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7" t="s">
        <v>77</v>
      </c>
      <c r="BK260" s="195">
        <f>ROUND(I260*H260,2)</f>
        <v>0</v>
      </c>
      <c r="BL260" s="17" t="s">
        <v>245</v>
      </c>
      <c r="BM260" s="17" t="s">
        <v>535</v>
      </c>
    </row>
    <row r="261" spans="2:47" s="1" customFormat="1" ht="18">
      <c r="B261" s="34"/>
      <c r="C261" s="35"/>
      <c r="D261" s="196" t="s">
        <v>247</v>
      </c>
      <c r="E261" s="35"/>
      <c r="F261" s="197" t="s">
        <v>536</v>
      </c>
      <c r="G261" s="35"/>
      <c r="H261" s="35"/>
      <c r="I261" s="113"/>
      <c r="J261" s="35"/>
      <c r="K261" s="35"/>
      <c r="L261" s="38"/>
      <c r="M261" s="198"/>
      <c r="N261" s="60"/>
      <c r="O261" s="60"/>
      <c r="P261" s="60"/>
      <c r="Q261" s="60"/>
      <c r="R261" s="60"/>
      <c r="S261" s="60"/>
      <c r="T261" s="61"/>
      <c r="AT261" s="17" t="s">
        <v>247</v>
      </c>
      <c r="AU261" s="17" t="s">
        <v>79</v>
      </c>
    </row>
    <row r="262" spans="2:51" s="12" customFormat="1" ht="10">
      <c r="B262" s="199"/>
      <c r="C262" s="200"/>
      <c r="D262" s="196" t="s">
        <v>249</v>
      </c>
      <c r="E262" s="201" t="s">
        <v>167</v>
      </c>
      <c r="F262" s="202" t="s">
        <v>537</v>
      </c>
      <c r="G262" s="200"/>
      <c r="H262" s="203">
        <v>6.793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249</v>
      </c>
      <c r="AU262" s="209" t="s">
        <v>79</v>
      </c>
      <c r="AV262" s="12" t="s">
        <v>79</v>
      </c>
      <c r="AW262" s="12" t="s">
        <v>32</v>
      </c>
      <c r="AX262" s="12" t="s">
        <v>77</v>
      </c>
      <c r="AY262" s="209" t="s">
        <v>238</v>
      </c>
    </row>
    <row r="263" spans="2:65" s="1" customFormat="1" ht="19" customHeight="1">
      <c r="B263" s="34"/>
      <c r="C263" s="184" t="s">
        <v>538</v>
      </c>
      <c r="D263" s="184" t="s">
        <v>240</v>
      </c>
      <c r="E263" s="185" t="s">
        <v>539</v>
      </c>
      <c r="F263" s="186" t="s">
        <v>540</v>
      </c>
      <c r="G263" s="187" t="s">
        <v>357</v>
      </c>
      <c r="H263" s="188">
        <v>6.793</v>
      </c>
      <c r="I263" s="189"/>
      <c r="J263" s="190">
        <f>ROUND(I263*H263,2)</f>
        <v>0</v>
      </c>
      <c r="K263" s="186" t="s">
        <v>244</v>
      </c>
      <c r="L263" s="38"/>
      <c r="M263" s="191" t="s">
        <v>1</v>
      </c>
      <c r="N263" s="192" t="s">
        <v>41</v>
      </c>
      <c r="O263" s="60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AR263" s="17" t="s">
        <v>245</v>
      </c>
      <c r="AT263" s="17" t="s">
        <v>240</v>
      </c>
      <c r="AU263" s="17" t="s">
        <v>79</v>
      </c>
      <c r="AY263" s="17" t="s">
        <v>238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7" t="s">
        <v>77</v>
      </c>
      <c r="BK263" s="195">
        <f>ROUND(I263*H263,2)</f>
        <v>0</v>
      </c>
      <c r="BL263" s="17" t="s">
        <v>245</v>
      </c>
      <c r="BM263" s="17" t="s">
        <v>541</v>
      </c>
    </row>
    <row r="264" spans="2:47" s="1" customFormat="1" ht="18">
      <c r="B264" s="34"/>
      <c r="C264" s="35"/>
      <c r="D264" s="196" t="s">
        <v>247</v>
      </c>
      <c r="E264" s="35"/>
      <c r="F264" s="197" t="s">
        <v>542</v>
      </c>
      <c r="G264" s="35"/>
      <c r="H264" s="35"/>
      <c r="I264" s="113"/>
      <c r="J264" s="35"/>
      <c r="K264" s="35"/>
      <c r="L264" s="38"/>
      <c r="M264" s="198"/>
      <c r="N264" s="60"/>
      <c r="O264" s="60"/>
      <c r="P264" s="60"/>
      <c r="Q264" s="60"/>
      <c r="R264" s="60"/>
      <c r="S264" s="60"/>
      <c r="T264" s="61"/>
      <c r="AT264" s="17" t="s">
        <v>247</v>
      </c>
      <c r="AU264" s="17" t="s">
        <v>79</v>
      </c>
    </row>
    <row r="265" spans="2:51" s="12" customFormat="1" ht="10">
      <c r="B265" s="199"/>
      <c r="C265" s="200"/>
      <c r="D265" s="196" t="s">
        <v>249</v>
      </c>
      <c r="E265" s="201" t="s">
        <v>1</v>
      </c>
      <c r="F265" s="202" t="s">
        <v>167</v>
      </c>
      <c r="G265" s="200"/>
      <c r="H265" s="203">
        <v>6.793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249</v>
      </c>
      <c r="AU265" s="209" t="s">
        <v>79</v>
      </c>
      <c r="AV265" s="12" t="s">
        <v>79</v>
      </c>
      <c r="AW265" s="12" t="s">
        <v>32</v>
      </c>
      <c r="AX265" s="12" t="s">
        <v>77</v>
      </c>
      <c r="AY265" s="209" t="s">
        <v>238</v>
      </c>
    </row>
    <row r="266" spans="2:63" s="11" customFormat="1" ht="22.75" customHeight="1">
      <c r="B266" s="168"/>
      <c r="C266" s="169"/>
      <c r="D266" s="170" t="s">
        <v>69</v>
      </c>
      <c r="E266" s="182" t="s">
        <v>278</v>
      </c>
      <c r="F266" s="182" t="s">
        <v>543</v>
      </c>
      <c r="G266" s="169"/>
      <c r="H266" s="169"/>
      <c r="I266" s="172"/>
      <c r="J266" s="183">
        <f>BK266</f>
        <v>0</v>
      </c>
      <c r="K266" s="169"/>
      <c r="L266" s="174"/>
      <c r="M266" s="175"/>
      <c r="N266" s="176"/>
      <c r="O266" s="176"/>
      <c r="P266" s="177">
        <f>SUM(P267:P350)</f>
        <v>0</v>
      </c>
      <c r="Q266" s="176"/>
      <c r="R266" s="177">
        <f>SUM(R267:R350)</f>
        <v>91.26091505000001</v>
      </c>
      <c r="S266" s="176"/>
      <c r="T266" s="178">
        <f>SUM(T267:T350)</f>
        <v>0</v>
      </c>
      <c r="AR266" s="179" t="s">
        <v>77</v>
      </c>
      <c r="AT266" s="180" t="s">
        <v>69</v>
      </c>
      <c r="AU266" s="180" t="s">
        <v>77</v>
      </c>
      <c r="AY266" s="179" t="s">
        <v>238</v>
      </c>
      <c r="BK266" s="181">
        <f>SUM(BK267:BK350)</f>
        <v>0</v>
      </c>
    </row>
    <row r="267" spans="2:65" s="1" customFormat="1" ht="19" customHeight="1">
      <c r="B267" s="34"/>
      <c r="C267" s="184" t="s">
        <v>544</v>
      </c>
      <c r="D267" s="184" t="s">
        <v>240</v>
      </c>
      <c r="E267" s="185" t="s">
        <v>545</v>
      </c>
      <c r="F267" s="186" t="s">
        <v>546</v>
      </c>
      <c r="G267" s="187" t="s">
        <v>357</v>
      </c>
      <c r="H267" s="188">
        <v>10.722</v>
      </c>
      <c r="I267" s="189"/>
      <c r="J267" s="190">
        <f>ROUND(I267*H267,2)</f>
        <v>0</v>
      </c>
      <c r="K267" s="186" t="s">
        <v>244</v>
      </c>
      <c r="L267" s="38"/>
      <c r="M267" s="191" t="s">
        <v>1</v>
      </c>
      <c r="N267" s="192" t="s">
        <v>41</v>
      </c>
      <c r="O267" s="60"/>
      <c r="P267" s="193">
        <f>O267*H267</f>
        <v>0</v>
      </c>
      <c r="Q267" s="193">
        <v>0.00028</v>
      </c>
      <c r="R267" s="193">
        <f>Q267*H267</f>
        <v>0.00300216</v>
      </c>
      <c r="S267" s="193">
        <v>0</v>
      </c>
      <c r="T267" s="194">
        <f>S267*H267</f>
        <v>0</v>
      </c>
      <c r="AR267" s="17" t="s">
        <v>245</v>
      </c>
      <c r="AT267" s="17" t="s">
        <v>240</v>
      </c>
      <c r="AU267" s="17" t="s">
        <v>79</v>
      </c>
      <c r="AY267" s="17" t="s">
        <v>238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7" t="s">
        <v>77</v>
      </c>
      <c r="BK267" s="195">
        <f>ROUND(I267*H267,2)</f>
        <v>0</v>
      </c>
      <c r="BL267" s="17" t="s">
        <v>245</v>
      </c>
      <c r="BM267" s="17" t="s">
        <v>547</v>
      </c>
    </row>
    <row r="268" spans="2:47" s="1" customFormat="1" ht="18">
      <c r="B268" s="34"/>
      <c r="C268" s="35"/>
      <c r="D268" s="196" t="s">
        <v>247</v>
      </c>
      <c r="E268" s="35"/>
      <c r="F268" s="197" t="s">
        <v>548</v>
      </c>
      <c r="G268" s="35"/>
      <c r="H268" s="35"/>
      <c r="I268" s="113"/>
      <c r="J268" s="35"/>
      <c r="K268" s="35"/>
      <c r="L268" s="38"/>
      <c r="M268" s="198"/>
      <c r="N268" s="60"/>
      <c r="O268" s="60"/>
      <c r="P268" s="60"/>
      <c r="Q268" s="60"/>
      <c r="R268" s="60"/>
      <c r="S268" s="60"/>
      <c r="T268" s="61"/>
      <c r="AT268" s="17" t="s">
        <v>247</v>
      </c>
      <c r="AU268" s="17" t="s">
        <v>79</v>
      </c>
    </row>
    <row r="269" spans="2:51" s="12" customFormat="1" ht="10">
      <c r="B269" s="199"/>
      <c r="C269" s="200"/>
      <c r="D269" s="196" t="s">
        <v>249</v>
      </c>
      <c r="E269" s="201" t="s">
        <v>1</v>
      </c>
      <c r="F269" s="202" t="s">
        <v>549</v>
      </c>
      <c r="G269" s="200"/>
      <c r="H269" s="203">
        <v>10.722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249</v>
      </c>
      <c r="AU269" s="209" t="s">
        <v>79</v>
      </c>
      <c r="AV269" s="12" t="s">
        <v>79</v>
      </c>
      <c r="AW269" s="12" t="s">
        <v>32</v>
      </c>
      <c r="AX269" s="12" t="s">
        <v>77</v>
      </c>
      <c r="AY269" s="209" t="s">
        <v>238</v>
      </c>
    </row>
    <row r="270" spans="2:65" s="1" customFormat="1" ht="19" customHeight="1">
      <c r="B270" s="34"/>
      <c r="C270" s="184" t="s">
        <v>144</v>
      </c>
      <c r="D270" s="184" t="s">
        <v>240</v>
      </c>
      <c r="E270" s="185" t="s">
        <v>550</v>
      </c>
      <c r="F270" s="186" t="s">
        <v>551</v>
      </c>
      <c r="G270" s="187" t="s">
        <v>357</v>
      </c>
      <c r="H270" s="188">
        <v>14.249</v>
      </c>
      <c r="I270" s="189"/>
      <c r="J270" s="190">
        <f>ROUND(I270*H270,2)</f>
        <v>0</v>
      </c>
      <c r="K270" s="186" t="s">
        <v>244</v>
      </c>
      <c r="L270" s="38"/>
      <c r="M270" s="191" t="s">
        <v>1</v>
      </c>
      <c r="N270" s="192" t="s">
        <v>41</v>
      </c>
      <c r="O270" s="60"/>
      <c r="P270" s="193">
        <f>O270*H270</f>
        <v>0</v>
      </c>
      <c r="Q270" s="193">
        <v>0.021</v>
      </c>
      <c r="R270" s="193">
        <f>Q270*H270</f>
        <v>0.299229</v>
      </c>
      <c r="S270" s="193">
        <v>0</v>
      </c>
      <c r="T270" s="194">
        <f>S270*H270</f>
        <v>0</v>
      </c>
      <c r="AR270" s="17" t="s">
        <v>245</v>
      </c>
      <c r="AT270" s="17" t="s">
        <v>240</v>
      </c>
      <c r="AU270" s="17" t="s">
        <v>79</v>
      </c>
      <c r="AY270" s="17" t="s">
        <v>238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7" t="s">
        <v>77</v>
      </c>
      <c r="BK270" s="195">
        <f>ROUND(I270*H270,2)</f>
        <v>0</v>
      </c>
      <c r="BL270" s="17" t="s">
        <v>245</v>
      </c>
      <c r="BM270" s="17" t="s">
        <v>552</v>
      </c>
    </row>
    <row r="271" spans="2:47" s="1" customFormat="1" ht="18">
      <c r="B271" s="34"/>
      <c r="C271" s="35"/>
      <c r="D271" s="196" t="s">
        <v>247</v>
      </c>
      <c r="E271" s="35"/>
      <c r="F271" s="197" t="s">
        <v>553</v>
      </c>
      <c r="G271" s="35"/>
      <c r="H271" s="35"/>
      <c r="I271" s="113"/>
      <c r="J271" s="35"/>
      <c r="K271" s="35"/>
      <c r="L271" s="38"/>
      <c r="M271" s="198"/>
      <c r="N271" s="60"/>
      <c r="O271" s="60"/>
      <c r="P271" s="60"/>
      <c r="Q271" s="60"/>
      <c r="R271" s="60"/>
      <c r="S271" s="60"/>
      <c r="T271" s="61"/>
      <c r="AT271" s="17" t="s">
        <v>247</v>
      </c>
      <c r="AU271" s="17" t="s">
        <v>79</v>
      </c>
    </row>
    <row r="272" spans="2:51" s="12" customFormat="1" ht="10">
      <c r="B272" s="199"/>
      <c r="C272" s="200"/>
      <c r="D272" s="196" t="s">
        <v>249</v>
      </c>
      <c r="E272" s="201" t="s">
        <v>1</v>
      </c>
      <c r="F272" s="202" t="s">
        <v>554</v>
      </c>
      <c r="G272" s="200"/>
      <c r="H272" s="203">
        <v>9.677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249</v>
      </c>
      <c r="AU272" s="209" t="s">
        <v>79</v>
      </c>
      <c r="AV272" s="12" t="s">
        <v>79</v>
      </c>
      <c r="AW272" s="12" t="s">
        <v>32</v>
      </c>
      <c r="AX272" s="12" t="s">
        <v>70</v>
      </c>
      <c r="AY272" s="209" t="s">
        <v>238</v>
      </c>
    </row>
    <row r="273" spans="2:51" s="12" customFormat="1" ht="10">
      <c r="B273" s="199"/>
      <c r="C273" s="200"/>
      <c r="D273" s="196" t="s">
        <v>249</v>
      </c>
      <c r="E273" s="201" t="s">
        <v>1</v>
      </c>
      <c r="F273" s="202" t="s">
        <v>555</v>
      </c>
      <c r="G273" s="200"/>
      <c r="H273" s="203">
        <v>4.572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249</v>
      </c>
      <c r="AU273" s="209" t="s">
        <v>79</v>
      </c>
      <c r="AV273" s="12" t="s">
        <v>79</v>
      </c>
      <c r="AW273" s="12" t="s">
        <v>32</v>
      </c>
      <c r="AX273" s="12" t="s">
        <v>70</v>
      </c>
      <c r="AY273" s="209" t="s">
        <v>238</v>
      </c>
    </row>
    <row r="274" spans="2:51" s="13" customFormat="1" ht="10">
      <c r="B274" s="210"/>
      <c r="C274" s="211"/>
      <c r="D274" s="196" t="s">
        <v>249</v>
      </c>
      <c r="E274" s="212" t="s">
        <v>1</v>
      </c>
      <c r="F274" s="213" t="s">
        <v>252</v>
      </c>
      <c r="G274" s="211"/>
      <c r="H274" s="214">
        <v>14.249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249</v>
      </c>
      <c r="AU274" s="220" t="s">
        <v>79</v>
      </c>
      <c r="AV274" s="13" t="s">
        <v>245</v>
      </c>
      <c r="AW274" s="13" t="s">
        <v>32</v>
      </c>
      <c r="AX274" s="13" t="s">
        <v>77</v>
      </c>
      <c r="AY274" s="220" t="s">
        <v>238</v>
      </c>
    </row>
    <row r="275" spans="2:65" s="1" customFormat="1" ht="19" customHeight="1">
      <c r="B275" s="34"/>
      <c r="C275" s="184" t="s">
        <v>556</v>
      </c>
      <c r="D275" s="184" t="s">
        <v>240</v>
      </c>
      <c r="E275" s="185" t="s">
        <v>557</v>
      </c>
      <c r="F275" s="186" t="s">
        <v>558</v>
      </c>
      <c r="G275" s="187" t="s">
        <v>357</v>
      </c>
      <c r="H275" s="188">
        <v>5.361</v>
      </c>
      <c r="I275" s="189"/>
      <c r="J275" s="190">
        <f>ROUND(I275*H275,2)</f>
        <v>0</v>
      </c>
      <c r="K275" s="186" t="s">
        <v>1</v>
      </c>
      <c r="L275" s="38"/>
      <c r="M275" s="191" t="s">
        <v>1</v>
      </c>
      <c r="N275" s="192" t="s">
        <v>41</v>
      </c>
      <c r="O275" s="60"/>
      <c r="P275" s="193">
        <f>O275*H275</f>
        <v>0</v>
      </c>
      <c r="Q275" s="193">
        <v>0.0315</v>
      </c>
      <c r="R275" s="193">
        <f>Q275*H275</f>
        <v>0.16887149999999998</v>
      </c>
      <c r="S275" s="193">
        <v>0</v>
      </c>
      <c r="T275" s="194">
        <f>S275*H275</f>
        <v>0</v>
      </c>
      <c r="AR275" s="17" t="s">
        <v>245</v>
      </c>
      <c r="AT275" s="17" t="s">
        <v>240</v>
      </c>
      <c r="AU275" s="17" t="s">
        <v>79</v>
      </c>
      <c r="AY275" s="17" t="s">
        <v>238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7" t="s">
        <v>77</v>
      </c>
      <c r="BK275" s="195">
        <f>ROUND(I275*H275,2)</f>
        <v>0</v>
      </c>
      <c r="BL275" s="17" t="s">
        <v>245</v>
      </c>
      <c r="BM275" s="17" t="s">
        <v>559</v>
      </c>
    </row>
    <row r="276" spans="2:51" s="12" customFormat="1" ht="10">
      <c r="B276" s="199"/>
      <c r="C276" s="200"/>
      <c r="D276" s="196" t="s">
        <v>249</v>
      </c>
      <c r="E276" s="201" t="s">
        <v>196</v>
      </c>
      <c r="F276" s="202" t="s">
        <v>560</v>
      </c>
      <c r="G276" s="200"/>
      <c r="H276" s="203">
        <v>5.361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249</v>
      </c>
      <c r="AU276" s="209" t="s">
        <v>79</v>
      </c>
      <c r="AV276" s="12" t="s">
        <v>79</v>
      </c>
      <c r="AW276" s="12" t="s">
        <v>32</v>
      </c>
      <c r="AX276" s="12" t="s">
        <v>77</v>
      </c>
      <c r="AY276" s="209" t="s">
        <v>238</v>
      </c>
    </row>
    <row r="277" spans="2:65" s="1" customFormat="1" ht="19" customHeight="1">
      <c r="B277" s="34"/>
      <c r="C277" s="184" t="s">
        <v>561</v>
      </c>
      <c r="D277" s="184" t="s">
        <v>240</v>
      </c>
      <c r="E277" s="185" t="s">
        <v>562</v>
      </c>
      <c r="F277" s="186" t="s">
        <v>563</v>
      </c>
      <c r="G277" s="187" t="s">
        <v>357</v>
      </c>
      <c r="H277" s="188">
        <v>27</v>
      </c>
      <c r="I277" s="189"/>
      <c r="J277" s="190">
        <f>ROUND(I277*H277,2)</f>
        <v>0</v>
      </c>
      <c r="K277" s="186" t="s">
        <v>478</v>
      </c>
      <c r="L277" s="38"/>
      <c r="M277" s="191" t="s">
        <v>1</v>
      </c>
      <c r="N277" s="192" t="s">
        <v>41</v>
      </c>
      <c r="O277" s="60"/>
      <c r="P277" s="193">
        <f>O277*H277</f>
        <v>0</v>
      </c>
      <c r="Q277" s="193">
        <v>0.00048</v>
      </c>
      <c r="R277" s="193">
        <f>Q277*H277</f>
        <v>0.012960000000000001</v>
      </c>
      <c r="S277" s="193">
        <v>0</v>
      </c>
      <c r="T277" s="194">
        <f>S277*H277</f>
        <v>0</v>
      </c>
      <c r="AR277" s="17" t="s">
        <v>245</v>
      </c>
      <c r="AT277" s="17" t="s">
        <v>240</v>
      </c>
      <c r="AU277" s="17" t="s">
        <v>79</v>
      </c>
      <c r="AY277" s="17" t="s">
        <v>238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7" t="s">
        <v>77</v>
      </c>
      <c r="BK277" s="195">
        <f>ROUND(I277*H277,2)</f>
        <v>0</v>
      </c>
      <c r="BL277" s="17" t="s">
        <v>245</v>
      </c>
      <c r="BM277" s="17" t="s">
        <v>564</v>
      </c>
    </row>
    <row r="278" spans="2:51" s="12" customFormat="1" ht="10">
      <c r="B278" s="199"/>
      <c r="C278" s="200"/>
      <c r="D278" s="196" t="s">
        <v>249</v>
      </c>
      <c r="E278" s="201" t="s">
        <v>1</v>
      </c>
      <c r="F278" s="202" t="s">
        <v>159</v>
      </c>
      <c r="G278" s="200"/>
      <c r="H278" s="203">
        <v>27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249</v>
      </c>
      <c r="AU278" s="209" t="s">
        <v>79</v>
      </c>
      <c r="AV278" s="12" t="s">
        <v>79</v>
      </c>
      <c r="AW278" s="12" t="s">
        <v>32</v>
      </c>
      <c r="AX278" s="12" t="s">
        <v>77</v>
      </c>
      <c r="AY278" s="209" t="s">
        <v>238</v>
      </c>
    </row>
    <row r="279" spans="2:65" s="1" customFormat="1" ht="19" customHeight="1">
      <c r="B279" s="34"/>
      <c r="C279" s="184" t="s">
        <v>565</v>
      </c>
      <c r="D279" s="184" t="s">
        <v>240</v>
      </c>
      <c r="E279" s="185" t="s">
        <v>566</v>
      </c>
      <c r="F279" s="186" t="s">
        <v>567</v>
      </c>
      <c r="G279" s="187" t="s">
        <v>261</v>
      </c>
      <c r="H279" s="188">
        <v>0.365</v>
      </c>
      <c r="I279" s="189"/>
      <c r="J279" s="190">
        <f>ROUND(I279*H279,2)</f>
        <v>0</v>
      </c>
      <c r="K279" s="186" t="s">
        <v>244</v>
      </c>
      <c r="L279" s="38"/>
      <c r="M279" s="191" t="s">
        <v>1</v>
      </c>
      <c r="N279" s="192" t="s">
        <v>41</v>
      </c>
      <c r="O279" s="60"/>
      <c r="P279" s="193">
        <f>O279*H279</f>
        <v>0</v>
      </c>
      <c r="Q279" s="193">
        <v>2.25634</v>
      </c>
      <c r="R279" s="193">
        <f>Q279*H279</f>
        <v>0.8235640999999999</v>
      </c>
      <c r="S279" s="193">
        <v>0</v>
      </c>
      <c r="T279" s="194">
        <f>S279*H279</f>
        <v>0</v>
      </c>
      <c r="AR279" s="17" t="s">
        <v>245</v>
      </c>
      <c r="AT279" s="17" t="s">
        <v>240</v>
      </c>
      <c r="AU279" s="17" t="s">
        <v>79</v>
      </c>
      <c r="AY279" s="17" t="s">
        <v>238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7" t="s">
        <v>77</v>
      </c>
      <c r="BK279" s="195">
        <f>ROUND(I279*H279,2)</f>
        <v>0</v>
      </c>
      <c r="BL279" s="17" t="s">
        <v>245</v>
      </c>
      <c r="BM279" s="17" t="s">
        <v>568</v>
      </c>
    </row>
    <row r="280" spans="2:47" s="1" customFormat="1" ht="10">
      <c r="B280" s="34"/>
      <c r="C280" s="35"/>
      <c r="D280" s="196" t="s">
        <v>247</v>
      </c>
      <c r="E280" s="35"/>
      <c r="F280" s="197" t="s">
        <v>569</v>
      </c>
      <c r="G280" s="35"/>
      <c r="H280" s="35"/>
      <c r="I280" s="113"/>
      <c r="J280" s="35"/>
      <c r="K280" s="35"/>
      <c r="L280" s="38"/>
      <c r="M280" s="198"/>
      <c r="N280" s="60"/>
      <c r="O280" s="60"/>
      <c r="P280" s="60"/>
      <c r="Q280" s="60"/>
      <c r="R280" s="60"/>
      <c r="S280" s="60"/>
      <c r="T280" s="61"/>
      <c r="AT280" s="17" t="s">
        <v>247</v>
      </c>
      <c r="AU280" s="17" t="s">
        <v>79</v>
      </c>
    </row>
    <row r="281" spans="2:51" s="12" customFormat="1" ht="10">
      <c r="B281" s="199"/>
      <c r="C281" s="200"/>
      <c r="D281" s="196" t="s">
        <v>249</v>
      </c>
      <c r="E281" s="201" t="s">
        <v>1</v>
      </c>
      <c r="F281" s="202" t="s">
        <v>570</v>
      </c>
      <c r="G281" s="200"/>
      <c r="H281" s="203">
        <v>0.365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249</v>
      </c>
      <c r="AU281" s="209" t="s">
        <v>79</v>
      </c>
      <c r="AV281" s="12" t="s">
        <v>79</v>
      </c>
      <c r="AW281" s="12" t="s">
        <v>32</v>
      </c>
      <c r="AX281" s="12" t="s">
        <v>77</v>
      </c>
      <c r="AY281" s="209" t="s">
        <v>238</v>
      </c>
    </row>
    <row r="282" spans="2:65" s="1" customFormat="1" ht="19" customHeight="1">
      <c r="B282" s="34"/>
      <c r="C282" s="184" t="s">
        <v>571</v>
      </c>
      <c r="D282" s="184" t="s">
        <v>240</v>
      </c>
      <c r="E282" s="185" t="s">
        <v>572</v>
      </c>
      <c r="F282" s="186" t="s">
        <v>573</v>
      </c>
      <c r="G282" s="187" t="s">
        <v>261</v>
      </c>
      <c r="H282" s="188">
        <v>16.44</v>
      </c>
      <c r="I282" s="189"/>
      <c r="J282" s="190">
        <f>ROUND(I282*H282,2)</f>
        <v>0</v>
      </c>
      <c r="K282" s="186" t="s">
        <v>505</v>
      </c>
      <c r="L282" s="38"/>
      <c r="M282" s="191" t="s">
        <v>1</v>
      </c>
      <c r="N282" s="192" t="s">
        <v>41</v>
      </c>
      <c r="O282" s="60"/>
      <c r="P282" s="193">
        <f>O282*H282</f>
        <v>0</v>
      </c>
      <c r="Q282" s="193">
        <v>2.45329</v>
      </c>
      <c r="R282" s="193">
        <f>Q282*H282</f>
        <v>40.3320876</v>
      </c>
      <c r="S282" s="193">
        <v>0</v>
      </c>
      <c r="T282" s="194">
        <f>S282*H282</f>
        <v>0</v>
      </c>
      <c r="AR282" s="17" t="s">
        <v>245</v>
      </c>
      <c r="AT282" s="17" t="s">
        <v>240</v>
      </c>
      <c r="AU282" s="17" t="s">
        <v>79</v>
      </c>
      <c r="AY282" s="17" t="s">
        <v>238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17" t="s">
        <v>77</v>
      </c>
      <c r="BK282" s="195">
        <f>ROUND(I282*H282,2)</f>
        <v>0</v>
      </c>
      <c r="BL282" s="17" t="s">
        <v>245</v>
      </c>
      <c r="BM282" s="17" t="s">
        <v>574</v>
      </c>
    </row>
    <row r="283" spans="2:51" s="12" customFormat="1" ht="10">
      <c r="B283" s="199"/>
      <c r="C283" s="200"/>
      <c r="D283" s="196" t="s">
        <v>249</v>
      </c>
      <c r="E283" s="201" t="s">
        <v>1</v>
      </c>
      <c r="F283" s="202" t="s">
        <v>575</v>
      </c>
      <c r="G283" s="200"/>
      <c r="H283" s="203">
        <v>16.44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249</v>
      </c>
      <c r="AU283" s="209" t="s">
        <v>79</v>
      </c>
      <c r="AV283" s="12" t="s">
        <v>79</v>
      </c>
      <c r="AW283" s="12" t="s">
        <v>32</v>
      </c>
      <c r="AX283" s="12" t="s">
        <v>77</v>
      </c>
      <c r="AY283" s="209" t="s">
        <v>238</v>
      </c>
    </row>
    <row r="284" spans="2:65" s="1" customFormat="1" ht="19" customHeight="1">
      <c r="B284" s="34"/>
      <c r="C284" s="184" t="s">
        <v>576</v>
      </c>
      <c r="D284" s="184" t="s">
        <v>240</v>
      </c>
      <c r="E284" s="185" t="s">
        <v>577</v>
      </c>
      <c r="F284" s="186" t="s">
        <v>578</v>
      </c>
      <c r="G284" s="187" t="s">
        <v>261</v>
      </c>
      <c r="H284" s="188">
        <v>0.5</v>
      </c>
      <c r="I284" s="189"/>
      <c r="J284" s="190">
        <f>ROUND(I284*H284,2)</f>
        <v>0</v>
      </c>
      <c r="K284" s="186" t="s">
        <v>244</v>
      </c>
      <c r="L284" s="38"/>
      <c r="M284" s="191" t="s">
        <v>1</v>
      </c>
      <c r="N284" s="192" t="s">
        <v>41</v>
      </c>
      <c r="O284" s="60"/>
      <c r="P284" s="193">
        <f>O284*H284</f>
        <v>0</v>
      </c>
      <c r="Q284" s="193">
        <v>2.45329</v>
      </c>
      <c r="R284" s="193">
        <f>Q284*H284</f>
        <v>1.226645</v>
      </c>
      <c r="S284" s="193">
        <v>0</v>
      </c>
      <c r="T284" s="194">
        <f>S284*H284</f>
        <v>0</v>
      </c>
      <c r="AR284" s="17" t="s">
        <v>245</v>
      </c>
      <c r="AT284" s="17" t="s">
        <v>240</v>
      </c>
      <c r="AU284" s="17" t="s">
        <v>79</v>
      </c>
      <c r="AY284" s="17" t="s">
        <v>238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7" t="s">
        <v>77</v>
      </c>
      <c r="BK284" s="195">
        <f>ROUND(I284*H284,2)</f>
        <v>0</v>
      </c>
      <c r="BL284" s="17" t="s">
        <v>245</v>
      </c>
      <c r="BM284" s="17" t="s">
        <v>579</v>
      </c>
    </row>
    <row r="285" spans="2:47" s="1" customFormat="1" ht="18">
      <c r="B285" s="34"/>
      <c r="C285" s="35"/>
      <c r="D285" s="196" t="s">
        <v>247</v>
      </c>
      <c r="E285" s="35"/>
      <c r="F285" s="197" t="s">
        <v>580</v>
      </c>
      <c r="G285" s="35"/>
      <c r="H285" s="35"/>
      <c r="I285" s="113"/>
      <c r="J285" s="35"/>
      <c r="K285" s="35"/>
      <c r="L285" s="38"/>
      <c r="M285" s="198"/>
      <c r="N285" s="60"/>
      <c r="O285" s="60"/>
      <c r="P285" s="60"/>
      <c r="Q285" s="60"/>
      <c r="R285" s="60"/>
      <c r="S285" s="60"/>
      <c r="T285" s="61"/>
      <c r="AT285" s="17" t="s">
        <v>247</v>
      </c>
      <c r="AU285" s="17" t="s">
        <v>79</v>
      </c>
    </row>
    <row r="286" spans="2:51" s="12" customFormat="1" ht="10">
      <c r="B286" s="199"/>
      <c r="C286" s="200"/>
      <c r="D286" s="196" t="s">
        <v>249</v>
      </c>
      <c r="E286" s="201" t="s">
        <v>1</v>
      </c>
      <c r="F286" s="202" t="s">
        <v>581</v>
      </c>
      <c r="G286" s="200"/>
      <c r="H286" s="203">
        <v>0.5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249</v>
      </c>
      <c r="AU286" s="209" t="s">
        <v>79</v>
      </c>
      <c r="AV286" s="12" t="s">
        <v>79</v>
      </c>
      <c r="AW286" s="12" t="s">
        <v>32</v>
      </c>
      <c r="AX286" s="12" t="s">
        <v>77</v>
      </c>
      <c r="AY286" s="209" t="s">
        <v>238</v>
      </c>
    </row>
    <row r="287" spans="2:65" s="1" customFormat="1" ht="19" customHeight="1">
      <c r="B287" s="34"/>
      <c r="C287" s="184" t="s">
        <v>582</v>
      </c>
      <c r="D287" s="184" t="s">
        <v>240</v>
      </c>
      <c r="E287" s="185" t="s">
        <v>583</v>
      </c>
      <c r="F287" s="186" t="s">
        <v>584</v>
      </c>
      <c r="G287" s="187" t="s">
        <v>261</v>
      </c>
      <c r="H287" s="188">
        <v>2.7</v>
      </c>
      <c r="I287" s="189"/>
      <c r="J287" s="190">
        <f>ROUND(I287*H287,2)</f>
        <v>0</v>
      </c>
      <c r="K287" s="186" t="s">
        <v>244</v>
      </c>
      <c r="L287" s="38"/>
      <c r="M287" s="191" t="s">
        <v>1</v>
      </c>
      <c r="N287" s="192" t="s">
        <v>41</v>
      </c>
      <c r="O287" s="60"/>
      <c r="P287" s="193">
        <f>O287*H287</f>
        <v>0</v>
      </c>
      <c r="Q287" s="193">
        <v>2.45329</v>
      </c>
      <c r="R287" s="193">
        <f>Q287*H287</f>
        <v>6.623883</v>
      </c>
      <c r="S287" s="193">
        <v>0</v>
      </c>
      <c r="T287" s="194">
        <f>S287*H287</f>
        <v>0</v>
      </c>
      <c r="AR287" s="17" t="s">
        <v>245</v>
      </c>
      <c r="AT287" s="17" t="s">
        <v>240</v>
      </c>
      <c r="AU287" s="17" t="s">
        <v>79</v>
      </c>
      <c r="AY287" s="17" t="s">
        <v>238</v>
      </c>
      <c r="BE287" s="195">
        <f>IF(N287="základní",J287,0)</f>
        <v>0</v>
      </c>
      <c r="BF287" s="195">
        <f>IF(N287="snížená",J287,0)</f>
        <v>0</v>
      </c>
      <c r="BG287" s="195">
        <f>IF(N287="zákl. přenesená",J287,0)</f>
        <v>0</v>
      </c>
      <c r="BH287" s="195">
        <f>IF(N287="sníž. přenesená",J287,0)</f>
        <v>0</v>
      </c>
      <c r="BI287" s="195">
        <f>IF(N287="nulová",J287,0)</f>
        <v>0</v>
      </c>
      <c r="BJ287" s="17" t="s">
        <v>77</v>
      </c>
      <c r="BK287" s="195">
        <f>ROUND(I287*H287,2)</f>
        <v>0</v>
      </c>
      <c r="BL287" s="17" t="s">
        <v>245</v>
      </c>
      <c r="BM287" s="17" t="s">
        <v>585</v>
      </c>
    </row>
    <row r="288" spans="2:47" s="1" customFormat="1" ht="10">
      <c r="B288" s="34"/>
      <c r="C288" s="35"/>
      <c r="D288" s="196" t="s">
        <v>247</v>
      </c>
      <c r="E288" s="35"/>
      <c r="F288" s="197" t="s">
        <v>586</v>
      </c>
      <c r="G288" s="35"/>
      <c r="H288" s="35"/>
      <c r="I288" s="113"/>
      <c r="J288" s="35"/>
      <c r="K288" s="35"/>
      <c r="L288" s="38"/>
      <c r="M288" s="198"/>
      <c r="N288" s="60"/>
      <c r="O288" s="60"/>
      <c r="P288" s="60"/>
      <c r="Q288" s="60"/>
      <c r="R288" s="60"/>
      <c r="S288" s="60"/>
      <c r="T288" s="61"/>
      <c r="AT288" s="17" t="s">
        <v>247</v>
      </c>
      <c r="AU288" s="17" t="s">
        <v>79</v>
      </c>
    </row>
    <row r="289" spans="2:51" s="12" customFormat="1" ht="10">
      <c r="B289" s="199"/>
      <c r="C289" s="200"/>
      <c r="D289" s="196" t="s">
        <v>249</v>
      </c>
      <c r="E289" s="201" t="s">
        <v>1</v>
      </c>
      <c r="F289" s="202" t="s">
        <v>587</v>
      </c>
      <c r="G289" s="200"/>
      <c r="H289" s="203">
        <v>2.7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249</v>
      </c>
      <c r="AU289" s="209" t="s">
        <v>79</v>
      </c>
      <c r="AV289" s="12" t="s">
        <v>79</v>
      </c>
      <c r="AW289" s="12" t="s">
        <v>32</v>
      </c>
      <c r="AX289" s="12" t="s">
        <v>77</v>
      </c>
      <c r="AY289" s="209" t="s">
        <v>238</v>
      </c>
    </row>
    <row r="290" spans="2:65" s="1" customFormat="1" ht="19" customHeight="1">
      <c r="B290" s="34"/>
      <c r="C290" s="184" t="s">
        <v>588</v>
      </c>
      <c r="D290" s="184" t="s">
        <v>240</v>
      </c>
      <c r="E290" s="185" t="s">
        <v>589</v>
      </c>
      <c r="F290" s="186" t="s">
        <v>590</v>
      </c>
      <c r="G290" s="187" t="s">
        <v>261</v>
      </c>
      <c r="H290" s="188">
        <v>3.176</v>
      </c>
      <c r="I290" s="189"/>
      <c r="J290" s="190">
        <f>ROUND(I290*H290,2)</f>
        <v>0</v>
      </c>
      <c r="K290" s="186" t="s">
        <v>244</v>
      </c>
      <c r="L290" s="38"/>
      <c r="M290" s="191" t="s">
        <v>1</v>
      </c>
      <c r="N290" s="192" t="s">
        <v>41</v>
      </c>
      <c r="O290" s="60"/>
      <c r="P290" s="193">
        <f>O290*H290</f>
        <v>0</v>
      </c>
      <c r="Q290" s="193">
        <v>2.45329</v>
      </c>
      <c r="R290" s="193">
        <f>Q290*H290</f>
        <v>7.79164904</v>
      </c>
      <c r="S290" s="193">
        <v>0</v>
      </c>
      <c r="T290" s="194">
        <f>S290*H290</f>
        <v>0</v>
      </c>
      <c r="AR290" s="17" t="s">
        <v>245</v>
      </c>
      <c r="AT290" s="17" t="s">
        <v>240</v>
      </c>
      <c r="AU290" s="17" t="s">
        <v>79</v>
      </c>
      <c r="AY290" s="17" t="s">
        <v>238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17" t="s">
        <v>77</v>
      </c>
      <c r="BK290" s="195">
        <f>ROUND(I290*H290,2)</f>
        <v>0</v>
      </c>
      <c r="BL290" s="17" t="s">
        <v>245</v>
      </c>
      <c r="BM290" s="17" t="s">
        <v>591</v>
      </c>
    </row>
    <row r="291" spans="2:47" s="1" customFormat="1" ht="18">
      <c r="B291" s="34"/>
      <c r="C291" s="35"/>
      <c r="D291" s="196" t="s">
        <v>247</v>
      </c>
      <c r="E291" s="35"/>
      <c r="F291" s="197" t="s">
        <v>592</v>
      </c>
      <c r="G291" s="35"/>
      <c r="H291" s="35"/>
      <c r="I291" s="113"/>
      <c r="J291" s="35"/>
      <c r="K291" s="35"/>
      <c r="L291" s="38"/>
      <c r="M291" s="198"/>
      <c r="N291" s="60"/>
      <c r="O291" s="60"/>
      <c r="P291" s="60"/>
      <c r="Q291" s="60"/>
      <c r="R291" s="60"/>
      <c r="S291" s="60"/>
      <c r="T291" s="61"/>
      <c r="AT291" s="17" t="s">
        <v>247</v>
      </c>
      <c r="AU291" s="17" t="s">
        <v>79</v>
      </c>
    </row>
    <row r="292" spans="2:51" s="12" customFormat="1" ht="10">
      <c r="B292" s="199"/>
      <c r="C292" s="200"/>
      <c r="D292" s="196" t="s">
        <v>249</v>
      </c>
      <c r="E292" s="201" t="s">
        <v>1</v>
      </c>
      <c r="F292" s="202" t="s">
        <v>593</v>
      </c>
      <c r="G292" s="200"/>
      <c r="H292" s="203">
        <v>3.176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249</v>
      </c>
      <c r="AU292" s="209" t="s">
        <v>79</v>
      </c>
      <c r="AV292" s="12" t="s">
        <v>79</v>
      </c>
      <c r="AW292" s="12" t="s">
        <v>32</v>
      </c>
      <c r="AX292" s="12" t="s">
        <v>77</v>
      </c>
      <c r="AY292" s="209" t="s">
        <v>238</v>
      </c>
    </row>
    <row r="293" spans="2:65" s="1" customFormat="1" ht="19" customHeight="1">
      <c r="B293" s="34"/>
      <c r="C293" s="184" t="s">
        <v>594</v>
      </c>
      <c r="D293" s="184" t="s">
        <v>240</v>
      </c>
      <c r="E293" s="185" t="s">
        <v>595</v>
      </c>
      <c r="F293" s="186" t="s">
        <v>596</v>
      </c>
      <c r="G293" s="187" t="s">
        <v>261</v>
      </c>
      <c r="H293" s="188">
        <v>19.14</v>
      </c>
      <c r="I293" s="189"/>
      <c r="J293" s="190">
        <f>ROUND(I293*H293,2)</f>
        <v>0</v>
      </c>
      <c r="K293" s="186" t="s">
        <v>244</v>
      </c>
      <c r="L293" s="38"/>
      <c r="M293" s="191" t="s">
        <v>1</v>
      </c>
      <c r="N293" s="192" t="s">
        <v>41</v>
      </c>
      <c r="O293" s="60"/>
      <c r="P293" s="193">
        <f>O293*H293</f>
        <v>0</v>
      </c>
      <c r="Q293" s="193">
        <v>0.02</v>
      </c>
      <c r="R293" s="193">
        <f>Q293*H293</f>
        <v>0.38280000000000003</v>
      </c>
      <c r="S293" s="193">
        <v>0</v>
      </c>
      <c r="T293" s="194">
        <f>S293*H293</f>
        <v>0</v>
      </c>
      <c r="AR293" s="17" t="s">
        <v>245</v>
      </c>
      <c r="AT293" s="17" t="s">
        <v>240</v>
      </c>
      <c r="AU293" s="17" t="s">
        <v>79</v>
      </c>
      <c r="AY293" s="17" t="s">
        <v>238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7" t="s">
        <v>77</v>
      </c>
      <c r="BK293" s="195">
        <f>ROUND(I293*H293,2)</f>
        <v>0</v>
      </c>
      <c r="BL293" s="17" t="s">
        <v>245</v>
      </c>
      <c r="BM293" s="17" t="s">
        <v>597</v>
      </c>
    </row>
    <row r="294" spans="2:47" s="1" customFormat="1" ht="18">
      <c r="B294" s="34"/>
      <c r="C294" s="35"/>
      <c r="D294" s="196" t="s">
        <v>247</v>
      </c>
      <c r="E294" s="35"/>
      <c r="F294" s="197" t="s">
        <v>598</v>
      </c>
      <c r="G294" s="35"/>
      <c r="H294" s="35"/>
      <c r="I294" s="113"/>
      <c r="J294" s="35"/>
      <c r="K294" s="35"/>
      <c r="L294" s="38"/>
      <c r="M294" s="198"/>
      <c r="N294" s="60"/>
      <c r="O294" s="60"/>
      <c r="P294" s="60"/>
      <c r="Q294" s="60"/>
      <c r="R294" s="60"/>
      <c r="S294" s="60"/>
      <c r="T294" s="61"/>
      <c r="AT294" s="17" t="s">
        <v>247</v>
      </c>
      <c r="AU294" s="17" t="s">
        <v>79</v>
      </c>
    </row>
    <row r="295" spans="2:51" s="12" customFormat="1" ht="10">
      <c r="B295" s="199"/>
      <c r="C295" s="200"/>
      <c r="D295" s="196" t="s">
        <v>249</v>
      </c>
      <c r="E295" s="201" t="s">
        <v>1</v>
      </c>
      <c r="F295" s="202" t="s">
        <v>599</v>
      </c>
      <c r="G295" s="200"/>
      <c r="H295" s="203">
        <v>19.14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249</v>
      </c>
      <c r="AU295" s="209" t="s">
        <v>79</v>
      </c>
      <c r="AV295" s="12" t="s">
        <v>79</v>
      </c>
      <c r="AW295" s="12" t="s">
        <v>32</v>
      </c>
      <c r="AX295" s="12" t="s">
        <v>77</v>
      </c>
      <c r="AY295" s="209" t="s">
        <v>238</v>
      </c>
    </row>
    <row r="296" spans="2:65" s="1" customFormat="1" ht="19" customHeight="1">
      <c r="B296" s="34"/>
      <c r="C296" s="184" t="s">
        <v>600</v>
      </c>
      <c r="D296" s="184" t="s">
        <v>240</v>
      </c>
      <c r="E296" s="185" t="s">
        <v>601</v>
      </c>
      <c r="F296" s="186" t="s">
        <v>602</v>
      </c>
      <c r="G296" s="187" t="s">
        <v>261</v>
      </c>
      <c r="H296" s="188">
        <v>16.44</v>
      </c>
      <c r="I296" s="189"/>
      <c r="J296" s="190">
        <f>ROUND(I296*H296,2)</f>
        <v>0</v>
      </c>
      <c r="K296" s="186" t="s">
        <v>244</v>
      </c>
      <c r="L296" s="38"/>
      <c r="M296" s="191" t="s">
        <v>1</v>
      </c>
      <c r="N296" s="192" t="s">
        <v>41</v>
      </c>
      <c r="O296" s="60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AR296" s="17" t="s">
        <v>245</v>
      </c>
      <c r="AT296" s="17" t="s">
        <v>240</v>
      </c>
      <c r="AU296" s="17" t="s">
        <v>79</v>
      </c>
      <c r="AY296" s="17" t="s">
        <v>238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7" t="s">
        <v>77</v>
      </c>
      <c r="BK296" s="195">
        <f>ROUND(I296*H296,2)</f>
        <v>0</v>
      </c>
      <c r="BL296" s="17" t="s">
        <v>245</v>
      </c>
      <c r="BM296" s="17" t="s">
        <v>603</v>
      </c>
    </row>
    <row r="297" spans="2:47" s="1" customFormat="1" ht="18">
      <c r="B297" s="34"/>
      <c r="C297" s="35"/>
      <c r="D297" s="196" t="s">
        <v>247</v>
      </c>
      <c r="E297" s="35"/>
      <c r="F297" s="197" t="s">
        <v>604</v>
      </c>
      <c r="G297" s="35"/>
      <c r="H297" s="35"/>
      <c r="I297" s="113"/>
      <c r="J297" s="35"/>
      <c r="K297" s="35"/>
      <c r="L297" s="38"/>
      <c r="M297" s="198"/>
      <c r="N297" s="60"/>
      <c r="O297" s="60"/>
      <c r="P297" s="60"/>
      <c r="Q297" s="60"/>
      <c r="R297" s="60"/>
      <c r="S297" s="60"/>
      <c r="T297" s="61"/>
      <c r="AT297" s="17" t="s">
        <v>247</v>
      </c>
      <c r="AU297" s="17" t="s">
        <v>79</v>
      </c>
    </row>
    <row r="298" spans="2:51" s="12" customFormat="1" ht="10">
      <c r="B298" s="199"/>
      <c r="C298" s="200"/>
      <c r="D298" s="196" t="s">
        <v>249</v>
      </c>
      <c r="E298" s="201" t="s">
        <v>1</v>
      </c>
      <c r="F298" s="202" t="s">
        <v>575</v>
      </c>
      <c r="G298" s="200"/>
      <c r="H298" s="203">
        <v>16.44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249</v>
      </c>
      <c r="AU298" s="209" t="s">
        <v>79</v>
      </c>
      <c r="AV298" s="12" t="s">
        <v>79</v>
      </c>
      <c r="AW298" s="12" t="s">
        <v>32</v>
      </c>
      <c r="AX298" s="12" t="s">
        <v>77</v>
      </c>
      <c r="AY298" s="209" t="s">
        <v>238</v>
      </c>
    </row>
    <row r="299" spans="2:65" s="1" customFormat="1" ht="19" customHeight="1">
      <c r="B299" s="34"/>
      <c r="C299" s="184" t="s">
        <v>605</v>
      </c>
      <c r="D299" s="184" t="s">
        <v>240</v>
      </c>
      <c r="E299" s="185" t="s">
        <v>606</v>
      </c>
      <c r="F299" s="186" t="s">
        <v>607</v>
      </c>
      <c r="G299" s="187" t="s">
        <v>261</v>
      </c>
      <c r="H299" s="188">
        <v>3.176</v>
      </c>
      <c r="I299" s="189"/>
      <c r="J299" s="190">
        <f>ROUND(I299*H299,2)</f>
        <v>0</v>
      </c>
      <c r="K299" s="186" t="s">
        <v>244</v>
      </c>
      <c r="L299" s="38"/>
      <c r="M299" s="191" t="s">
        <v>1</v>
      </c>
      <c r="N299" s="192" t="s">
        <v>41</v>
      </c>
      <c r="O299" s="60"/>
      <c r="P299" s="193">
        <f>O299*H299</f>
        <v>0</v>
      </c>
      <c r="Q299" s="193">
        <v>0</v>
      </c>
      <c r="R299" s="193">
        <f>Q299*H299</f>
        <v>0</v>
      </c>
      <c r="S299" s="193">
        <v>0</v>
      </c>
      <c r="T299" s="194">
        <f>S299*H299</f>
        <v>0</v>
      </c>
      <c r="AR299" s="17" t="s">
        <v>245</v>
      </c>
      <c r="AT299" s="17" t="s">
        <v>240</v>
      </c>
      <c r="AU299" s="17" t="s">
        <v>79</v>
      </c>
      <c r="AY299" s="17" t="s">
        <v>238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17" t="s">
        <v>77</v>
      </c>
      <c r="BK299" s="195">
        <f>ROUND(I299*H299,2)</f>
        <v>0</v>
      </c>
      <c r="BL299" s="17" t="s">
        <v>245</v>
      </c>
      <c r="BM299" s="17" t="s">
        <v>608</v>
      </c>
    </row>
    <row r="300" spans="2:47" s="1" customFormat="1" ht="18">
      <c r="B300" s="34"/>
      <c r="C300" s="35"/>
      <c r="D300" s="196" t="s">
        <v>247</v>
      </c>
      <c r="E300" s="35"/>
      <c r="F300" s="197" t="s">
        <v>609</v>
      </c>
      <c r="G300" s="35"/>
      <c r="H300" s="35"/>
      <c r="I300" s="113"/>
      <c r="J300" s="35"/>
      <c r="K300" s="35"/>
      <c r="L300" s="38"/>
      <c r="M300" s="198"/>
      <c r="N300" s="60"/>
      <c r="O300" s="60"/>
      <c r="P300" s="60"/>
      <c r="Q300" s="60"/>
      <c r="R300" s="60"/>
      <c r="S300" s="60"/>
      <c r="T300" s="61"/>
      <c r="AT300" s="17" t="s">
        <v>247</v>
      </c>
      <c r="AU300" s="17" t="s">
        <v>79</v>
      </c>
    </row>
    <row r="301" spans="2:51" s="12" customFormat="1" ht="10">
      <c r="B301" s="199"/>
      <c r="C301" s="200"/>
      <c r="D301" s="196" t="s">
        <v>249</v>
      </c>
      <c r="E301" s="201" t="s">
        <v>1</v>
      </c>
      <c r="F301" s="202" t="s">
        <v>593</v>
      </c>
      <c r="G301" s="200"/>
      <c r="H301" s="203">
        <v>3.176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249</v>
      </c>
      <c r="AU301" s="209" t="s">
        <v>79</v>
      </c>
      <c r="AV301" s="12" t="s">
        <v>79</v>
      </c>
      <c r="AW301" s="12" t="s">
        <v>32</v>
      </c>
      <c r="AX301" s="12" t="s">
        <v>77</v>
      </c>
      <c r="AY301" s="209" t="s">
        <v>238</v>
      </c>
    </row>
    <row r="302" spans="2:65" s="1" customFormat="1" ht="19" customHeight="1">
      <c r="B302" s="34"/>
      <c r="C302" s="184" t="s">
        <v>610</v>
      </c>
      <c r="D302" s="184" t="s">
        <v>240</v>
      </c>
      <c r="E302" s="185" t="s">
        <v>611</v>
      </c>
      <c r="F302" s="186" t="s">
        <v>612</v>
      </c>
      <c r="G302" s="187" t="s">
        <v>357</v>
      </c>
      <c r="H302" s="188">
        <v>0.96</v>
      </c>
      <c r="I302" s="189"/>
      <c r="J302" s="190">
        <f>ROUND(I302*H302,2)</f>
        <v>0</v>
      </c>
      <c r="K302" s="186" t="s">
        <v>244</v>
      </c>
      <c r="L302" s="38"/>
      <c r="M302" s="191" t="s">
        <v>1</v>
      </c>
      <c r="N302" s="192" t="s">
        <v>41</v>
      </c>
      <c r="O302" s="60"/>
      <c r="P302" s="193">
        <f>O302*H302</f>
        <v>0</v>
      </c>
      <c r="Q302" s="193">
        <v>0.01463</v>
      </c>
      <c r="R302" s="193">
        <f>Q302*H302</f>
        <v>0.0140448</v>
      </c>
      <c r="S302" s="193">
        <v>0</v>
      </c>
      <c r="T302" s="194">
        <f>S302*H302</f>
        <v>0</v>
      </c>
      <c r="AR302" s="17" t="s">
        <v>245</v>
      </c>
      <c r="AT302" s="17" t="s">
        <v>240</v>
      </c>
      <c r="AU302" s="17" t="s">
        <v>79</v>
      </c>
      <c r="AY302" s="17" t="s">
        <v>238</v>
      </c>
      <c r="BE302" s="195">
        <f>IF(N302="základní",J302,0)</f>
        <v>0</v>
      </c>
      <c r="BF302" s="195">
        <f>IF(N302="snížená",J302,0)</f>
        <v>0</v>
      </c>
      <c r="BG302" s="195">
        <f>IF(N302="zákl. přenesená",J302,0)</f>
        <v>0</v>
      </c>
      <c r="BH302" s="195">
        <f>IF(N302="sníž. přenesená",J302,0)</f>
        <v>0</v>
      </c>
      <c r="BI302" s="195">
        <f>IF(N302="nulová",J302,0)</f>
        <v>0</v>
      </c>
      <c r="BJ302" s="17" t="s">
        <v>77</v>
      </c>
      <c r="BK302" s="195">
        <f>ROUND(I302*H302,2)</f>
        <v>0</v>
      </c>
      <c r="BL302" s="17" t="s">
        <v>245</v>
      </c>
      <c r="BM302" s="17" t="s">
        <v>613</v>
      </c>
    </row>
    <row r="303" spans="2:47" s="1" customFormat="1" ht="10">
      <c r="B303" s="34"/>
      <c r="C303" s="35"/>
      <c r="D303" s="196" t="s">
        <v>247</v>
      </c>
      <c r="E303" s="35"/>
      <c r="F303" s="197" t="s">
        <v>614</v>
      </c>
      <c r="G303" s="35"/>
      <c r="H303" s="35"/>
      <c r="I303" s="113"/>
      <c r="J303" s="35"/>
      <c r="K303" s="35"/>
      <c r="L303" s="38"/>
      <c r="M303" s="198"/>
      <c r="N303" s="60"/>
      <c r="O303" s="60"/>
      <c r="P303" s="60"/>
      <c r="Q303" s="60"/>
      <c r="R303" s="60"/>
      <c r="S303" s="60"/>
      <c r="T303" s="61"/>
      <c r="AT303" s="17" t="s">
        <v>247</v>
      </c>
      <c r="AU303" s="17" t="s">
        <v>79</v>
      </c>
    </row>
    <row r="304" spans="2:51" s="12" customFormat="1" ht="10">
      <c r="B304" s="199"/>
      <c r="C304" s="200"/>
      <c r="D304" s="196" t="s">
        <v>249</v>
      </c>
      <c r="E304" s="201" t="s">
        <v>190</v>
      </c>
      <c r="F304" s="202" t="s">
        <v>615</v>
      </c>
      <c r="G304" s="200"/>
      <c r="H304" s="203">
        <v>0.96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249</v>
      </c>
      <c r="AU304" s="209" t="s">
        <v>79</v>
      </c>
      <c r="AV304" s="12" t="s">
        <v>79</v>
      </c>
      <c r="AW304" s="12" t="s">
        <v>32</v>
      </c>
      <c r="AX304" s="12" t="s">
        <v>77</v>
      </c>
      <c r="AY304" s="209" t="s">
        <v>238</v>
      </c>
    </row>
    <row r="305" spans="2:65" s="1" customFormat="1" ht="19" customHeight="1">
      <c r="B305" s="34"/>
      <c r="C305" s="184" t="s">
        <v>616</v>
      </c>
      <c r="D305" s="184" t="s">
        <v>240</v>
      </c>
      <c r="E305" s="185" t="s">
        <v>617</v>
      </c>
      <c r="F305" s="186" t="s">
        <v>618</v>
      </c>
      <c r="G305" s="187" t="s">
        <v>357</v>
      </c>
      <c r="H305" s="188">
        <v>0.96</v>
      </c>
      <c r="I305" s="189"/>
      <c r="J305" s="190">
        <f>ROUND(I305*H305,2)</f>
        <v>0</v>
      </c>
      <c r="K305" s="186" t="s">
        <v>244</v>
      </c>
      <c r="L305" s="38"/>
      <c r="M305" s="191" t="s">
        <v>1</v>
      </c>
      <c r="N305" s="192" t="s">
        <v>41</v>
      </c>
      <c r="O305" s="60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AR305" s="17" t="s">
        <v>245</v>
      </c>
      <c r="AT305" s="17" t="s">
        <v>240</v>
      </c>
      <c r="AU305" s="17" t="s">
        <v>79</v>
      </c>
      <c r="AY305" s="17" t="s">
        <v>238</v>
      </c>
      <c r="BE305" s="195">
        <f>IF(N305="základní",J305,0)</f>
        <v>0</v>
      </c>
      <c r="BF305" s="195">
        <f>IF(N305="snížená",J305,0)</f>
        <v>0</v>
      </c>
      <c r="BG305" s="195">
        <f>IF(N305="zákl. přenesená",J305,0)</f>
        <v>0</v>
      </c>
      <c r="BH305" s="195">
        <f>IF(N305="sníž. přenesená",J305,0)</f>
        <v>0</v>
      </c>
      <c r="BI305" s="195">
        <f>IF(N305="nulová",J305,0)</f>
        <v>0</v>
      </c>
      <c r="BJ305" s="17" t="s">
        <v>77</v>
      </c>
      <c r="BK305" s="195">
        <f>ROUND(I305*H305,2)</f>
        <v>0</v>
      </c>
      <c r="BL305" s="17" t="s">
        <v>245</v>
      </c>
      <c r="BM305" s="17" t="s">
        <v>619</v>
      </c>
    </row>
    <row r="306" spans="2:47" s="1" customFormat="1" ht="10">
      <c r="B306" s="34"/>
      <c r="C306" s="35"/>
      <c r="D306" s="196" t="s">
        <v>247</v>
      </c>
      <c r="E306" s="35"/>
      <c r="F306" s="197" t="s">
        <v>620</v>
      </c>
      <c r="G306" s="35"/>
      <c r="H306" s="35"/>
      <c r="I306" s="113"/>
      <c r="J306" s="35"/>
      <c r="K306" s="35"/>
      <c r="L306" s="38"/>
      <c r="M306" s="198"/>
      <c r="N306" s="60"/>
      <c r="O306" s="60"/>
      <c r="P306" s="60"/>
      <c r="Q306" s="60"/>
      <c r="R306" s="60"/>
      <c r="S306" s="60"/>
      <c r="T306" s="61"/>
      <c r="AT306" s="17" t="s">
        <v>247</v>
      </c>
      <c r="AU306" s="17" t="s">
        <v>79</v>
      </c>
    </row>
    <row r="307" spans="2:51" s="12" customFormat="1" ht="10">
      <c r="B307" s="199"/>
      <c r="C307" s="200"/>
      <c r="D307" s="196" t="s">
        <v>249</v>
      </c>
      <c r="E307" s="201" t="s">
        <v>1</v>
      </c>
      <c r="F307" s="202" t="s">
        <v>190</v>
      </c>
      <c r="G307" s="200"/>
      <c r="H307" s="203">
        <v>0.96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249</v>
      </c>
      <c r="AU307" s="209" t="s">
        <v>79</v>
      </c>
      <c r="AV307" s="12" t="s">
        <v>79</v>
      </c>
      <c r="AW307" s="12" t="s">
        <v>32</v>
      </c>
      <c r="AX307" s="12" t="s">
        <v>77</v>
      </c>
      <c r="AY307" s="209" t="s">
        <v>238</v>
      </c>
    </row>
    <row r="308" spans="2:65" s="1" customFormat="1" ht="19" customHeight="1">
      <c r="B308" s="34"/>
      <c r="C308" s="184" t="s">
        <v>621</v>
      </c>
      <c r="D308" s="184" t="s">
        <v>240</v>
      </c>
      <c r="E308" s="185" t="s">
        <v>622</v>
      </c>
      <c r="F308" s="186" t="s">
        <v>623</v>
      </c>
      <c r="G308" s="187" t="s">
        <v>333</v>
      </c>
      <c r="H308" s="188">
        <v>0.772</v>
      </c>
      <c r="I308" s="189"/>
      <c r="J308" s="190">
        <f>ROUND(I308*H308,2)</f>
        <v>0</v>
      </c>
      <c r="K308" s="186" t="s">
        <v>244</v>
      </c>
      <c r="L308" s="38"/>
      <c r="M308" s="191" t="s">
        <v>1</v>
      </c>
      <c r="N308" s="192" t="s">
        <v>41</v>
      </c>
      <c r="O308" s="60"/>
      <c r="P308" s="193">
        <f>O308*H308</f>
        <v>0</v>
      </c>
      <c r="Q308" s="193">
        <v>1.06277</v>
      </c>
      <c r="R308" s="193">
        <f>Q308*H308</f>
        <v>0.82045844</v>
      </c>
      <c r="S308" s="193">
        <v>0</v>
      </c>
      <c r="T308" s="194">
        <f>S308*H308</f>
        <v>0</v>
      </c>
      <c r="AR308" s="17" t="s">
        <v>245</v>
      </c>
      <c r="AT308" s="17" t="s">
        <v>240</v>
      </c>
      <c r="AU308" s="17" t="s">
        <v>79</v>
      </c>
      <c r="AY308" s="17" t="s">
        <v>238</v>
      </c>
      <c r="BE308" s="195">
        <f>IF(N308="základní",J308,0)</f>
        <v>0</v>
      </c>
      <c r="BF308" s="195">
        <f>IF(N308="snížená",J308,0)</f>
        <v>0</v>
      </c>
      <c r="BG308" s="195">
        <f>IF(N308="zákl. přenesená",J308,0)</f>
        <v>0</v>
      </c>
      <c r="BH308" s="195">
        <f>IF(N308="sníž. přenesená",J308,0)</f>
        <v>0</v>
      </c>
      <c r="BI308" s="195">
        <f>IF(N308="nulová",J308,0)</f>
        <v>0</v>
      </c>
      <c r="BJ308" s="17" t="s">
        <v>77</v>
      </c>
      <c r="BK308" s="195">
        <f>ROUND(I308*H308,2)</f>
        <v>0</v>
      </c>
      <c r="BL308" s="17" t="s">
        <v>245</v>
      </c>
      <c r="BM308" s="17" t="s">
        <v>624</v>
      </c>
    </row>
    <row r="309" spans="2:47" s="1" customFormat="1" ht="10">
      <c r="B309" s="34"/>
      <c r="C309" s="35"/>
      <c r="D309" s="196" t="s">
        <v>247</v>
      </c>
      <c r="E309" s="35"/>
      <c r="F309" s="197" t="s">
        <v>625</v>
      </c>
      <c r="G309" s="35"/>
      <c r="H309" s="35"/>
      <c r="I309" s="113"/>
      <c r="J309" s="35"/>
      <c r="K309" s="35"/>
      <c r="L309" s="38"/>
      <c r="M309" s="198"/>
      <c r="N309" s="60"/>
      <c r="O309" s="60"/>
      <c r="P309" s="60"/>
      <c r="Q309" s="60"/>
      <c r="R309" s="60"/>
      <c r="S309" s="60"/>
      <c r="T309" s="61"/>
      <c r="AT309" s="17" t="s">
        <v>247</v>
      </c>
      <c r="AU309" s="17" t="s">
        <v>79</v>
      </c>
    </row>
    <row r="310" spans="2:51" s="12" customFormat="1" ht="10">
      <c r="B310" s="199"/>
      <c r="C310" s="200"/>
      <c r="D310" s="196" t="s">
        <v>249</v>
      </c>
      <c r="E310" s="201" t="s">
        <v>1</v>
      </c>
      <c r="F310" s="202" t="s">
        <v>626</v>
      </c>
      <c r="G310" s="200"/>
      <c r="H310" s="203">
        <v>0.772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249</v>
      </c>
      <c r="AU310" s="209" t="s">
        <v>79</v>
      </c>
      <c r="AV310" s="12" t="s">
        <v>79</v>
      </c>
      <c r="AW310" s="12" t="s">
        <v>32</v>
      </c>
      <c r="AX310" s="12" t="s">
        <v>77</v>
      </c>
      <c r="AY310" s="209" t="s">
        <v>238</v>
      </c>
    </row>
    <row r="311" spans="2:65" s="1" customFormat="1" ht="19" customHeight="1">
      <c r="B311" s="34"/>
      <c r="C311" s="184" t="s">
        <v>627</v>
      </c>
      <c r="D311" s="184" t="s">
        <v>240</v>
      </c>
      <c r="E311" s="185" t="s">
        <v>628</v>
      </c>
      <c r="F311" s="186" t="s">
        <v>629</v>
      </c>
      <c r="G311" s="187" t="s">
        <v>357</v>
      </c>
      <c r="H311" s="188">
        <v>164</v>
      </c>
      <c r="I311" s="189"/>
      <c r="J311" s="190">
        <f>ROUND(I311*H311,2)</f>
        <v>0</v>
      </c>
      <c r="K311" s="186" t="s">
        <v>244</v>
      </c>
      <c r="L311" s="38"/>
      <c r="M311" s="191" t="s">
        <v>1</v>
      </c>
      <c r="N311" s="192" t="s">
        <v>41</v>
      </c>
      <c r="O311" s="60"/>
      <c r="P311" s="193">
        <f>O311*H311</f>
        <v>0</v>
      </c>
      <c r="Q311" s="193">
        <v>0.04984</v>
      </c>
      <c r="R311" s="193">
        <f>Q311*H311</f>
        <v>8.17376</v>
      </c>
      <c r="S311" s="193">
        <v>0</v>
      </c>
      <c r="T311" s="194">
        <f>S311*H311</f>
        <v>0</v>
      </c>
      <c r="AR311" s="17" t="s">
        <v>245</v>
      </c>
      <c r="AT311" s="17" t="s">
        <v>240</v>
      </c>
      <c r="AU311" s="17" t="s">
        <v>79</v>
      </c>
      <c r="AY311" s="17" t="s">
        <v>238</v>
      </c>
      <c r="BE311" s="195">
        <f>IF(N311="základní",J311,0)</f>
        <v>0</v>
      </c>
      <c r="BF311" s="195">
        <f>IF(N311="snížená",J311,0)</f>
        <v>0</v>
      </c>
      <c r="BG311" s="195">
        <f>IF(N311="zákl. přenesená",J311,0)</f>
        <v>0</v>
      </c>
      <c r="BH311" s="195">
        <f>IF(N311="sníž. přenesená",J311,0)</f>
        <v>0</v>
      </c>
      <c r="BI311" s="195">
        <f>IF(N311="nulová",J311,0)</f>
        <v>0</v>
      </c>
      <c r="BJ311" s="17" t="s">
        <v>77</v>
      </c>
      <c r="BK311" s="195">
        <f>ROUND(I311*H311,2)</f>
        <v>0</v>
      </c>
      <c r="BL311" s="17" t="s">
        <v>245</v>
      </c>
      <c r="BM311" s="17" t="s">
        <v>630</v>
      </c>
    </row>
    <row r="312" spans="2:47" s="1" customFormat="1" ht="18">
      <c r="B312" s="34"/>
      <c r="C312" s="35"/>
      <c r="D312" s="196" t="s">
        <v>247</v>
      </c>
      <c r="E312" s="35"/>
      <c r="F312" s="197" t="s">
        <v>631</v>
      </c>
      <c r="G312" s="35"/>
      <c r="H312" s="35"/>
      <c r="I312" s="113"/>
      <c r="J312" s="35"/>
      <c r="K312" s="35"/>
      <c r="L312" s="38"/>
      <c r="M312" s="198"/>
      <c r="N312" s="60"/>
      <c r="O312" s="60"/>
      <c r="P312" s="60"/>
      <c r="Q312" s="60"/>
      <c r="R312" s="60"/>
      <c r="S312" s="60"/>
      <c r="T312" s="61"/>
      <c r="AT312" s="17" t="s">
        <v>247</v>
      </c>
      <c r="AU312" s="17" t="s">
        <v>79</v>
      </c>
    </row>
    <row r="313" spans="2:51" s="12" customFormat="1" ht="10">
      <c r="B313" s="199"/>
      <c r="C313" s="200"/>
      <c r="D313" s="196" t="s">
        <v>249</v>
      </c>
      <c r="E313" s="201" t="s">
        <v>1</v>
      </c>
      <c r="F313" s="202" t="s">
        <v>632</v>
      </c>
      <c r="G313" s="200"/>
      <c r="H313" s="203">
        <v>164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249</v>
      </c>
      <c r="AU313" s="209" t="s">
        <v>79</v>
      </c>
      <c r="AV313" s="12" t="s">
        <v>79</v>
      </c>
      <c r="AW313" s="12" t="s">
        <v>32</v>
      </c>
      <c r="AX313" s="12" t="s">
        <v>77</v>
      </c>
      <c r="AY313" s="209" t="s">
        <v>238</v>
      </c>
    </row>
    <row r="314" spans="2:65" s="1" customFormat="1" ht="19" customHeight="1">
      <c r="B314" s="34"/>
      <c r="C314" s="184" t="s">
        <v>633</v>
      </c>
      <c r="D314" s="184" t="s">
        <v>240</v>
      </c>
      <c r="E314" s="185" t="s">
        <v>634</v>
      </c>
      <c r="F314" s="186" t="s">
        <v>635</v>
      </c>
      <c r="G314" s="187" t="s">
        <v>357</v>
      </c>
      <c r="H314" s="188">
        <v>255.32</v>
      </c>
      <c r="I314" s="189"/>
      <c r="J314" s="190">
        <f>ROUND(I314*H314,2)</f>
        <v>0</v>
      </c>
      <c r="K314" s="186" t="s">
        <v>505</v>
      </c>
      <c r="L314" s="38"/>
      <c r="M314" s="191" t="s">
        <v>1</v>
      </c>
      <c r="N314" s="192" t="s">
        <v>41</v>
      </c>
      <c r="O314" s="60"/>
      <c r="P314" s="193">
        <f>O314*H314</f>
        <v>0</v>
      </c>
      <c r="Q314" s="193">
        <v>0.051</v>
      </c>
      <c r="R314" s="193">
        <f>Q314*H314</f>
        <v>13.02132</v>
      </c>
      <c r="S314" s="193">
        <v>0</v>
      </c>
      <c r="T314" s="194">
        <f>S314*H314</f>
        <v>0</v>
      </c>
      <c r="AR314" s="17" t="s">
        <v>245</v>
      </c>
      <c r="AT314" s="17" t="s">
        <v>240</v>
      </c>
      <c r="AU314" s="17" t="s">
        <v>79</v>
      </c>
      <c r="AY314" s="17" t="s">
        <v>238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7" t="s">
        <v>77</v>
      </c>
      <c r="BK314" s="195">
        <f>ROUND(I314*H314,2)</f>
        <v>0</v>
      </c>
      <c r="BL314" s="17" t="s">
        <v>245</v>
      </c>
      <c r="BM314" s="17" t="s">
        <v>636</v>
      </c>
    </row>
    <row r="315" spans="2:47" s="1" customFormat="1" ht="10">
      <c r="B315" s="34"/>
      <c r="C315" s="35"/>
      <c r="D315" s="196" t="s">
        <v>247</v>
      </c>
      <c r="E315" s="35"/>
      <c r="F315" s="197" t="s">
        <v>637</v>
      </c>
      <c r="G315" s="35"/>
      <c r="H315" s="35"/>
      <c r="I315" s="113"/>
      <c r="J315" s="35"/>
      <c r="K315" s="35"/>
      <c r="L315" s="38"/>
      <c r="M315" s="198"/>
      <c r="N315" s="60"/>
      <c r="O315" s="60"/>
      <c r="P315" s="60"/>
      <c r="Q315" s="60"/>
      <c r="R315" s="60"/>
      <c r="S315" s="60"/>
      <c r="T315" s="61"/>
      <c r="AT315" s="17" t="s">
        <v>247</v>
      </c>
      <c r="AU315" s="17" t="s">
        <v>79</v>
      </c>
    </row>
    <row r="316" spans="2:51" s="12" customFormat="1" ht="10">
      <c r="B316" s="199"/>
      <c r="C316" s="200"/>
      <c r="D316" s="196" t="s">
        <v>249</v>
      </c>
      <c r="E316" s="201" t="s">
        <v>1</v>
      </c>
      <c r="F316" s="202" t="s">
        <v>171</v>
      </c>
      <c r="G316" s="200"/>
      <c r="H316" s="203">
        <v>255.32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249</v>
      </c>
      <c r="AU316" s="209" t="s">
        <v>79</v>
      </c>
      <c r="AV316" s="12" t="s">
        <v>79</v>
      </c>
      <c r="AW316" s="12" t="s">
        <v>32</v>
      </c>
      <c r="AX316" s="12" t="s">
        <v>77</v>
      </c>
      <c r="AY316" s="209" t="s">
        <v>238</v>
      </c>
    </row>
    <row r="317" spans="2:65" s="1" customFormat="1" ht="19" customHeight="1">
      <c r="B317" s="34"/>
      <c r="C317" s="184" t="s">
        <v>638</v>
      </c>
      <c r="D317" s="184" t="s">
        <v>240</v>
      </c>
      <c r="E317" s="185" t="s">
        <v>639</v>
      </c>
      <c r="F317" s="186" t="s">
        <v>640</v>
      </c>
      <c r="G317" s="187" t="s">
        <v>357</v>
      </c>
      <c r="H317" s="188">
        <v>27</v>
      </c>
      <c r="I317" s="189"/>
      <c r="J317" s="190">
        <f>ROUND(I317*H317,2)</f>
        <v>0</v>
      </c>
      <c r="K317" s="186" t="s">
        <v>244</v>
      </c>
      <c r="L317" s="38"/>
      <c r="M317" s="191" t="s">
        <v>1</v>
      </c>
      <c r="N317" s="192" t="s">
        <v>41</v>
      </c>
      <c r="O317" s="60"/>
      <c r="P317" s="193">
        <f>O317*H317</f>
        <v>0</v>
      </c>
      <c r="Q317" s="193">
        <v>0.1117</v>
      </c>
      <c r="R317" s="193">
        <f>Q317*H317</f>
        <v>3.0159</v>
      </c>
      <c r="S317" s="193">
        <v>0</v>
      </c>
      <c r="T317" s="194">
        <f>S317*H317</f>
        <v>0</v>
      </c>
      <c r="AR317" s="17" t="s">
        <v>245</v>
      </c>
      <c r="AT317" s="17" t="s">
        <v>240</v>
      </c>
      <c r="AU317" s="17" t="s">
        <v>79</v>
      </c>
      <c r="AY317" s="17" t="s">
        <v>238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7" t="s">
        <v>77</v>
      </c>
      <c r="BK317" s="195">
        <f>ROUND(I317*H317,2)</f>
        <v>0</v>
      </c>
      <c r="BL317" s="17" t="s">
        <v>245</v>
      </c>
      <c r="BM317" s="17" t="s">
        <v>641</v>
      </c>
    </row>
    <row r="318" spans="2:47" s="1" customFormat="1" ht="10">
      <c r="B318" s="34"/>
      <c r="C318" s="35"/>
      <c r="D318" s="196" t="s">
        <v>247</v>
      </c>
      <c r="E318" s="35"/>
      <c r="F318" s="197" t="s">
        <v>642</v>
      </c>
      <c r="G318" s="35"/>
      <c r="H318" s="35"/>
      <c r="I318" s="113"/>
      <c r="J318" s="35"/>
      <c r="K318" s="35"/>
      <c r="L318" s="38"/>
      <c r="M318" s="198"/>
      <c r="N318" s="60"/>
      <c r="O318" s="60"/>
      <c r="P318" s="60"/>
      <c r="Q318" s="60"/>
      <c r="R318" s="60"/>
      <c r="S318" s="60"/>
      <c r="T318" s="61"/>
      <c r="AT318" s="17" t="s">
        <v>247</v>
      </c>
      <c r="AU318" s="17" t="s">
        <v>79</v>
      </c>
    </row>
    <row r="319" spans="2:51" s="12" customFormat="1" ht="10">
      <c r="B319" s="199"/>
      <c r="C319" s="200"/>
      <c r="D319" s="196" t="s">
        <v>249</v>
      </c>
      <c r="E319" s="201" t="s">
        <v>1</v>
      </c>
      <c r="F319" s="202" t="s">
        <v>187</v>
      </c>
      <c r="G319" s="200"/>
      <c r="H319" s="203">
        <v>27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249</v>
      </c>
      <c r="AU319" s="209" t="s">
        <v>79</v>
      </c>
      <c r="AV319" s="12" t="s">
        <v>79</v>
      </c>
      <c r="AW319" s="12" t="s">
        <v>32</v>
      </c>
      <c r="AX319" s="12" t="s">
        <v>70</v>
      </c>
      <c r="AY319" s="209" t="s">
        <v>238</v>
      </c>
    </row>
    <row r="320" spans="2:51" s="13" customFormat="1" ht="10">
      <c r="B320" s="210"/>
      <c r="C320" s="211"/>
      <c r="D320" s="196" t="s">
        <v>249</v>
      </c>
      <c r="E320" s="212" t="s">
        <v>1</v>
      </c>
      <c r="F320" s="213" t="s">
        <v>252</v>
      </c>
      <c r="G320" s="211"/>
      <c r="H320" s="214">
        <v>27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249</v>
      </c>
      <c r="AU320" s="220" t="s">
        <v>79</v>
      </c>
      <c r="AV320" s="13" t="s">
        <v>245</v>
      </c>
      <c r="AW320" s="13" t="s">
        <v>32</v>
      </c>
      <c r="AX320" s="13" t="s">
        <v>77</v>
      </c>
      <c r="AY320" s="220" t="s">
        <v>238</v>
      </c>
    </row>
    <row r="321" spans="2:65" s="1" customFormat="1" ht="19" customHeight="1">
      <c r="B321" s="34"/>
      <c r="C321" s="184" t="s">
        <v>643</v>
      </c>
      <c r="D321" s="184" t="s">
        <v>240</v>
      </c>
      <c r="E321" s="185" t="s">
        <v>644</v>
      </c>
      <c r="F321" s="186" t="s">
        <v>645</v>
      </c>
      <c r="G321" s="187" t="s">
        <v>281</v>
      </c>
      <c r="H321" s="188">
        <v>84</v>
      </c>
      <c r="I321" s="189"/>
      <c r="J321" s="190">
        <f>ROUND(I321*H321,2)</f>
        <v>0</v>
      </c>
      <c r="K321" s="186" t="s">
        <v>244</v>
      </c>
      <c r="L321" s="38"/>
      <c r="M321" s="191" t="s">
        <v>1</v>
      </c>
      <c r="N321" s="192" t="s">
        <v>41</v>
      </c>
      <c r="O321" s="60"/>
      <c r="P321" s="193">
        <f>O321*H321</f>
        <v>0</v>
      </c>
      <c r="Q321" s="193">
        <v>8E-05</v>
      </c>
      <c r="R321" s="193">
        <f>Q321*H321</f>
        <v>0.00672</v>
      </c>
      <c r="S321" s="193">
        <v>0</v>
      </c>
      <c r="T321" s="194">
        <f>S321*H321</f>
        <v>0</v>
      </c>
      <c r="AR321" s="17" t="s">
        <v>245</v>
      </c>
      <c r="AT321" s="17" t="s">
        <v>240</v>
      </c>
      <c r="AU321" s="17" t="s">
        <v>79</v>
      </c>
      <c r="AY321" s="17" t="s">
        <v>238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17" t="s">
        <v>77</v>
      </c>
      <c r="BK321" s="195">
        <f>ROUND(I321*H321,2)</f>
        <v>0</v>
      </c>
      <c r="BL321" s="17" t="s">
        <v>245</v>
      </c>
      <c r="BM321" s="17" t="s">
        <v>646</v>
      </c>
    </row>
    <row r="322" spans="2:47" s="1" customFormat="1" ht="10">
      <c r="B322" s="34"/>
      <c r="C322" s="35"/>
      <c r="D322" s="196" t="s">
        <v>247</v>
      </c>
      <c r="E322" s="35"/>
      <c r="F322" s="197" t="s">
        <v>647</v>
      </c>
      <c r="G322" s="35"/>
      <c r="H322" s="35"/>
      <c r="I322" s="113"/>
      <c r="J322" s="35"/>
      <c r="K322" s="35"/>
      <c r="L322" s="38"/>
      <c r="M322" s="198"/>
      <c r="N322" s="60"/>
      <c r="O322" s="60"/>
      <c r="P322" s="60"/>
      <c r="Q322" s="60"/>
      <c r="R322" s="60"/>
      <c r="S322" s="60"/>
      <c r="T322" s="61"/>
      <c r="AT322" s="17" t="s">
        <v>247</v>
      </c>
      <c r="AU322" s="17" t="s">
        <v>79</v>
      </c>
    </row>
    <row r="323" spans="2:51" s="12" customFormat="1" ht="10">
      <c r="B323" s="199"/>
      <c r="C323" s="200"/>
      <c r="D323" s="196" t="s">
        <v>249</v>
      </c>
      <c r="E323" s="201" t="s">
        <v>1</v>
      </c>
      <c r="F323" s="202" t="s">
        <v>648</v>
      </c>
      <c r="G323" s="200"/>
      <c r="H323" s="203">
        <v>84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249</v>
      </c>
      <c r="AU323" s="209" t="s">
        <v>79</v>
      </c>
      <c r="AV323" s="12" t="s">
        <v>79</v>
      </c>
      <c r="AW323" s="12" t="s">
        <v>32</v>
      </c>
      <c r="AX323" s="12" t="s">
        <v>77</v>
      </c>
      <c r="AY323" s="209" t="s">
        <v>238</v>
      </c>
    </row>
    <row r="324" spans="2:65" s="1" customFormat="1" ht="19" customHeight="1">
      <c r="B324" s="34"/>
      <c r="C324" s="184" t="s">
        <v>649</v>
      </c>
      <c r="D324" s="184" t="s">
        <v>240</v>
      </c>
      <c r="E324" s="185" t="s">
        <v>650</v>
      </c>
      <c r="F324" s="186" t="s">
        <v>651</v>
      </c>
      <c r="G324" s="187" t="s">
        <v>281</v>
      </c>
      <c r="H324" s="188">
        <v>193.333</v>
      </c>
      <c r="I324" s="189"/>
      <c r="J324" s="190">
        <f>ROUND(I324*H324,2)</f>
        <v>0</v>
      </c>
      <c r="K324" s="186" t="s">
        <v>244</v>
      </c>
      <c r="L324" s="38"/>
      <c r="M324" s="191" t="s">
        <v>1</v>
      </c>
      <c r="N324" s="192" t="s">
        <v>41</v>
      </c>
      <c r="O324" s="60"/>
      <c r="P324" s="193">
        <f>O324*H324</f>
        <v>0</v>
      </c>
      <c r="Q324" s="193">
        <v>0.00023</v>
      </c>
      <c r="R324" s="193">
        <f>Q324*H324</f>
        <v>0.04446659</v>
      </c>
      <c r="S324" s="193">
        <v>0</v>
      </c>
      <c r="T324" s="194">
        <f>S324*H324</f>
        <v>0</v>
      </c>
      <c r="AR324" s="17" t="s">
        <v>245</v>
      </c>
      <c r="AT324" s="17" t="s">
        <v>240</v>
      </c>
      <c r="AU324" s="17" t="s">
        <v>79</v>
      </c>
      <c r="AY324" s="17" t="s">
        <v>238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7" t="s">
        <v>77</v>
      </c>
      <c r="BK324" s="195">
        <f>ROUND(I324*H324,2)</f>
        <v>0</v>
      </c>
      <c r="BL324" s="17" t="s">
        <v>245</v>
      </c>
      <c r="BM324" s="17" t="s">
        <v>652</v>
      </c>
    </row>
    <row r="325" spans="2:47" s="1" customFormat="1" ht="18">
      <c r="B325" s="34"/>
      <c r="C325" s="35"/>
      <c r="D325" s="196" t="s">
        <v>247</v>
      </c>
      <c r="E325" s="35"/>
      <c r="F325" s="197" t="s">
        <v>653</v>
      </c>
      <c r="G325" s="35"/>
      <c r="H325" s="35"/>
      <c r="I325" s="113"/>
      <c r="J325" s="35"/>
      <c r="K325" s="35"/>
      <c r="L325" s="38"/>
      <c r="M325" s="198"/>
      <c r="N325" s="60"/>
      <c r="O325" s="60"/>
      <c r="P325" s="60"/>
      <c r="Q325" s="60"/>
      <c r="R325" s="60"/>
      <c r="S325" s="60"/>
      <c r="T325" s="61"/>
      <c r="AT325" s="17" t="s">
        <v>247</v>
      </c>
      <c r="AU325" s="17" t="s">
        <v>79</v>
      </c>
    </row>
    <row r="326" spans="2:51" s="12" customFormat="1" ht="10">
      <c r="B326" s="199"/>
      <c r="C326" s="200"/>
      <c r="D326" s="196" t="s">
        <v>249</v>
      </c>
      <c r="E326" s="201" t="s">
        <v>1</v>
      </c>
      <c r="F326" s="202" t="s">
        <v>148</v>
      </c>
      <c r="G326" s="200"/>
      <c r="H326" s="203">
        <v>109.333</v>
      </c>
      <c r="I326" s="204"/>
      <c r="J326" s="200"/>
      <c r="K326" s="200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249</v>
      </c>
      <c r="AU326" s="209" t="s">
        <v>79</v>
      </c>
      <c r="AV326" s="12" t="s">
        <v>79</v>
      </c>
      <c r="AW326" s="12" t="s">
        <v>32</v>
      </c>
      <c r="AX326" s="12" t="s">
        <v>70</v>
      </c>
      <c r="AY326" s="209" t="s">
        <v>238</v>
      </c>
    </row>
    <row r="327" spans="2:51" s="12" customFormat="1" ht="10">
      <c r="B327" s="199"/>
      <c r="C327" s="200"/>
      <c r="D327" s="196" t="s">
        <v>249</v>
      </c>
      <c r="E327" s="201" t="s">
        <v>1</v>
      </c>
      <c r="F327" s="202" t="s">
        <v>648</v>
      </c>
      <c r="G327" s="200"/>
      <c r="H327" s="203">
        <v>84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249</v>
      </c>
      <c r="AU327" s="209" t="s">
        <v>79</v>
      </c>
      <c r="AV327" s="12" t="s">
        <v>79</v>
      </c>
      <c r="AW327" s="12" t="s">
        <v>32</v>
      </c>
      <c r="AX327" s="12" t="s">
        <v>70</v>
      </c>
      <c r="AY327" s="209" t="s">
        <v>238</v>
      </c>
    </row>
    <row r="328" spans="2:51" s="13" customFormat="1" ht="10">
      <c r="B328" s="210"/>
      <c r="C328" s="211"/>
      <c r="D328" s="196" t="s">
        <v>249</v>
      </c>
      <c r="E328" s="212" t="s">
        <v>1</v>
      </c>
      <c r="F328" s="213" t="s">
        <v>252</v>
      </c>
      <c r="G328" s="211"/>
      <c r="H328" s="214">
        <v>193.333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249</v>
      </c>
      <c r="AU328" s="220" t="s">
        <v>79</v>
      </c>
      <c r="AV328" s="13" t="s">
        <v>245</v>
      </c>
      <c r="AW328" s="13" t="s">
        <v>32</v>
      </c>
      <c r="AX328" s="13" t="s">
        <v>77</v>
      </c>
      <c r="AY328" s="220" t="s">
        <v>238</v>
      </c>
    </row>
    <row r="329" spans="2:65" s="1" customFormat="1" ht="14.5" customHeight="1">
      <c r="B329" s="34"/>
      <c r="C329" s="184" t="s">
        <v>654</v>
      </c>
      <c r="D329" s="184" t="s">
        <v>240</v>
      </c>
      <c r="E329" s="185" t="s">
        <v>655</v>
      </c>
      <c r="F329" s="186" t="s">
        <v>656</v>
      </c>
      <c r="G329" s="187" t="s">
        <v>281</v>
      </c>
      <c r="H329" s="188">
        <v>27</v>
      </c>
      <c r="I329" s="189"/>
      <c r="J329" s="190">
        <f>ROUND(I329*H329,2)</f>
        <v>0</v>
      </c>
      <c r="K329" s="186" t="s">
        <v>1</v>
      </c>
      <c r="L329" s="38"/>
      <c r="M329" s="191" t="s">
        <v>1</v>
      </c>
      <c r="N329" s="192" t="s">
        <v>41</v>
      </c>
      <c r="O329" s="60"/>
      <c r="P329" s="193">
        <f>O329*H329</f>
        <v>0</v>
      </c>
      <c r="Q329" s="193">
        <v>0.00103</v>
      </c>
      <c r="R329" s="193">
        <f>Q329*H329</f>
        <v>0.02781</v>
      </c>
      <c r="S329" s="193">
        <v>0</v>
      </c>
      <c r="T329" s="194">
        <f>S329*H329</f>
        <v>0</v>
      </c>
      <c r="AR329" s="17" t="s">
        <v>245</v>
      </c>
      <c r="AT329" s="17" t="s">
        <v>240</v>
      </c>
      <c r="AU329" s="17" t="s">
        <v>79</v>
      </c>
      <c r="AY329" s="17" t="s">
        <v>238</v>
      </c>
      <c r="BE329" s="195">
        <f>IF(N329="základní",J329,0)</f>
        <v>0</v>
      </c>
      <c r="BF329" s="195">
        <f>IF(N329="snížená",J329,0)</f>
        <v>0</v>
      </c>
      <c r="BG329" s="195">
        <f>IF(N329="zákl. přenesená",J329,0)</f>
        <v>0</v>
      </c>
      <c r="BH329" s="195">
        <f>IF(N329="sníž. přenesená",J329,0)</f>
        <v>0</v>
      </c>
      <c r="BI329" s="195">
        <f>IF(N329="nulová",J329,0)</f>
        <v>0</v>
      </c>
      <c r="BJ329" s="17" t="s">
        <v>77</v>
      </c>
      <c r="BK329" s="195">
        <f>ROUND(I329*H329,2)</f>
        <v>0</v>
      </c>
      <c r="BL329" s="17" t="s">
        <v>245</v>
      </c>
      <c r="BM329" s="17" t="s">
        <v>657</v>
      </c>
    </row>
    <row r="330" spans="2:47" s="1" customFormat="1" ht="10">
      <c r="B330" s="34"/>
      <c r="C330" s="35"/>
      <c r="D330" s="196" t="s">
        <v>247</v>
      </c>
      <c r="E330" s="35"/>
      <c r="F330" s="197" t="s">
        <v>658</v>
      </c>
      <c r="G330" s="35"/>
      <c r="H330" s="35"/>
      <c r="I330" s="113"/>
      <c r="J330" s="35"/>
      <c r="K330" s="35"/>
      <c r="L330" s="38"/>
      <c r="M330" s="198"/>
      <c r="N330" s="60"/>
      <c r="O330" s="60"/>
      <c r="P330" s="60"/>
      <c r="Q330" s="60"/>
      <c r="R330" s="60"/>
      <c r="S330" s="60"/>
      <c r="T330" s="61"/>
      <c r="AT330" s="17" t="s">
        <v>247</v>
      </c>
      <c r="AU330" s="17" t="s">
        <v>79</v>
      </c>
    </row>
    <row r="331" spans="2:51" s="12" customFormat="1" ht="10">
      <c r="B331" s="199"/>
      <c r="C331" s="200"/>
      <c r="D331" s="196" t="s">
        <v>249</v>
      </c>
      <c r="E331" s="201" t="s">
        <v>187</v>
      </c>
      <c r="F331" s="202" t="s">
        <v>659</v>
      </c>
      <c r="G331" s="200"/>
      <c r="H331" s="203">
        <v>27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249</v>
      </c>
      <c r="AU331" s="209" t="s">
        <v>79</v>
      </c>
      <c r="AV331" s="12" t="s">
        <v>79</v>
      </c>
      <c r="AW331" s="12" t="s">
        <v>32</v>
      </c>
      <c r="AX331" s="12" t="s">
        <v>77</v>
      </c>
      <c r="AY331" s="209" t="s">
        <v>238</v>
      </c>
    </row>
    <row r="332" spans="2:65" s="1" customFormat="1" ht="19" customHeight="1">
      <c r="B332" s="34"/>
      <c r="C332" s="184" t="s">
        <v>660</v>
      </c>
      <c r="D332" s="184" t="s">
        <v>240</v>
      </c>
      <c r="E332" s="185" t="s">
        <v>661</v>
      </c>
      <c r="F332" s="186" t="s">
        <v>662</v>
      </c>
      <c r="G332" s="187" t="s">
        <v>281</v>
      </c>
      <c r="H332" s="188">
        <v>109.333</v>
      </c>
      <c r="I332" s="189"/>
      <c r="J332" s="190">
        <f>ROUND(I332*H332,2)</f>
        <v>0</v>
      </c>
      <c r="K332" s="186" t="s">
        <v>244</v>
      </c>
      <c r="L332" s="38"/>
      <c r="M332" s="191" t="s">
        <v>1</v>
      </c>
      <c r="N332" s="192" t="s">
        <v>41</v>
      </c>
      <c r="O332" s="60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17" t="s">
        <v>245</v>
      </c>
      <c r="AT332" s="17" t="s">
        <v>240</v>
      </c>
      <c r="AU332" s="17" t="s">
        <v>79</v>
      </c>
      <c r="AY332" s="17" t="s">
        <v>238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7" t="s">
        <v>77</v>
      </c>
      <c r="BK332" s="195">
        <f>ROUND(I332*H332,2)</f>
        <v>0</v>
      </c>
      <c r="BL332" s="17" t="s">
        <v>245</v>
      </c>
      <c r="BM332" s="17" t="s">
        <v>663</v>
      </c>
    </row>
    <row r="333" spans="2:47" s="1" customFormat="1" ht="18">
      <c r="B333" s="34"/>
      <c r="C333" s="35"/>
      <c r="D333" s="196" t="s">
        <v>247</v>
      </c>
      <c r="E333" s="35"/>
      <c r="F333" s="197" t="s">
        <v>664</v>
      </c>
      <c r="G333" s="35"/>
      <c r="H333" s="35"/>
      <c r="I333" s="113"/>
      <c r="J333" s="35"/>
      <c r="K333" s="35"/>
      <c r="L333" s="38"/>
      <c r="M333" s="198"/>
      <c r="N333" s="60"/>
      <c r="O333" s="60"/>
      <c r="P333" s="60"/>
      <c r="Q333" s="60"/>
      <c r="R333" s="60"/>
      <c r="S333" s="60"/>
      <c r="T333" s="61"/>
      <c r="AT333" s="17" t="s">
        <v>247</v>
      </c>
      <c r="AU333" s="17" t="s">
        <v>79</v>
      </c>
    </row>
    <row r="334" spans="2:51" s="12" customFormat="1" ht="10">
      <c r="B334" s="199"/>
      <c r="C334" s="200"/>
      <c r="D334" s="196" t="s">
        <v>249</v>
      </c>
      <c r="E334" s="201" t="s">
        <v>148</v>
      </c>
      <c r="F334" s="202" t="s">
        <v>665</v>
      </c>
      <c r="G334" s="200"/>
      <c r="H334" s="203">
        <v>109.333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249</v>
      </c>
      <c r="AU334" s="209" t="s">
        <v>79</v>
      </c>
      <c r="AV334" s="12" t="s">
        <v>79</v>
      </c>
      <c r="AW334" s="12" t="s">
        <v>32</v>
      </c>
      <c r="AX334" s="12" t="s">
        <v>77</v>
      </c>
      <c r="AY334" s="209" t="s">
        <v>238</v>
      </c>
    </row>
    <row r="335" spans="2:65" s="1" customFormat="1" ht="19" customHeight="1">
      <c r="B335" s="34"/>
      <c r="C335" s="184" t="s">
        <v>666</v>
      </c>
      <c r="D335" s="184" t="s">
        <v>240</v>
      </c>
      <c r="E335" s="185" t="s">
        <v>667</v>
      </c>
      <c r="F335" s="186" t="s">
        <v>668</v>
      </c>
      <c r="G335" s="187" t="s">
        <v>281</v>
      </c>
      <c r="H335" s="188">
        <v>27</v>
      </c>
      <c r="I335" s="189"/>
      <c r="J335" s="190">
        <f>ROUND(I335*H335,2)</f>
        <v>0</v>
      </c>
      <c r="K335" s="186" t="s">
        <v>244</v>
      </c>
      <c r="L335" s="38"/>
      <c r="M335" s="191" t="s">
        <v>1</v>
      </c>
      <c r="N335" s="192" t="s">
        <v>41</v>
      </c>
      <c r="O335" s="60"/>
      <c r="P335" s="193">
        <f>O335*H335</f>
        <v>0</v>
      </c>
      <c r="Q335" s="193">
        <v>4E-05</v>
      </c>
      <c r="R335" s="193">
        <f>Q335*H335</f>
        <v>0.00108</v>
      </c>
      <c r="S335" s="193">
        <v>0</v>
      </c>
      <c r="T335" s="194">
        <f>S335*H335</f>
        <v>0</v>
      </c>
      <c r="AR335" s="17" t="s">
        <v>245</v>
      </c>
      <c r="AT335" s="17" t="s">
        <v>240</v>
      </c>
      <c r="AU335" s="17" t="s">
        <v>79</v>
      </c>
      <c r="AY335" s="17" t="s">
        <v>238</v>
      </c>
      <c r="BE335" s="195">
        <f>IF(N335="základní",J335,0)</f>
        <v>0</v>
      </c>
      <c r="BF335" s="195">
        <f>IF(N335="snížená",J335,0)</f>
        <v>0</v>
      </c>
      <c r="BG335" s="195">
        <f>IF(N335="zákl. přenesená",J335,0)</f>
        <v>0</v>
      </c>
      <c r="BH335" s="195">
        <f>IF(N335="sníž. přenesená",J335,0)</f>
        <v>0</v>
      </c>
      <c r="BI335" s="195">
        <f>IF(N335="nulová",J335,0)</f>
        <v>0</v>
      </c>
      <c r="BJ335" s="17" t="s">
        <v>77</v>
      </c>
      <c r="BK335" s="195">
        <f>ROUND(I335*H335,2)</f>
        <v>0</v>
      </c>
      <c r="BL335" s="17" t="s">
        <v>245</v>
      </c>
      <c r="BM335" s="17" t="s">
        <v>669</v>
      </c>
    </row>
    <row r="336" spans="2:47" s="1" customFormat="1" ht="18">
      <c r="B336" s="34"/>
      <c r="C336" s="35"/>
      <c r="D336" s="196" t="s">
        <v>247</v>
      </c>
      <c r="E336" s="35"/>
      <c r="F336" s="197" t="s">
        <v>670</v>
      </c>
      <c r="G336" s="35"/>
      <c r="H336" s="35"/>
      <c r="I336" s="113"/>
      <c r="J336" s="35"/>
      <c r="K336" s="35"/>
      <c r="L336" s="38"/>
      <c r="M336" s="198"/>
      <c r="N336" s="60"/>
      <c r="O336" s="60"/>
      <c r="P336" s="60"/>
      <c r="Q336" s="60"/>
      <c r="R336" s="60"/>
      <c r="S336" s="60"/>
      <c r="T336" s="61"/>
      <c r="AT336" s="17" t="s">
        <v>247</v>
      </c>
      <c r="AU336" s="17" t="s">
        <v>79</v>
      </c>
    </row>
    <row r="337" spans="2:51" s="12" customFormat="1" ht="10">
      <c r="B337" s="199"/>
      <c r="C337" s="200"/>
      <c r="D337" s="196" t="s">
        <v>249</v>
      </c>
      <c r="E337" s="201" t="s">
        <v>1</v>
      </c>
      <c r="F337" s="202" t="s">
        <v>187</v>
      </c>
      <c r="G337" s="200"/>
      <c r="H337" s="203">
        <v>27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249</v>
      </c>
      <c r="AU337" s="209" t="s">
        <v>79</v>
      </c>
      <c r="AV337" s="12" t="s">
        <v>79</v>
      </c>
      <c r="AW337" s="12" t="s">
        <v>32</v>
      </c>
      <c r="AX337" s="12" t="s">
        <v>77</v>
      </c>
      <c r="AY337" s="209" t="s">
        <v>238</v>
      </c>
    </row>
    <row r="338" spans="2:65" s="1" customFormat="1" ht="19" customHeight="1">
      <c r="B338" s="34"/>
      <c r="C338" s="184" t="s">
        <v>671</v>
      </c>
      <c r="D338" s="184" t="s">
        <v>240</v>
      </c>
      <c r="E338" s="185" t="s">
        <v>672</v>
      </c>
      <c r="F338" s="186" t="s">
        <v>673</v>
      </c>
      <c r="G338" s="187" t="s">
        <v>357</v>
      </c>
      <c r="H338" s="188">
        <v>18.851</v>
      </c>
      <c r="I338" s="189"/>
      <c r="J338" s="190">
        <f>ROUND(I338*H338,2)</f>
        <v>0</v>
      </c>
      <c r="K338" s="186" t="s">
        <v>505</v>
      </c>
      <c r="L338" s="38"/>
      <c r="M338" s="191" t="s">
        <v>1</v>
      </c>
      <c r="N338" s="192" t="s">
        <v>41</v>
      </c>
      <c r="O338" s="60"/>
      <c r="P338" s="193">
        <f>O338*H338</f>
        <v>0</v>
      </c>
      <c r="Q338" s="193">
        <v>0.44682</v>
      </c>
      <c r="R338" s="193">
        <f>Q338*H338</f>
        <v>8.42300382</v>
      </c>
      <c r="S338" s="193">
        <v>0</v>
      </c>
      <c r="T338" s="194">
        <f>S338*H338</f>
        <v>0</v>
      </c>
      <c r="AR338" s="17" t="s">
        <v>245</v>
      </c>
      <c r="AT338" s="17" t="s">
        <v>240</v>
      </c>
      <c r="AU338" s="17" t="s">
        <v>79</v>
      </c>
      <c r="AY338" s="17" t="s">
        <v>238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7" t="s">
        <v>77</v>
      </c>
      <c r="BK338" s="195">
        <f>ROUND(I338*H338,2)</f>
        <v>0</v>
      </c>
      <c r="BL338" s="17" t="s">
        <v>245</v>
      </c>
      <c r="BM338" s="17" t="s">
        <v>674</v>
      </c>
    </row>
    <row r="339" spans="2:47" s="1" customFormat="1" ht="10">
      <c r="B339" s="34"/>
      <c r="C339" s="35"/>
      <c r="D339" s="196" t="s">
        <v>247</v>
      </c>
      <c r="E339" s="35"/>
      <c r="F339" s="197" t="s">
        <v>675</v>
      </c>
      <c r="G339" s="35"/>
      <c r="H339" s="35"/>
      <c r="I339" s="113"/>
      <c r="J339" s="35"/>
      <c r="K339" s="35"/>
      <c r="L339" s="38"/>
      <c r="M339" s="198"/>
      <c r="N339" s="60"/>
      <c r="O339" s="60"/>
      <c r="P339" s="60"/>
      <c r="Q339" s="60"/>
      <c r="R339" s="60"/>
      <c r="S339" s="60"/>
      <c r="T339" s="61"/>
      <c r="AT339" s="17" t="s">
        <v>247</v>
      </c>
      <c r="AU339" s="17" t="s">
        <v>79</v>
      </c>
    </row>
    <row r="340" spans="2:51" s="14" customFormat="1" ht="10">
      <c r="B340" s="232"/>
      <c r="C340" s="233"/>
      <c r="D340" s="196" t="s">
        <v>249</v>
      </c>
      <c r="E340" s="234" t="s">
        <v>1</v>
      </c>
      <c r="F340" s="235" t="s">
        <v>676</v>
      </c>
      <c r="G340" s="233"/>
      <c r="H340" s="234" t="s">
        <v>1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249</v>
      </c>
      <c r="AU340" s="241" t="s">
        <v>79</v>
      </c>
      <c r="AV340" s="14" t="s">
        <v>77</v>
      </c>
      <c r="AW340" s="14" t="s">
        <v>32</v>
      </c>
      <c r="AX340" s="14" t="s">
        <v>70</v>
      </c>
      <c r="AY340" s="241" t="s">
        <v>238</v>
      </c>
    </row>
    <row r="341" spans="2:51" s="12" customFormat="1" ht="10">
      <c r="B341" s="199"/>
      <c r="C341" s="200"/>
      <c r="D341" s="196" t="s">
        <v>249</v>
      </c>
      <c r="E341" s="201" t="s">
        <v>1</v>
      </c>
      <c r="F341" s="202" t="s">
        <v>677</v>
      </c>
      <c r="G341" s="200"/>
      <c r="H341" s="203">
        <v>9.101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249</v>
      </c>
      <c r="AU341" s="209" t="s">
        <v>79</v>
      </c>
      <c r="AV341" s="12" t="s">
        <v>79</v>
      </c>
      <c r="AW341" s="12" t="s">
        <v>32</v>
      </c>
      <c r="AX341" s="12" t="s">
        <v>70</v>
      </c>
      <c r="AY341" s="209" t="s">
        <v>238</v>
      </c>
    </row>
    <row r="342" spans="2:51" s="12" customFormat="1" ht="10">
      <c r="B342" s="199"/>
      <c r="C342" s="200"/>
      <c r="D342" s="196" t="s">
        <v>249</v>
      </c>
      <c r="E342" s="201" t="s">
        <v>1</v>
      </c>
      <c r="F342" s="202" t="s">
        <v>678</v>
      </c>
      <c r="G342" s="200"/>
      <c r="H342" s="203">
        <v>9.75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249</v>
      </c>
      <c r="AU342" s="209" t="s">
        <v>79</v>
      </c>
      <c r="AV342" s="12" t="s">
        <v>79</v>
      </c>
      <c r="AW342" s="12" t="s">
        <v>32</v>
      </c>
      <c r="AX342" s="12" t="s">
        <v>70</v>
      </c>
      <c r="AY342" s="209" t="s">
        <v>238</v>
      </c>
    </row>
    <row r="343" spans="2:51" s="13" customFormat="1" ht="10">
      <c r="B343" s="210"/>
      <c r="C343" s="211"/>
      <c r="D343" s="196" t="s">
        <v>249</v>
      </c>
      <c r="E343" s="212" t="s">
        <v>1</v>
      </c>
      <c r="F343" s="213" t="s">
        <v>252</v>
      </c>
      <c r="G343" s="211"/>
      <c r="H343" s="214">
        <v>18.851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249</v>
      </c>
      <c r="AU343" s="220" t="s">
        <v>79</v>
      </c>
      <c r="AV343" s="13" t="s">
        <v>245</v>
      </c>
      <c r="AW343" s="13" t="s">
        <v>32</v>
      </c>
      <c r="AX343" s="13" t="s">
        <v>77</v>
      </c>
      <c r="AY343" s="220" t="s">
        <v>238</v>
      </c>
    </row>
    <row r="344" spans="2:65" s="1" customFormat="1" ht="19" customHeight="1">
      <c r="B344" s="34"/>
      <c r="C344" s="184" t="s">
        <v>679</v>
      </c>
      <c r="D344" s="184" t="s">
        <v>240</v>
      </c>
      <c r="E344" s="185" t="s">
        <v>680</v>
      </c>
      <c r="F344" s="186" t="s">
        <v>681</v>
      </c>
      <c r="G344" s="187" t="s">
        <v>390</v>
      </c>
      <c r="H344" s="188">
        <v>2</v>
      </c>
      <c r="I344" s="189"/>
      <c r="J344" s="190">
        <f>ROUND(I344*H344,2)</f>
        <v>0</v>
      </c>
      <c r="K344" s="186" t="s">
        <v>244</v>
      </c>
      <c r="L344" s="38"/>
      <c r="M344" s="191" t="s">
        <v>1</v>
      </c>
      <c r="N344" s="192" t="s">
        <v>41</v>
      </c>
      <c r="O344" s="60"/>
      <c r="P344" s="193">
        <f>O344*H344</f>
        <v>0</v>
      </c>
      <c r="Q344" s="193">
        <v>0.01698</v>
      </c>
      <c r="R344" s="193">
        <f>Q344*H344</f>
        <v>0.03396</v>
      </c>
      <c r="S344" s="193">
        <v>0</v>
      </c>
      <c r="T344" s="194">
        <f>S344*H344</f>
        <v>0</v>
      </c>
      <c r="AR344" s="17" t="s">
        <v>245</v>
      </c>
      <c r="AT344" s="17" t="s">
        <v>240</v>
      </c>
      <c r="AU344" s="17" t="s">
        <v>79</v>
      </c>
      <c r="AY344" s="17" t="s">
        <v>238</v>
      </c>
      <c r="BE344" s="195">
        <f>IF(N344="základní",J344,0)</f>
        <v>0</v>
      </c>
      <c r="BF344" s="195">
        <f>IF(N344="snížená",J344,0)</f>
        <v>0</v>
      </c>
      <c r="BG344" s="195">
        <f>IF(N344="zákl. přenesená",J344,0)</f>
        <v>0</v>
      </c>
      <c r="BH344" s="195">
        <f>IF(N344="sníž. přenesená",J344,0)</f>
        <v>0</v>
      </c>
      <c r="BI344" s="195">
        <f>IF(N344="nulová",J344,0)</f>
        <v>0</v>
      </c>
      <c r="BJ344" s="17" t="s">
        <v>77</v>
      </c>
      <c r="BK344" s="195">
        <f>ROUND(I344*H344,2)</f>
        <v>0</v>
      </c>
      <c r="BL344" s="17" t="s">
        <v>245</v>
      </c>
      <c r="BM344" s="17" t="s">
        <v>682</v>
      </c>
    </row>
    <row r="345" spans="2:47" s="1" customFormat="1" ht="18">
      <c r="B345" s="34"/>
      <c r="C345" s="35"/>
      <c r="D345" s="196" t="s">
        <v>247</v>
      </c>
      <c r="E345" s="35"/>
      <c r="F345" s="197" t="s">
        <v>683</v>
      </c>
      <c r="G345" s="35"/>
      <c r="H345" s="35"/>
      <c r="I345" s="113"/>
      <c r="J345" s="35"/>
      <c r="K345" s="35"/>
      <c r="L345" s="38"/>
      <c r="M345" s="198"/>
      <c r="N345" s="60"/>
      <c r="O345" s="60"/>
      <c r="P345" s="60"/>
      <c r="Q345" s="60"/>
      <c r="R345" s="60"/>
      <c r="S345" s="60"/>
      <c r="T345" s="61"/>
      <c r="AT345" s="17" t="s">
        <v>247</v>
      </c>
      <c r="AU345" s="17" t="s">
        <v>79</v>
      </c>
    </row>
    <row r="346" spans="2:51" s="12" customFormat="1" ht="10">
      <c r="B346" s="199"/>
      <c r="C346" s="200"/>
      <c r="D346" s="196" t="s">
        <v>249</v>
      </c>
      <c r="E346" s="201" t="s">
        <v>1</v>
      </c>
      <c r="F346" s="202" t="s">
        <v>684</v>
      </c>
      <c r="G346" s="200"/>
      <c r="H346" s="203">
        <v>1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249</v>
      </c>
      <c r="AU346" s="209" t="s">
        <v>79</v>
      </c>
      <c r="AV346" s="12" t="s">
        <v>79</v>
      </c>
      <c r="AW346" s="12" t="s">
        <v>32</v>
      </c>
      <c r="AX346" s="12" t="s">
        <v>70</v>
      </c>
      <c r="AY346" s="209" t="s">
        <v>238</v>
      </c>
    </row>
    <row r="347" spans="2:51" s="12" customFormat="1" ht="10">
      <c r="B347" s="199"/>
      <c r="C347" s="200"/>
      <c r="D347" s="196" t="s">
        <v>249</v>
      </c>
      <c r="E347" s="201" t="s">
        <v>1</v>
      </c>
      <c r="F347" s="202" t="s">
        <v>685</v>
      </c>
      <c r="G347" s="200"/>
      <c r="H347" s="203">
        <v>1</v>
      </c>
      <c r="I347" s="204"/>
      <c r="J347" s="200"/>
      <c r="K347" s="200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249</v>
      </c>
      <c r="AU347" s="209" t="s">
        <v>79</v>
      </c>
      <c r="AV347" s="12" t="s">
        <v>79</v>
      </c>
      <c r="AW347" s="12" t="s">
        <v>32</v>
      </c>
      <c r="AX347" s="12" t="s">
        <v>70</v>
      </c>
      <c r="AY347" s="209" t="s">
        <v>238</v>
      </c>
    </row>
    <row r="348" spans="2:51" s="13" customFormat="1" ht="10">
      <c r="B348" s="210"/>
      <c r="C348" s="211"/>
      <c r="D348" s="196" t="s">
        <v>249</v>
      </c>
      <c r="E348" s="212" t="s">
        <v>1</v>
      </c>
      <c r="F348" s="213" t="s">
        <v>252</v>
      </c>
      <c r="G348" s="211"/>
      <c r="H348" s="214">
        <v>2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249</v>
      </c>
      <c r="AU348" s="220" t="s">
        <v>79</v>
      </c>
      <c r="AV348" s="13" t="s">
        <v>245</v>
      </c>
      <c r="AW348" s="13" t="s">
        <v>32</v>
      </c>
      <c r="AX348" s="13" t="s">
        <v>77</v>
      </c>
      <c r="AY348" s="220" t="s">
        <v>238</v>
      </c>
    </row>
    <row r="349" spans="2:65" s="1" customFormat="1" ht="19" customHeight="1">
      <c r="B349" s="34"/>
      <c r="C349" s="221" t="s">
        <v>686</v>
      </c>
      <c r="D349" s="221" t="s">
        <v>361</v>
      </c>
      <c r="E349" s="222" t="s">
        <v>687</v>
      </c>
      <c r="F349" s="223" t="s">
        <v>688</v>
      </c>
      <c r="G349" s="224" t="s">
        <v>390</v>
      </c>
      <c r="H349" s="225">
        <v>1</v>
      </c>
      <c r="I349" s="226"/>
      <c r="J349" s="227">
        <f>ROUND(I349*H349,2)</f>
        <v>0</v>
      </c>
      <c r="K349" s="223" t="s">
        <v>505</v>
      </c>
      <c r="L349" s="228"/>
      <c r="M349" s="229" t="s">
        <v>1</v>
      </c>
      <c r="N349" s="230" t="s">
        <v>41</v>
      </c>
      <c r="O349" s="60"/>
      <c r="P349" s="193">
        <f>O349*H349</f>
        <v>0</v>
      </c>
      <c r="Q349" s="193">
        <v>0.0137</v>
      </c>
      <c r="R349" s="193">
        <f>Q349*H349</f>
        <v>0.0137</v>
      </c>
      <c r="S349" s="193">
        <v>0</v>
      </c>
      <c r="T349" s="194">
        <f>S349*H349</f>
        <v>0</v>
      </c>
      <c r="AR349" s="17" t="s">
        <v>288</v>
      </c>
      <c r="AT349" s="17" t="s">
        <v>361</v>
      </c>
      <c r="AU349" s="17" t="s">
        <v>79</v>
      </c>
      <c r="AY349" s="17" t="s">
        <v>238</v>
      </c>
      <c r="BE349" s="195">
        <f>IF(N349="základní",J349,0)</f>
        <v>0</v>
      </c>
      <c r="BF349" s="195">
        <f>IF(N349="snížená",J349,0)</f>
        <v>0</v>
      </c>
      <c r="BG349" s="195">
        <f>IF(N349="zákl. přenesená",J349,0)</f>
        <v>0</v>
      </c>
      <c r="BH349" s="195">
        <f>IF(N349="sníž. přenesená",J349,0)</f>
        <v>0</v>
      </c>
      <c r="BI349" s="195">
        <f>IF(N349="nulová",J349,0)</f>
        <v>0</v>
      </c>
      <c r="BJ349" s="17" t="s">
        <v>77</v>
      </c>
      <c r="BK349" s="195">
        <f>ROUND(I349*H349,2)</f>
        <v>0</v>
      </c>
      <c r="BL349" s="17" t="s">
        <v>245</v>
      </c>
      <c r="BM349" s="17" t="s">
        <v>689</v>
      </c>
    </row>
    <row r="350" spans="2:47" s="1" customFormat="1" ht="10">
      <c r="B350" s="34"/>
      <c r="C350" s="35"/>
      <c r="D350" s="196" t="s">
        <v>247</v>
      </c>
      <c r="E350" s="35"/>
      <c r="F350" s="197" t="s">
        <v>690</v>
      </c>
      <c r="G350" s="35"/>
      <c r="H350" s="35"/>
      <c r="I350" s="113"/>
      <c r="J350" s="35"/>
      <c r="K350" s="35"/>
      <c r="L350" s="38"/>
      <c r="M350" s="198"/>
      <c r="N350" s="60"/>
      <c r="O350" s="60"/>
      <c r="P350" s="60"/>
      <c r="Q350" s="60"/>
      <c r="R350" s="60"/>
      <c r="S350" s="60"/>
      <c r="T350" s="61"/>
      <c r="AT350" s="17" t="s">
        <v>247</v>
      </c>
      <c r="AU350" s="17" t="s">
        <v>79</v>
      </c>
    </row>
    <row r="351" spans="2:63" s="11" customFormat="1" ht="22.75" customHeight="1">
      <c r="B351" s="168"/>
      <c r="C351" s="169"/>
      <c r="D351" s="170" t="s">
        <v>69</v>
      </c>
      <c r="E351" s="182" t="s">
        <v>294</v>
      </c>
      <c r="F351" s="182" t="s">
        <v>691</v>
      </c>
      <c r="G351" s="169"/>
      <c r="H351" s="169"/>
      <c r="I351" s="172"/>
      <c r="J351" s="183">
        <f>BK351</f>
        <v>0</v>
      </c>
      <c r="K351" s="169"/>
      <c r="L351" s="174"/>
      <c r="M351" s="175"/>
      <c r="N351" s="176"/>
      <c r="O351" s="176"/>
      <c r="P351" s="177">
        <f>SUM(P352:P544)</f>
        <v>0</v>
      </c>
      <c r="Q351" s="176"/>
      <c r="R351" s="177">
        <f>SUM(R352:R544)</f>
        <v>121.5254426</v>
      </c>
      <c r="S351" s="176"/>
      <c r="T351" s="178">
        <f>SUM(T352:T544)</f>
        <v>311.4460572</v>
      </c>
      <c r="AR351" s="179" t="s">
        <v>77</v>
      </c>
      <c r="AT351" s="180" t="s">
        <v>69</v>
      </c>
      <c r="AU351" s="180" t="s">
        <v>77</v>
      </c>
      <c r="AY351" s="179" t="s">
        <v>238</v>
      </c>
      <c r="BK351" s="181">
        <f>SUM(BK352:BK544)</f>
        <v>0</v>
      </c>
    </row>
    <row r="352" spans="2:65" s="1" customFormat="1" ht="19" customHeight="1">
      <c r="B352" s="34"/>
      <c r="C352" s="184" t="s">
        <v>692</v>
      </c>
      <c r="D352" s="184" t="s">
        <v>240</v>
      </c>
      <c r="E352" s="185" t="s">
        <v>693</v>
      </c>
      <c r="F352" s="186" t="s">
        <v>694</v>
      </c>
      <c r="G352" s="187" t="s">
        <v>357</v>
      </c>
      <c r="H352" s="188">
        <v>426</v>
      </c>
      <c r="I352" s="189"/>
      <c r="J352" s="190">
        <f>ROUND(I352*H352,2)</f>
        <v>0</v>
      </c>
      <c r="K352" s="186" t="s">
        <v>244</v>
      </c>
      <c r="L352" s="38"/>
      <c r="M352" s="191" t="s">
        <v>1</v>
      </c>
      <c r="N352" s="192" t="s">
        <v>41</v>
      </c>
      <c r="O352" s="60"/>
      <c r="P352" s="193">
        <f>O352*H352</f>
        <v>0</v>
      </c>
      <c r="Q352" s="193">
        <v>0</v>
      </c>
      <c r="R352" s="193">
        <f>Q352*H352</f>
        <v>0</v>
      </c>
      <c r="S352" s="193">
        <v>0</v>
      </c>
      <c r="T352" s="194">
        <f>S352*H352</f>
        <v>0</v>
      </c>
      <c r="AR352" s="17" t="s">
        <v>245</v>
      </c>
      <c r="AT352" s="17" t="s">
        <v>240</v>
      </c>
      <c r="AU352" s="17" t="s">
        <v>79</v>
      </c>
      <c r="AY352" s="17" t="s">
        <v>238</v>
      </c>
      <c r="BE352" s="195">
        <f>IF(N352="základní",J352,0)</f>
        <v>0</v>
      </c>
      <c r="BF352" s="195">
        <f>IF(N352="snížená",J352,0)</f>
        <v>0</v>
      </c>
      <c r="BG352" s="195">
        <f>IF(N352="zákl. přenesená",J352,0)</f>
        <v>0</v>
      </c>
      <c r="BH352" s="195">
        <f>IF(N352="sníž. přenesená",J352,0)</f>
        <v>0</v>
      </c>
      <c r="BI352" s="195">
        <f>IF(N352="nulová",J352,0)</f>
        <v>0</v>
      </c>
      <c r="BJ352" s="17" t="s">
        <v>77</v>
      </c>
      <c r="BK352" s="195">
        <f>ROUND(I352*H352,2)</f>
        <v>0</v>
      </c>
      <c r="BL352" s="17" t="s">
        <v>245</v>
      </c>
      <c r="BM352" s="17" t="s">
        <v>695</v>
      </c>
    </row>
    <row r="353" spans="2:47" s="1" customFormat="1" ht="18">
      <c r="B353" s="34"/>
      <c r="C353" s="35"/>
      <c r="D353" s="196" t="s">
        <v>247</v>
      </c>
      <c r="E353" s="35"/>
      <c r="F353" s="197" t="s">
        <v>696</v>
      </c>
      <c r="G353" s="35"/>
      <c r="H353" s="35"/>
      <c r="I353" s="113"/>
      <c r="J353" s="35"/>
      <c r="K353" s="35"/>
      <c r="L353" s="38"/>
      <c r="M353" s="198"/>
      <c r="N353" s="60"/>
      <c r="O353" s="60"/>
      <c r="P353" s="60"/>
      <c r="Q353" s="60"/>
      <c r="R353" s="60"/>
      <c r="S353" s="60"/>
      <c r="T353" s="61"/>
      <c r="AT353" s="17" t="s">
        <v>247</v>
      </c>
      <c r="AU353" s="17" t="s">
        <v>79</v>
      </c>
    </row>
    <row r="354" spans="2:51" s="12" customFormat="1" ht="10">
      <c r="B354" s="199"/>
      <c r="C354" s="200"/>
      <c r="D354" s="196" t="s">
        <v>249</v>
      </c>
      <c r="E354" s="201" t="s">
        <v>137</v>
      </c>
      <c r="F354" s="202" t="s">
        <v>697</v>
      </c>
      <c r="G354" s="200"/>
      <c r="H354" s="203">
        <v>426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249</v>
      </c>
      <c r="AU354" s="209" t="s">
        <v>79</v>
      </c>
      <c r="AV354" s="12" t="s">
        <v>79</v>
      </c>
      <c r="AW354" s="12" t="s">
        <v>32</v>
      </c>
      <c r="AX354" s="12" t="s">
        <v>77</v>
      </c>
      <c r="AY354" s="209" t="s">
        <v>238</v>
      </c>
    </row>
    <row r="355" spans="2:65" s="1" customFormat="1" ht="19" customHeight="1">
      <c r="B355" s="34"/>
      <c r="C355" s="184" t="s">
        <v>698</v>
      </c>
      <c r="D355" s="184" t="s">
        <v>240</v>
      </c>
      <c r="E355" s="185" t="s">
        <v>699</v>
      </c>
      <c r="F355" s="186" t="s">
        <v>700</v>
      </c>
      <c r="G355" s="187" t="s">
        <v>357</v>
      </c>
      <c r="H355" s="188">
        <v>63900</v>
      </c>
      <c r="I355" s="189"/>
      <c r="J355" s="190">
        <f>ROUND(I355*H355,2)</f>
        <v>0</v>
      </c>
      <c r="K355" s="186" t="s">
        <v>244</v>
      </c>
      <c r="L355" s="38"/>
      <c r="M355" s="191" t="s">
        <v>1</v>
      </c>
      <c r="N355" s="192" t="s">
        <v>41</v>
      </c>
      <c r="O355" s="60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AR355" s="17" t="s">
        <v>245</v>
      </c>
      <c r="AT355" s="17" t="s">
        <v>240</v>
      </c>
      <c r="AU355" s="17" t="s">
        <v>79</v>
      </c>
      <c r="AY355" s="17" t="s">
        <v>238</v>
      </c>
      <c r="BE355" s="195">
        <f>IF(N355="základní",J355,0)</f>
        <v>0</v>
      </c>
      <c r="BF355" s="195">
        <f>IF(N355="snížená",J355,0)</f>
        <v>0</v>
      </c>
      <c r="BG355" s="195">
        <f>IF(N355="zákl. přenesená",J355,0)</f>
        <v>0</v>
      </c>
      <c r="BH355" s="195">
        <f>IF(N355="sníž. přenesená",J355,0)</f>
        <v>0</v>
      </c>
      <c r="BI355" s="195">
        <f>IF(N355="nulová",J355,0)</f>
        <v>0</v>
      </c>
      <c r="BJ355" s="17" t="s">
        <v>77</v>
      </c>
      <c r="BK355" s="195">
        <f>ROUND(I355*H355,2)</f>
        <v>0</v>
      </c>
      <c r="BL355" s="17" t="s">
        <v>245</v>
      </c>
      <c r="BM355" s="17" t="s">
        <v>701</v>
      </c>
    </row>
    <row r="356" spans="2:47" s="1" customFormat="1" ht="18">
      <c r="B356" s="34"/>
      <c r="C356" s="35"/>
      <c r="D356" s="196" t="s">
        <v>247</v>
      </c>
      <c r="E356" s="35"/>
      <c r="F356" s="197" t="s">
        <v>702</v>
      </c>
      <c r="G356" s="35"/>
      <c r="H356" s="35"/>
      <c r="I356" s="113"/>
      <c r="J356" s="35"/>
      <c r="K356" s="35"/>
      <c r="L356" s="38"/>
      <c r="M356" s="198"/>
      <c r="N356" s="60"/>
      <c r="O356" s="60"/>
      <c r="P356" s="60"/>
      <c r="Q356" s="60"/>
      <c r="R356" s="60"/>
      <c r="S356" s="60"/>
      <c r="T356" s="61"/>
      <c r="AT356" s="17" t="s">
        <v>247</v>
      </c>
      <c r="AU356" s="17" t="s">
        <v>79</v>
      </c>
    </row>
    <row r="357" spans="2:51" s="12" customFormat="1" ht="10">
      <c r="B357" s="199"/>
      <c r="C357" s="200"/>
      <c r="D357" s="196" t="s">
        <v>249</v>
      </c>
      <c r="E357" s="201" t="s">
        <v>1</v>
      </c>
      <c r="F357" s="202" t="s">
        <v>703</v>
      </c>
      <c r="G357" s="200"/>
      <c r="H357" s="203">
        <v>63900</v>
      </c>
      <c r="I357" s="204"/>
      <c r="J357" s="200"/>
      <c r="K357" s="200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249</v>
      </c>
      <c r="AU357" s="209" t="s">
        <v>79</v>
      </c>
      <c r="AV357" s="12" t="s">
        <v>79</v>
      </c>
      <c r="AW357" s="12" t="s">
        <v>32</v>
      </c>
      <c r="AX357" s="12" t="s">
        <v>77</v>
      </c>
      <c r="AY357" s="209" t="s">
        <v>238</v>
      </c>
    </row>
    <row r="358" spans="2:65" s="1" customFormat="1" ht="19" customHeight="1">
      <c r="B358" s="34"/>
      <c r="C358" s="184" t="s">
        <v>704</v>
      </c>
      <c r="D358" s="184" t="s">
        <v>240</v>
      </c>
      <c r="E358" s="185" t="s">
        <v>705</v>
      </c>
      <c r="F358" s="186" t="s">
        <v>706</v>
      </c>
      <c r="G358" s="187" t="s">
        <v>357</v>
      </c>
      <c r="H358" s="188">
        <v>426</v>
      </c>
      <c r="I358" s="189"/>
      <c r="J358" s="190">
        <f>ROUND(I358*H358,2)</f>
        <v>0</v>
      </c>
      <c r="K358" s="186" t="s">
        <v>244</v>
      </c>
      <c r="L358" s="38"/>
      <c r="M358" s="191" t="s">
        <v>1</v>
      </c>
      <c r="N358" s="192" t="s">
        <v>41</v>
      </c>
      <c r="O358" s="60"/>
      <c r="P358" s="193">
        <f>O358*H358</f>
        <v>0</v>
      </c>
      <c r="Q358" s="193">
        <v>0</v>
      </c>
      <c r="R358" s="193">
        <f>Q358*H358</f>
        <v>0</v>
      </c>
      <c r="S358" s="193">
        <v>0</v>
      </c>
      <c r="T358" s="194">
        <f>S358*H358</f>
        <v>0</v>
      </c>
      <c r="AR358" s="17" t="s">
        <v>245</v>
      </c>
      <c r="AT358" s="17" t="s">
        <v>240</v>
      </c>
      <c r="AU358" s="17" t="s">
        <v>79</v>
      </c>
      <c r="AY358" s="17" t="s">
        <v>238</v>
      </c>
      <c r="BE358" s="195">
        <f>IF(N358="základní",J358,0)</f>
        <v>0</v>
      </c>
      <c r="BF358" s="195">
        <f>IF(N358="snížená",J358,0)</f>
        <v>0</v>
      </c>
      <c r="BG358" s="195">
        <f>IF(N358="zákl. přenesená",J358,0)</f>
        <v>0</v>
      </c>
      <c r="BH358" s="195">
        <f>IF(N358="sníž. přenesená",J358,0)</f>
        <v>0</v>
      </c>
      <c r="BI358" s="195">
        <f>IF(N358="nulová",J358,0)</f>
        <v>0</v>
      </c>
      <c r="BJ358" s="17" t="s">
        <v>77</v>
      </c>
      <c r="BK358" s="195">
        <f>ROUND(I358*H358,2)</f>
        <v>0</v>
      </c>
      <c r="BL358" s="17" t="s">
        <v>245</v>
      </c>
      <c r="BM358" s="17" t="s">
        <v>707</v>
      </c>
    </row>
    <row r="359" spans="2:47" s="1" customFormat="1" ht="18">
      <c r="B359" s="34"/>
      <c r="C359" s="35"/>
      <c r="D359" s="196" t="s">
        <v>247</v>
      </c>
      <c r="E359" s="35"/>
      <c r="F359" s="197" t="s">
        <v>708</v>
      </c>
      <c r="G359" s="35"/>
      <c r="H359" s="35"/>
      <c r="I359" s="113"/>
      <c r="J359" s="35"/>
      <c r="K359" s="35"/>
      <c r="L359" s="38"/>
      <c r="M359" s="198"/>
      <c r="N359" s="60"/>
      <c r="O359" s="60"/>
      <c r="P359" s="60"/>
      <c r="Q359" s="60"/>
      <c r="R359" s="60"/>
      <c r="S359" s="60"/>
      <c r="T359" s="61"/>
      <c r="AT359" s="17" t="s">
        <v>247</v>
      </c>
      <c r="AU359" s="17" t="s">
        <v>79</v>
      </c>
    </row>
    <row r="360" spans="2:51" s="12" customFormat="1" ht="10">
      <c r="B360" s="199"/>
      <c r="C360" s="200"/>
      <c r="D360" s="196" t="s">
        <v>249</v>
      </c>
      <c r="E360" s="201" t="s">
        <v>1</v>
      </c>
      <c r="F360" s="202" t="s">
        <v>137</v>
      </c>
      <c r="G360" s="200"/>
      <c r="H360" s="203">
        <v>426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249</v>
      </c>
      <c r="AU360" s="209" t="s">
        <v>79</v>
      </c>
      <c r="AV360" s="12" t="s">
        <v>79</v>
      </c>
      <c r="AW360" s="12" t="s">
        <v>32</v>
      </c>
      <c r="AX360" s="12" t="s">
        <v>77</v>
      </c>
      <c r="AY360" s="209" t="s">
        <v>238</v>
      </c>
    </row>
    <row r="361" spans="2:65" s="1" customFormat="1" ht="19" customHeight="1">
      <c r="B361" s="34"/>
      <c r="C361" s="184" t="s">
        <v>709</v>
      </c>
      <c r="D361" s="184" t="s">
        <v>240</v>
      </c>
      <c r="E361" s="185" t="s">
        <v>710</v>
      </c>
      <c r="F361" s="186" t="s">
        <v>711</v>
      </c>
      <c r="G361" s="187" t="s">
        <v>261</v>
      </c>
      <c r="H361" s="188">
        <v>525.139</v>
      </c>
      <c r="I361" s="189"/>
      <c r="J361" s="190">
        <f>ROUND(I361*H361,2)</f>
        <v>0</v>
      </c>
      <c r="K361" s="186" t="s">
        <v>244</v>
      </c>
      <c r="L361" s="38"/>
      <c r="M361" s="191" t="s">
        <v>1</v>
      </c>
      <c r="N361" s="192" t="s">
        <v>41</v>
      </c>
      <c r="O361" s="60"/>
      <c r="P361" s="193">
        <f>O361*H361</f>
        <v>0</v>
      </c>
      <c r="Q361" s="193">
        <v>0</v>
      </c>
      <c r="R361" s="193">
        <f>Q361*H361</f>
        <v>0</v>
      </c>
      <c r="S361" s="193">
        <v>0</v>
      </c>
      <c r="T361" s="194">
        <f>S361*H361</f>
        <v>0</v>
      </c>
      <c r="AR361" s="17" t="s">
        <v>245</v>
      </c>
      <c r="AT361" s="17" t="s">
        <v>240</v>
      </c>
      <c r="AU361" s="17" t="s">
        <v>79</v>
      </c>
      <c r="AY361" s="17" t="s">
        <v>238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17" t="s">
        <v>77</v>
      </c>
      <c r="BK361" s="195">
        <f>ROUND(I361*H361,2)</f>
        <v>0</v>
      </c>
      <c r="BL361" s="17" t="s">
        <v>245</v>
      </c>
      <c r="BM361" s="17" t="s">
        <v>712</v>
      </c>
    </row>
    <row r="362" spans="2:47" s="1" customFormat="1" ht="18">
      <c r="B362" s="34"/>
      <c r="C362" s="35"/>
      <c r="D362" s="196" t="s">
        <v>247</v>
      </c>
      <c r="E362" s="35"/>
      <c r="F362" s="197" t="s">
        <v>713</v>
      </c>
      <c r="G362" s="35"/>
      <c r="H362" s="35"/>
      <c r="I362" s="113"/>
      <c r="J362" s="35"/>
      <c r="K362" s="35"/>
      <c r="L362" s="38"/>
      <c r="M362" s="198"/>
      <c r="N362" s="60"/>
      <c r="O362" s="60"/>
      <c r="P362" s="60"/>
      <c r="Q362" s="60"/>
      <c r="R362" s="60"/>
      <c r="S362" s="60"/>
      <c r="T362" s="61"/>
      <c r="AT362" s="17" t="s">
        <v>247</v>
      </c>
      <c r="AU362" s="17" t="s">
        <v>79</v>
      </c>
    </row>
    <row r="363" spans="2:51" s="12" customFormat="1" ht="10">
      <c r="B363" s="199"/>
      <c r="C363" s="200"/>
      <c r="D363" s="196" t="s">
        <v>249</v>
      </c>
      <c r="E363" s="201" t="s">
        <v>134</v>
      </c>
      <c r="F363" s="202" t="s">
        <v>714</v>
      </c>
      <c r="G363" s="200"/>
      <c r="H363" s="203">
        <v>525.139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249</v>
      </c>
      <c r="AU363" s="209" t="s">
        <v>79</v>
      </c>
      <c r="AV363" s="12" t="s">
        <v>79</v>
      </c>
      <c r="AW363" s="12" t="s">
        <v>32</v>
      </c>
      <c r="AX363" s="12" t="s">
        <v>77</v>
      </c>
      <c r="AY363" s="209" t="s">
        <v>238</v>
      </c>
    </row>
    <row r="364" spans="2:65" s="1" customFormat="1" ht="19" customHeight="1">
      <c r="B364" s="34"/>
      <c r="C364" s="184" t="s">
        <v>715</v>
      </c>
      <c r="D364" s="184" t="s">
        <v>240</v>
      </c>
      <c r="E364" s="185" t="s">
        <v>716</v>
      </c>
      <c r="F364" s="186" t="s">
        <v>717</v>
      </c>
      <c r="G364" s="187" t="s">
        <v>261</v>
      </c>
      <c r="H364" s="188">
        <v>78770.85</v>
      </c>
      <c r="I364" s="189"/>
      <c r="J364" s="190">
        <f>ROUND(I364*H364,2)</f>
        <v>0</v>
      </c>
      <c r="K364" s="186" t="s">
        <v>244</v>
      </c>
      <c r="L364" s="38"/>
      <c r="M364" s="191" t="s">
        <v>1</v>
      </c>
      <c r="N364" s="192" t="s">
        <v>41</v>
      </c>
      <c r="O364" s="60"/>
      <c r="P364" s="193">
        <f>O364*H364</f>
        <v>0</v>
      </c>
      <c r="Q364" s="193">
        <v>0</v>
      </c>
      <c r="R364" s="193">
        <f>Q364*H364</f>
        <v>0</v>
      </c>
      <c r="S364" s="193">
        <v>0</v>
      </c>
      <c r="T364" s="194">
        <f>S364*H364</f>
        <v>0</v>
      </c>
      <c r="AR364" s="17" t="s">
        <v>245</v>
      </c>
      <c r="AT364" s="17" t="s">
        <v>240</v>
      </c>
      <c r="AU364" s="17" t="s">
        <v>79</v>
      </c>
      <c r="AY364" s="17" t="s">
        <v>238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7" t="s">
        <v>77</v>
      </c>
      <c r="BK364" s="195">
        <f>ROUND(I364*H364,2)</f>
        <v>0</v>
      </c>
      <c r="BL364" s="17" t="s">
        <v>245</v>
      </c>
      <c r="BM364" s="17" t="s">
        <v>718</v>
      </c>
    </row>
    <row r="365" spans="2:47" s="1" customFormat="1" ht="18">
      <c r="B365" s="34"/>
      <c r="C365" s="35"/>
      <c r="D365" s="196" t="s">
        <v>247</v>
      </c>
      <c r="E365" s="35"/>
      <c r="F365" s="197" t="s">
        <v>719</v>
      </c>
      <c r="G365" s="35"/>
      <c r="H365" s="35"/>
      <c r="I365" s="113"/>
      <c r="J365" s="35"/>
      <c r="K365" s="35"/>
      <c r="L365" s="38"/>
      <c r="M365" s="198"/>
      <c r="N365" s="60"/>
      <c r="O365" s="60"/>
      <c r="P365" s="60"/>
      <c r="Q365" s="60"/>
      <c r="R365" s="60"/>
      <c r="S365" s="60"/>
      <c r="T365" s="61"/>
      <c r="AT365" s="17" t="s">
        <v>247</v>
      </c>
      <c r="AU365" s="17" t="s">
        <v>79</v>
      </c>
    </row>
    <row r="366" spans="2:51" s="12" customFormat="1" ht="10">
      <c r="B366" s="199"/>
      <c r="C366" s="200"/>
      <c r="D366" s="196" t="s">
        <v>249</v>
      </c>
      <c r="E366" s="201" t="s">
        <v>1</v>
      </c>
      <c r="F366" s="202" t="s">
        <v>720</v>
      </c>
      <c r="G366" s="200"/>
      <c r="H366" s="203">
        <v>78770.85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249</v>
      </c>
      <c r="AU366" s="209" t="s">
        <v>79</v>
      </c>
      <c r="AV366" s="12" t="s">
        <v>79</v>
      </c>
      <c r="AW366" s="12" t="s">
        <v>32</v>
      </c>
      <c r="AX366" s="12" t="s">
        <v>77</v>
      </c>
      <c r="AY366" s="209" t="s">
        <v>238</v>
      </c>
    </row>
    <row r="367" spans="2:65" s="1" customFormat="1" ht="19" customHeight="1">
      <c r="B367" s="34"/>
      <c r="C367" s="184" t="s">
        <v>721</v>
      </c>
      <c r="D367" s="184" t="s">
        <v>240</v>
      </c>
      <c r="E367" s="185" t="s">
        <v>722</v>
      </c>
      <c r="F367" s="186" t="s">
        <v>723</v>
      </c>
      <c r="G367" s="187" t="s">
        <v>261</v>
      </c>
      <c r="H367" s="188">
        <v>525.139</v>
      </c>
      <c r="I367" s="189"/>
      <c r="J367" s="190">
        <f>ROUND(I367*H367,2)</f>
        <v>0</v>
      </c>
      <c r="K367" s="186" t="s">
        <v>244</v>
      </c>
      <c r="L367" s="38"/>
      <c r="M367" s="191" t="s">
        <v>1</v>
      </c>
      <c r="N367" s="192" t="s">
        <v>41</v>
      </c>
      <c r="O367" s="60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AR367" s="17" t="s">
        <v>245</v>
      </c>
      <c r="AT367" s="17" t="s">
        <v>240</v>
      </c>
      <c r="AU367" s="17" t="s">
        <v>79</v>
      </c>
      <c r="AY367" s="17" t="s">
        <v>238</v>
      </c>
      <c r="BE367" s="195">
        <f>IF(N367="základní",J367,0)</f>
        <v>0</v>
      </c>
      <c r="BF367" s="195">
        <f>IF(N367="snížená",J367,0)</f>
        <v>0</v>
      </c>
      <c r="BG367" s="195">
        <f>IF(N367="zákl. přenesená",J367,0)</f>
        <v>0</v>
      </c>
      <c r="BH367" s="195">
        <f>IF(N367="sníž. přenesená",J367,0)</f>
        <v>0</v>
      </c>
      <c r="BI367" s="195">
        <f>IF(N367="nulová",J367,0)</f>
        <v>0</v>
      </c>
      <c r="BJ367" s="17" t="s">
        <v>77</v>
      </c>
      <c r="BK367" s="195">
        <f>ROUND(I367*H367,2)</f>
        <v>0</v>
      </c>
      <c r="BL367" s="17" t="s">
        <v>245</v>
      </c>
      <c r="BM367" s="17" t="s">
        <v>724</v>
      </c>
    </row>
    <row r="368" spans="2:47" s="1" customFormat="1" ht="18">
      <c r="B368" s="34"/>
      <c r="C368" s="35"/>
      <c r="D368" s="196" t="s">
        <v>247</v>
      </c>
      <c r="E368" s="35"/>
      <c r="F368" s="197" t="s">
        <v>725</v>
      </c>
      <c r="G368" s="35"/>
      <c r="H368" s="35"/>
      <c r="I368" s="113"/>
      <c r="J368" s="35"/>
      <c r="K368" s="35"/>
      <c r="L368" s="38"/>
      <c r="M368" s="198"/>
      <c r="N368" s="60"/>
      <c r="O368" s="60"/>
      <c r="P368" s="60"/>
      <c r="Q368" s="60"/>
      <c r="R368" s="60"/>
      <c r="S368" s="60"/>
      <c r="T368" s="61"/>
      <c r="AT368" s="17" t="s">
        <v>247</v>
      </c>
      <c r="AU368" s="17" t="s">
        <v>79</v>
      </c>
    </row>
    <row r="369" spans="2:51" s="12" customFormat="1" ht="10">
      <c r="B369" s="199"/>
      <c r="C369" s="200"/>
      <c r="D369" s="196" t="s">
        <v>249</v>
      </c>
      <c r="E369" s="201" t="s">
        <v>1</v>
      </c>
      <c r="F369" s="202" t="s">
        <v>134</v>
      </c>
      <c r="G369" s="200"/>
      <c r="H369" s="203">
        <v>525.139</v>
      </c>
      <c r="I369" s="204"/>
      <c r="J369" s="200"/>
      <c r="K369" s="200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249</v>
      </c>
      <c r="AU369" s="209" t="s">
        <v>79</v>
      </c>
      <c r="AV369" s="12" t="s">
        <v>79</v>
      </c>
      <c r="AW369" s="12" t="s">
        <v>32</v>
      </c>
      <c r="AX369" s="12" t="s">
        <v>77</v>
      </c>
      <c r="AY369" s="209" t="s">
        <v>238</v>
      </c>
    </row>
    <row r="370" spans="2:65" s="1" customFormat="1" ht="19" customHeight="1">
      <c r="B370" s="34"/>
      <c r="C370" s="184" t="s">
        <v>726</v>
      </c>
      <c r="D370" s="184" t="s">
        <v>240</v>
      </c>
      <c r="E370" s="185" t="s">
        <v>727</v>
      </c>
      <c r="F370" s="186" t="s">
        <v>728</v>
      </c>
      <c r="G370" s="187" t="s">
        <v>357</v>
      </c>
      <c r="H370" s="188">
        <v>204.67</v>
      </c>
      <c r="I370" s="189"/>
      <c r="J370" s="190">
        <f>ROUND(I370*H370,2)</f>
        <v>0</v>
      </c>
      <c r="K370" s="186" t="s">
        <v>244</v>
      </c>
      <c r="L370" s="38"/>
      <c r="M370" s="191" t="s">
        <v>1</v>
      </c>
      <c r="N370" s="192" t="s">
        <v>41</v>
      </c>
      <c r="O370" s="60"/>
      <c r="P370" s="193">
        <f>O370*H370</f>
        <v>0</v>
      </c>
      <c r="Q370" s="193">
        <v>0.00013</v>
      </c>
      <c r="R370" s="193">
        <f>Q370*H370</f>
        <v>0.026607099999999995</v>
      </c>
      <c r="S370" s="193">
        <v>0</v>
      </c>
      <c r="T370" s="194">
        <f>S370*H370</f>
        <v>0</v>
      </c>
      <c r="AR370" s="17" t="s">
        <v>245</v>
      </c>
      <c r="AT370" s="17" t="s">
        <v>240</v>
      </c>
      <c r="AU370" s="17" t="s">
        <v>79</v>
      </c>
      <c r="AY370" s="17" t="s">
        <v>238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7" t="s">
        <v>77</v>
      </c>
      <c r="BK370" s="195">
        <f>ROUND(I370*H370,2)</f>
        <v>0</v>
      </c>
      <c r="BL370" s="17" t="s">
        <v>245</v>
      </c>
      <c r="BM370" s="17" t="s">
        <v>729</v>
      </c>
    </row>
    <row r="371" spans="2:47" s="1" customFormat="1" ht="18">
      <c r="B371" s="34"/>
      <c r="C371" s="35"/>
      <c r="D371" s="196" t="s">
        <v>247</v>
      </c>
      <c r="E371" s="35"/>
      <c r="F371" s="197" t="s">
        <v>730</v>
      </c>
      <c r="G371" s="35"/>
      <c r="H371" s="35"/>
      <c r="I371" s="113"/>
      <c r="J371" s="35"/>
      <c r="K371" s="35"/>
      <c r="L371" s="38"/>
      <c r="M371" s="198"/>
      <c r="N371" s="60"/>
      <c r="O371" s="60"/>
      <c r="P371" s="60"/>
      <c r="Q371" s="60"/>
      <c r="R371" s="60"/>
      <c r="S371" s="60"/>
      <c r="T371" s="61"/>
      <c r="AT371" s="17" t="s">
        <v>247</v>
      </c>
      <c r="AU371" s="17" t="s">
        <v>79</v>
      </c>
    </row>
    <row r="372" spans="2:51" s="12" customFormat="1" ht="10">
      <c r="B372" s="199"/>
      <c r="C372" s="200"/>
      <c r="D372" s="196" t="s">
        <v>249</v>
      </c>
      <c r="E372" s="201" t="s">
        <v>1</v>
      </c>
      <c r="F372" s="202" t="s">
        <v>731</v>
      </c>
      <c r="G372" s="200"/>
      <c r="H372" s="203">
        <v>204.67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249</v>
      </c>
      <c r="AU372" s="209" t="s">
        <v>79</v>
      </c>
      <c r="AV372" s="12" t="s">
        <v>79</v>
      </c>
      <c r="AW372" s="12" t="s">
        <v>32</v>
      </c>
      <c r="AX372" s="12" t="s">
        <v>77</v>
      </c>
      <c r="AY372" s="209" t="s">
        <v>238</v>
      </c>
    </row>
    <row r="373" spans="2:65" s="1" customFormat="1" ht="14.5" customHeight="1">
      <c r="B373" s="34"/>
      <c r="C373" s="184" t="s">
        <v>732</v>
      </c>
      <c r="D373" s="184" t="s">
        <v>240</v>
      </c>
      <c r="E373" s="185" t="s">
        <v>733</v>
      </c>
      <c r="F373" s="186" t="s">
        <v>734</v>
      </c>
      <c r="G373" s="187" t="s">
        <v>390</v>
      </c>
      <c r="H373" s="188">
        <v>1</v>
      </c>
      <c r="I373" s="189"/>
      <c r="J373" s="190">
        <f>ROUND(I373*H373,2)</f>
        <v>0</v>
      </c>
      <c r="K373" s="186" t="s">
        <v>1</v>
      </c>
      <c r="L373" s="38"/>
      <c r="M373" s="191" t="s">
        <v>1</v>
      </c>
      <c r="N373" s="192" t="s">
        <v>41</v>
      </c>
      <c r="O373" s="60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AR373" s="17" t="s">
        <v>245</v>
      </c>
      <c r="AT373" s="17" t="s">
        <v>240</v>
      </c>
      <c r="AU373" s="17" t="s">
        <v>79</v>
      </c>
      <c r="AY373" s="17" t="s">
        <v>238</v>
      </c>
      <c r="BE373" s="195">
        <f>IF(N373="základní",J373,0)</f>
        <v>0</v>
      </c>
      <c r="BF373" s="195">
        <f>IF(N373="snížená",J373,0)</f>
        <v>0</v>
      </c>
      <c r="BG373" s="195">
        <f>IF(N373="zákl. přenesená",J373,0)</f>
        <v>0</v>
      </c>
      <c r="BH373" s="195">
        <f>IF(N373="sníž. přenesená",J373,0)</f>
        <v>0</v>
      </c>
      <c r="BI373" s="195">
        <f>IF(N373="nulová",J373,0)</f>
        <v>0</v>
      </c>
      <c r="BJ373" s="17" t="s">
        <v>77</v>
      </c>
      <c r="BK373" s="195">
        <f>ROUND(I373*H373,2)</f>
        <v>0</v>
      </c>
      <c r="BL373" s="17" t="s">
        <v>245</v>
      </c>
      <c r="BM373" s="17" t="s">
        <v>735</v>
      </c>
    </row>
    <row r="374" spans="2:47" s="1" customFormat="1" ht="10">
      <c r="B374" s="34"/>
      <c r="C374" s="35"/>
      <c r="D374" s="196" t="s">
        <v>247</v>
      </c>
      <c r="E374" s="35"/>
      <c r="F374" s="197" t="s">
        <v>734</v>
      </c>
      <c r="G374" s="35"/>
      <c r="H374" s="35"/>
      <c r="I374" s="113"/>
      <c r="J374" s="35"/>
      <c r="K374" s="35"/>
      <c r="L374" s="38"/>
      <c r="M374" s="198"/>
      <c r="N374" s="60"/>
      <c r="O374" s="60"/>
      <c r="P374" s="60"/>
      <c r="Q374" s="60"/>
      <c r="R374" s="60"/>
      <c r="S374" s="60"/>
      <c r="T374" s="61"/>
      <c r="AT374" s="17" t="s">
        <v>247</v>
      </c>
      <c r="AU374" s="17" t="s">
        <v>79</v>
      </c>
    </row>
    <row r="375" spans="2:65" s="1" customFormat="1" ht="19" customHeight="1">
      <c r="B375" s="34"/>
      <c r="C375" s="184" t="s">
        <v>736</v>
      </c>
      <c r="D375" s="184" t="s">
        <v>240</v>
      </c>
      <c r="E375" s="185" t="s">
        <v>737</v>
      </c>
      <c r="F375" s="186" t="s">
        <v>738</v>
      </c>
      <c r="G375" s="187" t="s">
        <v>357</v>
      </c>
      <c r="H375" s="188">
        <v>2.693</v>
      </c>
      <c r="I375" s="189"/>
      <c r="J375" s="190">
        <f>ROUND(I375*H375,2)</f>
        <v>0</v>
      </c>
      <c r="K375" s="186" t="s">
        <v>244</v>
      </c>
      <c r="L375" s="38"/>
      <c r="M375" s="191" t="s">
        <v>1</v>
      </c>
      <c r="N375" s="192" t="s">
        <v>41</v>
      </c>
      <c r="O375" s="60"/>
      <c r="P375" s="193">
        <f>O375*H375</f>
        <v>0</v>
      </c>
      <c r="Q375" s="193">
        <v>0.00142</v>
      </c>
      <c r="R375" s="193">
        <f>Q375*H375</f>
        <v>0.0038240600000000002</v>
      </c>
      <c r="S375" s="193">
        <v>0</v>
      </c>
      <c r="T375" s="194">
        <f>S375*H375</f>
        <v>0</v>
      </c>
      <c r="AR375" s="17" t="s">
        <v>245</v>
      </c>
      <c r="AT375" s="17" t="s">
        <v>240</v>
      </c>
      <c r="AU375" s="17" t="s">
        <v>79</v>
      </c>
      <c r="AY375" s="17" t="s">
        <v>238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17" t="s">
        <v>77</v>
      </c>
      <c r="BK375" s="195">
        <f>ROUND(I375*H375,2)</f>
        <v>0</v>
      </c>
      <c r="BL375" s="17" t="s">
        <v>245</v>
      </c>
      <c r="BM375" s="17" t="s">
        <v>739</v>
      </c>
    </row>
    <row r="376" spans="2:47" s="1" customFormat="1" ht="18">
      <c r="B376" s="34"/>
      <c r="C376" s="35"/>
      <c r="D376" s="196" t="s">
        <v>247</v>
      </c>
      <c r="E376" s="35"/>
      <c r="F376" s="197" t="s">
        <v>740</v>
      </c>
      <c r="G376" s="35"/>
      <c r="H376" s="35"/>
      <c r="I376" s="113"/>
      <c r="J376" s="35"/>
      <c r="K376" s="35"/>
      <c r="L376" s="38"/>
      <c r="M376" s="198"/>
      <c r="N376" s="60"/>
      <c r="O376" s="60"/>
      <c r="P376" s="60"/>
      <c r="Q376" s="60"/>
      <c r="R376" s="60"/>
      <c r="S376" s="60"/>
      <c r="T376" s="61"/>
      <c r="AT376" s="17" t="s">
        <v>247</v>
      </c>
      <c r="AU376" s="17" t="s">
        <v>79</v>
      </c>
    </row>
    <row r="377" spans="2:51" s="12" customFormat="1" ht="10">
      <c r="B377" s="199"/>
      <c r="C377" s="200"/>
      <c r="D377" s="196" t="s">
        <v>249</v>
      </c>
      <c r="E377" s="201" t="s">
        <v>1</v>
      </c>
      <c r="F377" s="202" t="s">
        <v>741</v>
      </c>
      <c r="G377" s="200"/>
      <c r="H377" s="203">
        <v>2.693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249</v>
      </c>
      <c r="AU377" s="209" t="s">
        <v>79</v>
      </c>
      <c r="AV377" s="12" t="s">
        <v>79</v>
      </c>
      <c r="AW377" s="12" t="s">
        <v>32</v>
      </c>
      <c r="AX377" s="12" t="s">
        <v>77</v>
      </c>
      <c r="AY377" s="209" t="s">
        <v>238</v>
      </c>
    </row>
    <row r="378" spans="2:65" s="1" customFormat="1" ht="19" customHeight="1">
      <c r="B378" s="34"/>
      <c r="C378" s="184" t="s">
        <v>742</v>
      </c>
      <c r="D378" s="184" t="s">
        <v>240</v>
      </c>
      <c r="E378" s="185" t="s">
        <v>743</v>
      </c>
      <c r="F378" s="186" t="s">
        <v>744</v>
      </c>
      <c r="G378" s="187" t="s">
        <v>281</v>
      </c>
      <c r="H378" s="188">
        <v>4.2</v>
      </c>
      <c r="I378" s="189"/>
      <c r="J378" s="190">
        <f>ROUND(I378*H378,2)</f>
        <v>0</v>
      </c>
      <c r="K378" s="186" t="s">
        <v>244</v>
      </c>
      <c r="L378" s="38"/>
      <c r="M378" s="191" t="s">
        <v>1</v>
      </c>
      <c r="N378" s="192" t="s">
        <v>41</v>
      </c>
      <c r="O378" s="60"/>
      <c r="P378" s="193">
        <f>O378*H378</f>
        <v>0</v>
      </c>
      <c r="Q378" s="193">
        <v>0.00126</v>
      </c>
      <c r="R378" s="193">
        <f>Q378*H378</f>
        <v>0.005292000000000001</v>
      </c>
      <c r="S378" s="193">
        <v>0</v>
      </c>
      <c r="T378" s="194">
        <f>S378*H378</f>
        <v>0</v>
      </c>
      <c r="AR378" s="17" t="s">
        <v>245</v>
      </c>
      <c r="AT378" s="17" t="s">
        <v>240</v>
      </c>
      <c r="AU378" s="17" t="s">
        <v>79</v>
      </c>
      <c r="AY378" s="17" t="s">
        <v>238</v>
      </c>
      <c r="BE378" s="195">
        <f>IF(N378="základní",J378,0)</f>
        <v>0</v>
      </c>
      <c r="BF378" s="195">
        <f>IF(N378="snížená",J378,0)</f>
        <v>0</v>
      </c>
      <c r="BG378" s="195">
        <f>IF(N378="zákl. přenesená",J378,0)</f>
        <v>0</v>
      </c>
      <c r="BH378" s="195">
        <f>IF(N378="sníž. přenesená",J378,0)</f>
        <v>0</v>
      </c>
      <c r="BI378" s="195">
        <f>IF(N378="nulová",J378,0)</f>
        <v>0</v>
      </c>
      <c r="BJ378" s="17" t="s">
        <v>77</v>
      </c>
      <c r="BK378" s="195">
        <f>ROUND(I378*H378,2)</f>
        <v>0</v>
      </c>
      <c r="BL378" s="17" t="s">
        <v>245</v>
      </c>
      <c r="BM378" s="17" t="s">
        <v>745</v>
      </c>
    </row>
    <row r="379" spans="2:47" s="1" customFormat="1" ht="10">
      <c r="B379" s="34"/>
      <c r="C379" s="35"/>
      <c r="D379" s="196" t="s">
        <v>247</v>
      </c>
      <c r="E379" s="35"/>
      <c r="F379" s="197" t="s">
        <v>744</v>
      </c>
      <c r="G379" s="35"/>
      <c r="H379" s="35"/>
      <c r="I379" s="113"/>
      <c r="J379" s="35"/>
      <c r="K379" s="35"/>
      <c r="L379" s="38"/>
      <c r="M379" s="198"/>
      <c r="N379" s="60"/>
      <c r="O379" s="60"/>
      <c r="P379" s="60"/>
      <c r="Q379" s="60"/>
      <c r="R379" s="60"/>
      <c r="S379" s="60"/>
      <c r="T379" s="61"/>
      <c r="AT379" s="17" t="s">
        <v>247</v>
      </c>
      <c r="AU379" s="17" t="s">
        <v>79</v>
      </c>
    </row>
    <row r="380" spans="2:51" s="12" customFormat="1" ht="10">
      <c r="B380" s="199"/>
      <c r="C380" s="200"/>
      <c r="D380" s="196" t="s">
        <v>249</v>
      </c>
      <c r="E380" s="201" t="s">
        <v>1</v>
      </c>
      <c r="F380" s="202" t="s">
        <v>746</v>
      </c>
      <c r="G380" s="200"/>
      <c r="H380" s="203">
        <v>4.2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249</v>
      </c>
      <c r="AU380" s="209" t="s">
        <v>79</v>
      </c>
      <c r="AV380" s="12" t="s">
        <v>79</v>
      </c>
      <c r="AW380" s="12" t="s">
        <v>32</v>
      </c>
      <c r="AX380" s="12" t="s">
        <v>77</v>
      </c>
      <c r="AY380" s="209" t="s">
        <v>238</v>
      </c>
    </row>
    <row r="381" spans="2:65" s="1" customFormat="1" ht="19" customHeight="1">
      <c r="B381" s="34"/>
      <c r="C381" s="184" t="s">
        <v>747</v>
      </c>
      <c r="D381" s="184" t="s">
        <v>240</v>
      </c>
      <c r="E381" s="185" t="s">
        <v>748</v>
      </c>
      <c r="F381" s="186" t="s">
        <v>749</v>
      </c>
      <c r="G381" s="187" t="s">
        <v>281</v>
      </c>
      <c r="H381" s="188">
        <v>9.16</v>
      </c>
      <c r="I381" s="189"/>
      <c r="J381" s="190">
        <f>ROUND(I381*H381,2)</f>
        <v>0</v>
      </c>
      <c r="K381" s="186" t="s">
        <v>244</v>
      </c>
      <c r="L381" s="38"/>
      <c r="M381" s="191" t="s">
        <v>1</v>
      </c>
      <c r="N381" s="192" t="s">
        <v>41</v>
      </c>
      <c r="O381" s="60"/>
      <c r="P381" s="193">
        <f>O381*H381</f>
        <v>0</v>
      </c>
      <c r="Q381" s="193">
        <v>0.00222</v>
      </c>
      <c r="R381" s="193">
        <f>Q381*H381</f>
        <v>0.0203352</v>
      </c>
      <c r="S381" s="193">
        <v>0</v>
      </c>
      <c r="T381" s="194">
        <f>S381*H381</f>
        <v>0</v>
      </c>
      <c r="AR381" s="17" t="s">
        <v>245</v>
      </c>
      <c r="AT381" s="17" t="s">
        <v>240</v>
      </c>
      <c r="AU381" s="17" t="s">
        <v>79</v>
      </c>
      <c r="AY381" s="17" t="s">
        <v>238</v>
      </c>
      <c r="BE381" s="195">
        <f>IF(N381="základní",J381,0)</f>
        <v>0</v>
      </c>
      <c r="BF381" s="195">
        <f>IF(N381="snížená",J381,0)</f>
        <v>0</v>
      </c>
      <c r="BG381" s="195">
        <f>IF(N381="zákl. přenesená",J381,0)</f>
        <v>0</v>
      </c>
      <c r="BH381" s="195">
        <f>IF(N381="sníž. přenesená",J381,0)</f>
        <v>0</v>
      </c>
      <c r="BI381" s="195">
        <f>IF(N381="nulová",J381,0)</f>
        <v>0</v>
      </c>
      <c r="BJ381" s="17" t="s">
        <v>77</v>
      </c>
      <c r="BK381" s="195">
        <f>ROUND(I381*H381,2)</f>
        <v>0</v>
      </c>
      <c r="BL381" s="17" t="s">
        <v>245</v>
      </c>
      <c r="BM381" s="17" t="s">
        <v>750</v>
      </c>
    </row>
    <row r="382" spans="2:47" s="1" customFormat="1" ht="18">
      <c r="B382" s="34"/>
      <c r="C382" s="35"/>
      <c r="D382" s="196" t="s">
        <v>247</v>
      </c>
      <c r="E382" s="35"/>
      <c r="F382" s="197" t="s">
        <v>751</v>
      </c>
      <c r="G382" s="35"/>
      <c r="H382" s="35"/>
      <c r="I382" s="113"/>
      <c r="J382" s="35"/>
      <c r="K382" s="35"/>
      <c r="L382" s="38"/>
      <c r="M382" s="198"/>
      <c r="N382" s="60"/>
      <c r="O382" s="60"/>
      <c r="P382" s="60"/>
      <c r="Q382" s="60"/>
      <c r="R382" s="60"/>
      <c r="S382" s="60"/>
      <c r="T382" s="61"/>
      <c r="AT382" s="17" t="s">
        <v>247</v>
      </c>
      <c r="AU382" s="17" t="s">
        <v>79</v>
      </c>
    </row>
    <row r="383" spans="2:51" s="12" customFormat="1" ht="10">
      <c r="B383" s="199"/>
      <c r="C383" s="200"/>
      <c r="D383" s="196" t="s">
        <v>249</v>
      </c>
      <c r="E383" s="201" t="s">
        <v>1</v>
      </c>
      <c r="F383" s="202" t="s">
        <v>752</v>
      </c>
      <c r="G383" s="200"/>
      <c r="H383" s="203">
        <v>9.16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249</v>
      </c>
      <c r="AU383" s="209" t="s">
        <v>79</v>
      </c>
      <c r="AV383" s="12" t="s">
        <v>79</v>
      </c>
      <c r="AW383" s="12" t="s">
        <v>32</v>
      </c>
      <c r="AX383" s="12" t="s">
        <v>77</v>
      </c>
      <c r="AY383" s="209" t="s">
        <v>238</v>
      </c>
    </row>
    <row r="384" spans="2:65" s="1" customFormat="1" ht="19" customHeight="1">
      <c r="B384" s="34"/>
      <c r="C384" s="184" t="s">
        <v>753</v>
      </c>
      <c r="D384" s="184" t="s">
        <v>240</v>
      </c>
      <c r="E384" s="185" t="s">
        <v>754</v>
      </c>
      <c r="F384" s="186" t="s">
        <v>755</v>
      </c>
      <c r="G384" s="187" t="s">
        <v>281</v>
      </c>
      <c r="H384" s="188">
        <v>147.56</v>
      </c>
      <c r="I384" s="189"/>
      <c r="J384" s="190">
        <f>ROUND(I384*H384,2)</f>
        <v>0</v>
      </c>
      <c r="K384" s="186" t="s">
        <v>244</v>
      </c>
      <c r="L384" s="38"/>
      <c r="M384" s="191" t="s">
        <v>1</v>
      </c>
      <c r="N384" s="192" t="s">
        <v>41</v>
      </c>
      <c r="O384" s="60"/>
      <c r="P384" s="193">
        <f>O384*H384</f>
        <v>0</v>
      </c>
      <c r="Q384" s="193">
        <v>0.00098</v>
      </c>
      <c r="R384" s="193">
        <f>Q384*H384</f>
        <v>0.1446088</v>
      </c>
      <c r="S384" s="193">
        <v>0</v>
      </c>
      <c r="T384" s="194">
        <f>S384*H384</f>
        <v>0</v>
      </c>
      <c r="AR384" s="17" t="s">
        <v>245</v>
      </c>
      <c r="AT384" s="17" t="s">
        <v>240</v>
      </c>
      <c r="AU384" s="17" t="s">
        <v>79</v>
      </c>
      <c r="AY384" s="17" t="s">
        <v>238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7" t="s">
        <v>77</v>
      </c>
      <c r="BK384" s="195">
        <f>ROUND(I384*H384,2)</f>
        <v>0</v>
      </c>
      <c r="BL384" s="17" t="s">
        <v>245</v>
      </c>
      <c r="BM384" s="17" t="s">
        <v>756</v>
      </c>
    </row>
    <row r="385" spans="2:47" s="1" customFormat="1" ht="18">
      <c r="B385" s="34"/>
      <c r="C385" s="35"/>
      <c r="D385" s="196" t="s">
        <v>247</v>
      </c>
      <c r="E385" s="35"/>
      <c r="F385" s="197" t="s">
        <v>757</v>
      </c>
      <c r="G385" s="35"/>
      <c r="H385" s="35"/>
      <c r="I385" s="113"/>
      <c r="J385" s="35"/>
      <c r="K385" s="35"/>
      <c r="L385" s="38"/>
      <c r="M385" s="198"/>
      <c r="N385" s="60"/>
      <c r="O385" s="60"/>
      <c r="P385" s="60"/>
      <c r="Q385" s="60"/>
      <c r="R385" s="60"/>
      <c r="S385" s="60"/>
      <c r="T385" s="61"/>
      <c r="AT385" s="17" t="s">
        <v>247</v>
      </c>
      <c r="AU385" s="17" t="s">
        <v>79</v>
      </c>
    </row>
    <row r="386" spans="2:51" s="12" customFormat="1" ht="10">
      <c r="B386" s="199"/>
      <c r="C386" s="200"/>
      <c r="D386" s="196" t="s">
        <v>249</v>
      </c>
      <c r="E386" s="201" t="s">
        <v>1</v>
      </c>
      <c r="F386" s="202" t="s">
        <v>758</v>
      </c>
      <c r="G386" s="200"/>
      <c r="H386" s="203">
        <v>147.56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249</v>
      </c>
      <c r="AU386" s="209" t="s">
        <v>79</v>
      </c>
      <c r="AV386" s="12" t="s">
        <v>79</v>
      </c>
      <c r="AW386" s="12" t="s">
        <v>32</v>
      </c>
      <c r="AX386" s="12" t="s">
        <v>77</v>
      </c>
      <c r="AY386" s="209" t="s">
        <v>238</v>
      </c>
    </row>
    <row r="387" spans="2:65" s="1" customFormat="1" ht="19" customHeight="1">
      <c r="B387" s="34"/>
      <c r="C387" s="184" t="s">
        <v>759</v>
      </c>
      <c r="D387" s="184" t="s">
        <v>240</v>
      </c>
      <c r="E387" s="185" t="s">
        <v>760</v>
      </c>
      <c r="F387" s="186" t="s">
        <v>761</v>
      </c>
      <c r="G387" s="187" t="s">
        <v>281</v>
      </c>
      <c r="H387" s="188">
        <v>74.16</v>
      </c>
      <c r="I387" s="189"/>
      <c r="J387" s="190">
        <f>ROUND(I387*H387,2)</f>
        <v>0</v>
      </c>
      <c r="K387" s="186" t="s">
        <v>244</v>
      </c>
      <c r="L387" s="38"/>
      <c r="M387" s="191" t="s">
        <v>1</v>
      </c>
      <c r="N387" s="192" t="s">
        <v>41</v>
      </c>
      <c r="O387" s="60"/>
      <c r="P387" s="193">
        <f>O387*H387</f>
        <v>0</v>
      </c>
      <c r="Q387" s="193">
        <v>0.00232</v>
      </c>
      <c r="R387" s="193">
        <f>Q387*H387</f>
        <v>0.1720512</v>
      </c>
      <c r="S387" s="193">
        <v>0</v>
      </c>
      <c r="T387" s="194">
        <f>S387*H387</f>
        <v>0</v>
      </c>
      <c r="AR387" s="17" t="s">
        <v>245</v>
      </c>
      <c r="AT387" s="17" t="s">
        <v>240</v>
      </c>
      <c r="AU387" s="17" t="s">
        <v>79</v>
      </c>
      <c r="AY387" s="17" t="s">
        <v>238</v>
      </c>
      <c r="BE387" s="195">
        <f>IF(N387="základní",J387,0)</f>
        <v>0</v>
      </c>
      <c r="BF387" s="195">
        <f>IF(N387="snížená",J387,0)</f>
        <v>0</v>
      </c>
      <c r="BG387" s="195">
        <f>IF(N387="zákl. přenesená",J387,0)</f>
        <v>0</v>
      </c>
      <c r="BH387" s="195">
        <f>IF(N387="sníž. přenesená",J387,0)</f>
        <v>0</v>
      </c>
      <c r="BI387" s="195">
        <f>IF(N387="nulová",J387,0)</f>
        <v>0</v>
      </c>
      <c r="BJ387" s="17" t="s">
        <v>77</v>
      </c>
      <c r="BK387" s="195">
        <f>ROUND(I387*H387,2)</f>
        <v>0</v>
      </c>
      <c r="BL387" s="17" t="s">
        <v>245</v>
      </c>
      <c r="BM387" s="17" t="s">
        <v>762</v>
      </c>
    </row>
    <row r="388" spans="2:47" s="1" customFormat="1" ht="27">
      <c r="B388" s="34"/>
      <c r="C388" s="35"/>
      <c r="D388" s="196" t="s">
        <v>247</v>
      </c>
      <c r="E388" s="35"/>
      <c r="F388" s="197" t="s">
        <v>763</v>
      </c>
      <c r="G388" s="35"/>
      <c r="H388" s="35"/>
      <c r="I388" s="113"/>
      <c r="J388" s="35"/>
      <c r="K388" s="35"/>
      <c r="L388" s="38"/>
      <c r="M388" s="198"/>
      <c r="N388" s="60"/>
      <c r="O388" s="60"/>
      <c r="P388" s="60"/>
      <c r="Q388" s="60"/>
      <c r="R388" s="60"/>
      <c r="S388" s="60"/>
      <c r="T388" s="61"/>
      <c r="AT388" s="17" t="s">
        <v>247</v>
      </c>
      <c r="AU388" s="17" t="s">
        <v>79</v>
      </c>
    </row>
    <row r="389" spans="2:51" s="12" customFormat="1" ht="10">
      <c r="B389" s="199"/>
      <c r="C389" s="200"/>
      <c r="D389" s="196" t="s">
        <v>249</v>
      </c>
      <c r="E389" s="201" t="s">
        <v>1</v>
      </c>
      <c r="F389" s="202" t="s">
        <v>764</v>
      </c>
      <c r="G389" s="200"/>
      <c r="H389" s="203">
        <v>74.16</v>
      </c>
      <c r="I389" s="204"/>
      <c r="J389" s="200"/>
      <c r="K389" s="200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249</v>
      </c>
      <c r="AU389" s="209" t="s">
        <v>79</v>
      </c>
      <c r="AV389" s="12" t="s">
        <v>79</v>
      </c>
      <c r="AW389" s="12" t="s">
        <v>32</v>
      </c>
      <c r="AX389" s="12" t="s">
        <v>77</v>
      </c>
      <c r="AY389" s="209" t="s">
        <v>238</v>
      </c>
    </row>
    <row r="390" spans="2:65" s="1" customFormat="1" ht="14.5" customHeight="1">
      <c r="B390" s="34"/>
      <c r="C390" s="184" t="s">
        <v>765</v>
      </c>
      <c r="D390" s="184" t="s">
        <v>240</v>
      </c>
      <c r="E390" s="185" t="s">
        <v>766</v>
      </c>
      <c r="F390" s="186" t="s">
        <v>767</v>
      </c>
      <c r="G390" s="187" t="s">
        <v>768</v>
      </c>
      <c r="H390" s="188">
        <v>20</v>
      </c>
      <c r="I390" s="189"/>
      <c r="J390" s="190">
        <f>ROUND(I390*H390,2)</f>
        <v>0</v>
      </c>
      <c r="K390" s="186" t="s">
        <v>1</v>
      </c>
      <c r="L390" s="38"/>
      <c r="M390" s="191" t="s">
        <v>1</v>
      </c>
      <c r="N390" s="192" t="s">
        <v>41</v>
      </c>
      <c r="O390" s="60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AR390" s="17" t="s">
        <v>245</v>
      </c>
      <c r="AT390" s="17" t="s">
        <v>240</v>
      </c>
      <c r="AU390" s="17" t="s">
        <v>79</v>
      </c>
      <c r="AY390" s="17" t="s">
        <v>238</v>
      </c>
      <c r="BE390" s="195">
        <f>IF(N390="základní",J390,0)</f>
        <v>0</v>
      </c>
      <c r="BF390" s="195">
        <f>IF(N390="snížená",J390,0)</f>
        <v>0</v>
      </c>
      <c r="BG390" s="195">
        <f>IF(N390="zákl. přenesená",J390,0)</f>
        <v>0</v>
      </c>
      <c r="BH390" s="195">
        <f>IF(N390="sníž. přenesená",J390,0)</f>
        <v>0</v>
      </c>
      <c r="BI390" s="195">
        <f>IF(N390="nulová",J390,0)</f>
        <v>0</v>
      </c>
      <c r="BJ390" s="17" t="s">
        <v>77</v>
      </c>
      <c r="BK390" s="195">
        <f>ROUND(I390*H390,2)</f>
        <v>0</v>
      </c>
      <c r="BL390" s="17" t="s">
        <v>245</v>
      </c>
      <c r="BM390" s="17" t="s">
        <v>769</v>
      </c>
    </row>
    <row r="391" spans="2:65" s="1" customFormat="1" ht="14.5" customHeight="1">
      <c r="B391" s="34"/>
      <c r="C391" s="184" t="s">
        <v>770</v>
      </c>
      <c r="D391" s="184" t="s">
        <v>240</v>
      </c>
      <c r="E391" s="185" t="s">
        <v>771</v>
      </c>
      <c r="F391" s="186" t="s">
        <v>772</v>
      </c>
      <c r="G391" s="187" t="s">
        <v>390</v>
      </c>
      <c r="H391" s="188">
        <v>2</v>
      </c>
      <c r="I391" s="189"/>
      <c r="J391" s="190">
        <f>ROUND(I391*H391,2)</f>
        <v>0</v>
      </c>
      <c r="K391" s="186" t="s">
        <v>1</v>
      </c>
      <c r="L391" s="38"/>
      <c r="M391" s="191" t="s">
        <v>1</v>
      </c>
      <c r="N391" s="192" t="s">
        <v>41</v>
      </c>
      <c r="O391" s="60"/>
      <c r="P391" s="193">
        <f>O391*H391</f>
        <v>0</v>
      </c>
      <c r="Q391" s="193">
        <v>0</v>
      </c>
      <c r="R391" s="193">
        <f>Q391*H391</f>
        <v>0</v>
      </c>
      <c r="S391" s="193">
        <v>0</v>
      </c>
      <c r="T391" s="194">
        <f>S391*H391</f>
        <v>0</v>
      </c>
      <c r="AR391" s="17" t="s">
        <v>245</v>
      </c>
      <c r="AT391" s="17" t="s">
        <v>240</v>
      </c>
      <c r="AU391" s="17" t="s">
        <v>79</v>
      </c>
      <c r="AY391" s="17" t="s">
        <v>238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17" t="s">
        <v>77</v>
      </c>
      <c r="BK391" s="195">
        <f>ROUND(I391*H391,2)</f>
        <v>0</v>
      </c>
      <c r="BL391" s="17" t="s">
        <v>245</v>
      </c>
      <c r="BM391" s="17" t="s">
        <v>773</v>
      </c>
    </row>
    <row r="392" spans="2:51" s="12" customFormat="1" ht="10">
      <c r="B392" s="199"/>
      <c r="C392" s="200"/>
      <c r="D392" s="196" t="s">
        <v>249</v>
      </c>
      <c r="E392" s="201" t="s">
        <v>1</v>
      </c>
      <c r="F392" s="202" t="s">
        <v>774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249</v>
      </c>
      <c r="AU392" s="209" t="s">
        <v>79</v>
      </c>
      <c r="AV392" s="12" t="s">
        <v>79</v>
      </c>
      <c r="AW392" s="12" t="s">
        <v>32</v>
      </c>
      <c r="AX392" s="12" t="s">
        <v>77</v>
      </c>
      <c r="AY392" s="209" t="s">
        <v>238</v>
      </c>
    </row>
    <row r="393" spans="2:65" s="1" customFormat="1" ht="14.5" customHeight="1">
      <c r="B393" s="34"/>
      <c r="C393" s="184" t="s">
        <v>775</v>
      </c>
      <c r="D393" s="184" t="s">
        <v>240</v>
      </c>
      <c r="E393" s="185" t="s">
        <v>776</v>
      </c>
      <c r="F393" s="186" t="s">
        <v>777</v>
      </c>
      <c r="G393" s="187" t="s">
        <v>390</v>
      </c>
      <c r="H393" s="188">
        <v>3</v>
      </c>
      <c r="I393" s="189"/>
      <c r="J393" s="190">
        <f>ROUND(I393*H393,2)</f>
        <v>0</v>
      </c>
      <c r="K393" s="186" t="s">
        <v>1</v>
      </c>
      <c r="L393" s="38"/>
      <c r="M393" s="191" t="s">
        <v>1</v>
      </c>
      <c r="N393" s="192" t="s">
        <v>41</v>
      </c>
      <c r="O393" s="60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AR393" s="17" t="s">
        <v>245</v>
      </c>
      <c r="AT393" s="17" t="s">
        <v>240</v>
      </c>
      <c r="AU393" s="17" t="s">
        <v>79</v>
      </c>
      <c r="AY393" s="17" t="s">
        <v>238</v>
      </c>
      <c r="BE393" s="195">
        <f>IF(N393="základní",J393,0)</f>
        <v>0</v>
      </c>
      <c r="BF393" s="195">
        <f>IF(N393="snížená",J393,0)</f>
        <v>0</v>
      </c>
      <c r="BG393" s="195">
        <f>IF(N393="zákl. přenesená",J393,0)</f>
        <v>0</v>
      </c>
      <c r="BH393" s="195">
        <f>IF(N393="sníž. přenesená",J393,0)</f>
        <v>0</v>
      </c>
      <c r="BI393" s="195">
        <f>IF(N393="nulová",J393,0)</f>
        <v>0</v>
      </c>
      <c r="BJ393" s="17" t="s">
        <v>77</v>
      </c>
      <c r="BK393" s="195">
        <f>ROUND(I393*H393,2)</f>
        <v>0</v>
      </c>
      <c r="BL393" s="17" t="s">
        <v>245</v>
      </c>
      <c r="BM393" s="17" t="s">
        <v>778</v>
      </c>
    </row>
    <row r="394" spans="2:65" s="1" customFormat="1" ht="14.5" customHeight="1">
      <c r="B394" s="34"/>
      <c r="C394" s="184" t="s">
        <v>779</v>
      </c>
      <c r="D394" s="184" t="s">
        <v>240</v>
      </c>
      <c r="E394" s="185" t="s">
        <v>780</v>
      </c>
      <c r="F394" s="186" t="s">
        <v>781</v>
      </c>
      <c r="G394" s="187" t="s">
        <v>281</v>
      </c>
      <c r="H394" s="188">
        <v>2.4</v>
      </c>
      <c r="I394" s="189"/>
      <c r="J394" s="190">
        <f>ROUND(I394*H394,2)</f>
        <v>0</v>
      </c>
      <c r="K394" s="186" t="s">
        <v>1</v>
      </c>
      <c r="L394" s="38"/>
      <c r="M394" s="191" t="s">
        <v>1</v>
      </c>
      <c r="N394" s="192" t="s">
        <v>41</v>
      </c>
      <c r="O394" s="60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AR394" s="17" t="s">
        <v>245</v>
      </c>
      <c r="AT394" s="17" t="s">
        <v>240</v>
      </c>
      <c r="AU394" s="17" t="s">
        <v>79</v>
      </c>
      <c r="AY394" s="17" t="s">
        <v>238</v>
      </c>
      <c r="BE394" s="195">
        <f>IF(N394="základní",J394,0)</f>
        <v>0</v>
      </c>
      <c r="BF394" s="195">
        <f>IF(N394="snížená",J394,0)</f>
        <v>0</v>
      </c>
      <c r="BG394" s="195">
        <f>IF(N394="zákl. přenesená",J394,0)</f>
        <v>0</v>
      </c>
      <c r="BH394" s="195">
        <f>IF(N394="sníž. přenesená",J394,0)</f>
        <v>0</v>
      </c>
      <c r="BI394" s="195">
        <f>IF(N394="nulová",J394,0)</f>
        <v>0</v>
      </c>
      <c r="BJ394" s="17" t="s">
        <v>77</v>
      </c>
      <c r="BK394" s="195">
        <f>ROUND(I394*H394,2)</f>
        <v>0</v>
      </c>
      <c r="BL394" s="17" t="s">
        <v>245</v>
      </c>
      <c r="BM394" s="17" t="s">
        <v>782</v>
      </c>
    </row>
    <row r="395" spans="2:65" s="1" customFormat="1" ht="14.5" customHeight="1">
      <c r="B395" s="34"/>
      <c r="C395" s="184" t="s">
        <v>783</v>
      </c>
      <c r="D395" s="184" t="s">
        <v>240</v>
      </c>
      <c r="E395" s="185" t="s">
        <v>784</v>
      </c>
      <c r="F395" s="186" t="s">
        <v>785</v>
      </c>
      <c r="G395" s="187" t="s">
        <v>357</v>
      </c>
      <c r="H395" s="188">
        <v>57.6</v>
      </c>
      <c r="I395" s="189"/>
      <c r="J395" s="190">
        <f>ROUND(I395*H395,2)</f>
        <v>0</v>
      </c>
      <c r="K395" s="186" t="s">
        <v>1</v>
      </c>
      <c r="L395" s="38"/>
      <c r="M395" s="191" t="s">
        <v>1</v>
      </c>
      <c r="N395" s="192" t="s">
        <v>41</v>
      </c>
      <c r="O395" s="60"/>
      <c r="P395" s="193">
        <f>O395*H395</f>
        <v>0</v>
      </c>
      <c r="Q395" s="193">
        <v>0</v>
      </c>
      <c r="R395" s="193">
        <f>Q395*H395</f>
        <v>0</v>
      </c>
      <c r="S395" s="193">
        <v>0</v>
      </c>
      <c r="T395" s="194">
        <f>S395*H395</f>
        <v>0</v>
      </c>
      <c r="AR395" s="17" t="s">
        <v>245</v>
      </c>
      <c r="AT395" s="17" t="s">
        <v>240</v>
      </c>
      <c r="AU395" s="17" t="s">
        <v>79</v>
      </c>
      <c r="AY395" s="17" t="s">
        <v>238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17" t="s">
        <v>77</v>
      </c>
      <c r="BK395" s="195">
        <f>ROUND(I395*H395,2)</f>
        <v>0</v>
      </c>
      <c r="BL395" s="17" t="s">
        <v>245</v>
      </c>
      <c r="BM395" s="17" t="s">
        <v>786</v>
      </c>
    </row>
    <row r="396" spans="2:47" s="1" customFormat="1" ht="18">
      <c r="B396" s="34"/>
      <c r="C396" s="35"/>
      <c r="D396" s="196" t="s">
        <v>407</v>
      </c>
      <c r="E396" s="35"/>
      <c r="F396" s="231" t="s">
        <v>787</v>
      </c>
      <c r="G396" s="35"/>
      <c r="H396" s="35"/>
      <c r="I396" s="113"/>
      <c r="J396" s="35"/>
      <c r="K396" s="35"/>
      <c r="L396" s="38"/>
      <c r="M396" s="198"/>
      <c r="N396" s="60"/>
      <c r="O396" s="60"/>
      <c r="P396" s="60"/>
      <c r="Q396" s="60"/>
      <c r="R396" s="60"/>
      <c r="S396" s="60"/>
      <c r="T396" s="61"/>
      <c r="AT396" s="17" t="s">
        <v>407</v>
      </c>
      <c r="AU396" s="17" t="s">
        <v>79</v>
      </c>
    </row>
    <row r="397" spans="2:51" s="12" customFormat="1" ht="10">
      <c r="B397" s="199"/>
      <c r="C397" s="200"/>
      <c r="D397" s="196" t="s">
        <v>249</v>
      </c>
      <c r="E397" s="201" t="s">
        <v>1</v>
      </c>
      <c r="F397" s="202" t="s">
        <v>788</v>
      </c>
      <c r="G397" s="200"/>
      <c r="H397" s="203">
        <v>57.6</v>
      </c>
      <c r="I397" s="204"/>
      <c r="J397" s="200"/>
      <c r="K397" s="200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249</v>
      </c>
      <c r="AU397" s="209" t="s">
        <v>79</v>
      </c>
      <c r="AV397" s="12" t="s">
        <v>79</v>
      </c>
      <c r="AW397" s="12" t="s">
        <v>32</v>
      </c>
      <c r="AX397" s="12" t="s">
        <v>77</v>
      </c>
      <c r="AY397" s="209" t="s">
        <v>238</v>
      </c>
    </row>
    <row r="398" spans="2:65" s="1" customFormat="1" ht="14.5" customHeight="1">
      <c r="B398" s="34"/>
      <c r="C398" s="184" t="s">
        <v>789</v>
      </c>
      <c r="D398" s="184" t="s">
        <v>240</v>
      </c>
      <c r="E398" s="185" t="s">
        <v>790</v>
      </c>
      <c r="F398" s="186" t="s">
        <v>791</v>
      </c>
      <c r="G398" s="187" t="s">
        <v>390</v>
      </c>
      <c r="H398" s="188">
        <v>1</v>
      </c>
      <c r="I398" s="189"/>
      <c r="J398" s="190">
        <f>ROUND(I398*H398,2)</f>
        <v>0</v>
      </c>
      <c r="K398" s="186" t="s">
        <v>1</v>
      </c>
      <c r="L398" s="38"/>
      <c r="M398" s="191" t="s">
        <v>1</v>
      </c>
      <c r="N398" s="192" t="s">
        <v>41</v>
      </c>
      <c r="O398" s="60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AR398" s="17" t="s">
        <v>245</v>
      </c>
      <c r="AT398" s="17" t="s">
        <v>240</v>
      </c>
      <c r="AU398" s="17" t="s">
        <v>79</v>
      </c>
      <c r="AY398" s="17" t="s">
        <v>238</v>
      </c>
      <c r="BE398" s="195">
        <f>IF(N398="základní",J398,0)</f>
        <v>0</v>
      </c>
      <c r="BF398" s="195">
        <f>IF(N398="snížená",J398,0)</f>
        <v>0</v>
      </c>
      <c r="BG398" s="195">
        <f>IF(N398="zákl. přenesená",J398,0)</f>
        <v>0</v>
      </c>
      <c r="BH398" s="195">
        <f>IF(N398="sníž. přenesená",J398,0)</f>
        <v>0</v>
      </c>
      <c r="BI398" s="195">
        <f>IF(N398="nulová",J398,0)</f>
        <v>0</v>
      </c>
      <c r="BJ398" s="17" t="s">
        <v>77</v>
      </c>
      <c r="BK398" s="195">
        <f>ROUND(I398*H398,2)</f>
        <v>0</v>
      </c>
      <c r="BL398" s="17" t="s">
        <v>245</v>
      </c>
      <c r="BM398" s="17" t="s">
        <v>792</v>
      </c>
    </row>
    <row r="399" spans="2:47" s="1" customFormat="1" ht="10">
      <c r="B399" s="34"/>
      <c r="C399" s="35"/>
      <c r="D399" s="196" t="s">
        <v>247</v>
      </c>
      <c r="E399" s="35"/>
      <c r="F399" s="197" t="s">
        <v>791</v>
      </c>
      <c r="G399" s="35"/>
      <c r="H399" s="35"/>
      <c r="I399" s="113"/>
      <c r="J399" s="35"/>
      <c r="K399" s="35"/>
      <c r="L399" s="38"/>
      <c r="M399" s="198"/>
      <c r="N399" s="60"/>
      <c r="O399" s="60"/>
      <c r="P399" s="60"/>
      <c r="Q399" s="60"/>
      <c r="R399" s="60"/>
      <c r="S399" s="60"/>
      <c r="T399" s="61"/>
      <c r="AT399" s="17" t="s">
        <v>247</v>
      </c>
      <c r="AU399" s="17" t="s">
        <v>79</v>
      </c>
    </row>
    <row r="400" spans="2:65" s="1" customFormat="1" ht="14.5" customHeight="1">
      <c r="B400" s="34"/>
      <c r="C400" s="184" t="s">
        <v>793</v>
      </c>
      <c r="D400" s="184" t="s">
        <v>240</v>
      </c>
      <c r="E400" s="185" t="s">
        <v>794</v>
      </c>
      <c r="F400" s="186" t="s">
        <v>795</v>
      </c>
      <c r="G400" s="187" t="s">
        <v>281</v>
      </c>
      <c r="H400" s="188">
        <v>2.4</v>
      </c>
      <c r="I400" s="189"/>
      <c r="J400" s="190">
        <f>ROUND(I400*H400,2)</f>
        <v>0</v>
      </c>
      <c r="K400" s="186" t="s">
        <v>1</v>
      </c>
      <c r="L400" s="38"/>
      <c r="M400" s="191" t="s">
        <v>1</v>
      </c>
      <c r="N400" s="192" t="s">
        <v>41</v>
      </c>
      <c r="O400" s="60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AR400" s="17" t="s">
        <v>245</v>
      </c>
      <c r="AT400" s="17" t="s">
        <v>240</v>
      </c>
      <c r="AU400" s="17" t="s">
        <v>79</v>
      </c>
      <c r="AY400" s="17" t="s">
        <v>238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17" t="s">
        <v>77</v>
      </c>
      <c r="BK400" s="195">
        <f>ROUND(I400*H400,2)</f>
        <v>0</v>
      </c>
      <c r="BL400" s="17" t="s">
        <v>245</v>
      </c>
      <c r="BM400" s="17" t="s">
        <v>796</v>
      </c>
    </row>
    <row r="401" spans="2:65" s="1" customFormat="1" ht="14.5" customHeight="1">
      <c r="B401" s="34"/>
      <c r="C401" s="184" t="s">
        <v>797</v>
      </c>
      <c r="D401" s="184" t="s">
        <v>240</v>
      </c>
      <c r="E401" s="185" t="s">
        <v>798</v>
      </c>
      <c r="F401" s="186" t="s">
        <v>799</v>
      </c>
      <c r="G401" s="187" t="s">
        <v>768</v>
      </c>
      <c r="H401" s="188">
        <v>50</v>
      </c>
      <c r="I401" s="189"/>
      <c r="J401" s="190">
        <f>ROUND(I401*H401,2)</f>
        <v>0</v>
      </c>
      <c r="K401" s="186" t="s">
        <v>1</v>
      </c>
      <c r="L401" s="38"/>
      <c r="M401" s="191" t="s">
        <v>1</v>
      </c>
      <c r="N401" s="192" t="s">
        <v>41</v>
      </c>
      <c r="O401" s="60"/>
      <c r="P401" s="193">
        <f>O401*H401</f>
        <v>0</v>
      </c>
      <c r="Q401" s="193">
        <v>0</v>
      </c>
      <c r="R401" s="193">
        <f>Q401*H401</f>
        <v>0</v>
      </c>
      <c r="S401" s="193">
        <v>0</v>
      </c>
      <c r="T401" s="194">
        <f>S401*H401</f>
        <v>0</v>
      </c>
      <c r="AR401" s="17" t="s">
        <v>245</v>
      </c>
      <c r="AT401" s="17" t="s">
        <v>240</v>
      </c>
      <c r="AU401" s="17" t="s">
        <v>79</v>
      </c>
      <c r="AY401" s="17" t="s">
        <v>238</v>
      </c>
      <c r="BE401" s="195">
        <f>IF(N401="základní",J401,0)</f>
        <v>0</v>
      </c>
      <c r="BF401" s="195">
        <f>IF(N401="snížená",J401,0)</f>
        <v>0</v>
      </c>
      <c r="BG401" s="195">
        <f>IF(N401="zákl. přenesená",J401,0)</f>
        <v>0</v>
      </c>
      <c r="BH401" s="195">
        <f>IF(N401="sníž. přenesená",J401,0)</f>
        <v>0</v>
      </c>
      <c r="BI401" s="195">
        <f>IF(N401="nulová",J401,0)</f>
        <v>0</v>
      </c>
      <c r="BJ401" s="17" t="s">
        <v>77</v>
      </c>
      <c r="BK401" s="195">
        <f>ROUND(I401*H401,2)</f>
        <v>0</v>
      </c>
      <c r="BL401" s="17" t="s">
        <v>245</v>
      </c>
      <c r="BM401" s="17" t="s">
        <v>800</v>
      </c>
    </row>
    <row r="402" spans="2:47" s="1" customFormat="1" ht="10">
      <c r="B402" s="34"/>
      <c r="C402" s="35"/>
      <c r="D402" s="196" t="s">
        <v>247</v>
      </c>
      <c r="E402" s="35"/>
      <c r="F402" s="197" t="s">
        <v>799</v>
      </c>
      <c r="G402" s="35"/>
      <c r="H402" s="35"/>
      <c r="I402" s="113"/>
      <c r="J402" s="35"/>
      <c r="K402" s="35"/>
      <c r="L402" s="38"/>
      <c r="M402" s="198"/>
      <c r="N402" s="60"/>
      <c r="O402" s="60"/>
      <c r="P402" s="60"/>
      <c r="Q402" s="60"/>
      <c r="R402" s="60"/>
      <c r="S402" s="60"/>
      <c r="T402" s="61"/>
      <c r="AT402" s="17" t="s">
        <v>247</v>
      </c>
      <c r="AU402" s="17" t="s">
        <v>79</v>
      </c>
    </row>
    <row r="403" spans="2:65" s="1" customFormat="1" ht="19" customHeight="1">
      <c r="B403" s="34"/>
      <c r="C403" s="184" t="s">
        <v>801</v>
      </c>
      <c r="D403" s="184" t="s">
        <v>240</v>
      </c>
      <c r="E403" s="185" t="s">
        <v>802</v>
      </c>
      <c r="F403" s="186" t="s">
        <v>803</v>
      </c>
      <c r="G403" s="187" t="s">
        <v>390</v>
      </c>
      <c r="H403" s="188">
        <v>88</v>
      </c>
      <c r="I403" s="189"/>
      <c r="J403" s="190">
        <f>ROUND(I403*H403,2)</f>
        <v>0</v>
      </c>
      <c r="K403" s="186" t="s">
        <v>244</v>
      </c>
      <c r="L403" s="38"/>
      <c r="M403" s="191" t="s">
        <v>1</v>
      </c>
      <c r="N403" s="192" t="s">
        <v>41</v>
      </c>
      <c r="O403" s="60"/>
      <c r="P403" s="193">
        <f>O403*H403</f>
        <v>0</v>
      </c>
      <c r="Q403" s="193">
        <v>1E-05</v>
      </c>
      <c r="R403" s="193">
        <f>Q403*H403</f>
        <v>0.00088</v>
      </c>
      <c r="S403" s="193">
        <v>0</v>
      </c>
      <c r="T403" s="194">
        <f>S403*H403</f>
        <v>0</v>
      </c>
      <c r="AR403" s="17" t="s">
        <v>245</v>
      </c>
      <c r="AT403" s="17" t="s">
        <v>240</v>
      </c>
      <c r="AU403" s="17" t="s">
        <v>79</v>
      </c>
      <c r="AY403" s="17" t="s">
        <v>238</v>
      </c>
      <c r="BE403" s="195">
        <f>IF(N403="základní",J403,0)</f>
        <v>0</v>
      </c>
      <c r="BF403" s="195">
        <f>IF(N403="snížená",J403,0)</f>
        <v>0</v>
      </c>
      <c r="BG403" s="195">
        <f>IF(N403="zákl. přenesená",J403,0)</f>
        <v>0</v>
      </c>
      <c r="BH403" s="195">
        <f>IF(N403="sníž. přenesená",J403,0)</f>
        <v>0</v>
      </c>
      <c r="BI403" s="195">
        <f>IF(N403="nulová",J403,0)</f>
        <v>0</v>
      </c>
      <c r="BJ403" s="17" t="s">
        <v>77</v>
      </c>
      <c r="BK403" s="195">
        <f>ROUND(I403*H403,2)</f>
        <v>0</v>
      </c>
      <c r="BL403" s="17" t="s">
        <v>245</v>
      </c>
      <c r="BM403" s="17" t="s">
        <v>804</v>
      </c>
    </row>
    <row r="404" spans="2:47" s="1" customFormat="1" ht="18">
      <c r="B404" s="34"/>
      <c r="C404" s="35"/>
      <c r="D404" s="196" t="s">
        <v>247</v>
      </c>
      <c r="E404" s="35"/>
      <c r="F404" s="197" t="s">
        <v>805</v>
      </c>
      <c r="G404" s="35"/>
      <c r="H404" s="35"/>
      <c r="I404" s="113"/>
      <c r="J404" s="35"/>
      <c r="K404" s="35"/>
      <c r="L404" s="38"/>
      <c r="M404" s="198"/>
      <c r="N404" s="60"/>
      <c r="O404" s="60"/>
      <c r="P404" s="60"/>
      <c r="Q404" s="60"/>
      <c r="R404" s="60"/>
      <c r="S404" s="60"/>
      <c r="T404" s="61"/>
      <c r="AT404" s="17" t="s">
        <v>247</v>
      </c>
      <c r="AU404" s="17" t="s">
        <v>79</v>
      </c>
    </row>
    <row r="405" spans="2:51" s="12" customFormat="1" ht="10">
      <c r="B405" s="199"/>
      <c r="C405" s="200"/>
      <c r="D405" s="196" t="s">
        <v>249</v>
      </c>
      <c r="E405" s="201" t="s">
        <v>1</v>
      </c>
      <c r="F405" s="202" t="s">
        <v>806</v>
      </c>
      <c r="G405" s="200"/>
      <c r="H405" s="203">
        <v>24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249</v>
      </c>
      <c r="AU405" s="209" t="s">
        <v>79</v>
      </c>
      <c r="AV405" s="12" t="s">
        <v>79</v>
      </c>
      <c r="AW405" s="12" t="s">
        <v>32</v>
      </c>
      <c r="AX405" s="12" t="s">
        <v>70</v>
      </c>
      <c r="AY405" s="209" t="s">
        <v>238</v>
      </c>
    </row>
    <row r="406" spans="2:51" s="12" customFormat="1" ht="10">
      <c r="B406" s="199"/>
      <c r="C406" s="200"/>
      <c r="D406" s="196" t="s">
        <v>249</v>
      </c>
      <c r="E406" s="201" t="s">
        <v>1</v>
      </c>
      <c r="F406" s="202" t="s">
        <v>807</v>
      </c>
      <c r="G406" s="200"/>
      <c r="H406" s="203">
        <v>64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249</v>
      </c>
      <c r="AU406" s="209" t="s">
        <v>79</v>
      </c>
      <c r="AV406" s="12" t="s">
        <v>79</v>
      </c>
      <c r="AW406" s="12" t="s">
        <v>32</v>
      </c>
      <c r="AX406" s="12" t="s">
        <v>70</v>
      </c>
      <c r="AY406" s="209" t="s">
        <v>238</v>
      </c>
    </row>
    <row r="407" spans="2:51" s="13" customFormat="1" ht="10">
      <c r="B407" s="210"/>
      <c r="C407" s="211"/>
      <c r="D407" s="196" t="s">
        <v>249</v>
      </c>
      <c r="E407" s="212" t="s">
        <v>1</v>
      </c>
      <c r="F407" s="213" t="s">
        <v>252</v>
      </c>
      <c r="G407" s="211"/>
      <c r="H407" s="214">
        <v>88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249</v>
      </c>
      <c r="AU407" s="220" t="s">
        <v>79</v>
      </c>
      <c r="AV407" s="13" t="s">
        <v>245</v>
      </c>
      <c r="AW407" s="13" t="s">
        <v>32</v>
      </c>
      <c r="AX407" s="13" t="s">
        <v>77</v>
      </c>
      <c r="AY407" s="220" t="s">
        <v>238</v>
      </c>
    </row>
    <row r="408" spans="2:65" s="1" customFormat="1" ht="19" customHeight="1">
      <c r="B408" s="34"/>
      <c r="C408" s="184" t="s">
        <v>808</v>
      </c>
      <c r="D408" s="184" t="s">
        <v>240</v>
      </c>
      <c r="E408" s="185" t="s">
        <v>809</v>
      </c>
      <c r="F408" s="186" t="s">
        <v>810</v>
      </c>
      <c r="G408" s="187" t="s">
        <v>390</v>
      </c>
      <c r="H408" s="188">
        <v>16</v>
      </c>
      <c r="I408" s="189"/>
      <c r="J408" s="190">
        <f>ROUND(I408*H408,2)</f>
        <v>0</v>
      </c>
      <c r="K408" s="186" t="s">
        <v>244</v>
      </c>
      <c r="L408" s="38"/>
      <c r="M408" s="191" t="s">
        <v>1</v>
      </c>
      <c r="N408" s="192" t="s">
        <v>41</v>
      </c>
      <c r="O408" s="60"/>
      <c r="P408" s="193">
        <f>O408*H408</f>
        <v>0</v>
      </c>
      <c r="Q408" s="193">
        <v>2E-05</v>
      </c>
      <c r="R408" s="193">
        <f>Q408*H408</f>
        <v>0.00032</v>
      </c>
      <c r="S408" s="193">
        <v>0</v>
      </c>
      <c r="T408" s="194">
        <f>S408*H408</f>
        <v>0</v>
      </c>
      <c r="AR408" s="17" t="s">
        <v>245</v>
      </c>
      <c r="AT408" s="17" t="s">
        <v>240</v>
      </c>
      <c r="AU408" s="17" t="s">
        <v>79</v>
      </c>
      <c r="AY408" s="17" t="s">
        <v>238</v>
      </c>
      <c r="BE408" s="195">
        <f>IF(N408="základní",J408,0)</f>
        <v>0</v>
      </c>
      <c r="BF408" s="195">
        <f>IF(N408="snížená",J408,0)</f>
        <v>0</v>
      </c>
      <c r="BG408" s="195">
        <f>IF(N408="zákl. přenesená",J408,0)</f>
        <v>0</v>
      </c>
      <c r="BH408" s="195">
        <f>IF(N408="sníž. přenesená",J408,0)</f>
        <v>0</v>
      </c>
      <c r="BI408" s="195">
        <f>IF(N408="nulová",J408,0)</f>
        <v>0</v>
      </c>
      <c r="BJ408" s="17" t="s">
        <v>77</v>
      </c>
      <c r="BK408" s="195">
        <f>ROUND(I408*H408,2)</f>
        <v>0</v>
      </c>
      <c r="BL408" s="17" t="s">
        <v>245</v>
      </c>
      <c r="BM408" s="17" t="s">
        <v>811</v>
      </c>
    </row>
    <row r="409" spans="2:47" s="1" customFormat="1" ht="18">
      <c r="B409" s="34"/>
      <c r="C409" s="35"/>
      <c r="D409" s="196" t="s">
        <v>247</v>
      </c>
      <c r="E409" s="35"/>
      <c r="F409" s="197" t="s">
        <v>812</v>
      </c>
      <c r="G409" s="35"/>
      <c r="H409" s="35"/>
      <c r="I409" s="113"/>
      <c r="J409" s="35"/>
      <c r="K409" s="35"/>
      <c r="L409" s="38"/>
      <c r="M409" s="198"/>
      <c r="N409" s="60"/>
      <c r="O409" s="60"/>
      <c r="P409" s="60"/>
      <c r="Q409" s="60"/>
      <c r="R409" s="60"/>
      <c r="S409" s="60"/>
      <c r="T409" s="61"/>
      <c r="AT409" s="17" t="s">
        <v>247</v>
      </c>
      <c r="AU409" s="17" t="s">
        <v>79</v>
      </c>
    </row>
    <row r="410" spans="2:51" s="12" customFormat="1" ht="10">
      <c r="B410" s="199"/>
      <c r="C410" s="200"/>
      <c r="D410" s="196" t="s">
        <v>249</v>
      </c>
      <c r="E410" s="201" t="s">
        <v>1</v>
      </c>
      <c r="F410" s="202" t="s">
        <v>813</v>
      </c>
      <c r="G410" s="200"/>
      <c r="H410" s="203">
        <v>16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249</v>
      </c>
      <c r="AU410" s="209" t="s">
        <v>79</v>
      </c>
      <c r="AV410" s="12" t="s">
        <v>79</v>
      </c>
      <c r="AW410" s="12" t="s">
        <v>32</v>
      </c>
      <c r="AX410" s="12" t="s">
        <v>70</v>
      </c>
      <c r="AY410" s="209" t="s">
        <v>238</v>
      </c>
    </row>
    <row r="411" spans="2:51" s="13" customFormat="1" ht="10">
      <c r="B411" s="210"/>
      <c r="C411" s="211"/>
      <c r="D411" s="196" t="s">
        <v>249</v>
      </c>
      <c r="E411" s="212" t="s">
        <v>1</v>
      </c>
      <c r="F411" s="213" t="s">
        <v>252</v>
      </c>
      <c r="G411" s="211"/>
      <c r="H411" s="214">
        <v>16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249</v>
      </c>
      <c r="AU411" s="220" t="s">
        <v>79</v>
      </c>
      <c r="AV411" s="13" t="s">
        <v>245</v>
      </c>
      <c r="AW411" s="13" t="s">
        <v>32</v>
      </c>
      <c r="AX411" s="13" t="s">
        <v>77</v>
      </c>
      <c r="AY411" s="220" t="s">
        <v>238</v>
      </c>
    </row>
    <row r="412" spans="2:65" s="1" customFormat="1" ht="19" customHeight="1">
      <c r="B412" s="34"/>
      <c r="C412" s="184" t="s">
        <v>814</v>
      </c>
      <c r="D412" s="184" t="s">
        <v>240</v>
      </c>
      <c r="E412" s="185" t="s">
        <v>815</v>
      </c>
      <c r="F412" s="186" t="s">
        <v>816</v>
      </c>
      <c r="G412" s="187" t="s">
        <v>390</v>
      </c>
      <c r="H412" s="188">
        <v>230</v>
      </c>
      <c r="I412" s="189"/>
      <c r="J412" s="190">
        <f>ROUND(I412*H412,2)</f>
        <v>0</v>
      </c>
      <c r="K412" s="186" t="s">
        <v>244</v>
      </c>
      <c r="L412" s="38"/>
      <c r="M412" s="191" t="s">
        <v>1</v>
      </c>
      <c r="N412" s="192" t="s">
        <v>41</v>
      </c>
      <c r="O412" s="60"/>
      <c r="P412" s="193">
        <f>O412*H412</f>
        <v>0</v>
      </c>
      <c r="Q412" s="193">
        <v>0.00033</v>
      </c>
      <c r="R412" s="193">
        <f>Q412*H412</f>
        <v>0.0759</v>
      </c>
      <c r="S412" s="193">
        <v>0</v>
      </c>
      <c r="T412" s="194">
        <f>S412*H412</f>
        <v>0</v>
      </c>
      <c r="AR412" s="17" t="s">
        <v>245</v>
      </c>
      <c r="AT412" s="17" t="s">
        <v>240</v>
      </c>
      <c r="AU412" s="17" t="s">
        <v>79</v>
      </c>
      <c r="AY412" s="17" t="s">
        <v>238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7" t="s">
        <v>77</v>
      </c>
      <c r="BK412" s="195">
        <f>ROUND(I412*H412,2)</f>
        <v>0</v>
      </c>
      <c r="BL412" s="17" t="s">
        <v>245</v>
      </c>
      <c r="BM412" s="17" t="s">
        <v>817</v>
      </c>
    </row>
    <row r="413" spans="2:47" s="1" customFormat="1" ht="18">
      <c r="B413" s="34"/>
      <c r="C413" s="35"/>
      <c r="D413" s="196" t="s">
        <v>247</v>
      </c>
      <c r="E413" s="35"/>
      <c r="F413" s="197" t="s">
        <v>818</v>
      </c>
      <c r="G413" s="35"/>
      <c r="H413" s="35"/>
      <c r="I413" s="113"/>
      <c r="J413" s="35"/>
      <c r="K413" s="35"/>
      <c r="L413" s="38"/>
      <c r="M413" s="198"/>
      <c r="N413" s="60"/>
      <c r="O413" s="60"/>
      <c r="P413" s="60"/>
      <c r="Q413" s="60"/>
      <c r="R413" s="60"/>
      <c r="S413" s="60"/>
      <c r="T413" s="61"/>
      <c r="AT413" s="17" t="s">
        <v>247</v>
      </c>
      <c r="AU413" s="17" t="s">
        <v>79</v>
      </c>
    </row>
    <row r="414" spans="2:51" s="12" customFormat="1" ht="10">
      <c r="B414" s="199"/>
      <c r="C414" s="200"/>
      <c r="D414" s="196" t="s">
        <v>249</v>
      </c>
      <c r="E414" s="201" t="s">
        <v>1</v>
      </c>
      <c r="F414" s="202" t="s">
        <v>819</v>
      </c>
      <c r="G414" s="200"/>
      <c r="H414" s="203">
        <v>230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249</v>
      </c>
      <c r="AU414" s="209" t="s">
        <v>79</v>
      </c>
      <c r="AV414" s="12" t="s">
        <v>79</v>
      </c>
      <c r="AW414" s="12" t="s">
        <v>32</v>
      </c>
      <c r="AX414" s="12" t="s">
        <v>77</v>
      </c>
      <c r="AY414" s="209" t="s">
        <v>238</v>
      </c>
    </row>
    <row r="415" spans="2:65" s="1" customFormat="1" ht="19" customHeight="1">
      <c r="B415" s="34"/>
      <c r="C415" s="184" t="s">
        <v>820</v>
      </c>
      <c r="D415" s="184" t="s">
        <v>240</v>
      </c>
      <c r="E415" s="185" t="s">
        <v>821</v>
      </c>
      <c r="F415" s="186" t="s">
        <v>822</v>
      </c>
      <c r="G415" s="187" t="s">
        <v>261</v>
      </c>
      <c r="H415" s="188">
        <v>2.838</v>
      </c>
      <c r="I415" s="189"/>
      <c r="J415" s="190">
        <f>ROUND(I415*H415,2)</f>
        <v>0</v>
      </c>
      <c r="K415" s="186" t="s">
        <v>244</v>
      </c>
      <c r="L415" s="38"/>
      <c r="M415" s="191" t="s">
        <v>1</v>
      </c>
      <c r="N415" s="192" t="s">
        <v>41</v>
      </c>
      <c r="O415" s="60"/>
      <c r="P415" s="193">
        <f>O415*H415</f>
        <v>0</v>
      </c>
      <c r="Q415" s="193">
        <v>0</v>
      </c>
      <c r="R415" s="193">
        <f>Q415*H415</f>
        <v>0</v>
      </c>
      <c r="S415" s="193">
        <v>2.4</v>
      </c>
      <c r="T415" s="194">
        <f>S415*H415</f>
        <v>6.8112</v>
      </c>
      <c r="AR415" s="17" t="s">
        <v>245</v>
      </c>
      <c r="AT415" s="17" t="s">
        <v>240</v>
      </c>
      <c r="AU415" s="17" t="s">
        <v>79</v>
      </c>
      <c r="AY415" s="17" t="s">
        <v>238</v>
      </c>
      <c r="BE415" s="195">
        <f>IF(N415="základní",J415,0)</f>
        <v>0</v>
      </c>
      <c r="BF415" s="195">
        <f>IF(N415="snížená",J415,0)</f>
        <v>0</v>
      </c>
      <c r="BG415" s="195">
        <f>IF(N415="zákl. přenesená",J415,0)</f>
        <v>0</v>
      </c>
      <c r="BH415" s="195">
        <f>IF(N415="sníž. přenesená",J415,0)</f>
        <v>0</v>
      </c>
      <c r="BI415" s="195">
        <f>IF(N415="nulová",J415,0)</f>
        <v>0</v>
      </c>
      <c r="BJ415" s="17" t="s">
        <v>77</v>
      </c>
      <c r="BK415" s="195">
        <f>ROUND(I415*H415,2)</f>
        <v>0</v>
      </c>
      <c r="BL415" s="17" t="s">
        <v>245</v>
      </c>
      <c r="BM415" s="17" t="s">
        <v>823</v>
      </c>
    </row>
    <row r="416" spans="2:47" s="1" customFormat="1" ht="10">
      <c r="B416" s="34"/>
      <c r="C416" s="35"/>
      <c r="D416" s="196" t="s">
        <v>247</v>
      </c>
      <c r="E416" s="35"/>
      <c r="F416" s="197" t="s">
        <v>824</v>
      </c>
      <c r="G416" s="35"/>
      <c r="H416" s="35"/>
      <c r="I416" s="113"/>
      <c r="J416" s="35"/>
      <c r="K416" s="35"/>
      <c r="L416" s="38"/>
      <c r="M416" s="198"/>
      <c r="N416" s="60"/>
      <c r="O416" s="60"/>
      <c r="P416" s="60"/>
      <c r="Q416" s="60"/>
      <c r="R416" s="60"/>
      <c r="S416" s="60"/>
      <c r="T416" s="61"/>
      <c r="AT416" s="17" t="s">
        <v>247</v>
      </c>
      <c r="AU416" s="17" t="s">
        <v>79</v>
      </c>
    </row>
    <row r="417" spans="2:51" s="12" customFormat="1" ht="10">
      <c r="B417" s="199"/>
      <c r="C417" s="200"/>
      <c r="D417" s="196" t="s">
        <v>249</v>
      </c>
      <c r="E417" s="201" t="s">
        <v>1</v>
      </c>
      <c r="F417" s="202" t="s">
        <v>825</v>
      </c>
      <c r="G417" s="200"/>
      <c r="H417" s="203">
        <v>2.838</v>
      </c>
      <c r="I417" s="204"/>
      <c r="J417" s="200"/>
      <c r="K417" s="200"/>
      <c r="L417" s="205"/>
      <c r="M417" s="206"/>
      <c r="N417" s="207"/>
      <c r="O417" s="207"/>
      <c r="P417" s="207"/>
      <c r="Q417" s="207"/>
      <c r="R417" s="207"/>
      <c r="S417" s="207"/>
      <c r="T417" s="208"/>
      <c r="AT417" s="209" t="s">
        <v>249</v>
      </c>
      <c r="AU417" s="209" t="s">
        <v>79</v>
      </c>
      <c r="AV417" s="12" t="s">
        <v>79</v>
      </c>
      <c r="AW417" s="12" t="s">
        <v>32</v>
      </c>
      <c r="AX417" s="12" t="s">
        <v>77</v>
      </c>
      <c r="AY417" s="209" t="s">
        <v>238</v>
      </c>
    </row>
    <row r="418" spans="2:65" s="1" customFormat="1" ht="19" customHeight="1">
      <c r="B418" s="34"/>
      <c r="C418" s="184" t="s">
        <v>826</v>
      </c>
      <c r="D418" s="184" t="s">
        <v>240</v>
      </c>
      <c r="E418" s="185" t="s">
        <v>827</v>
      </c>
      <c r="F418" s="186" t="s">
        <v>828</v>
      </c>
      <c r="G418" s="187" t="s">
        <v>281</v>
      </c>
      <c r="H418" s="188">
        <v>8.6</v>
      </c>
      <c r="I418" s="189"/>
      <c r="J418" s="190">
        <f>ROUND(I418*H418,2)</f>
        <v>0</v>
      </c>
      <c r="K418" s="186" t="s">
        <v>244</v>
      </c>
      <c r="L418" s="38"/>
      <c r="M418" s="191" t="s">
        <v>1</v>
      </c>
      <c r="N418" s="192" t="s">
        <v>41</v>
      </c>
      <c r="O418" s="60"/>
      <c r="P418" s="193">
        <f>O418*H418</f>
        <v>0</v>
      </c>
      <c r="Q418" s="193">
        <v>0</v>
      </c>
      <c r="R418" s="193">
        <f>Q418*H418</f>
        <v>0</v>
      </c>
      <c r="S418" s="193">
        <v>0.07</v>
      </c>
      <c r="T418" s="194">
        <f>S418*H418</f>
        <v>0.602</v>
      </c>
      <c r="AR418" s="17" t="s">
        <v>245</v>
      </c>
      <c r="AT418" s="17" t="s">
        <v>240</v>
      </c>
      <c r="AU418" s="17" t="s">
        <v>79</v>
      </c>
      <c r="AY418" s="17" t="s">
        <v>238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17" t="s">
        <v>77</v>
      </c>
      <c r="BK418" s="195">
        <f>ROUND(I418*H418,2)</f>
        <v>0</v>
      </c>
      <c r="BL418" s="17" t="s">
        <v>245</v>
      </c>
      <c r="BM418" s="17" t="s">
        <v>829</v>
      </c>
    </row>
    <row r="419" spans="2:47" s="1" customFormat="1" ht="10">
      <c r="B419" s="34"/>
      <c r="C419" s="35"/>
      <c r="D419" s="196" t="s">
        <v>247</v>
      </c>
      <c r="E419" s="35"/>
      <c r="F419" s="197" t="s">
        <v>828</v>
      </c>
      <c r="G419" s="35"/>
      <c r="H419" s="35"/>
      <c r="I419" s="113"/>
      <c r="J419" s="35"/>
      <c r="K419" s="35"/>
      <c r="L419" s="38"/>
      <c r="M419" s="198"/>
      <c r="N419" s="60"/>
      <c r="O419" s="60"/>
      <c r="P419" s="60"/>
      <c r="Q419" s="60"/>
      <c r="R419" s="60"/>
      <c r="S419" s="60"/>
      <c r="T419" s="61"/>
      <c r="AT419" s="17" t="s">
        <v>247</v>
      </c>
      <c r="AU419" s="17" t="s">
        <v>79</v>
      </c>
    </row>
    <row r="420" spans="2:51" s="12" customFormat="1" ht="10">
      <c r="B420" s="199"/>
      <c r="C420" s="200"/>
      <c r="D420" s="196" t="s">
        <v>249</v>
      </c>
      <c r="E420" s="201" t="s">
        <v>1</v>
      </c>
      <c r="F420" s="202" t="s">
        <v>830</v>
      </c>
      <c r="G420" s="200"/>
      <c r="H420" s="203">
        <v>4.2</v>
      </c>
      <c r="I420" s="204"/>
      <c r="J420" s="200"/>
      <c r="K420" s="200"/>
      <c r="L420" s="205"/>
      <c r="M420" s="206"/>
      <c r="N420" s="207"/>
      <c r="O420" s="207"/>
      <c r="P420" s="207"/>
      <c r="Q420" s="207"/>
      <c r="R420" s="207"/>
      <c r="S420" s="207"/>
      <c r="T420" s="208"/>
      <c r="AT420" s="209" t="s">
        <v>249</v>
      </c>
      <c r="AU420" s="209" t="s">
        <v>79</v>
      </c>
      <c r="AV420" s="12" t="s">
        <v>79</v>
      </c>
      <c r="AW420" s="12" t="s">
        <v>32</v>
      </c>
      <c r="AX420" s="12" t="s">
        <v>70</v>
      </c>
      <c r="AY420" s="209" t="s">
        <v>238</v>
      </c>
    </row>
    <row r="421" spans="2:51" s="12" customFormat="1" ht="10">
      <c r="B421" s="199"/>
      <c r="C421" s="200"/>
      <c r="D421" s="196" t="s">
        <v>249</v>
      </c>
      <c r="E421" s="201" t="s">
        <v>1</v>
      </c>
      <c r="F421" s="202" t="s">
        <v>831</v>
      </c>
      <c r="G421" s="200"/>
      <c r="H421" s="203">
        <v>4.4</v>
      </c>
      <c r="I421" s="204"/>
      <c r="J421" s="200"/>
      <c r="K421" s="200"/>
      <c r="L421" s="205"/>
      <c r="M421" s="206"/>
      <c r="N421" s="207"/>
      <c r="O421" s="207"/>
      <c r="P421" s="207"/>
      <c r="Q421" s="207"/>
      <c r="R421" s="207"/>
      <c r="S421" s="207"/>
      <c r="T421" s="208"/>
      <c r="AT421" s="209" t="s">
        <v>249</v>
      </c>
      <c r="AU421" s="209" t="s">
        <v>79</v>
      </c>
      <c r="AV421" s="12" t="s">
        <v>79</v>
      </c>
      <c r="AW421" s="12" t="s">
        <v>32</v>
      </c>
      <c r="AX421" s="12" t="s">
        <v>70</v>
      </c>
      <c r="AY421" s="209" t="s">
        <v>238</v>
      </c>
    </row>
    <row r="422" spans="2:51" s="13" customFormat="1" ht="10">
      <c r="B422" s="210"/>
      <c r="C422" s="211"/>
      <c r="D422" s="196" t="s">
        <v>249</v>
      </c>
      <c r="E422" s="212" t="s">
        <v>1</v>
      </c>
      <c r="F422" s="213" t="s">
        <v>252</v>
      </c>
      <c r="G422" s="211"/>
      <c r="H422" s="214">
        <v>8.6</v>
      </c>
      <c r="I422" s="215"/>
      <c r="J422" s="211"/>
      <c r="K422" s="211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249</v>
      </c>
      <c r="AU422" s="220" t="s">
        <v>79</v>
      </c>
      <c r="AV422" s="13" t="s">
        <v>245</v>
      </c>
      <c r="AW422" s="13" t="s">
        <v>32</v>
      </c>
      <c r="AX422" s="13" t="s">
        <v>77</v>
      </c>
      <c r="AY422" s="220" t="s">
        <v>238</v>
      </c>
    </row>
    <row r="423" spans="2:65" s="1" customFormat="1" ht="19" customHeight="1">
      <c r="B423" s="34"/>
      <c r="C423" s="184" t="s">
        <v>832</v>
      </c>
      <c r="D423" s="184" t="s">
        <v>240</v>
      </c>
      <c r="E423" s="185" t="s">
        <v>833</v>
      </c>
      <c r="F423" s="186" t="s">
        <v>834</v>
      </c>
      <c r="G423" s="187" t="s">
        <v>261</v>
      </c>
      <c r="H423" s="188">
        <v>0.5</v>
      </c>
      <c r="I423" s="189"/>
      <c r="J423" s="190">
        <f>ROUND(I423*H423,2)</f>
        <v>0</v>
      </c>
      <c r="K423" s="186" t="s">
        <v>244</v>
      </c>
      <c r="L423" s="38"/>
      <c r="M423" s="191" t="s">
        <v>1</v>
      </c>
      <c r="N423" s="192" t="s">
        <v>41</v>
      </c>
      <c r="O423" s="60"/>
      <c r="P423" s="193">
        <f>O423*H423</f>
        <v>0</v>
      </c>
      <c r="Q423" s="193">
        <v>0</v>
      </c>
      <c r="R423" s="193">
        <f>Q423*H423</f>
        <v>0</v>
      </c>
      <c r="S423" s="193">
        <v>2.2</v>
      </c>
      <c r="T423" s="194">
        <f>S423*H423</f>
        <v>1.1</v>
      </c>
      <c r="AR423" s="17" t="s">
        <v>245</v>
      </c>
      <c r="AT423" s="17" t="s">
        <v>240</v>
      </c>
      <c r="AU423" s="17" t="s">
        <v>79</v>
      </c>
      <c r="AY423" s="17" t="s">
        <v>238</v>
      </c>
      <c r="BE423" s="195">
        <f>IF(N423="základní",J423,0)</f>
        <v>0</v>
      </c>
      <c r="BF423" s="195">
        <f>IF(N423="snížená",J423,0)</f>
        <v>0</v>
      </c>
      <c r="BG423" s="195">
        <f>IF(N423="zákl. přenesená",J423,0)</f>
        <v>0</v>
      </c>
      <c r="BH423" s="195">
        <f>IF(N423="sníž. přenesená",J423,0)</f>
        <v>0</v>
      </c>
      <c r="BI423" s="195">
        <f>IF(N423="nulová",J423,0)</f>
        <v>0</v>
      </c>
      <c r="BJ423" s="17" t="s">
        <v>77</v>
      </c>
      <c r="BK423" s="195">
        <f>ROUND(I423*H423,2)</f>
        <v>0</v>
      </c>
      <c r="BL423" s="17" t="s">
        <v>245</v>
      </c>
      <c r="BM423" s="17" t="s">
        <v>835</v>
      </c>
    </row>
    <row r="424" spans="2:47" s="1" customFormat="1" ht="10">
      <c r="B424" s="34"/>
      <c r="C424" s="35"/>
      <c r="D424" s="196" t="s">
        <v>247</v>
      </c>
      <c r="E424" s="35"/>
      <c r="F424" s="197" t="s">
        <v>836</v>
      </c>
      <c r="G424" s="35"/>
      <c r="H424" s="35"/>
      <c r="I424" s="113"/>
      <c r="J424" s="35"/>
      <c r="K424" s="35"/>
      <c r="L424" s="38"/>
      <c r="M424" s="198"/>
      <c r="N424" s="60"/>
      <c r="O424" s="60"/>
      <c r="P424" s="60"/>
      <c r="Q424" s="60"/>
      <c r="R424" s="60"/>
      <c r="S424" s="60"/>
      <c r="T424" s="61"/>
      <c r="AT424" s="17" t="s">
        <v>247</v>
      </c>
      <c r="AU424" s="17" t="s">
        <v>79</v>
      </c>
    </row>
    <row r="425" spans="2:51" s="12" customFormat="1" ht="10">
      <c r="B425" s="199"/>
      <c r="C425" s="200"/>
      <c r="D425" s="196" t="s">
        <v>249</v>
      </c>
      <c r="E425" s="201" t="s">
        <v>1</v>
      </c>
      <c r="F425" s="202" t="s">
        <v>837</v>
      </c>
      <c r="G425" s="200"/>
      <c r="H425" s="203">
        <v>0.5</v>
      </c>
      <c r="I425" s="204"/>
      <c r="J425" s="200"/>
      <c r="K425" s="200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249</v>
      </c>
      <c r="AU425" s="209" t="s">
        <v>79</v>
      </c>
      <c r="AV425" s="12" t="s">
        <v>79</v>
      </c>
      <c r="AW425" s="12" t="s">
        <v>32</v>
      </c>
      <c r="AX425" s="12" t="s">
        <v>77</v>
      </c>
      <c r="AY425" s="209" t="s">
        <v>238</v>
      </c>
    </row>
    <row r="426" spans="2:65" s="1" customFormat="1" ht="19" customHeight="1">
      <c r="B426" s="34"/>
      <c r="C426" s="184" t="s">
        <v>838</v>
      </c>
      <c r="D426" s="184" t="s">
        <v>240</v>
      </c>
      <c r="E426" s="185" t="s">
        <v>839</v>
      </c>
      <c r="F426" s="186" t="s">
        <v>840</v>
      </c>
      <c r="G426" s="187" t="s">
        <v>261</v>
      </c>
      <c r="H426" s="188">
        <v>6.54</v>
      </c>
      <c r="I426" s="189"/>
      <c r="J426" s="190">
        <f>ROUND(I426*H426,2)</f>
        <v>0</v>
      </c>
      <c r="K426" s="186" t="s">
        <v>244</v>
      </c>
      <c r="L426" s="38"/>
      <c r="M426" s="191" t="s">
        <v>1</v>
      </c>
      <c r="N426" s="192" t="s">
        <v>41</v>
      </c>
      <c r="O426" s="60"/>
      <c r="P426" s="193">
        <f>O426*H426</f>
        <v>0</v>
      </c>
      <c r="Q426" s="193">
        <v>0</v>
      </c>
      <c r="R426" s="193">
        <f>Q426*H426</f>
        <v>0</v>
      </c>
      <c r="S426" s="193">
        <v>2.2</v>
      </c>
      <c r="T426" s="194">
        <f>S426*H426</f>
        <v>14.388000000000002</v>
      </c>
      <c r="AR426" s="17" t="s">
        <v>245</v>
      </c>
      <c r="AT426" s="17" t="s">
        <v>240</v>
      </c>
      <c r="AU426" s="17" t="s">
        <v>79</v>
      </c>
      <c r="AY426" s="17" t="s">
        <v>238</v>
      </c>
      <c r="BE426" s="195">
        <f>IF(N426="základní",J426,0)</f>
        <v>0</v>
      </c>
      <c r="BF426" s="195">
        <f>IF(N426="snížená",J426,0)</f>
        <v>0</v>
      </c>
      <c r="BG426" s="195">
        <f>IF(N426="zákl. přenesená",J426,0)</f>
        <v>0</v>
      </c>
      <c r="BH426" s="195">
        <f>IF(N426="sníž. přenesená",J426,0)</f>
        <v>0</v>
      </c>
      <c r="BI426" s="195">
        <f>IF(N426="nulová",J426,0)</f>
        <v>0</v>
      </c>
      <c r="BJ426" s="17" t="s">
        <v>77</v>
      </c>
      <c r="BK426" s="195">
        <f>ROUND(I426*H426,2)</f>
        <v>0</v>
      </c>
      <c r="BL426" s="17" t="s">
        <v>245</v>
      </c>
      <c r="BM426" s="17" t="s">
        <v>841</v>
      </c>
    </row>
    <row r="427" spans="2:47" s="1" customFormat="1" ht="18">
      <c r="B427" s="34"/>
      <c r="C427" s="35"/>
      <c r="D427" s="196" t="s">
        <v>247</v>
      </c>
      <c r="E427" s="35"/>
      <c r="F427" s="197" t="s">
        <v>842</v>
      </c>
      <c r="G427" s="35"/>
      <c r="H427" s="35"/>
      <c r="I427" s="113"/>
      <c r="J427" s="35"/>
      <c r="K427" s="35"/>
      <c r="L427" s="38"/>
      <c r="M427" s="198"/>
      <c r="N427" s="60"/>
      <c r="O427" s="60"/>
      <c r="P427" s="60"/>
      <c r="Q427" s="60"/>
      <c r="R427" s="60"/>
      <c r="S427" s="60"/>
      <c r="T427" s="61"/>
      <c r="AT427" s="17" t="s">
        <v>247</v>
      </c>
      <c r="AU427" s="17" t="s">
        <v>79</v>
      </c>
    </row>
    <row r="428" spans="2:51" s="12" customFormat="1" ht="10">
      <c r="B428" s="199"/>
      <c r="C428" s="200"/>
      <c r="D428" s="196" t="s">
        <v>249</v>
      </c>
      <c r="E428" s="201" t="s">
        <v>173</v>
      </c>
      <c r="F428" s="202" t="s">
        <v>843</v>
      </c>
      <c r="G428" s="200"/>
      <c r="H428" s="203">
        <v>137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249</v>
      </c>
      <c r="AU428" s="209" t="s">
        <v>79</v>
      </c>
      <c r="AV428" s="12" t="s">
        <v>79</v>
      </c>
      <c r="AW428" s="12" t="s">
        <v>32</v>
      </c>
      <c r="AX428" s="12" t="s">
        <v>70</v>
      </c>
      <c r="AY428" s="209" t="s">
        <v>238</v>
      </c>
    </row>
    <row r="429" spans="2:51" s="12" customFormat="1" ht="10">
      <c r="B429" s="199"/>
      <c r="C429" s="200"/>
      <c r="D429" s="196" t="s">
        <v>249</v>
      </c>
      <c r="E429" s="201" t="s">
        <v>1</v>
      </c>
      <c r="F429" s="202" t="s">
        <v>844</v>
      </c>
      <c r="G429" s="200"/>
      <c r="H429" s="203">
        <v>6.54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249</v>
      </c>
      <c r="AU429" s="209" t="s">
        <v>79</v>
      </c>
      <c r="AV429" s="12" t="s">
        <v>79</v>
      </c>
      <c r="AW429" s="12" t="s">
        <v>32</v>
      </c>
      <c r="AX429" s="12" t="s">
        <v>77</v>
      </c>
      <c r="AY429" s="209" t="s">
        <v>238</v>
      </c>
    </row>
    <row r="430" spans="2:65" s="1" customFormat="1" ht="19" customHeight="1">
      <c r="B430" s="34"/>
      <c r="C430" s="184" t="s">
        <v>845</v>
      </c>
      <c r="D430" s="184" t="s">
        <v>240</v>
      </c>
      <c r="E430" s="185" t="s">
        <v>846</v>
      </c>
      <c r="F430" s="186" t="s">
        <v>847</v>
      </c>
      <c r="G430" s="187" t="s">
        <v>261</v>
      </c>
      <c r="H430" s="188">
        <v>0.781</v>
      </c>
      <c r="I430" s="189"/>
      <c r="J430" s="190">
        <f>ROUND(I430*H430,2)</f>
        <v>0</v>
      </c>
      <c r="K430" s="186" t="s">
        <v>244</v>
      </c>
      <c r="L430" s="38"/>
      <c r="M430" s="191" t="s">
        <v>1</v>
      </c>
      <c r="N430" s="192" t="s">
        <v>41</v>
      </c>
      <c r="O430" s="60"/>
      <c r="P430" s="193">
        <f>O430*H430</f>
        <v>0</v>
      </c>
      <c r="Q430" s="193">
        <v>0</v>
      </c>
      <c r="R430" s="193">
        <f>Q430*H430</f>
        <v>0</v>
      </c>
      <c r="S430" s="193">
        <v>2.2</v>
      </c>
      <c r="T430" s="194">
        <f>S430*H430</f>
        <v>1.7182000000000002</v>
      </c>
      <c r="AR430" s="17" t="s">
        <v>245</v>
      </c>
      <c r="AT430" s="17" t="s">
        <v>240</v>
      </c>
      <c r="AU430" s="17" t="s">
        <v>79</v>
      </c>
      <c r="AY430" s="17" t="s">
        <v>238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17" t="s">
        <v>77</v>
      </c>
      <c r="BK430" s="195">
        <f>ROUND(I430*H430,2)</f>
        <v>0</v>
      </c>
      <c r="BL430" s="17" t="s">
        <v>245</v>
      </c>
      <c r="BM430" s="17" t="s">
        <v>848</v>
      </c>
    </row>
    <row r="431" spans="2:47" s="1" customFormat="1" ht="18">
      <c r="B431" s="34"/>
      <c r="C431" s="35"/>
      <c r="D431" s="196" t="s">
        <v>247</v>
      </c>
      <c r="E431" s="35"/>
      <c r="F431" s="197" t="s">
        <v>849</v>
      </c>
      <c r="G431" s="35"/>
      <c r="H431" s="35"/>
      <c r="I431" s="113"/>
      <c r="J431" s="35"/>
      <c r="K431" s="35"/>
      <c r="L431" s="38"/>
      <c r="M431" s="198"/>
      <c r="N431" s="60"/>
      <c r="O431" s="60"/>
      <c r="P431" s="60"/>
      <c r="Q431" s="60"/>
      <c r="R431" s="60"/>
      <c r="S431" s="60"/>
      <c r="T431" s="61"/>
      <c r="AT431" s="17" t="s">
        <v>247</v>
      </c>
      <c r="AU431" s="17" t="s">
        <v>79</v>
      </c>
    </row>
    <row r="432" spans="2:51" s="12" customFormat="1" ht="10">
      <c r="B432" s="199"/>
      <c r="C432" s="200"/>
      <c r="D432" s="196" t="s">
        <v>249</v>
      </c>
      <c r="E432" s="201" t="s">
        <v>1</v>
      </c>
      <c r="F432" s="202" t="s">
        <v>850</v>
      </c>
      <c r="G432" s="200"/>
      <c r="H432" s="203">
        <v>0.781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249</v>
      </c>
      <c r="AU432" s="209" t="s">
        <v>79</v>
      </c>
      <c r="AV432" s="12" t="s">
        <v>79</v>
      </c>
      <c r="AW432" s="12" t="s">
        <v>32</v>
      </c>
      <c r="AX432" s="12" t="s">
        <v>77</v>
      </c>
      <c r="AY432" s="209" t="s">
        <v>238</v>
      </c>
    </row>
    <row r="433" spans="2:65" s="1" customFormat="1" ht="19" customHeight="1">
      <c r="B433" s="34"/>
      <c r="C433" s="184" t="s">
        <v>851</v>
      </c>
      <c r="D433" s="184" t="s">
        <v>240</v>
      </c>
      <c r="E433" s="185" t="s">
        <v>852</v>
      </c>
      <c r="F433" s="186" t="s">
        <v>853</v>
      </c>
      <c r="G433" s="187" t="s">
        <v>261</v>
      </c>
      <c r="H433" s="188">
        <v>4.538</v>
      </c>
      <c r="I433" s="189"/>
      <c r="J433" s="190">
        <f>ROUND(I433*H433,2)</f>
        <v>0</v>
      </c>
      <c r="K433" s="186" t="s">
        <v>244</v>
      </c>
      <c r="L433" s="38"/>
      <c r="M433" s="191" t="s">
        <v>1</v>
      </c>
      <c r="N433" s="192" t="s">
        <v>41</v>
      </c>
      <c r="O433" s="60"/>
      <c r="P433" s="193">
        <f>O433*H433</f>
        <v>0</v>
      </c>
      <c r="Q433" s="193">
        <v>0</v>
      </c>
      <c r="R433" s="193">
        <f>Q433*H433</f>
        <v>0</v>
      </c>
      <c r="S433" s="193">
        <v>2.2</v>
      </c>
      <c r="T433" s="194">
        <f>S433*H433</f>
        <v>9.983600000000001</v>
      </c>
      <c r="AR433" s="17" t="s">
        <v>245</v>
      </c>
      <c r="AT433" s="17" t="s">
        <v>240</v>
      </c>
      <c r="AU433" s="17" t="s">
        <v>79</v>
      </c>
      <c r="AY433" s="17" t="s">
        <v>238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17" t="s">
        <v>77</v>
      </c>
      <c r="BK433" s="195">
        <f>ROUND(I433*H433,2)</f>
        <v>0</v>
      </c>
      <c r="BL433" s="17" t="s">
        <v>245</v>
      </c>
      <c r="BM433" s="17" t="s">
        <v>854</v>
      </c>
    </row>
    <row r="434" spans="2:47" s="1" customFormat="1" ht="10">
      <c r="B434" s="34"/>
      <c r="C434" s="35"/>
      <c r="D434" s="196" t="s">
        <v>247</v>
      </c>
      <c r="E434" s="35"/>
      <c r="F434" s="197" t="s">
        <v>855</v>
      </c>
      <c r="G434" s="35"/>
      <c r="H434" s="35"/>
      <c r="I434" s="113"/>
      <c r="J434" s="35"/>
      <c r="K434" s="35"/>
      <c r="L434" s="38"/>
      <c r="M434" s="198"/>
      <c r="N434" s="60"/>
      <c r="O434" s="60"/>
      <c r="P434" s="60"/>
      <c r="Q434" s="60"/>
      <c r="R434" s="60"/>
      <c r="S434" s="60"/>
      <c r="T434" s="61"/>
      <c r="AT434" s="17" t="s">
        <v>247</v>
      </c>
      <c r="AU434" s="17" t="s">
        <v>79</v>
      </c>
    </row>
    <row r="435" spans="2:51" s="12" customFormat="1" ht="10">
      <c r="B435" s="199"/>
      <c r="C435" s="200"/>
      <c r="D435" s="196" t="s">
        <v>249</v>
      </c>
      <c r="E435" s="201" t="s">
        <v>188</v>
      </c>
      <c r="F435" s="202" t="s">
        <v>856</v>
      </c>
      <c r="G435" s="200"/>
      <c r="H435" s="203">
        <v>18.15</v>
      </c>
      <c r="I435" s="204"/>
      <c r="J435" s="200"/>
      <c r="K435" s="200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249</v>
      </c>
      <c r="AU435" s="209" t="s">
        <v>79</v>
      </c>
      <c r="AV435" s="12" t="s">
        <v>79</v>
      </c>
      <c r="AW435" s="12" t="s">
        <v>32</v>
      </c>
      <c r="AX435" s="12" t="s">
        <v>70</v>
      </c>
      <c r="AY435" s="209" t="s">
        <v>238</v>
      </c>
    </row>
    <row r="436" spans="2:51" s="12" customFormat="1" ht="10">
      <c r="B436" s="199"/>
      <c r="C436" s="200"/>
      <c r="D436" s="196" t="s">
        <v>249</v>
      </c>
      <c r="E436" s="201" t="s">
        <v>1</v>
      </c>
      <c r="F436" s="202" t="s">
        <v>857</v>
      </c>
      <c r="G436" s="200"/>
      <c r="H436" s="203">
        <v>4.538</v>
      </c>
      <c r="I436" s="204"/>
      <c r="J436" s="200"/>
      <c r="K436" s="200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249</v>
      </c>
      <c r="AU436" s="209" t="s">
        <v>79</v>
      </c>
      <c r="AV436" s="12" t="s">
        <v>79</v>
      </c>
      <c r="AW436" s="12" t="s">
        <v>32</v>
      </c>
      <c r="AX436" s="12" t="s">
        <v>77</v>
      </c>
      <c r="AY436" s="209" t="s">
        <v>238</v>
      </c>
    </row>
    <row r="437" spans="2:65" s="1" customFormat="1" ht="19" customHeight="1">
      <c r="B437" s="34"/>
      <c r="C437" s="184" t="s">
        <v>858</v>
      </c>
      <c r="D437" s="184" t="s">
        <v>240</v>
      </c>
      <c r="E437" s="185" t="s">
        <v>859</v>
      </c>
      <c r="F437" s="186" t="s">
        <v>860</v>
      </c>
      <c r="G437" s="187" t="s">
        <v>357</v>
      </c>
      <c r="H437" s="188">
        <v>15.564</v>
      </c>
      <c r="I437" s="189"/>
      <c r="J437" s="190">
        <f>ROUND(I437*H437,2)</f>
        <v>0</v>
      </c>
      <c r="K437" s="186" t="s">
        <v>505</v>
      </c>
      <c r="L437" s="38"/>
      <c r="M437" s="191" t="s">
        <v>1</v>
      </c>
      <c r="N437" s="192" t="s">
        <v>41</v>
      </c>
      <c r="O437" s="60"/>
      <c r="P437" s="193">
        <f>O437*H437</f>
        <v>0</v>
      </c>
      <c r="Q437" s="193">
        <v>0</v>
      </c>
      <c r="R437" s="193">
        <f>Q437*H437</f>
        <v>0</v>
      </c>
      <c r="S437" s="193">
        <v>0.066</v>
      </c>
      <c r="T437" s="194">
        <f>S437*H437</f>
        <v>1.0272240000000001</v>
      </c>
      <c r="AR437" s="17" t="s">
        <v>245</v>
      </c>
      <c r="AT437" s="17" t="s">
        <v>240</v>
      </c>
      <c r="AU437" s="17" t="s">
        <v>79</v>
      </c>
      <c r="AY437" s="17" t="s">
        <v>238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17" t="s">
        <v>77</v>
      </c>
      <c r="BK437" s="195">
        <f>ROUND(I437*H437,2)</f>
        <v>0</v>
      </c>
      <c r="BL437" s="17" t="s">
        <v>245</v>
      </c>
      <c r="BM437" s="17" t="s">
        <v>861</v>
      </c>
    </row>
    <row r="438" spans="2:47" s="1" customFormat="1" ht="10">
      <c r="B438" s="34"/>
      <c r="C438" s="35"/>
      <c r="D438" s="196" t="s">
        <v>247</v>
      </c>
      <c r="E438" s="35"/>
      <c r="F438" s="197" t="s">
        <v>862</v>
      </c>
      <c r="G438" s="35"/>
      <c r="H438" s="35"/>
      <c r="I438" s="113"/>
      <c r="J438" s="35"/>
      <c r="K438" s="35"/>
      <c r="L438" s="38"/>
      <c r="M438" s="198"/>
      <c r="N438" s="60"/>
      <c r="O438" s="60"/>
      <c r="P438" s="60"/>
      <c r="Q438" s="60"/>
      <c r="R438" s="60"/>
      <c r="S438" s="60"/>
      <c r="T438" s="61"/>
      <c r="AT438" s="17" t="s">
        <v>247</v>
      </c>
      <c r="AU438" s="17" t="s">
        <v>79</v>
      </c>
    </row>
    <row r="439" spans="2:51" s="12" customFormat="1" ht="10">
      <c r="B439" s="199"/>
      <c r="C439" s="200"/>
      <c r="D439" s="196" t="s">
        <v>249</v>
      </c>
      <c r="E439" s="201" t="s">
        <v>1</v>
      </c>
      <c r="F439" s="202" t="s">
        <v>863</v>
      </c>
      <c r="G439" s="200"/>
      <c r="H439" s="203">
        <v>12.96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249</v>
      </c>
      <c r="AU439" s="209" t="s">
        <v>79</v>
      </c>
      <c r="AV439" s="12" t="s">
        <v>79</v>
      </c>
      <c r="AW439" s="12" t="s">
        <v>32</v>
      </c>
      <c r="AX439" s="12" t="s">
        <v>70</v>
      </c>
      <c r="AY439" s="209" t="s">
        <v>238</v>
      </c>
    </row>
    <row r="440" spans="2:51" s="12" customFormat="1" ht="10">
      <c r="B440" s="199"/>
      <c r="C440" s="200"/>
      <c r="D440" s="196" t="s">
        <v>249</v>
      </c>
      <c r="E440" s="201" t="s">
        <v>1</v>
      </c>
      <c r="F440" s="202" t="s">
        <v>864</v>
      </c>
      <c r="G440" s="200"/>
      <c r="H440" s="203">
        <v>2.604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249</v>
      </c>
      <c r="AU440" s="209" t="s">
        <v>79</v>
      </c>
      <c r="AV440" s="12" t="s">
        <v>79</v>
      </c>
      <c r="AW440" s="12" t="s">
        <v>32</v>
      </c>
      <c r="AX440" s="12" t="s">
        <v>70</v>
      </c>
      <c r="AY440" s="209" t="s">
        <v>238</v>
      </c>
    </row>
    <row r="441" spans="2:51" s="13" customFormat="1" ht="10">
      <c r="B441" s="210"/>
      <c r="C441" s="211"/>
      <c r="D441" s="196" t="s">
        <v>249</v>
      </c>
      <c r="E441" s="212" t="s">
        <v>1</v>
      </c>
      <c r="F441" s="213" t="s">
        <v>252</v>
      </c>
      <c r="G441" s="211"/>
      <c r="H441" s="214">
        <v>15.564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249</v>
      </c>
      <c r="AU441" s="220" t="s">
        <v>79</v>
      </c>
      <c r="AV441" s="13" t="s">
        <v>245</v>
      </c>
      <c r="AW441" s="13" t="s">
        <v>32</v>
      </c>
      <c r="AX441" s="13" t="s">
        <v>77</v>
      </c>
      <c r="AY441" s="220" t="s">
        <v>238</v>
      </c>
    </row>
    <row r="442" spans="2:65" s="1" customFormat="1" ht="19" customHeight="1">
      <c r="B442" s="34"/>
      <c r="C442" s="184" t="s">
        <v>865</v>
      </c>
      <c r="D442" s="184" t="s">
        <v>240</v>
      </c>
      <c r="E442" s="185" t="s">
        <v>866</v>
      </c>
      <c r="F442" s="186" t="s">
        <v>867</v>
      </c>
      <c r="G442" s="187" t="s">
        <v>357</v>
      </c>
      <c r="H442" s="188">
        <v>1.728</v>
      </c>
      <c r="I442" s="189"/>
      <c r="J442" s="190">
        <f>ROUND(I442*H442,2)</f>
        <v>0</v>
      </c>
      <c r="K442" s="186" t="s">
        <v>244</v>
      </c>
      <c r="L442" s="38"/>
      <c r="M442" s="191" t="s">
        <v>1</v>
      </c>
      <c r="N442" s="192" t="s">
        <v>41</v>
      </c>
      <c r="O442" s="60"/>
      <c r="P442" s="193">
        <f>O442*H442</f>
        <v>0</v>
      </c>
      <c r="Q442" s="193">
        <v>0</v>
      </c>
      <c r="R442" s="193">
        <f>Q442*H442</f>
        <v>0</v>
      </c>
      <c r="S442" s="193">
        <v>0.75</v>
      </c>
      <c r="T442" s="194">
        <f>S442*H442</f>
        <v>1.296</v>
      </c>
      <c r="AR442" s="17" t="s">
        <v>245</v>
      </c>
      <c r="AT442" s="17" t="s">
        <v>240</v>
      </c>
      <c r="AU442" s="17" t="s">
        <v>79</v>
      </c>
      <c r="AY442" s="17" t="s">
        <v>238</v>
      </c>
      <c r="BE442" s="195">
        <f>IF(N442="základní",J442,0)</f>
        <v>0</v>
      </c>
      <c r="BF442" s="195">
        <f>IF(N442="snížená",J442,0)</f>
        <v>0</v>
      </c>
      <c r="BG442" s="195">
        <f>IF(N442="zákl. přenesená",J442,0)</f>
        <v>0</v>
      </c>
      <c r="BH442" s="195">
        <f>IF(N442="sníž. přenesená",J442,0)</f>
        <v>0</v>
      </c>
      <c r="BI442" s="195">
        <f>IF(N442="nulová",J442,0)</f>
        <v>0</v>
      </c>
      <c r="BJ442" s="17" t="s">
        <v>77</v>
      </c>
      <c r="BK442" s="195">
        <f>ROUND(I442*H442,2)</f>
        <v>0</v>
      </c>
      <c r="BL442" s="17" t="s">
        <v>245</v>
      </c>
      <c r="BM442" s="17" t="s">
        <v>868</v>
      </c>
    </row>
    <row r="443" spans="2:47" s="1" customFormat="1" ht="10">
      <c r="B443" s="34"/>
      <c r="C443" s="35"/>
      <c r="D443" s="196" t="s">
        <v>247</v>
      </c>
      <c r="E443" s="35"/>
      <c r="F443" s="197" t="s">
        <v>869</v>
      </c>
      <c r="G443" s="35"/>
      <c r="H443" s="35"/>
      <c r="I443" s="113"/>
      <c r="J443" s="35"/>
      <c r="K443" s="35"/>
      <c r="L443" s="38"/>
      <c r="M443" s="198"/>
      <c r="N443" s="60"/>
      <c r="O443" s="60"/>
      <c r="P443" s="60"/>
      <c r="Q443" s="60"/>
      <c r="R443" s="60"/>
      <c r="S443" s="60"/>
      <c r="T443" s="61"/>
      <c r="AT443" s="17" t="s">
        <v>247</v>
      </c>
      <c r="AU443" s="17" t="s">
        <v>79</v>
      </c>
    </row>
    <row r="444" spans="2:51" s="12" customFormat="1" ht="10">
      <c r="B444" s="199"/>
      <c r="C444" s="200"/>
      <c r="D444" s="196" t="s">
        <v>249</v>
      </c>
      <c r="E444" s="201" t="s">
        <v>1</v>
      </c>
      <c r="F444" s="202" t="s">
        <v>870</v>
      </c>
      <c r="G444" s="200"/>
      <c r="H444" s="203">
        <v>1.728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249</v>
      </c>
      <c r="AU444" s="209" t="s">
        <v>79</v>
      </c>
      <c r="AV444" s="12" t="s">
        <v>79</v>
      </c>
      <c r="AW444" s="12" t="s">
        <v>32</v>
      </c>
      <c r="AX444" s="12" t="s">
        <v>77</v>
      </c>
      <c r="AY444" s="209" t="s">
        <v>238</v>
      </c>
    </row>
    <row r="445" spans="2:65" s="1" customFormat="1" ht="19" customHeight="1">
      <c r="B445" s="34"/>
      <c r="C445" s="184" t="s">
        <v>871</v>
      </c>
      <c r="D445" s="184" t="s">
        <v>240</v>
      </c>
      <c r="E445" s="185" t="s">
        <v>872</v>
      </c>
      <c r="F445" s="186" t="s">
        <v>873</v>
      </c>
      <c r="G445" s="187" t="s">
        <v>357</v>
      </c>
      <c r="H445" s="188">
        <v>5.006</v>
      </c>
      <c r="I445" s="189"/>
      <c r="J445" s="190">
        <f>ROUND(I445*H445,2)</f>
        <v>0</v>
      </c>
      <c r="K445" s="186" t="s">
        <v>244</v>
      </c>
      <c r="L445" s="38"/>
      <c r="M445" s="191" t="s">
        <v>1</v>
      </c>
      <c r="N445" s="192" t="s">
        <v>41</v>
      </c>
      <c r="O445" s="60"/>
      <c r="P445" s="193">
        <f>O445*H445</f>
        <v>0</v>
      </c>
      <c r="Q445" s="193">
        <v>0</v>
      </c>
      <c r="R445" s="193">
        <f>Q445*H445</f>
        <v>0</v>
      </c>
      <c r="S445" s="193">
        <v>0.025</v>
      </c>
      <c r="T445" s="194">
        <f>S445*H445</f>
        <v>0.12515</v>
      </c>
      <c r="AR445" s="17" t="s">
        <v>245</v>
      </c>
      <c r="AT445" s="17" t="s">
        <v>240</v>
      </c>
      <c r="AU445" s="17" t="s">
        <v>79</v>
      </c>
      <c r="AY445" s="17" t="s">
        <v>238</v>
      </c>
      <c r="BE445" s="195">
        <f>IF(N445="základní",J445,0)</f>
        <v>0</v>
      </c>
      <c r="BF445" s="195">
        <f>IF(N445="snížená",J445,0)</f>
        <v>0</v>
      </c>
      <c r="BG445" s="195">
        <f>IF(N445="zákl. přenesená",J445,0)</f>
        <v>0</v>
      </c>
      <c r="BH445" s="195">
        <f>IF(N445="sníž. přenesená",J445,0)</f>
        <v>0</v>
      </c>
      <c r="BI445" s="195">
        <f>IF(N445="nulová",J445,0)</f>
        <v>0</v>
      </c>
      <c r="BJ445" s="17" t="s">
        <v>77</v>
      </c>
      <c r="BK445" s="195">
        <f>ROUND(I445*H445,2)</f>
        <v>0</v>
      </c>
      <c r="BL445" s="17" t="s">
        <v>245</v>
      </c>
      <c r="BM445" s="17" t="s">
        <v>874</v>
      </c>
    </row>
    <row r="446" spans="2:47" s="1" customFormat="1" ht="18">
      <c r="B446" s="34"/>
      <c r="C446" s="35"/>
      <c r="D446" s="196" t="s">
        <v>247</v>
      </c>
      <c r="E446" s="35"/>
      <c r="F446" s="197" t="s">
        <v>875</v>
      </c>
      <c r="G446" s="35"/>
      <c r="H446" s="35"/>
      <c r="I446" s="113"/>
      <c r="J446" s="35"/>
      <c r="K446" s="35"/>
      <c r="L446" s="38"/>
      <c r="M446" s="198"/>
      <c r="N446" s="60"/>
      <c r="O446" s="60"/>
      <c r="P446" s="60"/>
      <c r="Q446" s="60"/>
      <c r="R446" s="60"/>
      <c r="S446" s="60"/>
      <c r="T446" s="61"/>
      <c r="AT446" s="17" t="s">
        <v>247</v>
      </c>
      <c r="AU446" s="17" t="s">
        <v>79</v>
      </c>
    </row>
    <row r="447" spans="2:51" s="12" customFormat="1" ht="10">
      <c r="B447" s="199"/>
      <c r="C447" s="200"/>
      <c r="D447" s="196" t="s">
        <v>249</v>
      </c>
      <c r="E447" s="201" t="s">
        <v>1</v>
      </c>
      <c r="F447" s="202" t="s">
        <v>876</v>
      </c>
      <c r="G447" s="200"/>
      <c r="H447" s="203">
        <v>5.006</v>
      </c>
      <c r="I447" s="204"/>
      <c r="J447" s="200"/>
      <c r="K447" s="200"/>
      <c r="L447" s="205"/>
      <c r="M447" s="206"/>
      <c r="N447" s="207"/>
      <c r="O447" s="207"/>
      <c r="P447" s="207"/>
      <c r="Q447" s="207"/>
      <c r="R447" s="207"/>
      <c r="S447" s="207"/>
      <c r="T447" s="208"/>
      <c r="AT447" s="209" t="s">
        <v>249</v>
      </c>
      <c r="AU447" s="209" t="s">
        <v>79</v>
      </c>
      <c r="AV447" s="12" t="s">
        <v>79</v>
      </c>
      <c r="AW447" s="12" t="s">
        <v>32</v>
      </c>
      <c r="AX447" s="12" t="s">
        <v>77</v>
      </c>
      <c r="AY447" s="209" t="s">
        <v>238</v>
      </c>
    </row>
    <row r="448" spans="2:65" s="1" customFormat="1" ht="19" customHeight="1">
      <c r="B448" s="34"/>
      <c r="C448" s="184" t="s">
        <v>877</v>
      </c>
      <c r="D448" s="184" t="s">
        <v>240</v>
      </c>
      <c r="E448" s="185" t="s">
        <v>878</v>
      </c>
      <c r="F448" s="186" t="s">
        <v>879</v>
      </c>
      <c r="G448" s="187" t="s">
        <v>261</v>
      </c>
      <c r="H448" s="188">
        <v>4.5</v>
      </c>
      <c r="I448" s="189"/>
      <c r="J448" s="190">
        <f>ROUND(I448*H448,2)</f>
        <v>0</v>
      </c>
      <c r="K448" s="186" t="s">
        <v>244</v>
      </c>
      <c r="L448" s="38"/>
      <c r="M448" s="191" t="s">
        <v>1</v>
      </c>
      <c r="N448" s="192" t="s">
        <v>41</v>
      </c>
      <c r="O448" s="60"/>
      <c r="P448" s="193">
        <f>O448*H448</f>
        <v>0</v>
      </c>
      <c r="Q448" s="193">
        <v>0</v>
      </c>
      <c r="R448" s="193">
        <f>Q448*H448</f>
        <v>0</v>
      </c>
      <c r="S448" s="193">
        <v>2.4</v>
      </c>
      <c r="T448" s="194">
        <f>S448*H448</f>
        <v>10.799999999999999</v>
      </c>
      <c r="AR448" s="17" t="s">
        <v>245</v>
      </c>
      <c r="AT448" s="17" t="s">
        <v>240</v>
      </c>
      <c r="AU448" s="17" t="s">
        <v>79</v>
      </c>
      <c r="AY448" s="17" t="s">
        <v>238</v>
      </c>
      <c r="BE448" s="195">
        <f>IF(N448="základní",J448,0)</f>
        <v>0</v>
      </c>
      <c r="BF448" s="195">
        <f>IF(N448="snížená",J448,0)</f>
        <v>0</v>
      </c>
      <c r="BG448" s="195">
        <f>IF(N448="zákl. přenesená",J448,0)</f>
        <v>0</v>
      </c>
      <c r="BH448" s="195">
        <f>IF(N448="sníž. přenesená",J448,0)</f>
        <v>0</v>
      </c>
      <c r="BI448" s="195">
        <f>IF(N448="nulová",J448,0)</f>
        <v>0</v>
      </c>
      <c r="BJ448" s="17" t="s">
        <v>77</v>
      </c>
      <c r="BK448" s="195">
        <f>ROUND(I448*H448,2)</f>
        <v>0</v>
      </c>
      <c r="BL448" s="17" t="s">
        <v>245</v>
      </c>
      <c r="BM448" s="17" t="s">
        <v>880</v>
      </c>
    </row>
    <row r="449" spans="2:47" s="1" customFormat="1" ht="18">
      <c r="B449" s="34"/>
      <c r="C449" s="35"/>
      <c r="D449" s="196" t="s">
        <v>247</v>
      </c>
      <c r="E449" s="35"/>
      <c r="F449" s="197" t="s">
        <v>881</v>
      </c>
      <c r="G449" s="35"/>
      <c r="H449" s="35"/>
      <c r="I449" s="113"/>
      <c r="J449" s="35"/>
      <c r="K449" s="35"/>
      <c r="L449" s="38"/>
      <c r="M449" s="198"/>
      <c r="N449" s="60"/>
      <c r="O449" s="60"/>
      <c r="P449" s="60"/>
      <c r="Q449" s="60"/>
      <c r="R449" s="60"/>
      <c r="S449" s="60"/>
      <c r="T449" s="61"/>
      <c r="AT449" s="17" t="s">
        <v>247</v>
      </c>
      <c r="AU449" s="17" t="s">
        <v>79</v>
      </c>
    </row>
    <row r="450" spans="2:51" s="12" customFormat="1" ht="10">
      <c r="B450" s="199"/>
      <c r="C450" s="200"/>
      <c r="D450" s="196" t="s">
        <v>249</v>
      </c>
      <c r="E450" s="201" t="s">
        <v>1</v>
      </c>
      <c r="F450" s="202" t="s">
        <v>882</v>
      </c>
      <c r="G450" s="200"/>
      <c r="H450" s="203">
        <v>4.5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249</v>
      </c>
      <c r="AU450" s="209" t="s">
        <v>79</v>
      </c>
      <c r="AV450" s="12" t="s">
        <v>79</v>
      </c>
      <c r="AW450" s="12" t="s">
        <v>32</v>
      </c>
      <c r="AX450" s="12" t="s">
        <v>77</v>
      </c>
      <c r="AY450" s="209" t="s">
        <v>238</v>
      </c>
    </row>
    <row r="451" spans="2:65" s="1" customFormat="1" ht="19" customHeight="1">
      <c r="B451" s="34"/>
      <c r="C451" s="184" t="s">
        <v>883</v>
      </c>
      <c r="D451" s="184" t="s">
        <v>240</v>
      </c>
      <c r="E451" s="185" t="s">
        <v>884</v>
      </c>
      <c r="F451" s="186" t="s">
        <v>885</v>
      </c>
      <c r="G451" s="187" t="s">
        <v>261</v>
      </c>
      <c r="H451" s="188">
        <v>2.814</v>
      </c>
      <c r="I451" s="189"/>
      <c r="J451" s="190">
        <f>ROUND(I451*H451,2)</f>
        <v>0</v>
      </c>
      <c r="K451" s="186" t="s">
        <v>244</v>
      </c>
      <c r="L451" s="38"/>
      <c r="M451" s="191" t="s">
        <v>1</v>
      </c>
      <c r="N451" s="192" t="s">
        <v>41</v>
      </c>
      <c r="O451" s="60"/>
      <c r="P451" s="193">
        <f>O451*H451</f>
        <v>0</v>
      </c>
      <c r="Q451" s="193">
        <v>0</v>
      </c>
      <c r="R451" s="193">
        <f>Q451*H451</f>
        <v>0</v>
      </c>
      <c r="S451" s="193">
        <v>2.2</v>
      </c>
      <c r="T451" s="194">
        <f>S451*H451</f>
        <v>6.1908</v>
      </c>
      <c r="AR451" s="17" t="s">
        <v>245</v>
      </c>
      <c r="AT451" s="17" t="s">
        <v>240</v>
      </c>
      <c r="AU451" s="17" t="s">
        <v>79</v>
      </c>
      <c r="AY451" s="17" t="s">
        <v>238</v>
      </c>
      <c r="BE451" s="195">
        <f>IF(N451="základní",J451,0)</f>
        <v>0</v>
      </c>
      <c r="BF451" s="195">
        <f>IF(N451="snížená",J451,0)</f>
        <v>0</v>
      </c>
      <c r="BG451" s="195">
        <f>IF(N451="zákl. přenesená",J451,0)</f>
        <v>0</v>
      </c>
      <c r="BH451" s="195">
        <f>IF(N451="sníž. přenesená",J451,0)</f>
        <v>0</v>
      </c>
      <c r="BI451" s="195">
        <f>IF(N451="nulová",J451,0)</f>
        <v>0</v>
      </c>
      <c r="BJ451" s="17" t="s">
        <v>77</v>
      </c>
      <c r="BK451" s="195">
        <f>ROUND(I451*H451,2)</f>
        <v>0</v>
      </c>
      <c r="BL451" s="17" t="s">
        <v>245</v>
      </c>
      <c r="BM451" s="17" t="s">
        <v>886</v>
      </c>
    </row>
    <row r="452" spans="2:47" s="1" customFormat="1" ht="18">
      <c r="B452" s="34"/>
      <c r="C452" s="35"/>
      <c r="D452" s="196" t="s">
        <v>247</v>
      </c>
      <c r="E452" s="35"/>
      <c r="F452" s="197" t="s">
        <v>887</v>
      </c>
      <c r="G452" s="35"/>
      <c r="H452" s="35"/>
      <c r="I452" s="113"/>
      <c r="J452" s="35"/>
      <c r="K452" s="35"/>
      <c r="L452" s="38"/>
      <c r="M452" s="198"/>
      <c r="N452" s="60"/>
      <c r="O452" s="60"/>
      <c r="P452" s="60"/>
      <c r="Q452" s="60"/>
      <c r="R452" s="60"/>
      <c r="S452" s="60"/>
      <c r="T452" s="61"/>
      <c r="AT452" s="17" t="s">
        <v>247</v>
      </c>
      <c r="AU452" s="17" t="s">
        <v>79</v>
      </c>
    </row>
    <row r="453" spans="2:51" s="12" customFormat="1" ht="10">
      <c r="B453" s="199"/>
      <c r="C453" s="200"/>
      <c r="D453" s="196" t="s">
        <v>249</v>
      </c>
      <c r="E453" s="201" t="s">
        <v>1</v>
      </c>
      <c r="F453" s="202" t="s">
        <v>888</v>
      </c>
      <c r="G453" s="200"/>
      <c r="H453" s="203">
        <v>1.346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249</v>
      </c>
      <c r="AU453" s="209" t="s">
        <v>79</v>
      </c>
      <c r="AV453" s="12" t="s">
        <v>79</v>
      </c>
      <c r="AW453" s="12" t="s">
        <v>32</v>
      </c>
      <c r="AX453" s="12" t="s">
        <v>70</v>
      </c>
      <c r="AY453" s="209" t="s">
        <v>238</v>
      </c>
    </row>
    <row r="454" spans="2:51" s="12" customFormat="1" ht="10">
      <c r="B454" s="199"/>
      <c r="C454" s="200"/>
      <c r="D454" s="196" t="s">
        <v>249</v>
      </c>
      <c r="E454" s="201" t="s">
        <v>1</v>
      </c>
      <c r="F454" s="202" t="s">
        <v>889</v>
      </c>
      <c r="G454" s="200"/>
      <c r="H454" s="203">
        <v>1.468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249</v>
      </c>
      <c r="AU454" s="209" t="s">
        <v>79</v>
      </c>
      <c r="AV454" s="12" t="s">
        <v>79</v>
      </c>
      <c r="AW454" s="12" t="s">
        <v>32</v>
      </c>
      <c r="AX454" s="12" t="s">
        <v>70</v>
      </c>
      <c r="AY454" s="209" t="s">
        <v>238</v>
      </c>
    </row>
    <row r="455" spans="2:51" s="13" customFormat="1" ht="10">
      <c r="B455" s="210"/>
      <c r="C455" s="211"/>
      <c r="D455" s="196" t="s">
        <v>249</v>
      </c>
      <c r="E455" s="212" t="s">
        <v>1</v>
      </c>
      <c r="F455" s="213" t="s">
        <v>252</v>
      </c>
      <c r="G455" s="211"/>
      <c r="H455" s="214">
        <v>2.814</v>
      </c>
      <c r="I455" s="215"/>
      <c r="J455" s="211"/>
      <c r="K455" s="211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249</v>
      </c>
      <c r="AU455" s="220" t="s">
        <v>79</v>
      </c>
      <c r="AV455" s="13" t="s">
        <v>245</v>
      </c>
      <c r="AW455" s="13" t="s">
        <v>32</v>
      </c>
      <c r="AX455" s="13" t="s">
        <v>77</v>
      </c>
      <c r="AY455" s="220" t="s">
        <v>238</v>
      </c>
    </row>
    <row r="456" spans="2:65" s="1" customFormat="1" ht="19" customHeight="1">
      <c r="B456" s="34"/>
      <c r="C456" s="184" t="s">
        <v>890</v>
      </c>
      <c r="D456" s="184" t="s">
        <v>240</v>
      </c>
      <c r="E456" s="185" t="s">
        <v>891</v>
      </c>
      <c r="F456" s="186" t="s">
        <v>892</v>
      </c>
      <c r="G456" s="187" t="s">
        <v>390</v>
      </c>
      <c r="H456" s="188">
        <v>2</v>
      </c>
      <c r="I456" s="189"/>
      <c r="J456" s="190">
        <f>ROUND(I456*H456,2)</f>
        <v>0</v>
      </c>
      <c r="K456" s="186" t="s">
        <v>244</v>
      </c>
      <c r="L456" s="38"/>
      <c r="M456" s="191" t="s">
        <v>1</v>
      </c>
      <c r="N456" s="192" t="s">
        <v>41</v>
      </c>
      <c r="O456" s="60"/>
      <c r="P456" s="193">
        <f>O456*H456</f>
        <v>0</v>
      </c>
      <c r="Q456" s="193">
        <v>0</v>
      </c>
      <c r="R456" s="193">
        <f>Q456*H456</f>
        <v>0</v>
      </c>
      <c r="S456" s="193">
        <v>0.037</v>
      </c>
      <c r="T456" s="194">
        <f>S456*H456</f>
        <v>0.074</v>
      </c>
      <c r="AR456" s="17" t="s">
        <v>245</v>
      </c>
      <c r="AT456" s="17" t="s">
        <v>240</v>
      </c>
      <c r="AU456" s="17" t="s">
        <v>79</v>
      </c>
      <c r="AY456" s="17" t="s">
        <v>238</v>
      </c>
      <c r="BE456" s="195">
        <f>IF(N456="základní",J456,0)</f>
        <v>0</v>
      </c>
      <c r="BF456" s="195">
        <f>IF(N456="snížená",J456,0)</f>
        <v>0</v>
      </c>
      <c r="BG456" s="195">
        <f>IF(N456="zákl. přenesená",J456,0)</f>
        <v>0</v>
      </c>
      <c r="BH456" s="195">
        <f>IF(N456="sníž. přenesená",J456,0)</f>
        <v>0</v>
      </c>
      <c r="BI456" s="195">
        <f>IF(N456="nulová",J456,0)</f>
        <v>0</v>
      </c>
      <c r="BJ456" s="17" t="s">
        <v>77</v>
      </c>
      <c r="BK456" s="195">
        <f>ROUND(I456*H456,2)</f>
        <v>0</v>
      </c>
      <c r="BL456" s="17" t="s">
        <v>245</v>
      </c>
      <c r="BM456" s="17" t="s">
        <v>893</v>
      </c>
    </row>
    <row r="457" spans="2:47" s="1" customFormat="1" ht="18">
      <c r="B457" s="34"/>
      <c r="C457" s="35"/>
      <c r="D457" s="196" t="s">
        <v>247</v>
      </c>
      <c r="E457" s="35"/>
      <c r="F457" s="197" t="s">
        <v>894</v>
      </c>
      <c r="G457" s="35"/>
      <c r="H457" s="35"/>
      <c r="I457" s="113"/>
      <c r="J457" s="35"/>
      <c r="K457" s="35"/>
      <c r="L457" s="38"/>
      <c r="M457" s="198"/>
      <c r="N457" s="60"/>
      <c r="O457" s="60"/>
      <c r="P457" s="60"/>
      <c r="Q457" s="60"/>
      <c r="R457" s="60"/>
      <c r="S457" s="60"/>
      <c r="T457" s="61"/>
      <c r="AT457" s="17" t="s">
        <v>247</v>
      </c>
      <c r="AU457" s="17" t="s">
        <v>79</v>
      </c>
    </row>
    <row r="458" spans="2:51" s="12" customFormat="1" ht="10">
      <c r="B458" s="199"/>
      <c r="C458" s="200"/>
      <c r="D458" s="196" t="s">
        <v>249</v>
      </c>
      <c r="E458" s="201" t="s">
        <v>1</v>
      </c>
      <c r="F458" s="202" t="s">
        <v>895</v>
      </c>
      <c r="G458" s="200"/>
      <c r="H458" s="203">
        <v>2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249</v>
      </c>
      <c r="AU458" s="209" t="s">
        <v>79</v>
      </c>
      <c r="AV458" s="12" t="s">
        <v>79</v>
      </c>
      <c r="AW458" s="12" t="s">
        <v>32</v>
      </c>
      <c r="AX458" s="12" t="s">
        <v>77</v>
      </c>
      <c r="AY458" s="209" t="s">
        <v>238</v>
      </c>
    </row>
    <row r="459" spans="2:65" s="1" customFormat="1" ht="19" customHeight="1">
      <c r="B459" s="34"/>
      <c r="C459" s="184" t="s">
        <v>896</v>
      </c>
      <c r="D459" s="184" t="s">
        <v>240</v>
      </c>
      <c r="E459" s="185" t="s">
        <v>897</v>
      </c>
      <c r="F459" s="186" t="s">
        <v>898</v>
      </c>
      <c r="G459" s="187" t="s">
        <v>390</v>
      </c>
      <c r="H459" s="188">
        <v>3</v>
      </c>
      <c r="I459" s="189"/>
      <c r="J459" s="190">
        <f>ROUND(I459*H459,2)</f>
        <v>0</v>
      </c>
      <c r="K459" s="186" t="s">
        <v>244</v>
      </c>
      <c r="L459" s="38"/>
      <c r="M459" s="191" t="s">
        <v>1</v>
      </c>
      <c r="N459" s="192" t="s">
        <v>41</v>
      </c>
      <c r="O459" s="60"/>
      <c r="P459" s="193">
        <f>O459*H459</f>
        <v>0</v>
      </c>
      <c r="Q459" s="193">
        <v>0</v>
      </c>
      <c r="R459" s="193">
        <f>Q459*H459</f>
        <v>0</v>
      </c>
      <c r="S459" s="193">
        <v>0.037</v>
      </c>
      <c r="T459" s="194">
        <f>S459*H459</f>
        <v>0.11099999999999999</v>
      </c>
      <c r="AR459" s="17" t="s">
        <v>245</v>
      </c>
      <c r="AT459" s="17" t="s">
        <v>240</v>
      </c>
      <c r="AU459" s="17" t="s">
        <v>79</v>
      </c>
      <c r="AY459" s="17" t="s">
        <v>238</v>
      </c>
      <c r="BE459" s="195">
        <f>IF(N459="základní",J459,0)</f>
        <v>0</v>
      </c>
      <c r="BF459" s="195">
        <f>IF(N459="snížená",J459,0)</f>
        <v>0</v>
      </c>
      <c r="BG459" s="195">
        <f>IF(N459="zákl. přenesená",J459,0)</f>
        <v>0</v>
      </c>
      <c r="BH459" s="195">
        <f>IF(N459="sníž. přenesená",J459,0)</f>
        <v>0</v>
      </c>
      <c r="BI459" s="195">
        <f>IF(N459="nulová",J459,0)</f>
        <v>0</v>
      </c>
      <c r="BJ459" s="17" t="s">
        <v>77</v>
      </c>
      <c r="BK459" s="195">
        <f>ROUND(I459*H459,2)</f>
        <v>0</v>
      </c>
      <c r="BL459" s="17" t="s">
        <v>245</v>
      </c>
      <c r="BM459" s="17" t="s">
        <v>899</v>
      </c>
    </row>
    <row r="460" spans="2:47" s="1" customFormat="1" ht="18">
      <c r="B460" s="34"/>
      <c r="C460" s="35"/>
      <c r="D460" s="196" t="s">
        <v>247</v>
      </c>
      <c r="E460" s="35"/>
      <c r="F460" s="197" t="s">
        <v>900</v>
      </c>
      <c r="G460" s="35"/>
      <c r="H460" s="35"/>
      <c r="I460" s="113"/>
      <c r="J460" s="35"/>
      <c r="K460" s="35"/>
      <c r="L460" s="38"/>
      <c r="M460" s="198"/>
      <c r="N460" s="60"/>
      <c r="O460" s="60"/>
      <c r="P460" s="60"/>
      <c r="Q460" s="60"/>
      <c r="R460" s="60"/>
      <c r="S460" s="60"/>
      <c r="T460" s="61"/>
      <c r="AT460" s="17" t="s">
        <v>247</v>
      </c>
      <c r="AU460" s="17" t="s">
        <v>79</v>
      </c>
    </row>
    <row r="461" spans="2:51" s="12" customFormat="1" ht="10">
      <c r="B461" s="199"/>
      <c r="C461" s="200"/>
      <c r="D461" s="196" t="s">
        <v>249</v>
      </c>
      <c r="E461" s="201" t="s">
        <v>1</v>
      </c>
      <c r="F461" s="202" t="s">
        <v>901</v>
      </c>
      <c r="G461" s="200"/>
      <c r="H461" s="203">
        <v>3</v>
      </c>
      <c r="I461" s="204"/>
      <c r="J461" s="200"/>
      <c r="K461" s="200"/>
      <c r="L461" s="205"/>
      <c r="M461" s="206"/>
      <c r="N461" s="207"/>
      <c r="O461" s="207"/>
      <c r="P461" s="207"/>
      <c r="Q461" s="207"/>
      <c r="R461" s="207"/>
      <c r="S461" s="207"/>
      <c r="T461" s="208"/>
      <c r="AT461" s="209" t="s">
        <v>249</v>
      </c>
      <c r="AU461" s="209" t="s">
        <v>79</v>
      </c>
      <c r="AV461" s="12" t="s">
        <v>79</v>
      </c>
      <c r="AW461" s="12" t="s">
        <v>32</v>
      </c>
      <c r="AX461" s="12" t="s">
        <v>77</v>
      </c>
      <c r="AY461" s="209" t="s">
        <v>238</v>
      </c>
    </row>
    <row r="462" spans="2:65" s="1" customFormat="1" ht="19" customHeight="1">
      <c r="B462" s="34"/>
      <c r="C462" s="184" t="s">
        <v>902</v>
      </c>
      <c r="D462" s="184" t="s">
        <v>240</v>
      </c>
      <c r="E462" s="185" t="s">
        <v>903</v>
      </c>
      <c r="F462" s="186" t="s">
        <v>904</v>
      </c>
      <c r="G462" s="187" t="s">
        <v>281</v>
      </c>
      <c r="H462" s="188">
        <v>4</v>
      </c>
      <c r="I462" s="189"/>
      <c r="J462" s="190">
        <f>ROUND(I462*H462,2)</f>
        <v>0</v>
      </c>
      <c r="K462" s="186" t="s">
        <v>244</v>
      </c>
      <c r="L462" s="38"/>
      <c r="M462" s="191" t="s">
        <v>1</v>
      </c>
      <c r="N462" s="192" t="s">
        <v>41</v>
      </c>
      <c r="O462" s="60"/>
      <c r="P462" s="193">
        <f>O462*H462</f>
        <v>0</v>
      </c>
      <c r="Q462" s="193">
        <v>0</v>
      </c>
      <c r="R462" s="193">
        <f>Q462*H462</f>
        <v>0</v>
      </c>
      <c r="S462" s="193">
        <v>0.008</v>
      </c>
      <c r="T462" s="194">
        <f>S462*H462</f>
        <v>0.032</v>
      </c>
      <c r="AR462" s="17" t="s">
        <v>245</v>
      </c>
      <c r="AT462" s="17" t="s">
        <v>240</v>
      </c>
      <c r="AU462" s="17" t="s">
        <v>79</v>
      </c>
      <c r="AY462" s="17" t="s">
        <v>238</v>
      </c>
      <c r="BE462" s="195">
        <f>IF(N462="základní",J462,0)</f>
        <v>0</v>
      </c>
      <c r="BF462" s="195">
        <f>IF(N462="snížená",J462,0)</f>
        <v>0</v>
      </c>
      <c r="BG462" s="195">
        <f>IF(N462="zákl. přenesená",J462,0)</f>
        <v>0</v>
      </c>
      <c r="BH462" s="195">
        <f>IF(N462="sníž. přenesená",J462,0)</f>
        <v>0</v>
      </c>
      <c r="BI462" s="195">
        <f>IF(N462="nulová",J462,0)</f>
        <v>0</v>
      </c>
      <c r="BJ462" s="17" t="s">
        <v>77</v>
      </c>
      <c r="BK462" s="195">
        <f>ROUND(I462*H462,2)</f>
        <v>0</v>
      </c>
      <c r="BL462" s="17" t="s">
        <v>245</v>
      </c>
      <c r="BM462" s="17" t="s">
        <v>905</v>
      </c>
    </row>
    <row r="463" spans="2:47" s="1" customFormat="1" ht="18">
      <c r="B463" s="34"/>
      <c r="C463" s="35"/>
      <c r="D463" s="196" t="s">
        <v>247</v>
      </c>
      <c r="E463" s="35"/>
      <c r="F463" s="197" t="s">
        <v>906</v>
      </c>
      <c r="G463" s="35"/>
      <c r="H463" s="35"/>
      <c r="I463" s="113"/>
      <c r="J463" s="35"/>
      <c r="K463" s="35"/>
      <c r="L463" s="38"/>
      <c r="M463" s="198"/>
      <c r="N463" s="60"/>
      <c r="O463" s="60"/>
      <c r="P463" s="60"/>
      <c r="Q463" s="60"/>
      <c r="R463" s="60"/>
      <c r="S463" s="60"/>
      <c r="T463" s="61"/>
      <c r="AT463" s="17" t="s">
        <v>247</v>
      </c>
      <c r="AU463" s="17" t="s">
        <v>79</v>
      </c>
    </row>
    <row r="464" spans="2:51" s="12" customFormat="1" ht="10">
      <c r="B464" s="199"/>
      <c r="C464" s="200"/>
      <c r="D464" s="196" t="s">
        <v>249</v>
      </c>
      <c r="E464" s="201" t="s">
        <v>1</v>
      </c>
      <c r="F464" s="202" t="s">
        <v>907</v>
      </c>
      <c r="G464" s="200"/>
      <c r="H464" s="203">
        <v>4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249</v>
      </c>
      <c r="AU464" s="209" t="s">
        <v>79</v>
      </c>
      <c r="AV464" s="12" t="s">
        <v>79</v>
      </c>
      <c r="AW464" s="12" t="s">
        <v>32</v>
      </c>
      <c r="AX464" s="12" t="s">
        <v>77</v>
      </c>
      <c r="AY464" s="209" t="s">
        <v>238</v>
      </c>
    </row>
    <row r="465" spans="2:65" s="1" customFormat="1" ht="19" customHeight="1">
      <c r="B465" s="34"/>
      <c r="C465" s="184" t="s">
        <v>908</v>
      </c>
      <c r="D465" s="184" t="s">
        <v>240</v>
      </c>
      <c r="E465" s="185" t="s">
        <v>909</v>
      </c>
      <c r="F465" s="186" t="s">
        <v>910</v>
      </c>
      <c r="G465" s="187" t="s">
        <v>281</v>
      </c>
      <c r="H465" s="188">
        <v>3.1</v>
      </c>
      <c r="I465" s="189"/>
      <c r="J465" s="190">
        <f>ROUND(I465*H465,2)</f>
        <v>0</v>
      </c>
      <c r="K465" s="186" t="s">
        <v>244</v>
      </c>
      <c r="L465" s="38"/>
      <c r="M465" s="191" t="s">
        <v>1</v>
      </c>
      <c r="N465" s="192" t="s">
        <v>41</v>
      </c>
      <c r="O465" s="60"/>
      <c r="P465" s="193">
        <f>O465*H465</f>
        <v>0</v>
      </c>
      <c r="Q465" s="193">
        <v>0</v>
      </c>
      <c r="R465" s="193">
        <f>Q465*H465</f>
        <v>0</v>
      </c>
      <c r="S465" s="193">
        <v>0.05</v>
      </c>
      <c r="T465" s="194">
        <f>S465*H465</f>
        <v>0.15500000000000003</v>
      </c>
      <c r="AR465" s="17" t="s">
        <v>245</v>
      </c>
      <c r="AT465" s="17" t="s">
        <v>240</v>
      </c>
      <c r="AU465" s="17" t="s">
        <v>79</v>
      </c>
      <c r="AY465" s="17" t="s">
        <v>238</v>
      </c>
      <c r="BE465" s="195">
        <f>IF(N465="základní",J465,0)</f>
        <v>0</v>
      </c>
      <c r="BF465" s="195">
        <f>IF(N465="snížená",J465,0)</f>
        <v>0</v>
      </c>
      <c r="BG465" s="195">
        <f>IF(N465="zákl. přenesená",J465,0)</f>
        <v>0</v>
      </c>
      <c r="BH465" s="195">
        <f>IF(N465="sníž. přenesená",J465,0)</f>
        <v>0</v>
      </c>
      <c r="BI465" s="195">
        <f>IF(N465="nulová",J465,0)</f>
        <v>0</v>
      </c>
      <c r="BJ465" s="17" t="s">
        <v>77</v>
      </c>
      <c r="BK465" s="195">
        <f>ROUND(I465*H465,2)</f>
        <v>0</v>
      </c>
      <c r="BL465" s="17" t="s">
        <v>245</v>
      </c>
      <c r="BM465" s="17" t="s">
        <v>911</v>
      </c>
    </row>
    <row r="466" spans="2:47" s="1" customFormat="1" ht="18">
      <c r="B466" s="34"/>
      <c r="C466" s="35"/>
      <c r="D466" s="196" t="s">
        <v>247</v>
      </c>
      <c r="E466" s="35"/>
      <c r="F466" s="197" t="s">
        <v>912</v>
      </c>
      <c r="G466" s="35"/>
      <c r="H466" s="35"/>
      <c r="I466" s="113"/>
      <c r="J466" s="35"/>
      <c r="K466" s="35"/>
      <c r="L466" s="38"/>
      <c r="M466" s="198"/>
      <c r="N466" s="60"/>
      <c r="O466" s="60"/>
      <c r="P466" s="60"/>
      <c r="Q466" s="60"/>
      <c r="R466" s="60"/>
      <c r="S466" s="60"/>
      <c r="T466" s="61"/>
      <c r="AT466" s="17" t="s">
        <v>247</v>
      </c>
      <c r="AU466" s="17" t="s">
        <v>79</v>
      </c>
    </row>
    <row r="467" spans="2:51" s="12" customFormat="1" ht="10">
      <c r="B467" s="199"/>
      <c r="C467" s="200"/>
      <c r="D467" s="196" t="s">
        <v>249</v>
      </c>
      <c r="E467" s="201" t="s">
        <v>1</v>
      </c>
      <c r="F467" s="202" t="s">
        <v>913</v>
      </c>
      <c r="G467" s="200"/>
      <c r="H467" s="203">
        <v>3.1</v>
      </c>
      <c r="I467" s="204"/>
      <c r="J467" s="200"/>
      <c r="K467" s="200"/>
      <c r="L467" s="205"/>
      <c r="M467" s="206"/>
      <c r="N467" s="207"/>
      <c r="O467" s="207"/>
      <c r="P467" s="207"/>
      <c r="Q467" s="207"/>
      <c r="R467" s="207"/>
      <c r="S467" s="207"/>
      <c r="T467" s="208"/>
      <c r="AT467" s="209" t="s">
        <v>249</v>
      </c>
      <c r="AU467" s="209" t="s">
        <v>79</v>
      </c>
      <c r="AV467" s="12" t="s">
        <v>79</v>
      </c>
      <c r="AW467" s="12" t="s">
        <v>32</v>
      </c>
      <c r="AX467" s="12" t="s">
        <v>77</v>
      </c>
      <c r="AY467" s="209" t="s">
        <v>238</v>
      </c>
    </row>
    <row r="468" spans="2:65" s="1" customFormat="1" ht="19" customHeight="1">
      <c r="B468" s="34"/>
      <c r="C468" s="184" t="s">
        <v>914</v>
      </c>
      <c r="D468" s="184" t="s">
        <v>240</v>
      </c>
      <c r="E468" s="185" t="s">
        <v>915</v>
      </c>
      <c r="F468" s="186" t="s">
        <v>916</v>
      </c>
      <c r="G468" s="187" t="s">
        <v>281</v>
      </c>
      <c r="H468" s="188">
        <v>46</v>
      </c>
      <c r="I468" s="189"/>
      <c r="J468" s="190">
        <f>ROUND(I468*H468,2)</f>
        <v>0</v>
      </c>
      <c r="K468" s="186" t="s">
        <v>244</v>
      </c>
      <c r="L468" s="38"/>
      <c r="M468" s="191" t="s">
        <v>1</v>
      </c>
      <c r="N468" s="192" t="s">
        <v>41</v>
      </c>
      <c r="O468" s="60"/>
      <c r="P468" s="193">
        <f>O468*H468</f>
        <v>0</v>
      </c>
      <c r="Q468" s="193">
        <v>4E-05</v>
      </c>
      <c r="R468" s="193">
        <f>Q468*H468</f>
        <v>0.00184</v>
      </c>
      <c r="S468" s="193">
        <v>0.001</v>
      </c>
      <c r="T468" s="194">
        <f>S468*H468</f>
        <v>0.046</v>
      </c>
      <c r="AR468" s="17" t="s">
        <v>245</v>
      </c>
      <c r="AT468" s="17" t="s">
        <v>240</v>
      </c>
      <c r="AU468" s="17" t="s">
        <v>79</v>
      </c>
      <c r="AY468" s="17" t="s">
        <v>238</v>
      </c>
      <c r="BE468" s="195">
        <f>IF(N468="základní",J468,0)</f>
        <v>0</v>
      </c>
      <c r="BF468" s="195">
        <f>IF(N468="snížená",J468,0)</f>
        <v>0</v>
      </c>
      <c r="BG468" s="195">
        <f>IF(N468="zákl. přenesená",J468,0)</f>
        <v>0</v>
      </c>
      <c r="BH468" s="195">
        <f>IF(N468="sníž. přenesená",J468,0)</f>
        <v>0</v>
      </c>
      <c r="BI468" s="195">
        <f>IF(N468="nulová",J468,0)</f>
        <v>0</v>
      </c>
      <c r="BJ468" s="17" t="s">
        <v>77</v>
      </c>
      <c r="BK468" s="195">
        <f>ROUND(I468*H468,2)</f>
        <v>0</v>
      </c>
      <c r="BL468" s="17" t="s">
        <v>245</v>
      </c>
      <c r="BM468" s="17" t="s">
        <v>917</v>
      </c>
    </row>
    <row r="469" spans="2:47" s="1" customFormat="1" ht="18">
      <c r="B469" s="34"/>
      <c r="C469" s="35"/>
      <c r="D469" s="196" t="s">
        <v>247</v>
      </c>
      <c r="E469" s="35"/>
      <c r="F469" s="197" t="s">
        <v>918</v>
      </c>
      <c r="G469" s="35"/>
      <c r="H469" s="35"/>
      <c r="I469" s="113"/>
      <c r="J469" s="35"/>
      <c r="K469" s="35"/>
      <c r="L469" s="38"/>
      <c r="M469" s="198"/>
      <c r="N469" s="60"/>
      <c r="O469" s="60"/>
      <c r="P469" s="60"/>
      <c r="Q469" s="60"/>
      <c r="R469" s="60"/>
      <c r="S469" s="60"/>
      <c r="T469" s="61"/>
      <c r="AT469" s="17" t="s">
        <v>247</v>
      </c>
      <c r="AU469" s="17" t="s">
        <v>79</v>
      </c>
    </row>
    <row r="470" spans="2:51" s="12" customFormat="1" ht="10">
      <c r="B470" s="199"/>
      <c r="C470" s="200"/>
      <c r="D470" s="196" t="s">
        <v>249</v>
      </c>
      <c r="E470" s="201" t="s">
        <v>1</v>
      </c>
      <c r="F470" s="202" t="s">
        <v>919</v>
      </c>
      <c r="G470" s="200"/>
      <c r="H470" s="203">
        <v>46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249</v>
      </c>
      <c r="AU470" s="209" t="s">
        <v>79</v>
      </c>
      <c r="AV470" s="12" t="s">
        <v>79</v>
      </c>
      <c r="AW470" s="12" t="s">
        <v>32</v>
      </c>
      <c r="AX470" s="12" t="s">
        <v>77</v>
      </c>
      <c r="AY470" s="209" t="s">
        <v>238</v>
      </c>
    </row>
    <row r="471" spans="2:65" s="1" customFormat="1" ht="19" customHeight="1">
      <c r="B471" s="34"/>
      <c r="C471" s="184" t="s">
        <v>920</v>
      </c>
      <c r="D471" s="184" t="s">
        <v>240</v>
      </c>
      <c r="E471" s="185" t="s">
        <v>921</v>
      </c>
      <c r="F471" s="186" t="s">
        <v>922</v>
      </c>
      <c r="G471" s="187" t="s">
        <v>281</v>
      </c>
      <c r="H471" s="188">
        <v>1</v>
      </c>
      <c r="I471" s="189"/>
      <c r="J471" s="190">
        <f>ROUND(I471*H471,2)</f>
        <v>0</v>
      </c>
      <c r="K471" s="186" t="s">
        <v>244</v>
      </c>
      <c r="L471" s="38"/>
      <c r="M471" s="191" t="s">
        <v>1</v>
      </c>
      <c r="N471" s="192" t="s">
        <v>41</v>
      </c>
      <c r="O471" s="60"/>
      <c r="P471" s="193">
        <f>O471*H471</f>
        <v>0</v>
      </c>
      <c r="Q471" s="193">
        <v>0.00096</v>
      </c>
      <c r="R471" s="193">
        <f>Q471*H471</f>
        <v>0.00096</v>
      </c>
      <c r="S471" s="193">
        <v>0.031</v>
      </c>
      <c r="T471" s="194">
        <f>S471*H471</f>
        <v>0.031</v>
      </c>
      <c r="AR471" s="17" t="s">
        <v>245</v>
      </c>
      <c r="AT471" s="17" t="s">
        <v>240</v>
      </c>
      <c r="AU471" s="17" t="s">
        <v>79</v>
      </c>
      <c r="AY471" s="17" t="s">
        <v>238</v>
      </c>
      <c r="BE471" s="195">
        <f>IF(N471="základní",J471,0)</f>
        <v>0</v>
      </c>
      <c r="BF471" s="195">
        <f>IF(N471="snížená",J471,0)</f>
        <v>0</v>
      </c>
      <c r="BG471" s="195">
        <f>IF(N471="zákl. přenesená",J471,0)</f>
        <v>0</v>
      </c>
      <c r="BH471" s="195">
        <f>IF(N471="sníž. přenesená",J471,0)</f>
        <v>0</v>
      </c>
      <c r="BI471" s="195">
        <f>IF(N471="nulová",J471,0)</f>
        <v>0</v>
      </c>
      <c r="BJ471" s="17" t="s">
        <v>77</v>
      </c>
      <c r="BK471" s="195">
        <f>ROUND(I471*H471,2)</f>
        <v>0</v>
      </c>
      <c r="BL471" s="17" t="s">
        <v>245</v>
      </c>
      <c r="BM471" s="17" t="s">
        <v>923</v>
      </c>
    </row>
    <row r="472" spans="2:47" s="1" customFormat="1" ht="18">
      <c r="B472" s="34"/>
      <c r="C472" s="35"/>
      <c r="D472" s="196" t="s">
        <v>247</v>
      </c>
      <c r="E472" s="35"/>
      <c r="F472" s="197" t="s">
        <v>924</v>
      </c>
      <c r="G472" s="35"/>
      <c r="H472" s="35"/>
      <c r="I472" s="113"/>
      <c r="J472" s="35"/>
      <c r="K472" s="35"/>
      <c r="L472" s="38"/>
      <c r="M472" s="198"/>
      <c r="N472" s="60"/>
      <c r="O472" s="60"/>
      <c r="P472" s="60"/>
      <c r="Q472" s="60"/>
      <c r="R472" s="60"/>
      <c r="S472" s="60"/>
      <c r="T472" s="61"/>
      <c r="AT472" s="17" t="s">
        <v>247</v>
      </c>
      <c r="AU472" s="17" t="s">
        <v>79</v>
      </c>
    </row>
    <row r="473" spans="2:51" s="12" customFormat="1" ht="10">
      <c r="B473" s="199"/>
      <c r="C473" s="200"/>
      <c r="D473" s="196" t="s">
        <v>249</v>
      </c>
      <c r="E473" s="201" t="s">
        <v>1</v>
      </c>
      <c r="F473" s="202" t="s">
        <v>925</v>
      </c>
      <c r="G473" s="200"/>
      <c r="H473" s="203">
        <v>1</v>
      </c>
      <c r="I473" s="204"/>
      <c r="J473" s="200"/>
      <c r="K473" s="200"/>
      <c r="L473" s="205"/>
      <c r="M473" s="206"/>
      <c r="N473" s="207"/>
      <c r="O473" s="207"/>
      <c r="P473" s="207"/>
      <c r="Q473" s="207"/>
      <c r="R473" s="207"/>
      <c r="S473" s="207"/>
      <c r="T473" s="208"/>
      <c r="AT473" s="209" t="s">
        <v>249</v>
      </c>
      <c r="AU473" s="209" t="s">
        <v>79</v>
      </c>
      <c r="AV473" s="12" t="s">
        <v>79</v>
      </c>
      <c r="AW473" s="12" t="s">
        <v>32</v>
      </c>
      <c r="AX473" s="12" t="s">
        <v>77</v>
      </c>
      <c r="AY473" s="209" t="s">
        <v>238</v>
      </c>
    </row>
    <row r="474" spans="2:65" s="1" customFormat="1" ht="19" customHeight="1">
      <c r="B474" s="34"/>
      <c r="C474" s="184" t="s">
        <v>926</v>
      </c>
      <c r="D474" s="184" t="s">
        <v>240</v>
      </c>
      <c r="E474" s="185" t="s">
        <v>927</v>
      </c>
      <c r="F474" s="186" t="s">
        <v>928</v>
      </c>
      <c r="G474" s="187" t="s">
        <v>281</v>
      </c>
      <c r="H474" s="188">
        <v>2.4</v>
      </c>
      <c r="I474" s="189"/>
      <c r="J474" s="190">
        <f>ROUND(I474*H474,2)</f>
        <v>0</v>
      </c>
      <c r="K474" s="186" t="s">
        <v>244</v>
      </c>
      <c r="L474" s="38"/>
      <c r="M474" s="191" t="s">
        <v>1</v>
      </c>
      <c r="N474" s="192" t="s">
        <v>41</v>
      </c>
      <c r="O474" s="60"/>
      <c r="P474" s="193">
        <f>O474*H474</f>
        <v>0</v>
      </c>
      <c r="Q474" s="193">
        <v>0.00309</v>
      </c>
      <c r="R474" s="193">
        <f>Q474*H474</f>
        <v>0.007415999999999999</v>
      </c>
      <c r="S474" s="193">
        <v>0.126</v>
      </c>
      <c r="T474" s="194">
        <f>S474*H474</f>
        <v>0.3024</v>
      </c>
      <c r="AR474" s="17" t="s">
        <v>245</v>
      </c>
      <c r="AT474" s="17" t="s">
        <v>240</v>
      </c>
      <c r="AU474" s="17" t="s">
        <v>79</v>
      </c>
      <c r="AY474" s="17" t="s">
        <v>238</v>
      </c>
      <c r="BE474" s="195">
        <f>IF(N474="základní",J474,0)</f>
        <v>0</v>
      </c>
      <c r="BF474" s="195">
        <f>IF(N474="snížená",J474,0)</f>
        <v>0</v>
      </c>
      <c r="BG474" s="195">
        <f>IF(N474="zákl. přenesená",J474,0)</f>
        <v>0</v>
      </c>
      <c r="BH474" s="195">
        <f>IF(N474="sníž. přenesená",J474,0)</f>
        <v>0</v>
      </c>
      <c r="BI474" s="195">
        <f>IF(N474="nulová",J474,0)</f>
        <v>0</v>
      </c>
      <c r="BJ474" s="17" t="s">
        <v>77</v>
      </c>
      <c r="BK474" s="195">
        <f>ROUND(I474*H474,2)</f>
        <v>0</v>
      </c>
      <c r="BL474" s="17" t="s">
        <v>245</v>
      </c>
      <c r="BM474" s="17" t="s">
        <v>929</v>
      </c>
    </row>
    <row r="475" spans="2:47" s="1" customFormat="1" ht="18">
      <c r="B475" s="34"/>
      <c r="C475" s="35"/>
      <c r="D475" s="196" t="s">
        <v>247</v>
      </c>
      <c r="E475" s="35"/>
      <c r="F475" s="197" t="s">
        <v>930</v>
      </c>
      <c r="G475" s="35"/>
      <c r="H475" s="35"/>
      <c r="I475" s="113"/>
      <c r="J475" s="35"/>
      <c r="K475" s="35"/>
      <c r="L475" s="38"/>
      <c r="M475" s="198"/>
      <c r="N475" s="60"/>
      <c r="O475" s="60"/>
      <c r="P475" s="60"/>
      <c r="Q475" s="60"/>
      <c r="R475" s="60"/>
      <c r="S475" s="60"/>
      <c r="T475" s="61"/>
      <c r="AT475" s="17" t="s">
        <v>247</v>
      </c>
      <c r="AU475" s="17" t="s">
        <v>79</v>
      </c>
    </row>
    <row r="476" spans="2:51" s="12" customFormat="1" ht="10">
      <c r="B476" s="199"/>
      <c r="C476" s="200"/>
      <c r="D476" s="196" t="s">
        <v>249</v>
      </c>
      <c r="E476" s="201" t="s">
        <v>1</v>
      </c>
      <c r="F476" s="202" t="s">
        <v>931</v>
      </c>
      <c r="G476" s="200"/>
      <c r="H476" s="203">
        <v>2.4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249</v>
      </c>
      <c r="AU476" s="209" t="s">
        <v>79</v>
      </c>
      <c r="AV476" s="12" t="s">
        <v>79</v>
      </c>
      <c r="AW476" s="12" t="s">
        <v>32</v>
      </c>
      <c r="AX476" s="12" t="s">
        <v>77</v>
      </c>
      <c r="AY476" s="209" t="s">
        <v>238</v>
      </c>
    </row>
    <row r="477" spans="2:65" s="1" customFormat="1" ht="19" customHeight="1">
      <c r="B477" s="34"/>
      <c r="C477" s="184" t="s">
        <v>932</v>
      </c>
      <c r="D477" s="184" t="s">
        <v>240</v>
      </c>
      <c r="E477" s="185" t="s">
        <v>933</v>
      </c>
      <c r="F477" s="186" t="s">
        <v>934</v>
      </c>
      <c r="G477" s="187" t="s">
        <v>281</v>
      </c>
      <c r="H477" s="188">
        <v>1.25</v>
      </c>
      <c r="I477" s="189"/>
      <c r="J477" s="190">
        <f>ROUND(I477*H477,2)</f>
        <v>0</v>
      </c>
      <c r="K477" s="186" t="s">
        <v>244</v>
      </c>
      <c r="L477" s="38"/>
      <c r="M477" s="191" t="s">
        <v>1</v>
      </c>
      <c r="N477" s="192" t="s">
        <v>41</v>
      </c>
      <c r="O477" s="60"/>
      <c r="P477" s="193">
        <f>O477*H477</f>
        <v>0</v>
      </c>
      <c r="Q477" s="193">
        <v>0.00672</v>
      </c>
      <c r="R477" s="193">
        <f>Q477*H477</f>
        <v>0.008400000000000001</v>
      </c>
      <c r="S477" s="193">
        <v>0.502</v>
      </c>
      <c r="T477" s="194">
        <f>S477*H477</f>
        <v>0.6275</v>
      </c>
      <c r="AR477" s="17" t="s">
        <v>245</v>
      </c>
      <c r="AT477" s="17" t="s">
        <v>240</v>
      </c>
      <c r="AU477" s="17" t="s">
        <v>79</v>
      </c>
      <c r="AY477" s="17" t="s">
        <v>238</v>
      </c>
      <c r="BE477" s="195">
        <f>IF(N477="základní",J477,0)</f>
        <v>0</v>
      </c>
      <c r="BF477" s="195">
        <f>IF(N477="snížená",J477,0)</f>
        <v>0</v>
      </c>
      <c r="BG477" s="195">
        <f>IF(N477="zákl. přenesená",J477,0)</f>
        <v>0</v>
      </c>
      <c r="BH477" s="195">
        <f>IF(N477="sníž. přenesená",J477,0)</f>
        <v>0</v>
      </c>
      <c r="BI477" s="195">
        <f>IF(N477="nulová",J477,0)</f>
        <v>0</v>
      </c>
      <c r="BJ477" s="17" t="s">
        <v>77</v>
      </c>
      <c r="BK477" s="195">
        <f>ROUND(I477*H477,2)</f>
        <v>0</v>
      </c>
      <c r="BL477" s="17" t="s">
        <v>245</v>
      </c>
      <c r="BM477" s="17" t="s">
        <v>935</v>
      </c>
    </row>
    <row r="478" spans="2:47" s="1" customFormat="1" ht="18">
      <c r="B478" s="34"/>
      <c r="C478" s="35"/>
      <c r="D478" s="196" t="s">
        <v>247</v>
      </c>
      <c r="E478" s="35"/>
      <c r="F478" s="197" t="s">
        <v>936</v>
      </c>
      <c r="G478" s="35"/>
      <c r="H478" s="35"/>
      <c r="I478" s="113"/>
      <c r="J478" s="35"/>
      <c r="K478" s="35"/>
      <c r="L478" s="38"/>
      <c r="M478" s="198"/>
      <c r="N478" s="60"/>
      <c r="O478" s="60"/>
      <c r="P478" s="60"/>
      <c r="Q478" s="60"/>
      <c r="R478" s="60"/>
      <c r="S478" s="60"/>
      <c r="T478" s="61"/>
      <c r="AT478" s="17" t="s">
        <v>247</v>
      </c>
      <c r="AU478" s="17" t="s">
        <v>79</v>
      </c>
    </row>
    <row r="479" spans="2:51" s="12" customFormat="1" ht="10">
      <c r="B479" s="199"/>
      <c r="C479" s="200"/>
      <c r="D479" s="196" t="s">
        <v>249</v>
      </c>
      <c r="E479" s="201" t="s">
        <v>1</v>
      </c>
      <c r="F479" s="202" t="s">
        <v>937</v>
      </c>
      <c r="G479" s="200"/>
      <c r="H479" s="203">
        <v>1.25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249</v>
      </c>
      <c r="AU479" s="209" t="s">
        <v>79</v>
      </c>
      <c r="AV479" s="12" t="s">
        <v>79</v>
      </c>
      <c r="AW479" s="12" t="s">
        <v>32</v>
      </c>
      <c r="AX479" s="12" t="s">
        <v>77</v>
      </c>
      <c r="AY479" s="209" t="s">
        <v>238</v>
      </c>
    </row>
    <row r="480" spans="2:65" s="1" customFormat="1" ht="19" customHeight="1">
      <c r="B480" s="34"/>
      <c r="C480" s="184" t="s">
        <v>938</v>
      </c>
      <c r="D480" s="184" t="s">
        <v>240</v>
      </c>
      <c r="E480" s="185" t="s">
        <v>939</v>
      </c>
      <c r="F480" s="186" t="s">
        <v>940</v>
      </c>
      <c r="G480" s="187" t="s">
        <v>357</v>
      </c>
      <c r="H480" s="188">
        <v>529.241</v>
      </c>
      <c r="I480" s="189"/>
      <c r="J480" s="190">
        <f>ROUND(I480*H480,2)</f>
        <v>0</v>
      </c>
      <c r="K480" s="186" t="s">
        <v>244</v>
      </c>
      <c r="L480" s="38"/>
      <c r="M480" s="191" t="s">
        <v>1</v>
      </c>
      <c r="N480" s="192" t="s">
        <v>41</v>
      </c>
      <c r="O480" s="60"/>
      <c r="P480" s="193">
        <f>O480*H480</f>
        <v>0</v>
      </c>
      <c r="Q480" s="193">
        <v>0</v>
      </c>
      <c r="R480" s="193">
        <f>Q480*H480</f>
        <v>0</v>
      </c>
      <c r="S480" s="193">
        <v>0.022</v>
      </c>
      <c r="T480" s="194">
        <f>S480*H480</f>
        <v>11.643301999999998</v>
      </c>
      <c r="AR480" s="17" t="s">
        <v>245</v>
      </c>
      <c r="AT480" s="17" t="s">
        <v>240</v>
      </c>
      <c r="AU480" s="17" t="s">
        <v>79</v>
      </c>
      <c r="AY480" s="17" t="s">
        <v>238</v>
      </c>
      <c r="BE480" s="195">
        <f>IF(N480="základní",J480,0)</f>
        <v>0</v>
      </c>
      <c r="BF480" s="195">
        <f>IF(N480="snížená",J480,0)</f>
        <v>0</v>
      </c>
      <c r="BG480" s="195">
        <f>IF(N480="zákl. přenesená",J480,0)</f>
        <v>0</v>
      </c>
      <c r="BH480" s="195">
        <f>IF(N480="sníž. přenesená",J480,0)</f>
        <v>0</v>
      </c>
      <c r="BI480" s="195">
        <f>IF(N480="nulová",J480,0)</f>
        <v>0</v>
      </c>
      <c r="BJ480" s="17" t="s">
        <v>77</v>
      </c>
      <c r="BK480" s="195">
        <f>ROUND(I480*H480,2)</f>
        <v>0</v>
      </c>
      <c r="BL480" s="17" t="s">
        <v>245</v>
      </c>
      <c r="BM480" s="17" t="s">
        <v>941</v>
      </c>
    </row>
    <row r="481" spans="2:47" s="1" customFormat="1" ht="10">
      <c r="B481" s="34"/>
      <c r="C481" s="35"/>
      <c r="D481" s="196" t="s">
        <v>247</v>
      </c>
      <c r="E481" s="35"/>
      <c r="F481" s="197" t="s">
        <v>942</v>
      </c>
      <c r="G481" s="35"/>
      <c r="H481" s="35"/>
      <c r="I481" s="113"/>
      <c r="J481" s="35"/>
      <c r="K481" s="35"/>
      <c r="L481" s="38"/>
      <c r="M481" s="198"/>
      <c r="N481" s="60"/>
      <c r="O481" s="60"/>
      <c r="P481" s="60"/>
      <c r="Q481" s="60"/>
      <c r="R481" s="60"/>
      <c r="S481" s="60"/>
      <c r="T481" s="61"/>
      <c r="AT481" s="17" t="s">
        <v>247</v>
      </c>
      <c r="AU481" s="17" t="s">
        <v>79</v>
      </c>
    </row>
    <row r="482" spans="2:51" s="12" customFormat="1" ht="10">
      <c r="B482" s="199"/>
      <c r="C482" s="200"/>
      <c r="D482" s="196" t="s">
        <v>249</v>
      </c>
      <c r="E482" s="201" t="s">
        <v>132</v>
      </c>
      <c r="F482" s="202" t="s">
        <v>943</v>
      </c>
      <c r="G482" s="200"/>
      <c r="H482" s="203">
        <v>756.058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249</v>
      </c>
      <c r="AU482" s="209" t="s">
        <v>79</v>
      </c>
      <c r="AV482" s="12" t="s">
        <v>79</v>
      </c>
      <c r="AW482" s="12" t="s">
        <v>32</v>
      </c>
      <c r="AX482" s="12" t="s">
        <v>70</v>
      </c>
      <c r="AY482" s="209" t="s">
        <v>238</v>
      </c>
    </row>
    <row r="483" spans="2:51" s="12" customFormat="1" ht="10">
      <c r="B483" s="199"/>
      <c r="C483" s="200"/>
      <c r="D483" s="196" t="s">
        <v>249</v>
      </c>
      <c r="E483" s="201" t="s">
        <v>1</v>
      </c>
      <c r="F483" s="202" t="s">
        <v>944</v>
      </c>
      <c r="G483" s="200"/>
      <c r="H483" s="203">
        <v>529.241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249</v>
      </c>
      <c r="AU483" s="209" t="s">
        <v>79</v>
      </c>
      <c r="AV483" s="12" t="s">
        <v>79</v>
      </c>
      <c r="AW483" s="12" t="s">
        <v>32</v>
      </c>
      <c r="AX483" s="12" t="s">
        <v>77</v>
      </c>
      <c r="AY483" s="209" t="s">
        <v>238</v>
      </c>
    </row>
    <row r="484" spans="2:65" s="1" customFormat="1" ht="19" customHeight="1">
      <c r="B484" s="34"/>
      <c r="C484" s="184" t="s">
        <v>945</v>
      </c>
      <c r="D484" s="184" t="s">
        <v>240</v>
      </c>
      <c r="E484" s="185" t="s">
        <v>946</v>
      </c>
      <c r="F484" s="186" t="s">
        <v>947</v>
      </c>
      <c r="G484" s="187" t="s">
        <v>357</v>
      </c>
      <c r="H484" s="188">
        <v>226.817</v>
      </c>
      <c r="I484" s="189"/>
      <c r="J484" s="190">
        <f>ROUND(I484*H484,2)</f>
        <v>0</v>
      </c>
      <c r="K484" s="186" t="s">
        <v>244</v>
      </c>
      <c r="L484" s="38"/>
      <c r="M484" s="191" t="s">
        <v>1</v>
      </c>
      <c r="N484" s="192" t="s">
        <v>41</v>
      </c>
      <c r="O484" s="60"/>
      <c r="P484" s="193">
        <f>O484*H484</f>
        <v>0</v>
      </c>
      <c r="Q484" s="193">
        <v>0</v>
      </c>
      <c r="R484" s="193">
        <f>Q484*H484</f>
        <v>0</v>
      </c>
      <c r="S484" s="193">
        <v>0.066</v>
      </c>
      <c r="T484" s="194">
        <f>S484*H484</f>
        <v>14.969922</v>
      </c>
      <c r="AR484" s="17" t="s">
        <v>245</v>
      </c>
      <c r="AT484" s="17" t="s">
        <v>240</v>
      </c>
      <c r="AU484" s="17" t="s">
        <v>79</v>
      </c>
      <c r="AY484" s="17" t="s">
        <v>238</v>
      </c>
      <c r="BE484" s="195">
        <f>IF(N484="základní",J484,0)</f>
        <v>0</v>
      </c>
      <c r="BF484" s="195">
        <f>IF(N484="snížená",J484,0)</f>
        <v>0</v>
      </c>
      <c r="BG484" s="195">
        <f>IF(N484="zákl. přenesená",J484,0)</f>
        <v>0</v>
      </c>
      <c r="BH484" s="195">
        <f>IF(N484="sníž. přenesená",J484,0)</f>
        <v>0</v>
      </c>
      <c r="BI484" s="195">
        <f>IF(N484="nulová",J484,0)</f>
        <v>0</v>
      </c>
      <c r="BJ484" s="17" t="s">
        <v>77</v>
      </c>
      <c r="BK484" s="195">
        <f>ROUND(I484*H484,2)</f>
        <v>0</v>
      </c>
      <c r="BL484" s="17" t="s">
        <v>245</v>
      </c>
      <c r="BM484" s="17" t="s">
        <v>948</v>
      </c>
    </row>
    <row r="485" spans="2:47" s="1" customFormat="1" ht="10">
      <c r="B485" s="34"/>
      <c r="C485" s="35"/>
      <c r="D485" s="196" t="s">
        <v>247</v>
      </c>
      <c r="E485" s="35"/>
      <c r="F485" s="197" t="s">
        <v>949</v>
      </c>
      <c r="G485" s="35"/>
      <c r="H485" s="35"/>
      <c r="I485" s="113"/>
      <c r="J485" s="35"/>
      <c r="K485" s="35"/>
      <c r="L485" s="38"/>
      <c r="M485" s="198"/>
      <c r="N485" s="60"/>
      <c r="O485" s="60"/>
      <c r="P485" s="60"/>
      <c r="Q485" s="60"/>
      <c r="R485" s="60"/>
      <c r="S485" s="60"/>
      <c r="T485" s="61"/>
      <c r="AT485" s="17" t="s">
        <v>247</v>
      </c>
      <c r="AU485" s="17" t="s">
        <v>79</v>
      </c>
    </row>
    <row r="486" spans="2:51" s="12" customFormat="1" ht="10">
      <c r="B486" s="199"/>
      <c r="C486" s="200"/>
      <c r="D486" s="196" t="s">
        <v>249</v>
      </c>
      <c r="E486" s="201" t="s">
        <v>1</v>
      </c>
      <c r="F486" s="202" t="s">
        <v>950</v>
      </c>
      <c r="G486" s="200"/>
      <c r="H486" s="203">
        <v>226.817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249</v>
      </c>
      <c r="AU486" s="209" t="s">
        <v>79</v>
      </c>
      <c r="AV486" s="12" t="s">
        <v>79</v>
      </c>
      <c r="AW486" s="12" t="s">
        <v>32</v>
      </c>
      <c r="AX486" s="12" t="s">
        <v>77</v>
      </c>
      <c r="AY486" s="209" t="s">
        <v>238</v>
      </c>
    </row>
    <row r="487" spans="2:65" s="1" customFormat="1" ht="19" customHeight="1">
      <c r="B487" s="34"/>
      <c r="C487" s="184" t="s">
        <v>951</v>
      </c>
      <c r="D487" s="184" t="s">
        <v>240</v>
      </c>
      <c r="E487" s="185" t="s">
        <v>952</v>
      </c>
      <c r="F487" s="186" t="s">
        <v>953</v>
      </c>
      <c r="G487" s="187" t="s">
        <v>357</v>
      </c>
      <c r="H487" s="188">
        <v>1890.146</v>
      </c>
      <c r="I487" s="189"/>
      <c r="J487" s="190">
        <f>ROUND(I487*H487,2)</f>
        <v>0</v>
      </c>
      <c r="K487" s="186" t="s">
        <v>244</v>
      </c>
      <c r="L487" s="38"/>
      <c r="M487" s="191" t="s">
        <v>1</v>
      </c>
      <c r="N487" s="192" t="s">
        <v>41</v>
      </c>
      <c r="O487" s="60"/>
      <c r="P487" s="193">
        <f>O487*H487</f>
        <v>0</v>
      </c>
      <c r="Q487" s="193">
        <v>0</v>
      </c>
      <c r="R487" s="193">
        <f>Q487*H487</f>
        <v>0</v>
      </c>
      <c r="S487" s="193">
        <v>0.07</v>
      </c>
      <c r="T487" s="194">
        <f>S487*H487</f>
        <v>132.31022000000002</v>
      </c>
      <c r="AR487" s="17" t="s">
        <v>245</v>
      </c>
      <c r="AT487" s="17" t="s">
        <v>240</v>
      </c>
      <c r="AU487" s="17" t="s">
        <v>79</v>
      </c>
      <c r="AY487" s="17" t="s">
        <v>238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17" t="s">
        <v>77</v>
      </c>
      <c r="BK487" s="195">
        <f>ROUND(I487*H487,2)</f>
        <v>0</v>
      </c>
      <c r="BL487" s="17" t="s">
        <v>245</v>
      </c>
      <c r="BM487" s="17" t="s">
        <v>954</v>
      </c>
    </row>
    <row r="488" spans="2:47" s="1" customFormat="1" ht="18">
      <c r="B488" s="34"/>
      <c r="C488" s="35"/>
      <c r="D488" s="196" t="s">
        <v>247</v>
      </c>
      <c r="E488" s="35"/>
      <c r="F488" s="197" t="s">
        <v>955</v>
      </c>
      <c r="G488" s="35"/>
      <c r="H488" s="35"/>
      <c r="I488" s="113"/>
      <c r="J488" s="35"/>
      <c r="K488" s="35"/>
      <c r="L488" s="38"/>
      <c r="M488" s="198"/>
      <c r="N488" s="60"/>
      <c r="O488" s="60"/>
      <c r="P488" s="60"/>
      <c r="Q488" s="60"/>
      <c r="R488" s="60"/>
      <c r="S488" s="60"/>
      <c r="T488" s="61"/>
      <c r="AT488" s="17" t="s">
        <v>247</v>
      </c>
      <c r="AU488" s="17" t="s">
        <v>79</v>
      </c>
    </row>
    <row r="489" spans="2:51" s="12" customFormat="1" ht="10">
      <c r="B489" s="199"/>
      <c r="C489" s="200"/>
      <c r="D489" s="196" t="s">
        <v>249</v>
      </c>
      <c r="E489" s="201" t="s">
        <v>1</v>
      </c>
      <c r="F489" s="202" t="s">
        <v>956</v>
      </c>
      <c r="G489" s="200"/>
      <c r="H489" s="203">
        <v>1890.146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249</v>
      </c>
      <c r="AU489" s="209" t="s">
        <v>79</v>
      </c>
      <c r="AV489" s="12" t="s">
        <v>79</v>
      </c>
      <c r="AW489" s="12" t="s">
        <v>32</v>
      </c>
      <c r="AX489" s="12" t="s">
        <v>77</v>
      </c>
      <c r="AY489" s="209" t="s">
        <v>238</v>
      </c>
    </row>
    <row r="490" spans="2:65" s="1" customFormat="1" ht="19" customHeight="1">
      <c r="B490" s="34"/>
      <c r="C490" s="184" t="s">
        <v>957</v>
      </c>
      <c r="D490" s="184" t="s">
        <v>240</v>
      </c>
      <c r="E490" s="185" t="s">
        <v>958</v>
      </c>
      <c r="F490" s="186" t="s">
        <v>959</v>
      </c>
      <c r="G490" s="187" t="s">
        <v>357</v>
      </c>
      <c r="H490" s="188">
        <v>629</v>
      </c>
      <c r="I490" s="189"/>
      <c r="J490" s="190">
        <f>ROUND(I490*H490,2)</f>
        <v>0</v>
      </c>
      <c r="K490" s="186" t="s">
        <v>244</v>
      </c>
      <c r="L490" s="38"/>
      <c r="M490" s="191" t="s">
        <v>1</v>
      </c>
      <c r="N490" s="192" t="s">
        <v>41</v>
      </c>
      <c r="O490" s="60"/>
      <c r="P490" s="193">
        <f>O490*H490</f>
        <v>0</v>
      </c>
      <c r="Q490" s="193">
        <v>0</v>
      </c>
      <c r="R490" s="193">
        <f>Q490*H490</f>
        <v>0</v>
      </c>
      <c r="S490" s="193">
        <v>0</v>
      </c>
      <c r="T490" s="194">
        <f>S490*H490</f>
        <v>0</v>
      </c>
      <c r="AR490" s="17" t="s">
        <v>245</v>
      </c>
      <c r="AT490" s="17" t="s">
        <v>240</v>
      </c>
      <c r="AU490" s="17" t="s">
        <v>79</v>
      </c>
      <c r="AY490" s="17" t="s">
        <v>238</v>
      </c>
      <c r="BE490" s="195">
        <f>IF(N490="základní",J490,0)</f>
        <v>0</v>
      </c>
      <c r="BF490" s="195">
        <f>IF(N490="snížená",J490,0)</f>
        <v>0</v>
      </c>
      <c r="BG490" s="195">
        <f>IF(N490="zákl. přenesená",J490,0)</f>
        <v>0</v>
      </c>
      <c r="BH490" s="195">
        <f>IF(N490="sníž. přenesená",J490,0)</f>
        <v>0</v>
      </c>
      <c r="BI490" s="195">
        <f>IF(N490="nulová",J490,0)</f>
        <v>0</v>
      </c>
      <c r="BJ490" s="17" t="s">
        <v>77</v>
      </c>
      <c r="BK490" s="195">
        <f>ROUND(I490*H490,2)</f>
        <v>0</v>
      </c>
      <c r="BL490" s="17" t="s">
        <v>245</v>
      </c>
      <c r="BM490" s="17" t="s">
        <v>960</v>
      </c>
    </row>
    <row r="491" spans="2:47" s="1" customFormat="1" ht="10">
      <c r="B491" s="34"/>
      <c r="C491" s="35"/>
      <c r="D491" s="196" t="s">
        <v>247</v>
      </c>
      <c r="E491" s="35"/>
      <c r="F491" s="197" t="s">
        <v>959</v>
      </c>
      <c r="G491" s="35"/>
      <c r="H491" s="35"/>
      <c r="I491" s="113"/>
      <c r="J491" s="35"/>
      <c r="K491" s="35"/>
      <c r="L491" s="38"/>
      <c r="M491" s="198"/>
      <c r="N491" s="60"/>
      <c r="O491" s="60"/>
      <c r="P491" s="60"/>
      <c r="Q491" s="60"/>
      <c r="R491" s="60"/>
      <c r="S491" s="60"/>
      <c r="T491" s="61"/>
      <c r="AT491" s="17" t="s">
        <v>247</v>
      </c>
      <c r="AU491" s="17" t="s">
        <v>79</v>
      </c>
    </row>
    <row r="492" spans="2:51" s="12" customFormat="1" ht="10">
      <c r="B492" s="199"/>
      <c r="C492" s="200"/>
      <c r="D492" s="196" t="s">
        <v>249</v>
      </c>
      <c r="E492" s="201" t="s">
        <v>1</v>
      </c>
      <c r="F492" s="202" t="s">
        <v>961</v>
      </c>
      <c r="G492" s="200"/>
      <c r="H492" s="203">
        <v>629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249</v>
      </c>
      <c r="AU492" s="209" t="s">
        <v>79</v>
      </c>
      <c r="AV492" s="12" t="s">
        <v>79</v>
      </c>
      <c r="AW492" s="12" t="s">
        <v>32</v>
      </c>
      <c r="AX492" s="12" t="s">
        <v>77</v>
      </c>
      <c r="AY492" s="209" t="s">
        <v>238</v>
      </c>
    </row>
    <row r="493" spans="2:65" s="1" customFormat="1" ht="19" customHeight="1">
      <c r="B493" s="34"/>
      <c r="C493" s="184" t="s">
        <v>962</v>
      </c>
      <c r="D493" s="184" t="s">
        <v>240</v>
      </c>
      <c r="E493" s="185" t="s">
        <v>963</v>
      </c>
      <c r="F493" s="186" t="s">
        <v>964</v>
      </c>
      <c r="G493" s="187" t="s">
        <v>357</v>
      </c>
      <c r="H493" s="188">
        <v>1970.666</v>
      </c>
      <c r="I493" s="189"/>
      <c r="J493" s="190">
        <f>ROUND(I493*H493,2)</f>
        <v>0</v>
      </c>
      <c r="K493" s="186" t="s">
        <v>244</v>
      </c>
      <c r="L493" s="38"/>
      <c r="M493" s="191" t="s">
        <v>1</v>
      </c>
      <c r="N493" s="192" t="s">
        <v>41</v>
      </c>
      <c r="O493" s="60"/>
      <c r="P493" s="193">
        <f>O493*H493</f>
        <v>0</v>
      </c>
      <c r="Q493" s="193">
        <v>0.048</v>
      </c>
      <c r="R493" s="193">
        <f>Q493*H493</f>
        <v>94.591968</v>
      </c>
      <c r="S493" s="193">
        <v>0.048</v>
      </c>
      <c r="T493" s="194">
        <f>S493*H493</f>
        <v>94.591968</v>
      </c>
      <c r="AR493" s="17" t="s">
        <v>245</v>
      </c>
      <c r="AT493" s="17" t="s">
        <v>240</v>
      </c>
      <c r="AU493" s="17" t="s">
        <v>79</v>
      </c>
      <c r="AY493" s="17" t="s">
        <v>238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17" t="s">
        <v>77</v>
      </c>
      <c r="BK493" s="195">
        <f>ROUND(I493*H493,2)</f>
        <v>0</v>
      </c>
      <c r="BL493" s="17" t="s">
        <v>245</v>
      </c>
      <c r="BM493" s="17" t="s">
        <v>965</v>
      </c>
    </row>
    <row r="494" spans="2:47" s="1" customFormat="1" ht="10">
      <c r="B494" s="34"/>
      <c r="C494" s="35"/>
      <c r="D494" s="196" t="s">
        <v>247</v>
      </c>
      <c r="E494" s="35"/>
      <c r="F494" s="197" t="s">
        <v>966</v>
      </c>
      <c r="G494" s="35"/>
      <c r="H494" s="35"/>
      <c r="I494" s="113"/>
      <c r="J494" s="35"/>
      <c r="K494" s="35"/>
      <c r="L494" s="38"/>
      <c r="M494" s="198"/>
      <c r="N494" s="60"/>
      <c r="O494" s="60"/>
      <c r="P494" s="60"/>
      <c r="Q494" s="60"/>
      <c r="R494" s="60"/>
      <c r="S494" s="60"/>
      <c r="T494" s="61"/>
      <c r="AT494" s="17" t="s">
        <v>247</v>
      </c>
      <c r="AU494" s="17" t="s">
        <v>79</v>
      </c>
    </row>
    <row r="495" spans="2:47" s="1" customFormat="1" ht="18">
      <c r="B495" s="34"/>
      <c r="C495" s="35"/>
      <c r="D495" s="196" t="s">
        <v>407</v>
      </c>
      <c r="E495" s="35"/>
      <c r="F495" s="231" t="s">
        <v>967</v>
      </c>
      <c r="G495" s="35"/>
      <c r="H495" s="35"/>
      <c r="I495" s="113"/>
      <c r="J495" s="35"/>
      <c r="K495" s="35"/>
      <c r="L495" s="38"/>
      <c r="M495" s="198"/>
      <c r="N495" s="60"/>
      <c r="O495" s="60"/>
      <c r="P495" s="60"/>
      <c r="Q495" s="60"/>
      <c r="R495" s="60"/>
      <c r="S495" s="60"/>
      <c r="T495" s="61"/>
      <c r="AT495" s="17" t="s">
        <v>407</v>
      </c>
      <c r="AU495" s="17" t="s">
        <v>79</v>
      </c>
    </row>
    <row r="496" spans="2:51" s="12" customFormat="1" ht="10">
      <c r="B496" s="199"/>
      <c r="C496" s="200"/>
      <c r="D496" s="196" t="s">
        <v>249</v>
      </c>
      <c r="E496" s="201" t="s">
        <v>146</v>
      </c>
      <c r="F496" s="202" t="s">
        <v>968</v>
      </c>
      <c r="G496" s="200"/>
      <c r="H496" s="203">
        <v>492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249</v>
      </c>
      <c r="AU496" s="209" t="s">
        <v>79</v>
      </c>
      <c r="AV496" s="12" t="s">
        <v>79</v>
      </c>
      <c r="AW496" s="12" t="s">
        <v>32</v>
      </c>
      <c r="AX496" s="12" t="s">
        <v>70</v>
      </c>
      <c r="AY496" s="209" t="s">
        <v>238</v>
      </c>
    </row>
    <row r="497" spans="2:51" s="12" customFormat="1" ht="10">
      <c r="B497" s="199"/>
      <c r="C497" s="200"/>
      <c r="D497" s="196" t="s">
        <v>249</v>
      </c>
      <c r="E497" s="201" t="s">
        <v>1</v>
      </c>
      <c r="F497" s="202" t="s">
        <v>969</v>
      </c>
      <c r="G497" s="200"/>
      <c r="H497" s="203">
        <v>1970.666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249</v>
      </c>
      <c r="AU497" s="209" t="s">
        <v>79</v>
      </c>
      <c r="AV497" s="12" t="s">
        <v>79</v>
      </c>
      <c r="AW497" s="12" t="s">
        <v>32</v>
      </c>
      <c r="AX497" s="12" t="s">
        <v>77</v>
      </c>
      <c r="AY497" s="209" t="s">
        <v>238</v>
      </c>
    </row>
    <row r="498" spans="2:65" s="1" customFormat="1" ht="19" customHeight="1">
      <c r="B498" s="34"/>
      <c r="C498" s="184" t="s">
        <v>970</v>
      </c>
      <c r="D498" s="184" t="s">
        <v>240</v>
      </c>
      <c r="E498" s="185" t="s">
        <v>971</v>
      </c>
      <c r="F498" s="186" t="s">
        <v>972</v>
      </c>
      <c r="G498" s="187" t="s">
        <v>357</v>
      </c>
      <c r="H498" s="188">
        <v>1917.146</v>
      </c>
      <c r="I498" s="189"/>
      <c r="J498" s="190">
        <f>ROUND(I498*H498,2)</f>
        <v>0</v>
      </c>
      <c r="K498" s="186" t="s">
        <v>244</v>
      </c>
      <c r="L498" s="38"/>
      <c r="M498" s="191" t="s">
        <v>1</v>
      </c>
      <c r="N498" s="192" t="s">
        <v>41</v>
      </c>
      <c r="O498" s="60"/>
      <c r="P498" s="193">
        <f>O498*H498</f>
        <v>0</v>
      </c>
      <c r="Q498" s="193">
        <v>0</v>
      </c>
      <c r="R498" s="193">
        <f>Q498*H498</f>
        <v>0</v>
      </c>
      <c r="S498" s="193">
        <v>0</v>
      </c>
      <c r="T498" s="194">
        <f>S498*H498</f>
        <v>0</v>
      </c>
      <c r="AR498" s="17" t="s">
        <v>245</v>
      </c>
      <c r="AT498" s="17" t="s">
        <v>240</v>
      </c>
      <c r="AU498" s="17" t="s">
        <v>79</v>
      </c>
      <c r="AY498" s="17" t="s">
        <v>238</v>
      </c>
      <c r="BE498" s="195">
        <f>IF(N498="základní",J498,0)</f>
        <v>0</v>
      </c>
      <c r="BF498" s="195">
        <f>IF(N498="snížená",J498,0)</f>
        <v>0</v>
      </c>
      <c r="BG498" s="195">
        <f>IF(N498="zákl. přenesená",J498,0)</f>
        <v>0</v>
      </c>
      <c r="BH498" s="195">
        <f>IF(N498="sníž. přenesená",J498,0)</f>
        <v>0</v>
      </c>
      <c r="BI498" s="195">
        <f>IF(N498="nulová",J498,0)</f>
        <v>0</v>
      </c>
      <c r="BJ498" s="17" t="s">
        <v>77</v>
      </c>
      <c r="BK498" s="195">
        <f>ROUND(I498*H498,2)</f>
        <v>0</v>
      </c>
      <c r="BL498" s="17" t="s">
        <v>245</v>
      </c>
      <c r="BM498" s="17" t="s">
        <v>973</v>
      </c>
    </row>
    <row r="499" spans="2:47" s="1" customFormat="1" ht="10">
      <c r="B499" s="34"/>
      <c r="C499" s="35"/>
      <c r="D499" s="196" t="s">
        <v>247</v>
      </c>
      <c r="E499" s="35"/>
      <c r="F499" s="197" t="s">
        <v>974</v>
      </c>
      <c r="G499" s="35"/>
      <c r="H499" s="35"/>
      <c r="I499" s="113"/>
      <c r="J499" s="35"/>
      <c r="K499" s="35"/>
      <c r="L499" s="38"/>
      <c r="M499" s="198"/>
      <c r="N499" s="60"/>
      <c r="O499" s="60"/>
      <c r="P499" s="60"/>
      <c r="Q499" s="60"/>
      <c r="R499" s="60"/>
      <c r="S499" s="60"/>
      <c r="T499" s="61"/>
      <c r="AT499" s="17" t="s">
        <v>247</v>
      </c>
      <c r="AU499" s="17" t="s">
        <v>79</v>
      </c>
    </row>
    <row r="500" spans="2:51" s="12" customFormat="1" ht="10">
      <c r="B500" s="199"/>
      <c r="C500" s="200"/>
      <c r="D500" s="196" t="s">
        <v>249</v>
      </c>
      <c r="E500" s="201" t="s">
        <v>125</v>
      </c>
      <c r="F500" s="202" t="s">
        <v>975</v>
      </c>
      <c r="G500" s="200"/>
      <c r="H500" s="203">
        <v>155.9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249</v>
      </c>
      <c r="AU500" s="209" t="s">
        <v>79</v>
      </c>
      <c r="AV500" s="12" t="s">
        <v>79</v>
      </c>
      <c r="AW500" s="12" t="s">
        <v>32</v>
      </c>
      <c r="AX500" s="12" t="s">
        <v>70</v>
      </c>
      <c r="AY500" s="209" t="s">
        <v>238</v>
      </c>
    </row>
    <row r="501" spans="2:51" s="12" customFormat="1" ht="10">
      <c r="B501" s="199"/>
      <c r="C501" s="200"/>
      <c r="D501" s="196" t="s">
        <v>249</v>
      </c>
      <c r="E501" s="201" t="s">
        <v>128</v>
      </c>
      <c r="F501" s="202" t="s">
        <v>976</v>
      </c>
      <c r="G501" s="200"/>
      <c r="H501" s="203">
        <v>766.17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249</v>
      </c>
      <c r="AU501" s="209" t="s">
        <v>79</v>
      </c>
      <c r="AV501" s="12" t="s">
        <v>79</v>
      </c>
      <c r="AW501" s="12" t="s">
        <v>32</v>
      </c>
      <c r="AX501" s="12" t="s">
        <v>70</v>
      </c>
      <c r="AY501" s="209" t="s">
        <v>238</v>
      </c>
    </row>
    <row r="502" spans="2:51" s="12" customFormat="1" ht="10">
      <c r="B502" s="199"/>
      <c r="C502" s="200"/>
      <c r="D502" s="196" t="s">
        <v>249</v>
      </c>
      <c r="E502" s="201" t="s">
        <v>130</v>
      </c>
      <c r="F502" s="202" t="s">
        <v>977</v>
      </c>
      <c r="G502" s="200"/>
      <c r="H502" s="203">
        <v>812.176</v>
      </c>
      <c r="I502" s="204"/>
      <c r="J502" s="200"/>
      <c r="K502" s="200"/>
      <c r="L502" s="205"/>
      <c r="M502" s="206"/>
      <c r="N502" s="207"/>
      <c r="O502" s="207"/>
      <c r="P502" s="207"/>
      <c r="Q502" s="207"/>
      <c r="R502" s="207"/>
      <c r="S502" s="207"/>
      <c r="T502" s="208"/>
      <c r="AT502" s="209" t="s">
        <v>249</v>
      </c>
      <c r="AU502" s="209" t="s">
        <v>79</v>
      </c>
      <c r="AV502" s="12" t="s">
        <v>79</v>
      </c>
      <c r="AW502" s="12" t="s">
        <v>32</v>
      </c>
      <c r="AX502" s="12" t="s">
        <v>70</v>
      </c>
      <c r="AY502" s="209" t="s">
        <v>238</v>
      </c>
    </row>
    <row r="503" spans="2:51" s="12" customFormat="1" ht="10">
      <c r="B503" s="199"/>
      <c r="C503" s="200"/>
      <c r="D503" s="196" t="s">
        <v>249</v>
      </c>
      <c r="E503" s="201" t="s">
        <v>1</v>
      </c>
      <c r="F503" s="202" t="s">
        <v>978</v>
      </c>
      <c r="G503" s="200"/>
      <c r="H503" s="203">
        <v>27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249</v>
      </c>
      <c r="AU503" s="209" t="s">
        <v>79</v>
      </c>
      <c r="AV503" s="12" t="s">
        <v>79</v>
      </c>
      <c r="AW503" s="12" t="s">
        <v>32</v>
      </c>
      <c r="AX503" s="12" t="s">
        <v>70</v>
      </c>
      <c r="AY503" s="209" t="s">
        <v>238</v>
      </c>
    </row>
    <row r="504" spans="2:51" s="12" customFormat="1" ht="10">
      <c r="B504" s="199"/>
      <c r="C504" s="200"/>
      <c r="D504" s="196" t="s">
        <v>249</v>
      </c>
      <c r="E504" s="201" t="s">
        <v>1</v>
      </c>
      <c r="F504" s="202" t="s">
        <v>125</v>
      </c>
      <c r="G504" s="200"/>
      <c r="H504" s="203">
        <v>155.9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249</v>
      </c>
      <c r="AU504" s="209" t="s">
        <v>79</v>
      </c>
      <c r="AV504" s="12" t="s">
        <v>79</v>
      </c>
      <c r="AW504" s="12" t="s">
        <v>32</v>
      </c>
      <c r="AX504" s="12" t="s">
        <v>70</v>
      </c>
      <c r="AY504" s="209" t="s">
        <v>238</v>
      </c>
    </row>
    <row r="505" spans="2:51" s="13" customFormat="1" ht="10">
      <c r="B505" s="210"/>
      <c r="C505" s="211"/>
      <c r="D505" s="196" t="s">
        <v>249</v>
      </c>
      <c r="E505" s="212" t="s">
        <v>1</v>
      </c>
      <c r="F505" s="213" t="s">
        <v>252</v>
      </c>
      <c r="G505" s="211"/>
      <c r="H505" s="214">
        <v>1917.146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249</v>
      </c>
      <c r="AU505" s="220" t="s">
        <v>79</v>
      </c>
      <c r="AV505" s="13" t="s">
        <v>245</v>
      </c>
      <c r="AW505" s="13" t="s">
        <v>32</v>
      </c>
      <c r="AX505" s="13" t="s">
        <v>77</v>
      </c>
      <c r="AY505" s="220" t="s">
        <v>238</v>
      </c>
    </row>
    <row r="506" spans="2:65" s="1" customFormat="1" ht="19" customHeight="1">
      <c r="B506" s="34"/>
      <c r="C506" s="184" t="s">
        <v>979</v>
      </c>
      <c r="D506" s="184" t="s">
        <v>240</v>
      </c>
      <c r="E506" s="185" t="s">
        <v>980</v>
      </c>
      <c r="F506" s="186" t="s">
        <v>981</v>
      </c>
      <c r="G506" s="187" t="s">
        <v>357</v>
      </c>
      <c r="H506" s="188">
        <v>419.32</v>
      </c>
      <c r="I506" s="189"/>
      <c r="J506" s="190">
        <f>ROUND(I506*H506,2)</f>
        <v>0</v>
      </c>
      <c r="K506" s="186" t="s">
        <v>244</v>
      </c>
      <c r="L506" s="38"/>
      <c r="M506" s="191" t="s">
        <v>1</v>
      </c>
      <c r="N506" s="192" t="s">
        <v>41</v>
      </c>
      <c r="O506" s="60"/>
      <c r="P506" s="193">
        <f>O506*H506</f>
        <v>0</v>
      </c>
      <c r="Q506" s="193">
        <v>0</v>
      </c>
      <c r="R506" s="193">
        <f>Q506*H506</f>
        <v>0</v>
      </c>
      <c r="S506" s="193">
        <v>0</v>
      </c>
      <c r="T506" s="194">
        <f>S506*H506</f>
        <v>0</v>
      </c>
      <c r="AR506" s="17" t="s">
        <v>245</v>
      </c>
      <c r="AT506" s="17" t="s">
        <v>240</v>
      </c>
      <c r="AU506" s="17" t="s">
        <v>79</v>
      </c>
      <c r="AY506" s="17" t="s">
        <v>238</v>
      </c>
      <c r="BE506" s="195">
        <f>IF(N506="základní",J506,0)</f>
        <v>0</v>
      </c>
      <c r="BF506" s="195">
        <f>IF(N506="snížená",J506,0)</f>
        <v>0</v>
      </c>
      <c r="BG506" s="195">
        <f>IF(N506="zákl. přenesená",J506,0)</f>
        <v>0</v>
      </c>
      <c r="BH506" s="195">
        <f>IF(N506="sníž. přenesená",J506,0)</f>
        <v>0</v>
      </c>
      <c r="BI506" s="195">
        <f>IF(N506="nulová",J506,0)</f>
        <v>0</v>
      </c>
      <c r="BJ506" s="17" t="s">
        <v>77</v>
      </c>
      <c r="BK506" s="195">
        <f>ROUND(I506*H506,2)</f>
        <v>0</v>
      </c>
      <c r="BL506" s="17" t="s">
        <v>245</v>
      </c>
      <c r="BM506" s="17" t="s">
        <v>982</v>
      </c>
    </row>
    <row r="507" spans="2:47" s="1" customFormat="1" ht="10">
      <c r="B507" s="34"/>
      <c r="C507" s="35"/>
      <c r="D507" s="196" t="s">
        <v>247</v>
      </c>
      <c r="E507" s="35"/>
      <c r="F507" s="197" t="s">
        <v>983</v>
      </c>
      <c r="G507" s="35"/>
      <c r="H507" s="35"/>
      <c r="I507" s="113"/>
      <c r="J507" s="35"/>
      <c r="K507" s="35"/>
      <c r="L507" s="38"/>
      <c r="M507" s="198"/>
      <c r="N507" s="60"/>
      <c r="O507" s="60"/>
      <c r="P507" s="60"/>
      <c r="Q507" s="60"/>
      <c r="R507" s="60"/>
      <c r="S507" s="60"/>
      <c r="T507" s="61"/>
      <c r="AT507" s="17" t="s">
        <v>247</v>
      </c>
      <c r="AU507" s="17" t="s">
        <v>79</v>
      </c>
    </row>
    <row r="508" spans="2:51" s="12" customFormat="1" ht="10">
      <c r="B508" s="199"/>
      <c r="C508" s="200"/>
      <c r="D508" s="196" t="s">
        <v>249</v>
      </c>
      <c r="E508" s="201" t="s">
        <v>984</v>
      </c>
      <c r="F508" s="202" t="s">
        <v>978</v>
      </c>
      <c r="G508" s="200"/>
      <c r="H508" s="203">
        <v>27</v>
      </c>
      <c r="I508" s="204"/>
      <c r="J508" s="200"/>
      <c r="K508" s="200"/>
      <c r="L508" s="205"/>
      <c r="M508" s="206"/>
      <c r="N508" s="207"/>
      <c r="O508" s="207"/>
      <c r="P508" s="207"/>
      <c r="Q508" s="207"/>
      <c r="R508" s="207"/>
      <c r="S508" s="207"/>
      <c r="T508" s="208"/>
      <c r="AT508" s="209" t="s">
        <v>249</v>
      </c>
      <c r="AU508" s="209" t="s">
        <v>79</v>
      </c>
      <c r="AV508" s="12" t="s">
        <v>79</v>
      </c>
      <c r="AW508" s="12" t="s">
        <v>32</v>
      </c>
      <c r="AX508" s="12" t="s">
        <v>70</v>
      </c>
      <c r="AY508" s="209" t="s">
        <v>238</v>
      </c>
    </row>
    <row r="509" spans="2:51" s="12" customFormat="1" ht="10">
      <c r="B509" s="199"/>
      <c r="C509" s="200"/>
      <c r="D509" s="196" t="s">
        <v>249</v>
      </c>
      <c r="E509" s="201" t="s">
        <v>171</v>
      </c>
      <c r="F509" s="202" t="s">
        <v>985</v>
      </c>
      <c r="G509" s="200"/>
      <c r="H509" s="203">
        <v>255.32</v>
      </c>
      <c r="I509" s="204"/>
      <c r="J509" s="200"/>
      <c r="K509" s="200"/>
      <c r="L509" s="205"/>
      <c r="M509" s="206"/>
      <c r="N509" s="207"/>
      <c r="O509" s="207"/>
      <c r="P509" s="207"/>
      <c r="Q509" s="207"/>
      <c r="R509" s="207"/>
      <c r="S509" s="207"/>
      <c r="T509" s="208"/>
      <c r="AT509" s="209" t="s">
        <v>249</v>
      </c>
      <c r="AU509" s="209" t="s">
        <v>79</v>
      </c>
      <c r="AV509" s="12" t="s">
        <v>79</v>
      </c>
      <c r="AW509" s="12" t="s">
        <v>32</v>
      </c>
      <c r="AX509" s="12" t="s">
        <v>70</v>
      </c>
      <c r="AY509" s="209" t="s">
        <v>238</v>
      </c>
    </row>
    <row r="510" spans="2:51" s="12" customFormat="1" ht="10">
      <c r="B510" s="199"/>
      <c r="C510" s="200"/>
      <c r="D510" s="196" t="s">
        <v>249</v>
      </c>
      <c r="E510" s="201" t="s">
        <v>1</v>
      </c>
      <c r="F510" s="202" t="s">
        <v>986</v>
      </c>
      <c r="G510" s="200"/>
      <c r="H510" s="203">
        <v>137</v>
      </c>
      <c r="I510" s="204"/>
      <c r="J510" s="200"/>
      <c r="K510" s="200"/>
      <c r="L510" s="205"/>
      <c r="M510" s="206"/>
      <c r="N510" s="207"/>
      <c r="O510" s="207"/>
      <c r="P510" s="207"/>
      <c r="Q510" s="207"/>
      <c r="R510" s="207"/>
      <c r="S510" s="207"/>
      <c r="T510" s="208"/>
      <c r="AT510" s="209" t="s">
        <v>249</v>
      </c>
      <c r="AU510" s="209" t="s">
        <v>79</v>
      </c>
      <c r="AV510" s="12" t="s">
        <v>79</v>
      </c>
      <c r="AW510" s="12" t="s">
        <v>32</v>
      </c>
      <c r="AX510" s="12" t="s">
        <v>70</v>
      </c>
      <c r="AY510" s="209" t="s">
        <v>238</v>
      </c>
    </row>
    <row r="511" spans="2:51" s="13" customFormat="1" ht="10">
      <c r="B511" s="210"/>
      <c r="C511" s="211"/>
      <c r="D511" s="196" t="s">
        <v>249</v>
      </c>
      <c r="E511" s="212" t="s">
        <v>1</v>
      </c>
      <c r="F511" s="213" t="s">
        <v>252</v>
      </c>
      <c r="G511" s="211"/>
      <c r="H511" s="214">
        <v>419.32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249</v>
      </c>
      <c r="AU511" s="220" t="s">
        <v>79</v>
      </c>
      <c r="AV511" s="13" t="s">
        <v>245</v>
      </c>
      <c r="AW511" s="13" t="s">
        <v>32</v>
      </c>
      <c r="AX511" s="13" t="s">
        <v>77</v>
      </c>
      <c r="AY511" s="220" t="s">
        <v>238</v>
      </c>
    </row>
    <row r="512" spans="2:65" s="1" customFormat="1" ht="19" customHeight="1">
      <c r="B512" s="34"/>
      <c r="C512" s="184" t="s">
        <v>987</v>
      </c>
      <c r="D512" s="184" t="s">
        <v>240</v>
      </c>
      <c r="E512" s="185" t="s">
        <v>988</v>
      </c>
      <c r="F512" s="186" t="s">
        <v>989</v>
      </c>
      <c r="G512" s="187" t="s">
        <v>281</v>
      </c>
      <c r="H512" s="188">
        <v>53</v>
      </c>
      <c r="I512" s="189"/>
      <c r="J512" s="190">
        <f>ROUND(I512*H512,2)</f>
        <v>0</v>
      </c>
      <c r="K512" s="186" t="s">
        <v>244</v>
      </c>
      <c r="L512" s="38"/>
      <c r="M512" s="191" t="s">
        <v>1</v>
      </c>
      <c r="N512" s="192" t="s">
        <v>41</v>
      </c>
      <c r="O512" s="60"/>
      <c r="P512" s="193">
        <f>O512*H512</f>
        <v>0</v>
      </c>
      <c r="Q512" s="193">
        <v>0</v>
      </c>
      <c r="R512" s="193">
        <f>Q512*H512</f>
        <v>0</v>
      </c>
      <c r="S512" s="193">
        <v>0</v>
      </c>
      <c r="T512" s="194">
        <f>S512*H512</f>
        <v>0</v>
      </c>
      <c r="AR512" s="17" t="s">
        <v>245</v>
      </c>
      <c r="AT512" s="17" t="s">
        <v>240</v>
      </c>
      <c r="AU512" s="17" t="s">
        <v>79</v>
      </c>
      <c r="AY512" s="17" t="s">
        <v>238</v>
      </c>
      <c r="BE512" s="195">
        <f>IF(N512="základní",J512,0)</f>
        <v>0</v>
      </c>
      <c r="BF512" s="195">
        <f>IF(N512="snížená",J512,0)</f>
        <v>0</v>
      </c>
      <c r="BG512" s="195">
        <f>IF(N512="zákl. přenesená",J512,0)</f>
        <v>0</v>
      </c>
      <c r="BH512" s="195">
        <f>IF(N512="sníž. přenesená",J512,0)</f>
        <v>0</v>
      </c>
      <c r="BI512" s="195">
        <f>IF(N512="nulová",J512,0)</f>
        <v>0</v>
      </c>
      <c r="BJ512" s="17" t="s">
        <v>77</v>
      </c>
      <c r="BK512" s="195">
        <f>ROUND(I512*H512,2)</f>
        <v>0</v>
      </c>
      <c r="BL512" s="17" t="s">
        <v>245</v>
      </c>
      <c r="BM512" s="17" t="s">
        <v>990</v>
      </c>
    </row>
    <row r="513" spans="2:47" s="1" customFormat="1" ht="10">
      <c r="B513" s="34"/>
      <c r="C513" s="35"/>
      <c r="D513" s="196" t="s">
        <v>247</v>
      </c>
      <c r="E513" s="35"/>
      <c r="F513" s="197" t="s">
        <v>991</v>
      </c>
      <c r="G513" s="35"/>
      <c r="H513" s="35"/>
      <c r="I513" s="113"/>
      <c r="J513" s="35"/>
      <c r="K513" s="35"/>
      <c r="L513" s="38"/>
      <c r="M513" s="198"/>
      <c r="N513" s="60"/>
      <c r="O513" s="60"/>
      <c r="P513" s="60"/>
      <c r="Q513" s="60"/>
      <c r="R513" s="60"/>
      <c r="S513" s="60"/>
      <c r="T513" s="61"/>
      <c r="AT513" s="17" t="s">
        <v>247</v>
      </c>
      <c r="AU513" s="17" t="s">
        <v>79</v>
      </c>
    </row>
    <row r="514" spans="2:51" s="12" customFormat="1" ht="10">
      <c r="B514" s="199"/>
      <c r="C514" s="200"/>
      <c r="D514" s="196" t="s">
        <v>249</v>
      </c>
      <c r="E514" s="201" t="s">
        <v>1</v>
      </c>
      <c r="F514" s="202" t="s">
        <v>992</v>
      </c>
      <c r="G514" s="200"/>
      <c r="H514" s="203">
        <v>33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249</v>
      </c>
      <c r="AU514" s="209" t="s">
        <v>79</v>
      </c>
      <c r="AV514" s="12" t="s">
        <v>79</v>
      </c>
      <c r="AW514" s="12" t="s">
        <v>32</v>
      </c>
      <c r="AX514" s="12" t="s">
        <v>70</v>
      </c>
      <c r="AY514" s="209" t="s">
        <v>238</v>
      </c>
    </row>
    <row r="515" spans="2:51" s="12" customFormat="1" ht="10">
      <c r="B515" s="199"/>
      <c r="C515" s="200"/>
      <c r="D515" s="196" t="s">
        <v>249</v>
      </c>
      <c r="E515" s="201" t="s">
        <v>1</v>
      </c>
      <c r="F515" s="202" t="s">
        <v>993</v>
      </c>
      <c r="G515" s="200"/>
      <c r="H515" s="203">
        <v>20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249</v>
      </c>
      <c r="AU515" s="209" t="s">
        <v>79</v>
      </c>
      <c r="AV515" s="12" t="s">
        <v>79</v>
      </c>
      <c r="AW515" s="12" t="s">
        <v>32</v>
      </c>
      <c r="AX515" s="12" t="s">
        <v>70</v>
      </c>
      <c r="AY515" s="209" t="s">
        <v>238</v>
      </c>
    </row>
    <row r="516" spans="2:51" s="13" customFormat="1" ht="10">
      <c r="B516" s="210"/>
      <c r="C516" s="211"/>
      <c r="D516" s="196" t="s">
        <v>249</v>
      </c>
      <c r="E516" s="212" t="s">
        <v>1</v>
      </c>
      <c r="F516" s="213" t="s">
        <v>252</v>
      </c>
      <c r="G516" s="211"/>
      <c r="H516" s="214">
        <v>53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249</v>
      </c>
      <c r="AU516" s="220" t="s">
        <v>79</v>
      </c>
      <c r="AV516" s="13" t="s">
        <v>245</v>
      </c>
      <c r="AW516" s="13" t="s">
        <v>32</v>
      </c>
      <c r="AX516" s="13" t="s">
        <v>77</v>
      </c>
      <c r="AY516" s="220" t="s">
        <v>238</v>
      </c>
    </row>
    <row r="517" spans="2:65" s="1" customFormat="1" ht="14.5" customHeight="1">
      <c r="B517" s="34"/>
      <c r="C517" s="184" t="s">
        <v>994</v>
      </c>
      <c r="D517" s="184" t="s">
        <v>240</v>
      </c>
      <c r="E517" s="185" t="s">
        <v>995</v>
      </c>
      <c r="F517" s="186" t="s">
        <v>996</v>
      </c>
      <c r="G517" s="187" t="s">
        <v>357</v>
      </c>
      <c r="H517" s="188">
        <v>236.752</v>
      </c>
      <c r="I517" s="189"/>
      <c r="J517" s="190">
        <f>ROUND(I517*H517,2)</f>
        <v>0</v>
      </c>
      <c r="K517" s="186" t="s">
        <v>1</v>
      </c>
      <c r="L517" s="38"/>
      <c r="M517" s="191" t="s">
        <v>1</v>
      </c>
      <c r="N517" s="192" t="s">
        <v>41</v>
      </c>
      <c r="O517" s="60"/>
      <c r="P517" s="193">
        <f>O517*H517</f>
        <v>0</v>
      </c>
      <c r="Q517" s="193">
        <v>0</v>
      </c>
      <c r="R517" s="193">
        <f>Q517*H517</f>
        <v>0</v>
      </c>
      <c r="S517" s="193">
        <v>0.0106</v>
      </c>
      <c r="T517" s="194">
        <f>S517*H517</f>
        <v>2.5095712</v>
      </c>
      <c r="AR517" s="17" t="s">
        <v>245</v>
      </c>
      <c r="AT517" s="17" t="s">
        <v>240</v>
      </c>
      <c r="AU517" s="17" t="s">
        <v>79</v>
      </c>
      <c r="AY517" s="17" t="s">
        <v>238</v>
      </c>
      <c r="BE517" s="195">
        <f>IF(N517="základní",J517,0)</f>
        <v>0</v>
      </c>
      <c r="BF517" s="195">
        <f>IF(N517="snížená",J517,0)</f>
        <v>0</v>
      </c>
      <c r="BG517" s="195">
        <f>IF(N517="zákl. přenesená",J517,0)</f>
        <v>0</v>
      </c>
      <c r="BH517" s="195">
        <f>IF(N517="sníž. přenesená",J517,0)</f>
        <v>0</v>
      </c>
      <c r="BI517" s="195">
        <f>IF(N517="nulová",J517,0)</f>
        <v>0</v>
      </c>
      <c r="BJ517" s="17" t="s">
        <v>77</v>
      </c>
      <c r="BK517" s="195">
        <f>ROUND(I517*H517,2)</f>
        <v>0</v>
      </c>
      <c r="BL517" s="17" t="s">
        <v>245</v>
      </c>
      <c r="BM517" s="17" t="s">
        <v>997</v>
      </c>
    </row>
    <row r="518" spans="2:47" s="1" customFormat="1" ht="10">
      <c r="B518" s="34"/>
      <c r="C518" s="35"/>
      <c r="D518" s="196" t="s">
        <v>247</v>
      </c>
      <c r="E518" s="35"/>
      <c r="F518" s="197" t="s">
        <v>996</v>
      </c>
      <c r="G518" s="35"/>
      <c r="H518" s="35"/>
      <c r="I518" s="113"/>
      <c r="J518" s="35"/>
      <c r="K518" s="35"/>
      <c r="L518" s="38"/>
      <c r="M518" s="198"/>
      <c r="N518" s="60"/>
      <c r="O518" s="60"/>
      <c r="P518" s="60"/>
      <c r="Q518" s="60"/>
      <c r="R518" s="60"/>
      <c r="S518" s="60"/>
      <c r="T518" s="61"/>
      <c r="AT518" s="17" t="s">
        <v>247</v>
      </c>
      <c r="AU518" s="17" t="s">
        <v>79</v>
      </c>
    </row>
    <row r="519" spans="2:47" s="1" customFormat="1" ht="18">
      <c r="B519" s="34"/>
      <c r="C519" s="35"/>
      <c r="D519" s="196" t="s">
        <v>407</v>
      </c>
      <c r="E519" s="35"/>
      <c r="F519" s="231" t="s">
        <v>998</v>
      </c>
      <c r="G519" s="35"/>
      <c r="H519" s="35"/>
      <c r="I519" s="113"/>
      <c r="J519" s="35"/>
      <c r="K519" s="35"/>
      <c r="L519" s="38"/>
      <c r="M519" s="198"/>
      <c r="N519" s="60"/>
      <c r="O519" s="60"/>
      <c r="P519" s="60"/>
      <c r="Q519" s="60"/>
      <c r="R519" s="60"/>
      <c r="S519" s="60"/>
      <c r="T519" s="61"/>
      <c r="AT519" s="17" t="s">
        <v>407</v>
      </c>
      <c r="AU519" s="17" t="s">
        <v>79</v>
      </c>
    </row>
    <row r="520" spans="2:51" s="12" customFormat="1" ht="10">
      <c r="B520" s="199"/>
      <c r="C520" s="200"/>
      <c r="D520" s="196" t="s">
        <v>249</v>
      </c>
      <c r="E520" s="201" t="s">
        <v>1</v>
      </c>
      <c r="F520" s="202" t="s">
        <v>999</v>
      </c>
      <c r="G520" s="200"/>
      <c r="H520" s="203">
        <v>236.752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249</v>
      </c>
      <c r="AU520" s="209" t="s">
        <v>79</v>
      </c>
      <c r="AV520" s="12" t="s">
        <v>79</v>
      </c>
      <c r="AW520" s="12" t="s">
        <v>32</v>
      </c>
      <c r="AX520" s="12" t="s">
        <v>77</v>
      </c>
      <c r="AY520" s="209" t="s">
        <v>238</v>
      </c>
    </row>
    <row r="521" spans="2:65" s="1" customFormat="1" ht="19" customHeight="1">
      <c r="B521" s="34"/>
      <c r="C521" s="184" t="s">
        <v>1000</v>
      </c>
      <c r="D521" s="184" t="s">
        <v>240</v>
      </c>
      <c r="E521" s="185" t="s">
        <v>1001</v>
      </c>
      <c r="F521" s="186" t="s">
        <v>1002</v>
      </c>
      <c r="G521" s="187" t="s">
        <v>357</v>
      </c>
      <c r="H521" s="188">
        <v>529.241</v>
      </c>
      <c r="I521" s="189"/>
      <c r="J521" s="190">
        <f>ROUND(I521*H521,2)</f>
        <v>0</v>
      </c>
      <c r="K521" s="186" t="s">
        <v>244</v>
      </c>
      <c r="L521" s="38"/>
      <c r="M521" s="191" t="s">
        <v>1</v>
      </c>
      <c r="N521" s="192" t="s">
        <v>41</v>
      </c>
      <c r="O521" s="60"/>
      <c r="P521" s="193">
        <f>O521*H521</f>
        <v>0</v>
      </c>
      <c r="Q521" s="193">
        <v>0.01943</v>
      </c>
      <c r="R521" s="193">
        <f>Q521*H521</f>
        <v>10.28315263</v>
      </c>
      <c r="S521" s="193">
        <v>0</v>
      </c>
      <c r="T521" s="194">
        <f>S521*H521</f>
        <v>0</v>
      </c>
      <c r="AR521" s="17" t="s">
        <v>245</v>
      </c>
      <c r="AT521" s="17" t="s">
        <v>240</v>
      </c>
      <c r="AU521" s="17" t="s">
        <v>79</v>
      </c>
      <c r="AY521" s="17" t="s">
        <v>238</v>
      </c>
      <c r="BE521" s="195">
        <f>IF(N521="základní",J521,0)</f>
        <v>0</v>
      </c>
      <c r="BF521" s="195">
        <f>IF(N521="snížená",J521,0)</f>
        <v>0</v>
      </c>
      <c r="BG521" s="195">
        <f>IF(N521="zákl. přenesená",J521,0)</f>
        <v>0</v>
      </c>
      <c r="BH521" s="195">
        <f>IF(N521="sníž. přenesená",J521,0)</f>
        <v>0</v>
      </c>
      <c r="BI521" s="195">
        <f>IF(N521="nulová",J521,0)</f>
        <v>0</v>
      </c>
      <c r="BJ521" s="17" t="s">
        <v>77</v>
      </c>
      <c r="BK521" s="195">
        <f>ROUND(I521*H521,2)</f>
        <v>0</v>
      </c>
      <c r="BL521" s="17" t="s">
        <v>245</v>
      </c>
      <c r="BM521" s="17" t="s">
        <v>1003</v>
      </c>
    </row>
    <row r="522" spans="2:47" s="1" customFormat="1" ht="10">
      <c r="B522" s="34"/>
      <c r="C522" s="35"/>
      <c r="D522" s="196" t="s">
        <v>247</v>
      </c>
      <c r="E522" s="35"/>
      <c r="F522" s="197" t="s">
        <v>1004</v>
      </c>
      <c r="G522" s="35"/>
      <c r="H522" s="35"/>
      <c r="I522" s="113"/>
      <c r="J522" s="35"/>
      <c r="K522" s="35"/>
      <c r="L522" s="38"/>
      <c r="M522" s="198"/>
      <c r="N522" s="60"/>
      <c r="O522" s="60"/>
      <c r="P522" s="60"/>
      <c r="Q522" s="60"/>
      <c r="R522" s="60"/>
      <c r="S522" s="60"/>
      <c r="T522" s="61"/>
      <c r="AT522" s="17" t="s">
        <v>247</v>
      </c>
      <c r="AU522" s="17" t="s">
        <v>79</v>
      </c>
    </row>
    <row r="523" spans="2:51" s="12" customFormat="1" ht="10">
      <c r="B523" s="199"/>
      <c r="C523" s="200"/>
      <c r="D523" s="196" t="s">
        <v>249</v>
      </c>
      <c r="E523" s="201" t="s">
        <v>1</v>
      </c>
      <c r="F523" s="202" t="s">
        <v>944</v>
      </c>
      <c r="G523" s="200"/>
      <c r="H523" s="203">
        <v>529.241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249</v>
      </c>
      <c r="AU523" s="209" t="s">
        <v>79</v>
      </c>
      <c r="AV523" s="12" t="s">
        <v>79</v>
      </c>
      <c r="AW523" s="12" t="s">
        <v>32</v>
      </c>
      <c r="AX523" s="12" t="s">
        <v>77</v>
      </c>
      <c r="AY523" s="209" t="s">
        <v>238</v>
      </c>
    </row>
    <row r="524" spans="2:65" s="1" customFormat="1" ht="19" customHeight="1">
      <c r="B524" s="34"/>
      <c r="C524" s="184" t="s">
        <v>1005</v>
      </c>
      <c r="D524" s="184" t="s">
        <v>240</v>
      </c>
      <c r="E524" s="185" t="s">
        <v>1006</v>
      </c>
      <c r="F524" s="186" t="s">
        <v>1007</v>
      </c>
      <c r="G524" s="187" t="s">
        <v>357</v>
      </c>
      <c r="H524" s="188">
        <v>226.817</v>
      </c>
      <c r="I524" s="189"/>
      <c r="J524" s="190">
        <f>ROUND(I524*H524,2)</f>
        <v>0</v>
      </c>
      <c r="K524" s="186" t="s">
        <v>244</v>
      </c>
      <c r="L524" s="38"/>
      <c r="M524" s="191" t="s">
        <v>1</v>
      </c>
      <c r="N524" s="192" t="s">
        <v>41</v>
      </c>
      <c r="O524" s="60"/>
      <c r="P524" s="193">
        <f>O524*H524</f>
        <v>0</v>
      </c>
      <c r="Q524" s="193">
        <v>0.05828</v>
      </c>
      <c r="R524" s="193">
        <f>Q524*H524</f>
        <v>13.21889476</v>
      </c>
      <c r="S524" s="193">
        <v>0</v>
      </c>
      <c r="T524" s="194">
        <f>S524*H524</f>
        <v>0</v>
      </c>
      <c r="AR524" s="17" t="s">
        <v>245</v>
      </c>
      <c r="AT524" s="17" t="s">
        <v>240</v>
      </c>
      <c r="AU524" s="17" t="s">
        <v>79</v>
      </c>
      <c r="AY524" s="17" t="s">
        <v>238</v>
      </c>
      <c r="BE524" s="195">
        <f>IF(N524="základní",J524,0)</f>
        <v>0</v>
      </c>
      <c r="BF524" s="195">
        <f>IF(N524="snížená",J524,0)</f>
        <v>0</v>
      </c>
      <c r="BG524" s="195">
        <f>IF(N524="zákl. přenesená",J524,0)</f>
        <v>0</v>
      </c>
      <c r="BH524" s="195">
        <f>IF(N524="sníž. přenesená",J524,0)</f>
        <v>0</v>
      </c>
      <c r="BI524" s="195">
        <f>IF(N524="nulová",J524,0)</f>
        <v>0</v>
      </c>
      <c r="BJ524" s="17" t="s">
        <v>77</v>
      </c>
      <c r="BK524" s="195">
        <f>ROUND(I524*H524,2)</f>
        <v>0</v>
      </c>
      <c r="BL524" s="17" t="s">
        <v>245</v>
      </c>
      <c r="BM524" s="17" t="s">
        <v>1008</v>
      </c>
    </row>
    <row r="525" spans="2:47" s="1" customFormat="1" ht="18">
      <c r="B525" s="34"/>
      <c r="C525" s="35"/>
      <c r="D525" s="196" t="s">
        <v>247</v>
      </c>
      <c r="E525" s="35"/>
      <c r="F525" s="197" t="s">
        <v>1009</v>
      </c>
      <c r="G525" s="35"/>
      <c r="H525" s="35"/>
      <c r="I525" s="113"/>
      <c r="J525" s="35"/>
      <c r="K525" s="35"/>
      <c r="L525" s="38"/>
      <c r="M525" s="198"/>
      <c r="N525" s="60"/>
      <c r="O525" s="60"/>
      <c r="P525" s="60"/>
      <c r="Q525" s="60"/>
      <c r="R525" s="60"/>
      <c r="S525" s="60"/>
      <c r="T525" s="61"/>
      <c r="AT525" s="17" t="s">
        <v>247</v>
      </c>
      <c r="AU525" s="17" t="s">
        <v>79</v>
      </c>
    </row>
    <row r="526" spans="2:51" s="12" customFormat="1" ht="10">
      <c r="B526" s="199"/>
      <c r="C526" s="200"/>
      <c r="D526" s="196" t="s">
        <v>249</v>
      </c>
      <c r="E526" s="201" t="s">
        <v>1</v>
      </c>
      <c r="F526" s="202" t="s">
        <v>950</v>
      </c>
      <c r="G526" s="200"/>
      <c r="H526" s="203">
        <v>226.817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249</v>
      </c>
      <c r="AU526" s="209" t="s">
        <v>79</v>
      </c>
      <c r="AV526" s="12" t="s">
        <v>79</v>
      </c>
      <c r="AW526" s="12" t="s">
        <v>32</v>
      </c>
      <c r="AX526" s="12" t="s">
        <v>77</v>
      </c>
      <c r="AY526" s="209" t="s">
        <v>238</v>
      </c>
    </row>
    <row r="527" spans="2:65" s="1" customFormat="1" ht="19" customHeight="1">
      <c r="B527" s="34"/>
      <c r="C527" s="184" t="s">
        <v>1010</v>
      </c>
      <c r="D527" s="184" t="s">
        <v>240</v>
      </c>
      <c r="E527" s="185" t="s">
        <v>1011</v>
      </c>
      <c r="F527" s="186" t="s">
        <v>1012</v>
      </c>
      <c r="G527" s="187" t="s">
        <v>357</v>
      </c>
      <c r="H527" s="188">
        <v>94.507</v>
      </c>
      <c r="I527" s="189"/>
      <c r="J527" s="190">
        <f>ROUND(I527*H527,2)</f>
        <v>0</v>
      </c>
      <c r="K527" s="186" t="s">
        <v>244</v>
      </c>
      <c r="L527" s="38"/>
      <c r="M527" s="191" t="s">
        <v>1</v>
      </c>
      <c r="N527" s="192" t="s">
        <v>41</v>
      </c>
      <c r="O527" s="60"/>
      <c r="P527" s="193">
        <f>O527*H527</f>
        <v>0</v>
      </c>
      <c r="Q527" s="193">
        <v>0.00099</v>
      </c>
      <c r="R527" s="193">
        <f>Q527*H527</f>
        <v>0.09356193</v>
      </c>
      <c r="S527" s="193">
        <v>0</v>
      </c>
      <c r="T527" s="194">
        <f>S527*H527</f>
        <v>0</v>
      </c>
      <c r="AR527" s="17" t="s">
        <v>245</v>
      </c>
      <c r="AT527" s="17" t="s">
        <v>240</v>
      </c>
      <c r="AU527" s="17" t="s">
        <v>79</v>
      </c>
      <c r="AY527" s="17" t="s">
        <v>238</v>
      </c>
      <c r="BE527" s="195">
        <f>IF(N527="základní",J527,0)</f>
        <v>0</v>
      </c>
      <c r="BF527" s="195">
        <f>IF(N527="snížená",J527,0)</f>
        <v>0</v>
      </c>
      <c r="BG527" s="195">
        <f>IF(N527="zákl. přenesená",J527,0)</f>
        <v>0</v>
      </c>
      <c r="BH527" s="195">
        <f>IF(N527="sníž. přenesená",J527,0)</f>
        <v>0</v>
      </c>
      <c r="BI527" s="195">
        <f>IF(N527="nulová",J527,0)</f>
        <v>0</v>
      </c>
      <c r="BJ527" s="17" t="s">
        <v>77</v>
      </c>
      <c r="BK527" s="195">
        <f>ROUND(I527*H527,2)</f>
        <v>0</v>
      </c>
      <c r="BL527" s="17" t="s">
        <v>245</v>
      </c>
      <c r="BM527" s="17" t="s">
        <v>1013</v>
      </c>
    </row>
    <row r="528" spans="2:47" s="1" customFormat="1" ht="18">
      <c r="B528" s="34"/>
      <c r="C528" s="35"/>
      <c r="D528" s="196" t="s">
        <v>247</v>
      </c>
      <c r="E528" s="35"/>
      <c r="F528" s="197" t="s">
        <v>1014</v>
      </c>
      <c r="G528" s="35"/>
      <c r="H528" s="35"/>
      <c r="I528" s="113"/>
      <c r="J528" s="35"/>
      <c r="K528" s="35"/>
      <c r="L528" s="38"/>
      <c r="M528" s="198"/>
      <c r="N528" s="60"/>
      <c r="O528" s="60"/>
      <c r="P528" s="60"/>
      <c r="Q528" s="60"/>
      <c r="R528" s="60"/>
      <c r="S528" s="60"/>
      <c r="T528" s="61"/>
      <c r="AT528" s="17" t="s">
        <v>247</v>
      </c>
      <c r="AU528" s="17" t="s">
        <v>79</v>
      </c>
    </row>
    <row r="529" spans="2:51" s="12" customFormat="1" ht="10">
      <c r="B529" s="199"/>
      <c r="C529" s="200"/>
      <c r="D529" s="196" t="s">
        <v>249</v>
      </c>
      <c r="E529" s="201" t="s">
        <v>1</v>
      </c>
      <c r="F529" s="202" t="s">
        <v>1015</v>
      </c>
      <c r="G529" s="200"/>
      <c r="H529" s="203">
        <v>94.507</v>
      </c>
      <c r="I529" s="204"/>
      <c r="J529" s="200"/>
      <c r="K529" s="200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249</v>
      </c>
      <c r="AU529" s="209" t="s">
        <v>79</v>
      </c>
      <c r="AV529" s="12" t="s">
        <v>79</v>
      </c>
      <c r="AW529" s="12" t="s">
        <v>32</v>
      </c>
      <c r="AX529" s="12" t="s">
        <v>77</v>
      </c>
      <c r="AY529" s="209" t="s">
        <v>238</v>
      </c>
    </row>
    <row r="530" spans="2:65" s="1" customFormat="1" ht="19" customHeight="1">
      <c r="B530" s="34"/>
      <c r="C530" s="184" t="s">
        <v>1016</v>
      </c>
      <c r="D530" s="184" t="s">
        <v>240</v>
      </c>
      <c r="E530" s="185" t="s">
        <v>1017</v>
      </c>
      <c r="F530" s="186" t="s">
        <v>1018</v>
      </c>
      <c r="G530" s="187" t="s">
        <v>357</v>
      </c>
      <c r="H530" s="188">
        <v>756.058</v>
      </c>
      <c r="I530" s="189"/>
      <c r="J530" s="190">
        <f>ROUND(I530*H530,2)</f>
        <v>0</v>
      </c>
      <c r="K530" s="186" t="s">
        <v>244</v>
      </c>
      <c r="L530" s="38"/>
      <c r="M530" s="191" t="s">
        <v>1</v>
      </c>
      <c r="N530" s="192" t="s">
        <v>41</v>
      </c>
      <c r="O530" s="60"/>
      <c r="P530" s="193">
        <f>O530*H530</f>
        <v>0</v>
      </c>
      <c r="Q530" s="193">
        <v>0.00158</v>
      </c>
      <c r="R530" s="193">
        <f>Q530*H530</f>
        <v>1.19457164</v>
      </c>
      <c r="S530" s="193">
        <v>0</v>
      </c>
      <c r="T530" s="194">
        <f>S530*H530</f>
        <v>0</v>
      </c>
      <c r="AR530" s="17" t="s">
        <v>245</v>
      </c>
      <c r="AT530" s="17" t="s">
        <v>240</v>
      </c>
      <c r="AU530" s="17" t="s">
        <v>79</v>
      </c>
      <c r="AY530" s="17" t="s">
        <v>238</v>
      </c>
      <c r="BE530" s="195">
        <f>IF(N530="základní",J530,0)</f>
        <v>0</v>
      </c>
      <c r="BF530" s="195">
        <f>IF(N530="snížená",J530,0)</f>
        <v>0</v>
      </c>
      <c r="BG530" s="195">
        <f>IF(N530="zákl. přenesená",J530,0)</f>
        <v>0</v>
      </c>
      <c r="BH530" s="195">
        <f>IF(N530="sníž. přenesená",J530,0)</f>
        <v>0</v>
      </c>
      <c r="BI530" s="195">
        <f>IF(N530="nulová",J530,0)</f>
        <v>0</v>
      </c>
      <c r="BJ530" s="17" t="s">
        <v>77</v>
      </c>
      <c r="BK530" s="195">
        <f>ROUND(I530*H530,2)</f>
        <v>0</v>
      </c>
      <c r="BL530" s="17" t="s">
        <v>245</v>
      </c>
      <c r="BM530" s="17" t="s">
        <v>1019</v>
      </c>
    </row>
    <row r="531" spans="2:47" s="1" customFormat="1" ht="10">
      <c r="B531" s="34"/>
      <c r="C531" s="35"/>
      <c r="D531" s="196" t="s">
        <v>247</v>
      </c>
      <c r="E531" s="35"/>
      <c r="F531" s="197" t="s">
        <v>1020</v>
      </c>
      <c r="G531" s="35"/>
      <c r="H531" s="35"/>
      <c r="I531" s="113"/>
      <c r="J531" s="35"/>
      <c r="K531" s="35"/>
      <c r="L531" s="38"/>
      <c r="M531" s="198"/>
      <c r="N531" s="60"/>
      <c r="O531" s="60"/>
      <c r="P531" s="60"/>
      <c r="Q531" s="60"/>
      <c r="R531" s="60"/>
      <c r="S531" s="60"/>
      <c r="T531" s="61"/>
      <c r="AT531" s="17" t="s">
        <v>247</v>
      </c>
      <c r="AU531" s="17" t="s">
        <v>79</v>
      </c>
    </row>
    <row r="532" spans="2:51" s="12" customFormat="1" ht="10">
      <c r="B532" s="199"/>
      <c r="C532" s="200"/>
      <c r="D532" s="196" t="s">
        <v>249</v>
      </c>
      <c r="E532" s="201" t="s">
        <v>1</v>
      </c>
      <c r="F532" s="202" t="s">
        <v>132</v>
      </c>
      <c r="G532" s="200"/>
      <c r="H532" s="203">
        <v>756.058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249</v>
      </c>
      <c r="AU532" s="209" t="s">
        <v>79</v>
      </c>
      <c r="AV532" s="12" t="s">
        <v>79</v>
      </c>
      <c r="AW532" s="12" t="s">
        <v>32</v>
      </c>
      <c r="AX532" s="12" t="s">
        <v>77</v>
      </c>
      <c r="AY532" s="209" t="s">
        <v>238</v>
      </c>
    </row>
    <row r="533" spans="2:65" s="1" customFormat="1" ht="19" customHeight="1">
      <c r="B533" s="34"/>
      <c r="C533" s="184" t="s">
        <v>1021</v>
      </c>
      <c r="D533" s="184" t="s">
        <v>240</v>
      </c>
      <c r="E533" s="185" t="s">
        <v>1022</v>
      </c>
      <c r="F533" s="186" t="s">
        <v>1023</v>
      </c>
      <c r="G533" s="187" t="s">
        <v>357</v>
      </c>
      <c r="H533" s="188">
        <v>2282.466</v>
      </c>
      <c r="I533" s="189"/>
      <c r="J533" s="190">
        <f>ROUND(I533*H533,2)</f>
        <v>0</v>
      </c>
      <c r="K533" s="186" t="s">
        <v>244</v>
      </c>
      <c r="L533" s="38"/>
      <c r="M533" s="191" t="s">
        <v>1</v>
      </c>
      <c r="N533" s="192" t="s">
        <v>41</v>
      </c>
      <c r="O533" s="60"/>
      <c r="P533" s="193">
        <f>O533*H533</f>
        <v>0</v>
      </c>
      <c r="Q533" s="193">
        <v>0.0005</v>
      </c>
      <c r="R533" s="193">
        <f>Q533*H533</f>
        <v>1.141233</v>
      </c>
      <c r="S533" s="193">
        <v>0</v>
      </c>
      <c r="T533" s="194">
        <f>S533*H533</f>
        <v>0</v>
      </c>
      <c r="AR533" s="17" t="s">
        <v>245</v>
      </c>
      <c r="AT533" s="17" t="s">
        <v>240</v>
      </c>
      <c r="AU533" s="17" t="s">
        <v>79</v>
      </c>
      <c r="AY533" s="17" t="s">
        <v>238</v>
      </c>
      <c r="BE533" s="195">
        <f>IF(N533="základní",J533,0)</f>
        <v>0</v>
      </c>
      <c r="BF533" s="195">
        <f>IF(N533="snížená",J533,0)</f>
        <v>0</v>
      </c>
      <c r="BG533" s="195">
        <f>IF(N533="zákl. přenesená",J533,0)</f>
        <v>0</v>
      </c>
      <c r="BH533" s="195">
        <f>IF(N533="sníž. přenesená",J533,0)</f>
        <v>0</v>
      </c>
      <c r="BI533" s="195">
        <f>IF(N533="nulová",J533,0)</f>
        <v>0</v>
      </c>
      <c r="BJ533" s="17" t="s">
        <v>77</v>
      </c>
      <c r="BK533" s="195">
        <f>ROUND(I533*H533,2)</f>
        <v>0</v>
      </c>
      <c r="BL533" s="17" t="s">
        <v>245</v>
      </c>
      <c r="BM533" s="17" t="s">
        <v>1024</v>
      </c>
    </row>
    <row r="534" spans="2:47" s="1" customFormat="1" ht="10">
      <c r="B534" s="34"/>
      <c r="C534" s="35"/>
      <c r="D534" s="196" t="s">
        <v>247</v>
      </c>
      <c r="E534" s="35"/>
      <c r="F534" s="197" t="s">
        <v>1025</v>
      </c>
      <c r="G534" s="35"/>
      <c r="H534" s="35"/>
      <c r="I534" s="113"/>
      <c r="J534" s="35"/>
      <c r="K534" s="35"/>
      <c r="L534" s="38"/>
      <c r="M534" s="198"/>
      <c r="N534" s="60"/>
      <c r="O534" s="60"/>
      <c r="P534" s="60"/>
      <c r="Q534" s="60"/>
      <c r="R534" s="60"/>
      <c r="S534" s="60"/>
      <c r="T534" s="61"/>
      <c r="AT534" s="17" t="s">
        <v>247</v>
      </c>
      <c r="AU534" s="17" t="s">
        <v>79</v>
      </c>
    </row>
    <row r="535" spans="2:51" s="12" customFormat="1" ht="10">
      <c r="B535" s="199"/>
      <c r="C535" s="200"/>
      <c r="D535" s="196" t="s">
        <v>249</v>
      </c>
      <c r="E535" s="201" t="s">
        <v>1</v>
      </c>
      <c r="F535" s="202" t="s">
        <v>956</v>
      </c>
      <c r="G535" s="200"/>
      <c r="H535" s="203">
        <v>1890.146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249</v>
      </c>
      <c r="AU535" s="209" t="s">
        <v>79</v>
      </c>
      <c r="AV535" s="12" t="s">
        <v>79</v>
      </c>
      <c r="AW535" s="12" t="s">
        <v>32</v>
      </c>
      <c r="AX535" s="12" t="s">
        <v>70</v>
      </c>
      <c r="AY535" s="209" t="s">
        <v>238</v>
      </c>
    </row>
    <row r="536" spans="2:51" s="12" customFormat="1" ht="10">
      <c r="B536" s="199"/>
      <c r="C536" s="200"/>
      <c r="D536" s="196" t="s">
        <v>249</v>
      </c>
      <c r="E536" s="201" t="s">
        <v>1</v>
      </c>
      <c r="F536" s="202" t="s">
        <v>1026</v>
      </c>
      <c r="G536" s="200"/>
      <c r="H536" s="203">
        <v>392.32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249</v>
      </c>
      <c r="AU536" s="209" t="s">
        <v>79</v>
      </c>
      <c r="AV536" s="12" t="s">
        <v>79</v>
      </c>
      <c r="AW536" s="12" t="s">
        <v>32</v>
      </c>
      <c r="AX536" s="12" t="s">
        <v>70</v>
      </c>
      <c r="AY536" s="209" t="s">
        <v>238</v>
      </c>
    </row>
    <row r="537" spans="2:51" s="13" customFormat="1" ht="10">
      <c r="B537" s="210"/>
      <c r="C537" s="211"/>
      <c r="D537" s="196" t="s">
        <v>249</v>
      </c>
      <c r="E537" s="212" t="s">
        <v>1</v>
      </c>
      <c r="F537" s="213" t="s">
        <v>252</v>
      </c>
      <c r="G537" s="211"/>
      <c r="H537" s="214">
        <v>2282.466</v>
      </c>
      <c r="I537" s="215"/>
      <c r="J537" s="211"/>
      <c r="K537" s="211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249</v>
      </c>
      <c r="AU537" s="220" t="s">
        <v>79</v>
      </c>
      <c r="AV537" s="13" t="s">
        <v>245</v>
      </c>
      <c r="AW537" s="13" t="s">
        <v>32</v>
      </c>
      <c r="AX537" s="13" t="s">
        <v>77</v>
      </c>
      <c r="AY537" s="220" t="s">
        <v>238</v>
      </c>
    </row>
    <row r="538" spans="2:65" s="1" customFormat="1" ht="14.5" customHeight="1">
      <c r="B538" s="34"/>
      <c r="C538" s="184" t="s">
        <v>1027</v>
      </c>
      <c r="D538" s="184" t="s">
        <v>240</v>
      </c>
      <c r="E538" s="185" t="s">
        <v>1028</v>
      </c>
      <c r="F538" s="186" t="s">
        <v>1029</v>
      </c>
      <c r="G538" s="187" t="s">
        <v>357</v>
      </c>
      <c r="H538" s="188">
        <v>148.053</v>
      </c>
      <c r="I538" s="189"/>
      <c r="J538" s="190">
        <f>ROUND(I538*H538,2)</f>
        <v>0</v>
      </c>
      <c r="K538" s="186" t="s">
        <v>1</v>
      </c>
      <c r="L538" s="38"/>
      <c r="M538" s="191" t="s">
        <v>1</v>
      </c>
      <c r="N538" s="192" t="s">
        <v>41</v>
      </c>
      <c r="O538" s="60"/>
      <c r="P538" s="193">
        <f>O538*H538</f>
        <v>0</v>
      </c>
      <c r="Q538" s="193">
        <v>0.00276</v>
      </c>
      <c r="R538" s="193">
        <f>Q538*H538</f>
        <v>0.40862627999999995</v>
      </c>
      <c r="S538" s="193">
        <v>0</v>
      </c>
      <c r="T538" s="194">
        <f>S538*H538</f>
        <v>0</v>
      </c>
      <c r="AR538" s="17" t="s">
        <v>245</v>
      </c>
      <c r="AT538" s="17" t="s">
        <v>240</v>
      </c>
      <c r="AU538" s="17" t="s">
        <v>79</v>
      </c>
      <c r="AY538" s="17" t="s">
        <v>238</v>
      </c>
      <c r="BE538" s="195">
        <f>IF(N538="základní",J538,0)</f>
        <v>0</v>
      </c>
      <c r="BF538" s="195">
        <f>IF(N538="snížená",J538,0)</f>
        <v>0</v>
      </c>
      <c r="BG538" s="195">
        <f>IF(N538="zákl. přenesená",J538,0)</f>
        <v>0</v>
      </c>
      <c r="BH538" s="195">
        <f>IF(N538="sníž. přenesená",J538,0)</f>
        <v>0</v>
      </c>
      <c r="BI538" s="195">
        <f>IF(N538="nulová",J538,0)</f>
        <v>0</v>
      </c>
      <c r="BJ538" s="17" t="s">
        <v>77</v>
      </c>
      <c r="BK538" s="195">
        <f>ROUND(I538*H538,2)</f>
        <v>0</v>
      </c>
      <c r="BL538" s="17" t="s">
        <v>245</v>
      </c>
      <c r="BM538" s="17" t="s">
        <v>1030</v>
      </c>
    </row>
    <row r="539" spans="2:51" s="12" customFormat="1" ht="10">
      <c r="B539" s="199"/>
      <c r="C539" s="200"/>
      <c r="D539" s="196" t="s">
        <v>249</v>
      </c>
      <c r="E539" s="201" t="s">
        <v>1</v>
      </c>
      <c r="F539" s="202" t="s">
        <v>1031</v>
      </c>
      <c r="G539" s="200"/>
      <c r="H539" s="203">
        <v>148.053</v>
      </c>
      <c r="I539" s="204"/>
      <c r="J539" s="200"/>
      <c r="K539" s="200"/>
      <c r="L539" s="205"/>
      <c r="M539" s="206"/>
      <c r="N539" s="207"/>
      <c r="O539" s="207"/>
      <c r="P539" s="207"/>
      <c r="Q539" s="207"/>
      <c r="R539" s="207"/>
      <c r="S539" s="207"/>
      <c r="T539" s="208"/>
      <c r="AT539" s="209" t="s">
        <v>249</v>
      </c>
      <c r="AU539" s="209" t="s">
        <v>79</v>
      </c>
      <c r="AV539" s="12" t="s">
        <v>79</v>
      </c>
      <c r="AW539" s="12" t="s">
        <v>32</v>
      </c>
      <c r="AX539" s="12" t="s">
        <v>77</v>
      </c>
      <c r="AY539" s="209" t="s">
        <v>238</v>
      </c>
    </row>
    <row r="540" spans="2:65" s="1" customFormat="1" ht="14.5" customHeight="1">
      <c r="B540" s="34"/>
      <c r="C540" s="184" t="s">
        <v>174</v>
      </c>
      <c r="D540" s="184" t="s">
        <v>240</v>
      </c>
      <c r="E540" s="185" t="s">
        <v>1032</v>
      </c>
      <c r="F540" s="186" t="s">
        <v>1033</v>
      </c>
      <c r="G540" s="187" t="s">
        <v>281</v>
      </c>
      <c r="H540" s="188">
        <v>20</v>
      </c>
      <c r="I540" s="189"/>
      <c r="J540" s="190">
        <f>ROUND(I540*H540,2)</f>
        <v>0</v>
      </c>
      <c r="K540" s="186" t="s">
        <v>1</v>
      </c>
      <c r="L540" s="38"/>
      <c r="M540" s="191" t="s">
        <v>1</v>
      </c>
      <c r="N540" s="192" t="s">
        <v>41</v>
      </c>
      <c r="O540" s="60"/>
      <c r="P540" s="193">
        <f>O540*H540</f>
        <v>0</v>
      </c>
      <c r="Q540" s="193">
        <v>0.00124</v>
      </c>
      <c r="R540" s="193">
        <f>Q540*H540</f>
        <v>0.0248</v>
      </c>
      <c r="S540" s="193">
        <v>0</v>
      </c>
      <c r="T540" s="194">
        <f>S540*H540</f>
        <v>0</v>
      </c>
      <c r="AR540" s="17" t="s">
        <v>245</v>
      </c>
      <c r="AT540" s="17" t="s">
        <v>240</v>
      </c>
      <c r="AU540" s="17" t="s">
        <v>79</v>
      </c>
      <c r="AY540" s="17" t="s">
        <v>238</v>
      </c>
      <c r="BE540" s="195">
        <f>IF(N540="základní",J540,0)</f>
        <v>0</v>
      </c>
      <c r="BF540" s="195">
        <f>IF(N540="snížená",J540,0)</f>
        <v>0</v>
      </c>
      <c r="BG540" s="195">
        <f>IF(N540="zákl. přenesená",J540,0)</f>
        <v>0</v>
      </c>
      <c r="BH540" s="195">
        <f>IF(N540="sníž. přenesená",J540,0)</f>
        <v>0</v>
      </c>
      <c r="BI540" s="195">
        <f>IF(N540="nulová",J540,0)</f>
        <v>0</v>
      </c>
      <c r="BJ540" s="17" t="s">
        <v>77</v>
      </c>
      <c r="BK540" s="195">
        <f>ROUND(I540*H540,2)</f>
        <v>0</v>
      </c>
      <c r="BL540" s="17" t="s">
        <v>245</v>
      </c>
      <c r="BM540" s="17" t="s">
        <v>1034</v>
      </c>
    </row>
    <row r="541" spans="2:47" s="1" customFormat="1" ht="27">
      <c r="B541" s="34"/>
      <c r="C541" s="35"/>
      <c r="D541" s="196" t="s">
        <v>247</v>
      </c>
      <c r="E541" s="35"/>
      <c r="F541" s="197" t="s">
        <v>1035</v>
      </c>
      <c r="G541" s="35"/>
      <c r="H541" s="35"/>
      <c r="I541" s="113"/>
      <c r="J541" s="35"/>
      <c r="K541" s="35"/>
      <c r="L541" s="38"/>
      <c r="M541" s="198"/>
      <c r="N541" s="60"/>
      <c r="O541" s="60"/>
      <c r="P541" s="60"/>
      <c r="Q541" s="60"/>
      <c r="R541" s="60"/>
      <c r="S541" s="60"/>
      <c r="T541" s="61"/>
      <c r="AT541" s="17" t="s">
        <v>247</v>
      </c>
      <c r="AU541" s="17" t="s">
        <v>79</v>
      </c>
    </row>
    <row r="542" spans="2:65" s="1" customFormat="1" ht="19" customHeight="1">
      <c r="B542" s="34"/>
      <c r="C542" s="184" t="s">
        <v>1036</v>
      </c>
      <c r="D542" s="184" t="s">
        <v>240</v>
      </c>
      <c r="E542" s="185" t="s">
        <v>1037</v>
      </c>
      <c r="F542" s="186" t="s">
        <v>1038</v>
      </c>
      <c r="G542" s="187" t="s">
        <v>390</v>
      </c>
      <c r="H542" s="188">
        <v>60</v>
      </c>
      <c r="I542" s="189"/>
      <c r="J542" s="190">
        <f>ROUND(I542*H542,2)</f>
        <v>0</v>
      </c>
      <c r="K542" s="186" t="s">
        <v>244</v>
      </c>
      <c r="L542" s="38"/>
      <c r="M542" s="191" t="s">
        <v>1</v>
      </c>
      <c r="N542" s="192" t="s">
        <v>41</v>
      </c>
      <c r="O542" s="60"/>
      <c r="P542" s="193">
        <f>O542*H542</f>
        <v>0</v>
      </c>
      <c r="Q542" s="193">
        <v>0.00167</v>
      </c>
      <c r="R542" s="193">
        <f>Q542*H542</f>
        <v>0.1002</v>
      </c>
      <c r="S542" s="193">
        <v>0</v>
      </c>
      <c r="T542" s="194">
        <f>S542*H542</f>
        <v>0</v>
      </c>
      <c r="AR542" s="17" t="s">
        <v>245</v>
      </c>
      <c r="AT542" s="17" t="s">
        <v>240</v>
      </c>
      <c r="AU542" s="17" t="s">
        <v>79</v>
      </c>
      <c r="AY542" s="17" t="s">
        <v>238</v>
      </c>
      <c r="BE542" s="195">
        <f>IF(N542="základní",J542,0)</f>
        <v>0</v>
      </c>
      <c r="BF542" s="195">
        <f>IF(N542="snížená",J542,0)</f>
        <v>0</v>
      </c>
      <c r="BG542" s="195">
        <f>IF(N542="zákl. přenesená",J542,0)</f>
        <v>0</v>
      </c>
      <c r="BH542" s="195">
        <f>IF(N542="sníž. přenesená",J542,0)</f>
        <v>0</v>
      </c>
      <c r="BI542" s="195">
        <f>IF(N542="nulová",J542,0)</f>
        <v>0</v>
      </c>
      <c r="BJ542" s="17" t="s">
        <v>77</v>
      </c>
      <c r="BK542" s="195">
        <f>ROUND(I542*H542,2)</f>
        <v>0</v>
      </c>
      <c r="BL542" s="17" t="s">
        <v>245</v>
      </c>
      <c r="BM542" s="17" t="s">
        <v>1039</v>
      </c>
    </row>
    <row r="543" spans="2:47" s="1" customFormat="1" ht="18">
      <c r="B543" s="34"/>
      <c r="C543" s="35"/>
      <c r="D543" s="196" t="s">
        <v>247</v>
      </c>
      <c r="E543" s="35"/>
      <c r="F543" s="197" t="s">
        <v>1040</v>
      </c>
      <c r="G543" s="35"/>
      <c r="H543" s="35"/>
      <c r="I543" s="113"/>
      <c r="J543" s="35"/>
      <c r="K543" s="35"/>
      <c r="L543" s="38"/>
      <c r="M543" s="198"/>
      <c r="N543" s="60"/>
      <c r="O543" s="60"/>
      <c r="P543" s="60"/>
      <c r="Q543" s="60"/>
      <c r="R543" s="60"/>
      <c r="S543" s="60"/>
      <c r="T543" s="61"/>
      <c r="AT543" s="17" t="s">
        <v>247</v>
      </c>
      <c r="AU543" s="17" t="s">
        <v>79</v>
      </c>
    </row>
    <row r="544" spans="2:51" s="12" customFormat="1" ht="10">
      <c r="B544" s="199"/>
      <c r="C544" s="200"/>
      <c r="D544" s="196" t="s">
        <v>249</v>
      </c>
      <c r="E544" s="201" t="s">
        <v>1</v>
      </c>
      <c r="F544" s="202" t="s">
        <v>1041</v>
      </c>
      <c r="G544" s="200"/>
      <c r="H544" s="203">
        <v>60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249</v>
      </c>
      <c r="AU544" s="209" t="s">
        <v>79</v>
      </c>
      <c r="AV544" s="12" t="s">
        <v>79</v>
      </c>
      <c r="AW544" s="12" t="s">
        <v>32</v>
      </c>
      <c r="AX544" s="12" t="s">
        <v>77</v>
      </c>
      <c r="AY544" s="209" t="s">
        <v>238</v>
      </c>
    </row>
    <row r="545" spans="2:63" s="11" customFormat="1" ht="22.75" customHeight="1">
      <c r="B545" s="168"/>
      <c r="C545" s="169"/>
      <c r="D545" s="170" t="s">
        <v>69</v>
      </c>
      <c r="E545" s="182" t="s">
        <v>1042</v>
      </c>
      <c r="F545" s="182" t="s">
        <v>1043</v>
      </c>
      <c r="G545" s="169"/>
      <c r="H545" s="169"/>
      <c r="I545" s="172"/>
      <c r="J545" s="183">
        <f>BK545</f>
        <v>0</v>
      </c>
      <c r="K545" s="169"/>
      <c r="L545" s="174"/>
      <c r="M545" s="175"/>
      <c r="N545" s="176"/>
      <c r="O545" s="176"/>
      <c r="P545" s="177">
        <f>SUM(P546:P554)</f>
        <v>0</v>
      </c>
      <c r="Q545" s="176"/>
      <c r="R545" s="177">
        <f>SUM(R546:R554)</f>
        <v>0</v>
      </c>
      <c r="S545" s="176"/>
      <c r="T545" s="178">
        <f>SUM(T546:T554)</f>
        <v>0</v>
      </c>
      <c r="AR545" s="179" t="s">
        <v>77</v>
      </c>
      <c r="AT545" s="180" t="s">
        <v>69</v>
      </c>
      <c r="AU545" s="180" t="s">
        <v>77</v>
      </c>
      <c r="AY545" s="179" t="s">
        <v>238</v>
      </c>
      <c r="BK545" s="181">
        <f>SUM(BK546:BK554)</f>
        <v>0</v>
      </c>
    </row>
    <row r="546" spans="2:65" s="1" customFormat="1" ht="19" customHeight="1">
      <c r="B546" s="34"/>
      <c r="C546" s="184" t="s">
        <v>1044</v>
      </c>
      <c r="D546" s="184" t="s">
        <v>240</v>
      </c>
      <c r="E546" s="185" t="s">
        <v>1045</v>
      </c>
      <c r="F546" s="186" t="s">
        <v>1046</v>
      </c>
      <c r="G546" s="187" t="s">
        <v>333</v>
      </c>
      <c r="H546" s="188">
        <v>313.903</v>
      </c>
      <c r="I546" s="189"/>
      <c r="J546" s="190">
        <f>ROUND(I546*H546,2)</f>
        <v>0</v>
      </c>
      <c r="K546" s="186" t="s">
        <v>244</v>
      </c>
      <c r="L546" s="38"/>
      <c r="M546" s="191" t="s">
        <v>1</v>
      </c>
      <c r="N546" s="192" t="s">
        <v>41</v>
      </c>
      <c r="O546" s="60"/>
      <c r="P546" s="193">
        <f>O546*H546</f>
        <v>0</v>
      </c>
      <c r="Q546" s="193">
        <v>0</v>
      </c>
      <c r="R546" s="193">
        <f>Q546*H546</f>
        <v>0</v>
      </c>
      <c r="S546" s="193">
        <v>0</v>
      </c>
      <c r="T546" s="194">
        <f>S546*H546</f>
        <v>0</v>
      </c>
      <c r="AR546" s="17" t="s">
        <v>245</v>
      </c>
      <c r="AT546" s="17" t="s">
        <v>240</v>
      </c>
      <c r="AU546" s="17" t="s">
        <v>79</v>
      </c>
      <c r="AY546" s="17" t="s">
        <v>238</v>
      </c>
      <c r="BE546" s="195">
        <f>IF(N546="základní",J546,0)</f>
        <v>0</v>
      </c>
      <c r="BF546" s="195">
        <f>IF(N546="snížená",J546,0)</f>
        <v>0</v>
      </c>
      <c r="BG546" s="195">
        <f>IF(N546="zákl. přenesená",J546,0)</f>
        <v>0</v>
      </c>
      <c r="BH546" s="195">
        <f>IF(N546="sníž. přenesená",J546,0)</f>
        <v>0</v>
      </c>
      <c r="BI546" s="195">
        <f>IF(N546="nulová",J546,0)</f>
        <v>0</v>
      </c>
      <c r="BJ546" s="17" t="s">
        <v>77</v>
      </c>
      <c r="BK546" s="195">
        <f>ROUND(I546*H546,2)</f>
        <v>0</v>
      </c>
      <c r="BL546" s="17" t="s">
        <v>245</v>
      </c>
      <c r="BM546" s="17" t="s">
        <v>1047</v>
      </c>
    </row>
    <row r="547" spans="2:47" s="1" customFormat="1" ht="18">
      <c r="B547" s="34"/>
      <c r="C547" s="35"/>
      <c r="D547" s="196" t="s">
        <v>247</v>
      </c>
      <c r="E547" s="35"/>
      <c r="F547" s="197" t="s">
        <v>1048</v>
      </c>
      <c r="G547" s="35"/>
      <c r="H547" s="35"/>
      <c r="I547" s="113"/>
      <c r="J547" s="35"/>
      <c r="K547" s="35"/>
      <c r="L547" s="38"/>
      <c r="M547" s="198"/>
      <c r="N547" s="60"/>
      <c r="O547" s="60"/>
      <c r="P547" s="60"/>
      <c r="Q547" s="60"/>
      <c r="R547" s="60"/>
      <c r="S547" s="60"/>
      <c r="T547" s="61"/>
      <c r="AT547" s="17" t="s">
        <v>247</v>
      </c>
      <c r="AU547" s="17" t="s">
        <v>79</v>
      </c>
    </row>
    <row r="548" spans="2:65" s="1" customFormat="1" ht="19" customHeight="1">
      <c r="B548" s="34"/>
      <c r="C548" s="184" t="s">
        <v>1049</v>
      </c>
      <c r="D548" s="184" t="s">
        <v>240</v>
      </c>
      <c r="E548" s="185" t="s">
        <v>1050</v>
      </c>
      <c r="F548" s="186" t="s">
        <v>1051</v>
      </c>
      <c r="G548" s="187" t="s">
        <v>333</v>
      </c>
      <c r="H548" s="188">
        <v>313.903</v>
      </c>
      <c r="I548" s="189"/>
      <c r="J548" s="190">
        <f>ROUND(I548*H548,2)</f>
        <v>0</v>
      </c>
      <c r="K548" s="186" t="s">
        <v>244</v>
      </c>
      <c r="L548" s="38"/>
      <c r="M548" s="191" t="s">
        <v>1</v>
      </c>
      <c r="N548" s="192" t="s">
        <v>41</v>
      </c>
      <c r="O548" s="60"/>
      <c r="P548" s="193">
        <f>O548*H548</f>
        <v>0</v>
      </c>
      <c r="Q548" s="193">
        <v>0</v>
      </c>
      <c r="R548" s="193">
        <f>Q548*H548</f>
        <v>0</v>
      </c>
      <c r="S548" s="193">
        <v>0</v>
      </c>
      <c r="T548" s="194">
        <f>S548*H548</f>
        <v>0</v>
      </c>
      <c r="AR548" s="17" t="s">
        <v>245</v>
      </c>
      <c r="AT548" s="17" t="s">
        <v>240</v>
      </c>
      <c r="AU548" s="17" t="s">
        <v>79</v>
      </c>
      <c r="AY548" s="17" t="s">
        <v>238</v>
      </c>
      <c r="BE548" s="195">
        <f>IF(N548="základní",J548,0)</f>
        <v>0</v>
      </c>
      <c r="BF548" s="195">
        <f>IF(N548="snížená",J548,0)</f>
        <v>0</v>
      </c>
      <c r="BG548" s="195">
        <f>IF(N548="zákl. přenesená",J548,0)</f>
        <v>0</v>
      </c>
      <c r="BH548" s="195">
        <f>IF(N548="sníž. přenesená",J548,0)</f>
        <v>0</v>
      </c>
      <c r="BI548" s="195">
        <f>IF(N548="nulová",J548,0)</f>
        <v>0</v>
      </c>
      <c r="BJ548" s="17" t="s">
        <v>77</v>
      </c>
      <c r="BK548" s="195">
        <f>ROUND(I548*H548,2)</f>
        <v>0</v>
      </c>
      <c r="BL548" s="17" t="s">
        <v>245</v>
      </c>
      <c r="BM548" s="17" t="s">
        <v>1052</v>
      </c>
    </row>
    <row r="549" spans="2:47" s="1" customFormat="1" ht="18">
      <c r="B549" s="34"/>
      <c r="C549" s="35"/>
      <c r="D549" s="196" t="s">
        <v>247</v>
      </c>
      <c r="E549" s="35"/>
      <c r="F549" s="197" t="s">
        <v>1053</v>
      </c>
      <c r="G549" s="35"/>
      <c r="H549" s="35"/>
      <c r="I549" s="113"/>
      <c r="J549" s="35"/>
      <c r="K549" s="35"/>
      <c r="L549" s="38"/>
      <c r="M549" s="198"/>
      <c r="N549" s="60"/>
      <c r="O549" s="60"/>
      <c r="P549" s="60"/>
      <c r="Q549" s="60"/>
      <c r="R549" s="60"/>
      <c r="S549" s="60"/>
      <c r="T549" s="61"/>
      <c r="AT549" s="17" t="s">
        <v>247</v>
      </c>
      <c r="AU549" s="17" t="s">
        <v>79</v>
      </c>
    </row>
    <row r="550" spans="2:65" s="1" customFormat="1" ht="19" customHeight="1">
      <c r="B550" s="34"/>
      <c r="C550" s="184" t="s">
        <v>1054</v>
      </c>
      <c r="D550" s="184" t="s">
        <v>240</v>
      </c>
      <c r="E550" s="185" t="s">
        <v>1055</v>
      </c>
      <c r="F550" s="186" t="s">
        <v>1056</v>
      </c>
      <c r="G550" s="187" t="s">
        <v>333</v>
      </c>
      <c r="H550" s="188">
        <v>7533.672</v>
      </c>
      <c r="I550" s="189"/>
      <c r="J550" s="190">
        <f>ROUND(I550*H550,2)</f>
        <v>0</v>
      </c>
      <c r="K550" s="186" t="s">
        <v>244</v>
      </c>
      <c r="L550" s="38"/>
      <c r="M550" s="191" t="s">
        <v>1</v>
      </c>
      <c r="N550" s="192" t="s">
        <v>41</v>
      </c>
      <c r="O550" s="60"/>
      <c r="P550" s="193">
        <f>O550*H550</f>
        <v>0</v>
      </c>
      <c r="Q550" s="193">
        <v>0</v>
      </c>
      <c r="R550" s="193">
        <f>Q550*H550</f>
        <v>0</v>
      </c>
      <c r="S550" s="193">
        <v>0</v>
      </c>
      <c r="T550" s="194">
        <f>S550*H550</f>
        <v>0</v>
      </c>
      <c r="AR550" s="17" t="s">
        <v>245</v>
      </c>
      <c r="AT550" s="17" t="s">
        <v>240</v>
      </c>
      <c r="AU550" s="17" t="s">
        <v>79</v>
      </c>
      <c r="AY550" s="17" t="s">
        <v>238</v>
      </c>
      <c r="BE550" s="195">
        <f>IF(N550="základní",J550,0)</f>
        <v>0</v>
      </c>
      <c r="BF550" s="195">
        <f>IF(N550="snížená",J550,0)</f>
        <v>0</v>
      </c>
      <c r="BG550" s="195">
        <f>IF(N550="zákl. přenesená",J550,0)</f>
        <v>0</v>
      </c>
      <c r="BH550" s="195">
        <f>IF(N550="sníž. přenesená",J550,0)</f>
        <v>0</v>
      </c>
      <c r="BI550" s="195">
        <f>IF(N550="nulová",J550,0)</f>
        <v>0</v>
      </c>
      <c r="BJ550" s="17" t="s">
        <v>77</v>
      </c>
      <c r="BK550" s="195">
        <f>ROUND(I550*H550,2)</f>
        <v>0</v>
      </c>
      <c r="BL550" s="17" t="s">
        <v>245</v>
      </c>
      <c r="BM550" s="17" t="s">
        <v>1057</v>
      </c>
    </row>
    <row r="551" spans="2:47" s="1" customFormat="1" ht="18">
      <c r="B551" s="34"/>
      <c r="C551" s="35"/>
      <c r="D551" s="196" t="s">
        <v>247</v>
      </c>
      <c r="E551" s="35"/>
      <c r="F551" s="197" t="s">
        <v>1058</v>
      </c>
      <c r="G551" s="35"/>
      <c r="H551" s="35"/>
      <c r="I551" s="113"/>
      <c r="J551" s="35"/>
      <c r="K551" s="35"/>
      <c r="L551" s="38"/>
      <c r="M551" s="198"/>
      <c r="N551" s="60"/>
      <c r="O551" s="60"/>
      <c r="P551" s="60"/>
      <c r="Q551" s="60"/>
      <c r="R551" s="60"/>
      <c r="S551" s="60"/>
      <c r="T551" s="61"/>
      <c r="AT551" s="17" t="s">
        <v>247</v>
      </c>
      <c r="AU551" s="17" t="s">
        <v>79</v>
      </c>
    </row>
    <row r="552" spans="2:51" s="12" customFormat="1" ht="10">
      <c r="B552" s="199"/>
      <c r="C552" s="200"/>
      <c r="D552" s="196" t="s">
        <v>249</v>
      </c>
      <c r="E552" s="200"/>
      <c r="F552" s="202" t="s">
        <v>1059</v>
      </c>
      <c r="G552" s="200"/>
      <c r="H552" s="203">
        <v>7533.672</v>
      </c>
      <c r="I552" s="204"/>
      <c r="J552" s="200"/>
      <c r="K552" s="200"/>
      <c r="L552" s="205"/>
      <c r="M552" s="206"/>
      <c r="N552" s="207"/>
      <c r="O552" s="207"/>
      <c r="P552" s="207"/>
      <c r="Q552" s="207"/>
      <c r="R552" s="207"/>
      <c r="S552" s="207"/>
      <c r="T552" s="208"/>
      <c r="AT552" s="209" t="s">
        <v>249</v>
      </c>
      <c r="AU552" s="209" t="s">
        <v>79</v>
      </c>
      <c r="AV552" s="12" t="s">
        <v>79</v>
      </c>
      <c r="AW552" s="12" t="s">
        <v>4</v>
      </c>
      <c r="AX552" s="12" t="s">
        <v>77</v>
      </c>
      <c r="AY552" s="209" t="s">
        <v>238</v>
      </c>
    </row>
    <row r="553" spans="2:65" s="1" customFormat="1" ht="19" customHeight="1">
      <c r="B553" s="34"/>
      <c r="C553" s="184" t="s">
        <v>1060</v>
      </c>
      <c r="D553" s="184" t="s">
        <v>240</v>
      </c>
      <c r="E553" s="185" t="s">
        <v>1061</v>
      </c>
      <c r="F553" s="186" t="s">
        <v>1062</v>
      </c>
      <c r="G553" s="187" t="s">
        <v>333</v>
      </c>
      <c r="H553" s="188">
        <v>313.903</v>
      </c>
      <c r="I553" s="189"/>
      <c r="J553" s="190">
        <f>ROUND(I553*H553,2)</f>
        <v>0</v>
      </c>
      <c r="K553" s="186" t="s">
        <v>244</v>
      </c>
      <c r="L553" s="38"/>
      <c r="M553" s="191" t="s">
        <v>1</v>
      </c>
      <c r="N553" s="192" t="s">
        <v>41</v>
      </c>
      <c r="O553" s="60"/>
      <c r="P553" s="193">
        <f>O553*H553</f>
        <v>0</v>
      </c>
      <c r="Q553" s="193">
        <v>0</v>
      </c>
      <c r="R553" s="193">
        <f>Q553*H553</f>
        <v>0</v>
      </c>
      <c r="S553" s="193">
        <v>0</v>
      </c>
      <c r="T553" s="194">
        <f>S553*H553</f>
        <v>0</v>
      </c>
      <c r="AR553" s="17" t="s">
        <v>245</v>
      </c>
      <c r="AT553" s="17" t="s">
        <v>240</v>
      </c>
      <c r="AU553" s="17" t="s">
        <v>79</v>
      </c>
      <c r="AY553" s="17" t="s">
        <v>238</v>
      </c>
      <c r="BE553" s="195">
        <f>IF(N553="základní",J553,0)</f>
        <v>0</v>
      </c>
      <c r="BF553" s="195">
        <f>IF(N553="snížená",J553,0)</f>
        <v>0</v>
      </c>
      <c r="BG553" s="195">
        <f>IF(N553="zákl. přenesená",J553,0)</f>
        <v>0</v>
      </c>
      <c r="BH553" s="195">
        <f>IF(N553="sníž. přenesená",J553,0)</f>
        <v>0</v>
      </c>
      <c r="BI553" s="195">
        <f>IF(N553="nulová",J553,0)</f>
        <v>0</v>
      </c>
      <c r="BJ553" s="17" t="s">
        <v>77</v>
      </c>
      <c r="BK553" s="195">
        <f>ROUND(I553*H553,2)</f>
        <v>0</v>
      </c>
      <c r="BL553" s="17" t="s">
        <v>245</v>
      </c>
      <c r="BM553" s="17" t="s">
        <v>1063</v>
      </c>
    </row>
    <row r="554" spans="2:47" s="1" customFormat="1" ht="10">
      <c r="B554" s="34"/>
      <c r="C554" s="35"/>
      <c r="D554" s="196" t="s">
        <v>247</v>
      </c>
      <c r="E554" s="35"/>
      <c r="F554" s="197" t="s">
        <v>1064</v>
      </c>
      <c r="G554" s="35"/>
      <c r="H554" s="35"/>
      <c r="I554" s="113"/>
      <c r="J554" s="35"/>
      <c r="K554" s="35"/>
      <c r="L554" s="38"/>
      <c r="M554" s="198"/>
      <c r="N554" s="60"/>
      <c r="O554" s="60"/>
      <c r="P554" s="60"/>
      <c r="Q554" s="60"/>
      <c r="R554" s="60"/>
      <c r="S554" s="60"/>
      <c r="T554" s="61"/>
      <c r="AT554" s="17" t="s">
        <v>247</v>
      </c>
      <c r="AU554" s="17" t="s">
        <v>79</v>
      </c>
    </row>
    <row r="555" spans="2:63" s="11" customFormat="1" ht="22.75" customHeight="1">
      <c r="B555" s="168"/>
      <c r="C555" s="169"/>
      <c r="D555" s="170" t="s">
        <v>69</v>
      </c>
      <c r="E555" s="182" t="s">
        <v>1065</v>
      </c>
      <c r="F555" s="182" t="s">
        <v>1066</v>
      </c>
      <c r="G555" s="169"/>
      <c r="H555" s="169"/>
      <c r="I555" s="172"/>
      <c r="J555" s="183">
        <f>BK555</f>
        <v>0</v>
      </c>
      <c r="K555" s="169"/>
      <c r="L555" s="174"/>
      <c r="M555" s="175"/>
      <c r="N555" s="176"/>
      <c r="O555" s="176"/>
      <c r="P555" s="177">
        <f>SUM(P556:P559)</f>
        <v>0</v>
      </c>
      <c r="Q555" s="176"/>
      <c r="R555" s="177">
        <f>SUM(R556:R559)</f>
        <v>0</v>
      </c>
      <c r="S555" s="176"/>
      <c r="T555" s="178">
        <f>SUM(T556:T559)</f>
        <v>0</v>
      </c>
      <c r="AR555" s="179" t="s">
        <v>77</v>
      </c>
      <c r="AT555" s="180" t="s">
        <v>69</v>
      </c>
      <c r="AU555" s="180" t="s">
        <v>77</v>
      </c>
      <c r="AY555" s="179" t="s">
        <v>238</v>
      </c>
      <c r="BK555" s="181">
        <f>SUM(BK556:BK559)</f>
        <v>0</v>
      </c>
    </row>
    <row r="556" spans="2:65" s="1" customFormat="1" ht="19" customHeight="1">
      <c r="B556" s="34"/>
      <c r="C556" s="184" t="s">
        <v>1067</v>
      </c>
      <c r="D556" s="184" t="s">
        <v>240</v>
      </c>
      <c r="E556" s="185" t="s">
        <v>1068</v>
      </c>
      <c r="F556" s="186" t="s">
        <v>1069</v>
      </c>
      <c r="G556" s="187" t="s">
        <v>333</v>
      </c>
      <c r="H556" s="188">
        <v>397.429</v>
      </c>
      <c r="I556" s="189"/>
      <c r="J556" s="190">
        <f>ROUND(I556*H556,2)</f>
        <v>0</v>
      </c>
      <c r="K556" s="186" t="s">
        <v>244</v>
      </c>
      <c r="L556" s="38"/>
      <c r="M556" s="191" t="s">
        <v>1</v>
      </c>
      <c r="N556" s="192" t="s">
        <v>41</v>
      </c>
      <c r="O556" s="60"/>
      <c r="P556" s="193">
        <f>O556*H556</f>
        <v>0</v>
      </c>
      <c r="Q556" s="193">
        <v>0</v>
      </c>
      <c r="R556" s="193">
        <f>Q556*H556</f>
        <v>0</v>
      </c>
      <c r="S556" s="193">
        <v>0</v>
      </c>
      <c r="T556" s="194">
        <f>S556*H556</f>
        <v>0</v>
      </c>
      <c r="AR556" s="17" t="s">
        <v>245</v>
      </c>
      <c r="AT556" s="17" t="s">
        <v>240</v>
      </c>
      <c r="AU556" s="17" t="s">
        <v>79</v>
      </c>
      <c r="AY556" s="17" t="s">
        <v>238</v>
      </c>
      <c r="BE556" s="195">
        <f>IF(N556="základní",J556,0)</f>
        <v>0</v>
      </c>
      <c r="BF556" s="195">
        <f>IF(N556="snížená",J556,0)</f>
        <v>0</v>
      </c>
      <c r="BG556" s="195">
        <f>IF(N556="zákl. přenesená",J556,0)</f>
        <v>0</v>
      </c>
      <c r="BH556" s="195">
        <f>IF(N556="sníž. přenesená",J556,0)</f>
        <v>0</v>
      </c>
      <c r="BI556" s="195">
        <f>IF(N556="nulová",J556,0)</f>
        <v>0</v>
      </c>
      <c r="BJ556" s="17" t="s">
        <v>77</v>
      </c>
      <c r="BK556" s="195">
        <f>ROUND(I556*H556,2)</f>
        <v>0</v>
      </c>
      <c r="BL556" s="17" t="s">
        <v>245</v>
      </c>
      <c r="BM556" s="17" t="s">
        <v>1070</v>
      </c>
    </row>
    <row r="557" spans="2:47" s="1" customFormat="1" ht="27">
      <c r="B557" s="34"/>
      <c r="C557" s="35"/>
      <c r="D557" s="196" t="s">
        <v>247</v>
      </c>
      <c r="E557" s="35"/>
      <c r="F557" s="197" t="s">
        <v>1071</v>
      </c>
      <c r="G557" s="35"/>
      <c r="H557" s="35"/>
      <c r="I557" s="113"/>
      <c r="J557" s="35"/>
      <c r="K557" s="35"/>
      <c r="L557" s="38"/>
      <c r="M557" s="198"/>
      <c r="N557" s="60"/>
      <c r="O557" s="60"/>
      <c r="P557" s="60"/>
      <c r="Q557" s="60"/>
      <c r="R557" s="60"/>
      <c r="S557" s="60"/>
      <c r="T557" s="61"/>
      <c r="AT557" s="17" t="s">
        <v>247</v>
      </c>
      <c r="AU557" s="17" t="s">
        <v>79</v>
      </c>
    </row>
    <row r="558" spans="2:65" s="1" customFormat="1" ht="19" customHeight="1">
      <c r="B558" s="34"/>
      <c r="C558" s="184" t="s">
        <v>1072</v>
      </c>
      <c r="D558" s="184" t="s">
        <v>240</v>
      </c>
      <c r="E558" s="185" t="s">
        <v>1073</v>
      </c>
      <c r="F558" s="186" t="s">
        <v>1074</v>
      </c>
      <c r="G558" s="187" t="s">
        <v>333</v>
      </c>
      <c r="H558" s="188">
        <v>397.429</v>
      </c>
      <c r="I558" s="189"/>
      <c r="J558" s="190">
        <f>ROUND(I558*H558,2)</f>
        <v>0</v>
      </c>
      <c r="K558" s="186" t="s">
        <v>244</v>
      </c>
      <c r="L558" s="38"/>
      <c r="M558" s="191" t="s">
        <v>1</v>
      </c>
      <c r="N558" s="192" t="s">
        <v>41</v>
      </c>
      <c r="O558" s="60"/>
      <c r="P558" s="193">
        <f>O558*H558</f>
        <v>0</v>
      </c>
      <c r="Q558" s="193">
        <v>0</v>
      </c>
      <c r="R558" s="193">
        <f>Q558*H558</f>
        <v>0</v>
      </c>
      <c r="S558" s="193">
        <v>0</v>
      </c>
      <c r="T558" s="194">
        <f>S558*H558</f>
        <v>0</v>
      </c>
      <c r="AR558" s="17" t="s">
        <v>245</v>
      </c>
      <c r="AT558" s="17" t="s">
        <v>240</v>
      </c>
      <c r="AU558" s="17" t="s">
        <v>79</v>
      </c>
      <c r="AY558" s="17" t="s">
        <v>238</v>
      </c>
      <c r="BE558" s="195">
        <f>IF(N558="základní",J558,0)</f>
        <v>0</v>
      </c>
      <c r="BF558" s="195">
        <f>IF(N558="snížená",J558,0)</f>
        <v>0</v>
      </c>
      <c r="BG558" s="195">
        <f>IF(N558="zákl. přenesená",J558,0)</f>
        <v>0</v>
      </c>
      <c r="BH558" s="195">
        <f>IF(N558="sníž. přenesená",J558,0)</f>
        <v>0</v>
      </c>
      <c r="BI558" s="195">
        <f>IF(N558="nulová",J558,0)</f>
        <v>0</v>
      </c>
      <c r="BJ558" s="17" t="s">
        <v>77</v>
      </c>
      <c r="BK558" s="195">
        <f>ROUND(I558*H558,2)</f>
        <v>0</v>
      </c>
      <c r="BL558" s="17" t="s">
        <v>245</v>
      </c>
      <c r="BM558" s="17" t="s">
        <v>1075</v>
      </c>
    </row>
    <row r="559" spans="2:47" s="1" customFormat="1" ht="36">
      <c r="B559" s="34"/>
      <c r="C559" s="35"/>
      <c r="D559" s="196" t="s">
        <v>247</v>
      </c>
      <c r="E559" s="35"/>
      <c r="F559" s="197" t="s">
        <v>1076</v>
      </c>
      <c r="G559" s="35"/>
      <c r="H559" s="35"/>
      <c r="I559" s="113"/>
      <c r="J559" s="35"/>
      <c r="K559" s="35"/>
      <c r="L559" s="38"/>
      <c r="M559" s="198"/>
      <c r="N559" s="60"/>
      <c r="O559" s="60"/>
      <c r="P559" s="60"/>
      <c r="Q559" s="60"/>
      <c r="R559" s="60"/>
      <c r="S559" s="60"/>
      <c r="T559" s="61"/>
      <c r="AT559" s="17" t="s">
        <v>247</v>
      </c>
      <c r="AU559" s="17" t="s">
        <v>79</v>
      </c>
    </row>
    <row r="560" spans="2:63" s="11" customFormat="1" ht="25.9" customHeight="1">
      <c r="B560" s="168"/>
      <c r="C560" s="169"/>
      <c r="D560" s="170" t="s">
        <v>69</v>
      </c>
      <c r="E560" s="171" t="s">
        <v>1077</v>
      </c>
      <c r="F560" s="171" t="s">
        <v>1078</v>
      </c>
      <c r="G560" s="169"/>
      <c r="H560" s="169"/>
      <c r="I560" s="172"/>
      <c r="J560" s="173">
        <f>BK560</f>
        <v>0</v>
      </c>
      <c r="K560" s="169"/>
      <c r="L560" s="174"/>
      <c r="M560" s="175"/>
      <c r="N560" s="176"/>
      <c r="O560" s="176"/>
      <c r="P560" s="177">
        <f>P561+P586+P609+P679+P690+P696+P722+P729</f>
        <v>0</v>
      </c>
      <c r="Q560" s="176"/>
      <c r="R560" s="177">
        <f>R561+R586+R609+R679+R690+R696+R722+R729</f>
        <v>9.47846954</v>
      </c>
      <c r="S560" s="176"/>
      <c r="T560" s="178">
        <f>T561+T586+T609+T679+T690+T696+T722+T729</f>
        <v>2.4547127</v>
      </c>
      <c r="AR560" s="179" t="s">
        <v>79</v>
      </c>
      <c r="AT560" s="180" t="s">
        <v>69</v>
      </c>
      <c r="AU560" s="180" t="s">
        <v>70</v>
      </c>
      <c r="AY560" s="179" t="s">
        <v>238</v>
      </c>
      <c r="BK560" s="181">
        <f>BK561+BK586+BK609+BK679+BK690+BK696+BK722+BK729</f>
        <v>0</v>
      </c>
    </row>
    <row r="561" spans="2:63" s="11" customFormat="1" ht="22.75" customHeight="1">
      <c r="B561" s="168"/>
      <c r="C561" s="169"/>
      <c r="D561" s="170" t="s">
        <v>69</v>
      </c>
      <c r="E561" s="182" t="s">
        <v>1079</v>
      </c>
      <c r="F561" s="182" t="s">
        <v>1080</v>
      </c>
      <c r="G561" s="169"/>
      <c r="H561" s="169"/>
      <c r="I561" s="172"/>
      <c r="J561" s="183">
        <f>BK561</f>
        <v>0</v>
      </c>
      <c r="K561" s="169"/>
      <c r="L561" s="174"/>
      <c r="M561" s="175"/>
      <c r="N561" s="176"/>
      <c r="O561" s="176"/>
      <c r="P561" s="177">
        <f>SUM(P562:P585)</f>
        <v>0</v>
      </c>
      <c r="Q561" s="176"/>
      <c r="R561" s="177">
        <f>SUM(R562:R585)</f>
        <v>1.8749748999999998</v>
      </c>
      <c r="S561" s="176"/>
      <c r="T561" s="178">
        <f>SUM(T562:T585)</f>
        <v>0</v>
      </c>
      <c r="AR561" s="179" t="s">
        <v>79</v>
      </c>
      <c r="AT561" s="180" t="s">
        <v>69</v>
      </c>
      <c r="AU561" s="180" t="s">
        <v>77</v>
      </c>
      <c r="AY561" s="179" t="s">
        <v>238</v>
      </c>
      <c r="BK561" s="181">
        <f>SUM(BK562:BK585)</f>
        <v>0</v>
      </c>
    </row>
    <row r="562" spans="2:65" s="1" customFormat="1" ht="19" customHeight="1">
      <c r="B562" s="34"/>
      <c r="C562" s="184" t="s">
        <v>1081</v>
      </c>
      <c r="D562" s="184" t="s">
        <v>240</v>
      </c>
      <c r="E562" s="185" t="s">
        <v>1082</v>
      </c>
      <c r="F562" s="186" t="s">
        <v>1083</v>
      </c>
      <c r="G562" s="187" t="s">
        <v>357</v>
      </c>
      <c r="H562" s="188">
        <v>137</v>
      </c>
      <c r="I562" s="189"/>
      <c r="J562" s="190">
        <f>ROUND(I562*H562,2)</f>
        <v>0</v>
      </c>
      <c r="K562" s="186" t="s">
        <v>244</v>
      </c>
      <c r="L562" s="38"/>
      <c r="M562" s="191" t="s">
        <v>1</v>
      </c>
      <c r="N562" s="192" t="s">
        <v>41</v>
      </c>
      <c r="O562" s="60"/>
      <c r="P562" s="193">
        <f>O562*H562</f>
        <v>0</v>
      </c>
      <c r="Q562" s="193">
        <v>0</v>
      </c>
      <c r="R562" s="193">
        <f>Q562*H562</f>
        <v>0</v>
      </c>
      <c r="S562" s="193">
        <v>0</v>
      </c>
      <c r="T562" s="194">
        <f>S562*H562</f>
        <v>0</v>
      </c>
      <c r="AR562" s="17" t="s">
        <v>330</v>
      </c>
      <c r="AT562" s="17" t="s">
        <v>240</v>
      </c>
      <c r="AU562" s="17" t="s">
        <v>79</v>
      </c>
      <c r="AY562" s="17" t="s">
        <v>238</v>
      </c>
      <c r="BE562" s="195">
        <f>IF(N562="základní",J562,0)</f>
        <v>0</v>
      </c>
      <c r="BF562" s="195">
        <f>IF(N562="snížená",J562,0)</f>
        <v>0</v>
      </c>
      <c r="BG562" s="195">
        <f>IF(N562="zákl. přenesená",J562,0)</f>
        <v>0</v>
      </c>
      <c r="BH562" s="195">
        <f>IF(N562="sníž. přenesená",J562,0)</f>
        <v>0</v>
      </c>
      <c r="BI562" s="195">
        <f>IF(N562="nulová",J562,0)</f>
        <v>0</v>
      </c>
      <c r="BJ562" s="17" t="s">
        <v>77</v>
      </c>
      <c r="BK562" s="195">
        <f>ROUND(I562*H562,2)</f>
        <v>0</v>
      </c>
      <c r="BL562" s="17" t="s">
        <v>330</v>
      </c>
      <c r="BM562" s="17" t="s">
        <v>1084</v>
      </c>
    </row>
    <row r="563" spans="2:47" s="1" customFormat="1" ht="18">
      <c r="B563" s="34"/>
      <c r="C563" s="35"/>
      <c r="D563" s="196" t="s">
        <v>247</v>
      </c>
      <c r="E563" s="35"/>
      <c r="F563" s="197" t="s">
        <v>1085</v>
      </c>
      <c r="G563" s="35"/>
      <c r="H563" s="35"/>
      <c r="I563" s="113"/>
      <c r="J563" s="35"/>
      <c r="K563" s="35"/>
      <c r="L563" s="38"/>
      <c r="M563" s="198"/>
      <c r="N563" s="60"/>
      <c r="O563" s="60"/>
      <c r="P563" s="60"/>
      <c r="Q563" s="60"/>
      <c r="R563" s="60"/>
      <c r="S563" s="60"/>
      <c r="T563" s="61"/>
      <c r="AT563" s="17" t="s">
        <v>247</v>
      </c>
      <c r="AU563" s="17" t="s">
        <v>79</v>
      </c>
    </row>
    <row r="564" spans="2:51" s="12" customFormat="1" ht="10">
      <c r="B564" s="199"/>
      <c r="C564" s="200"/>
      <c r="D564" s="196" t="s">
        <v>249</v>
      </c>
      <c r="E564" s="201" t="s">
        <v>1</v>
      </c>
      <c r="F564" s="202" t="s">
        <v>173</v>
      </c>
      <c r="G564" s="200"/>
      <c r="H564" s="203">
        <v>137</v>
      </c>
      <c r="I564" s="204"/>
      <c r="J564" s="200"/>
      <c r="K564" s="200"/>
      <c r="L564" s="205"/>
      <c r="M564" s="206"/>
      <c r="N564" s="207"/>
      <c r="O564" s="207"/>
      <c r="P564" s="207"/>
      <c r="Q564" s="207"/>
      <c r="R564" s="207"/>
      <c r="S564" s="207"/>
      <c r="T564" s="208"/>
      <c r="AT564" s="209" t="s">
        <v>249</v>
      </c>
      <c r="AU564" s="209" t="s">
        <v>79</v>
      </c>
      <c r="AV564" s="12" t="s">
        <v>79</v>
      </c>
      <c r="AW564" s="12" t="s">
        <v>32</v>
      </c>
      <c r="AX564" s="12" t="s">
        <v>77</v>
      </c>
      <c r="AY564" s="209" t="s">
        <v>238</v>
      </c>
    </row>
    <row r="565" spans="2:65" s="1" customFormat="1" ht="19" customHeight="1">
      <c r="B565" s="34"/>
      <c r="C565" s="221" t="s">
        <v>1086</v>
      </c>
      <c r="D565" s="221" t="s">
        <v>361</v>
      </c>
      <c r="E565" s="222" t="s">
        <v>1087</v>
      </c>
      <c r="F565" s="223" t="s">
        <v>1088</v>
      </c>
      <c r="G565" s="224" t="s">
        <v>333</v>
      </c>
      <c r="H565" s="225">
        <v>0.087</v>
      </c>
      <c r="I565" s="226"/>
      <c r="J565" s="227">
        <f>ROUND(I565*H565,2)</f>
        <v>0</v>
      </c>
      <c r="K565" s="223" t="s">
        <v>244</v>
      </c>
      <c r="L565" s="228"/>
      <c r="M565" s="229" t="s">
        <v>1</v>
      </c>
      <c r="N565" s="230" t="s">
        <v>41</v>
      </c>
      <c r="O565" s="60"/>
      <c r="P565" s="193">
        <f>O565*H565</f>
        <v>0</v>
      </c>
      <c r="Q565" s="193">
        <v>1</v>
      </c>
      <c r="R565" s="193">
        <f>Q565*H565</f>
        <v>0.087</v>
      </c>
      <c r="S565" s="193">
        <v>0</v>
      </c>
      <c r="T565" s="194">
        <f>S565*H565</f>
        <v>0</v>
      </c>
      <c r="AR565" s="17" t="s">
        <v>425</v>
      </c>
      <c r="AT565" s="17" t="s">
        <v>361</v>
      </c>
      <c r="AU565" s="17" t="s">
        <v>79</v>
      </c>
      <c r="AY565" s="17" t="s">
        <v>238</v>
      </c>
      <c r="BE565" s="195">
        <f>IF(N565="základní",J565,0)</f>
        <v>0</v>
      </c>
      <c r="BF565" s="195">
        <f>IF(N565="snížená",J565,0)</f>
        <v>0</v>
      </c>
      <c r="BG565" s="195">
        <f>IF(N565="zákl. přenesená",J565,0)</f>
        <v>0</v>
      </c>
      <c r="BH565" s="195">
        <f>IF(N565="sníž. přenesená",J565,0)</f>
        <v>0</v>
      </c>
      <c r="BI565" s="195">
        <f>IF(N565="nulová",J565,0)</f>
        <v>0</v>
      </c>
      <c r="BJ565" s="17" t="s">
        <v>77</v>
      </c>
      <c r="BK565" s="195">
        <f>ROUND(I565*H565,2)</f>
        <v>0</v>
      </c>
      <c r="BL565" s="17" t="s">
        <v>330</v>
      </c>
      <c r="BM565" s="17" t="s">
        <v>1089</v>
      </c>
    </row>
    <row r="566" spans="2:47" s="1" customFormat="1" ht="18">
      <c r="B566" s="34"/>
      <c r="C566" s="35"/>
      <c r="D566" s="196" t="s">
        <v>247</v>
      </c>
      <c r="E566" s="35"/>
      <c r="F566" s="197" t="s">
        <v>1090</v>
      </c>
      <c r="G566" s="35"/>
      <c r="H566" s="35"/>
      <c r="I566" s="113"/>
      <c r="J566" s="35"/>
      <c r="K566" s="35"/>
      <c r="L566" s="38"/>
      <c r="M566" s="198"/>
      <c r="N566" s="60"/>
      <c r="O566" s="60"/>
      <c r="P566" s="60"/>
      <c r="Q566" s="60"/>
      <c r="R566" s="60"/>
      <c r="S566" s="60"/>
      <c r="T566" s="61"/>
      <c r="AT566" s="17" t="s">
        <v>247</v>
      </c>
      <c r="AU566" s="17" t="s">
        <v>79</v>
      </c>
    </row>
    <row r="567" spans="2:47" s="1" customFormat="1" ht="18">
      <c r="B567" s="34"/>
      <c r="C567" s="35"/>
      <c r="D567" s="196" t="s">
        <v>407</v>
      </c>
      <c r="E567" s="35"/>
      <c r="F567" s="231" t="s">
        <v>1091</v>
      </c>
      <c r="G567" s="35"/>
      <c r="H567" s="35"/>
      <c r="I567" s="113"/>
      <c r="J567" s="35"/>
      <c r="K567" s="35"/>
      <c r="L567" s="38"/>
      <c r="M567" s="198"/>
      <c r="N567" s="60"/>
      <c r="O567" s="60"/>
      <c r="P567" s="60"/>
      <c r="Q567" s="60"/>
      <c r="R567" s="60"/>
      <c r="S567" s="60"/>
      <c r="T567" s="61"/>
      <c r="AT567" s="17" t="s">
        <v>407</v>
      </c>
      <c r="AU567" s="17" t="s">
        <v>79</v>
      </c>
    </row>
    <row r="568" spans="2:65" s="1" customFormat="1" ht="19" customHeight="1">
      <c r="B568" s="34"/>
      <c r="C568" s="184" t="s">
        <v>1092</v>
      </c>
      <c r="D568" s="184" t="s">
        <v>240</v>
      </c>
      <c r="E568" s="185" t="s">
        <v>1093</v>
      </c>
      <c r="F568" s="186" t="s">
        <v>1094</v>
      </c>
      <c r="G568" s="187" t="s">
        <v>357</v>
      </c>
      <c r="H568" s="188">
        <v>117.42</v>
      </c>
      <c r="I568" s="189"/>
      <c r="J568" s="190">
        <f>ROUND(I568*H568,2)</f>
        <v>0</v>
      </c>
      <c r="K568" s="186" t="s">
        <v>244</v>
      </c>
      <c r="L568" s="38"/>
      <c r="M568" s="191" t="s">
        <v>1</v>
      </c>
      <c r="N568" s="192" t="s">
        <v>41</v>
      </c>
      <c r="O568" s="60"/>
      <c r="P568" s="193">
        <f>O568*H568</f>
        <v>0</v>
      </c>
      <c r="Q568" s="193">
        <v>0</v>
      </c>
      <c r="R568" s="193">
        <f>Q568*H568</f>
        <v>0</v>
      </c>
      <c r="S568" s="193">
        <v>0</v>
      </c>
      <c r="T568" s="194">
        <f>S568*H568</f>
        <v>0</v>
      </c>
      <c r="AR568" s="17" t="s">
        <v>330</v>
      </c>
      <c r="AT568" s="17" t="s">
        <v>240</v>
      </c>
      <c r="AU568" s="17" t="s">
        <v>79</v>
      </c>
      <c r="AY568" s="17" t="s">
        <v>238</v>
      </c>
      <c r="BE568" s="195">
        <f>IF(N568="základní",J568,0)</f>
        <v>0</v>
      </c>
      <c r="BF568" s="195">
        <f>IF(N568="snížená",J568,0)</f>
        <v>0</v>
      </c>
      <c r="BG568" s="195">
        <f>IF(N568="zákl. přenesená",J568,0)</f>
        <v>0</v>
      </c>
      <c r="BH568" s="195">
        <f>IF(N568="sníž. přenesená",J568,0)</f>
        <v>0</v>
      </c>
      <c r="BI568" s="195">
        <f>IF(N568="nulová",J568,0)</f>
        <v>0</v>
      </c>
      <c r="BJ568" s="17" t="s">
        <v>77</v>
      </c>
      <c r="BK568" s="195">
        <f>ROUND(I568*H568,2)</f>
        <v>0</v>
      </c>
      <c r="BL568" s="17" t="s">
        <v>330</v>
      </c>
      <c r="BM568" s="17" t="s">
        <v>1095</v>
      </c>
    </row>
    <row r="569" spans="2:47" s="1" customFormat="1" ht="18">
      <c r="B569" s="34"/>
      <c r="C569" s="35"/>
      <c r="D569" s="196" t="s">
        <v>247</v>
      </c>
      <c r="E569" s="35"/>
      <c r="F569" s="197" t="s">
        <v>1096</v>
      </c>
      <c r="G569" s="35"/>
      <c r="H569" s="35"/>
      <c r="I569" s="113"/>
      <c r="J569" s="35"/>
      <c r="K569" s="35"/>
      <c r="L569" s="38"/>
      <c r="M569" s="198"/>
      <c r="N569" s="60"/>
      <c r="O569" s="60"/>
      <c r="P569" s="60"/>
      <c r="Q569" s="60"/>
      <c r="R569" s="60"/>
      <c r="S569" s="60"/>
      <c r="T569" s="61"/>
      <c r="AT569" s="17" t="s">
        <v>247</v>
      </c>
      <c r="AU569" s="17" t="s">
        <v>79</v>
      </c>
    </row>
    <row r="570" spans="2:51" s="12" customFormat="1" ht="10">
      <c r="B570" s="199"/>
      <c r="C570" s="200"/>
      <c r="D570" s="196" t="s">
        <v>249</v>
      </c>
      <c r="E570" s="201" t="s">
        <v>192</v>
      </c>
      <c r="F570" s="202" t="s">
        <v>1097</v>
      </c>
      <c r="G570" s="200"/>
      <c r="H570" s="203">
        <v>117.42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249</v>
      </c>
      <c r="AU570" s="209" t="s">
        <v>79</v>
      </c>
      <c r="AV570" s="12" t="s">
        <v>79</v>
      </c>
      <c r="AW570" s="12" t="s">
        <v>32</v>
      </c>
      <c r="AX570" s="12" t="s">
        <v>77</v>
      </c>
      <c r="AY570" s="209" t="s">
        <v>238</v>
      </c>
    </row>
    <row r="571" spans="2:65" s="1" customFormat="1" ht="19" customHeight="1">
      <c r="B571" s="34"/>
      <c r="C571" s="184" t="s">
        <v>1098</v>
      </c>
      <c r="D571" s="184" t="s">
        <v>240</v>
      </c>
      <c r="E571" s="185" t="s">
        <v>1099</v>
      </c>
      <c r="F571" s="186" t="s">
        <v>1100</v>
      </c>
      <c r="G571" s="187" t="s">
        <v>357</v>
      </c>
      <c r="H571" s="188">
        <v>137</v>
      </c>
      <c r="I571" s="189"/>
      <c r="J571" s="190">
        <f>ROUND(I571*H571,2)</f>
        <v>0</v>
      </c>
      <c r="K571" s="186" t="s">
        <v>244</v>
      </c>
      <c r="L571" s="38"/>
      <c r="M571" s="191" t="s">
        <v>1</v>
      </c>
      <c r="N571" s="192" t="s">
        <v>41</v>
      </c>
      <c r="O571" s="60"/>
      <c r="P571" s="193">
        <f>O571*H571</f>
        <v>0</v>
      </c>
      <c r="Q571" s="193">
        <v>0.0004</v>
      </c>
      <c r="R571" s="193">
        <f>Q571*H571</f>
        <v>0.0548</v>
      </c>
      <c r="S571" s="193">
        <v>0</v>
      </c>
      <c r="T571" s="194">
        <f>S571*H571</f>
        <v>0</v>
      </c>
      <c r="AR571" s="17" t="s">
        <v>330</v>
      </c>
      <c r="AT571" s="17" t="s">
        <v>240</v>
      </c>
      <c r="AU571" s="17" t="s">
        <v>79</v>
      </c>
      <c r="AY571" s="17" t="s">
        <v>238</v>
      </c>
      <c r="BE571" s="195">
        <f>IF(N571="základní",J571,0)</f>
        <v>0</v>
      </c>
      <c r="BF571" s="195">
        <f>IF(N571="snížená",J571,0)</f>
        <v>0</v>
      </c>
      <c r="BG571" s="195">
        <f>IF(N571="zákl. přenesená",J571,0)</f>
        <v>0</v>
      </c>
      <c r="BH571" s="195">
        <f>IF(N571="sníž. přenesená",J571,0)</f>
        <v>0</v>
      </c>
      <c r="BI571" s="195">
        <f>IF(N571="nulová",J571,0)</f>
        <v>0</v>
      </c>
      <c r="BJ571" s="17" t="s">
        <v>77</v>
      </c>
      <c r="BK571" s="195">
        <f>ROUND(I571*H571,2)</f>
        <v>0</v>
      </c>
      <c r="BL571" s="17" t="s">
        <v>330</v>
      </c>
      <c r="BM571" s="17" t="s">
        <v>1101</v>
      </c>
    </row>
    <row r="572" spans="2:47" s="1" customFormat="1" ht="10">
      <c r="B572" s="34"/>
      <c r="C572" s="35"/>
      <c r="D572" s="196" t="s">
        <v>247</v>
      </c>
      <c r="E572" s="35"/>
      <c r="F572" s="197" t="s">
        <v>1102</v>
      </c>
      <c r="G572" s="35"/>
      <c r="H572" s="35"/>
      <c r="I572" s="113"/>
      <c r="J572" s="35"/>
      <c r="K572" s="35"/>
      <c r="L572" s="38"/>
      <c r="M572" s="198"/>
      <c r="N572" s="60"/>
      <c r="O572" s="60"/>
      <c r="P572" s="60"/>
      <c r="Q572" s="60"/>
      <c r="R572" s="60"/>
      <c r="S572" s="60"/>
      <c r="T572" s="61"/>
      <c r="AT572" s="17" t="s">
        <v>247</v>
      </c>
      <c r="AU572" s="17" t="s">
        <v>79</v>
      </c>
    </row>
    <row r="573" spans="2:51" s="12" customFormat="1" ht="10">
      <c r="B573" s="199"/>
      <c r="C573" s="200"/>
      <c r="D573" s="196" t="s">
        <v>249</v>
      </c>
      <c r="E573" s="201" t="s">
        <v>1</v>
      </c>
      <c r="F573" s="202" t="s">
        <v>173</v>
      </c>
      <c r="G573" s="200"/>
      <c r="H573" s="203">
        <v>137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249</v>
      </c>
      <c r="AU573" s="209" t="s">
        <v>79</v>
      </c>
      <c r="AV573" s="12" t="s">
        <v>79</v>
      </c>
      <c r="AW573" s="12" t="s">
        <v>32</v>
      </c>
      <c r="AX573" s="12" t="s">
        <v>77</v>
      </c>
      <c r="AY573" s="209" t="s">
        <v>238</v>
      </c>
    </row>
    <row r="574" spans="2:65" s="1" customFormat="1" ht="19" customHeight="1">
      <c r="B574" s="34"/>
      <c r="C574" s="221" t="s">
        <v>1103</v>
      </c>
      <c r="D574" s="221" t="s">
        <v>361</v>
      </c>
      <c r="E574" s="222" t="s">
        <v>1104</v>
      </c>
      <c r="F574" s="223" t="s">
        <v>1105</v>
      </c>
      <c r="G574" s="224" t="s">
        <v>357</v>
      </c>
      <c r="H574" s="225">
        <v>311.981</v>
      </c>
      <c r="I574" s="226"/>
      <c r="J574" s="227">
        <f>ROUND(I574*H574,2)</f>
        <v>0</v>
      </c>
      <c r="K574" s="223" t="s">
        <v>244</v>
      </c>
      <c r="L574" s="228"/>
      <c r="M574" s="229" t="s">
        <v>1</v>
      </c>
      <c r="N574" s="230" t="s">
        <v>41</v>
      </c>
      <c r="O574" s="60"/>
      <c r="P574" s="193">
        <f>O574*H574</f>
        <v>0</v>
      </c>
      <c r="Q574" s="193">
        <v>0.0049</v>
      </c>
      <c r="R574" s="193">
        <f>Q574*H574</f>
        <v>1.5287069</v>
      </c>
      <c r="S574" s="193">
        <v>0</v>
      </c>
      <c r="T574" s="194">
        <f>S574*H574</f>
        <v>0</v>
      </c>
      <c r="AR574" s="17" t="s">
        <v>425</v>
      </c>
      <c r="AT574" s="17" t="s">
        <v>361</v>
      </c>
      <c r="AU574" s="17" t="s">
        <v>79</v>
      </c>
      <c r="AY574" s="17" t="s">
        <v>238</v>
      </c>
      <c r="BE574" s="195">
        <f>IF(N574="základní",J574,0)</f>
        <v>0</v>
      </c>
      <c r="BF574" s="195">
        <f>IF(N574="snížená",J574,0)</f>
        <v>0</v>
      </c>
      <c r="BG574" s="195">
        <f>IF(N574="zákl. přenesená",J574,0)</f>
        <v>0</v>
      </c>
      <c r="BH574" s="195">
        <f>IF(N574="sníž. přenesená",J574,0)</f>
        <v>0</v>
      </c>
      <c r="BI574" s="195">
        <f>IF(N574="nulová",J574,0)</f>
        <v>0</v>
      </c>
      <c r="BJ574" s="17" t="s">
        <v>77</v>
      </c>
      <c r="BK574" s="195">
        <f>ROUND(I574*H574,2)</f>
        <v>0</v>
      </c>
      <c r="BL574" s="17" t="s">
        <v>330</v>
      </c>
      <c r="BM574" s="17" t="s">
        <v>1106</v>
      </c>
    </row>
    <row r="575" spans="2:47" s="1" customFormat="1" ht="10">
      <c r="B575" s="34"/>
      <c r="C575" s="35"/>
      <c r="D575" s="196" t="s">
        <v>247</v>
      </c>
      <c r="E575" s="35"/>
      <c r="F575" s="197" t="s">
        <v>1107</v>
      </c>
      <c r="G575" s="35"/>
      <c r="H575" s="35"/>
      <c r="I575" s="113"/>
      <c r="J575" s="35"/>
      <c r="K575" s="35"/>
      <c r="L575" s="38"/>
      <c r="M575" s="198"/>
      <c r="N575" s="60"/>
      <c r="O575" s="60"/>
      <c r="P575" s="60"/>
      <c r="Q575" s="60"/>
      <c r="R575" s="60"/>
      <c r="S575" s="60"/>
      <c r="T575" s="61"/>
      <c r="AT575" s="17" t="s">
        <v>247</v>
      </c>
      <c r="AU575" s="17" t="s">
        <v>79</v>
      </c>
    </row>
    <row r="576" spans="2:65" s="1" customFormat="1" ht="19" customHeight="1">
      <c r="B576" s="34"/>
      <c r="C576" s="184" t="s">
        <v>1108</v>
      </c>
      <c r="D576" s="184" t="s">
        <v>240</v>
      </c>
      <c r="E576" s="185" t="s">
        <v>1109</v>
      </c>
      <c r="F576" s="186" t="s">
        <v>1110</v>
      </c>
      <c r="G576" s="187" t="s">
        <v>357</v>
      </c>
      <c r="H576" s="188">
        <v>117.42</v>
      </c>
      <c r="I576" s="189"/>
      <c r="J576" s="190">
        <f>ROUND(I576*H576,2)</f>
        <v>0</v>
      </c>
      <c r="K576" s="186" t="s">
        <v>244</v>
      </c>
      <c r="L576" s="38"/>
      <c r="M576" s="191" t="s">
        <v>1</v>
      </c>
      <c r="N576" s="192" t="s">
        <v>41</v>
      </c>
      <c r="O576" s="60"/>
      <c r="P576" s="193">
        <f>O576*H576</f>
        <v>0</v>
      </c>
      <c r="Q576" s="193">
        <v>0.0004</v>
      </c>
      <c r="R576" s="193">
        <f>Q576*H576</f>
        <v>0.046968</v>
      </c>
      <c r="S576" s="193">
        <v>0</v>
      </c>
      <c r="T576" s="194">
        <f>S576*H576</f>
        <v>0</v>
      </c>
      <c r="AR576" s="17" t="s">
        <v>330</v>
      </c>
      <c r="AT576" s="17" t="s">
        <v>240</v>
      </c>
      <c r="AU576" s="17" t="s">
        <v>79</v>
      </c>
      <c r="AY576" s="17" t="s">
        <v>238</v>
      </c>
      <c r="BE576" s="195">
        <f>IF(N576="základní",J576,0)</f>
        <v>0</v>
      </c>
      <c r="BF576" s="195">
        <f>IF(N576="snížená",J576,0)</f>
        <v>0</v>
      </c>
      <c r="BG576" s="195">
        <f>IF(N576="zákl. přenesená",J576,0)</f>
        <v>0</v>
      </c>
      <c r="BH576" s="195">
        <f>IF(N576="sníž. přenesená",J576,0)</f>
        <v>0</v>
      </c>
      <c r="BI576" s="195">
        <f>IF(N576="nulová",J576,0)</f>
        <v>0</v>
      </c>
      <c r="BJ576" s="17" t="s">
        <v>77</v>
      </c>
      <c r="BK576" s="195">
        <f>ROUND(I576*H576,2)</f>
        <v>0</v>
      </c>
      <c r="BL576" s="17" t="s">
        <v>330</v>
      </c>
      <c r="BM576" s="17" t="s">
        <v>1111</v>
      </c>
    </row>
    <row r="577" spans="2:47" s="1" customFormat="1" ht="10">
      <c r="B577" s="34"/>
      <c r="C577" s="35"/>
      <c r="D577" s="196" t="s">
        <v>247</v>
      </c>
      <c r="E577" s="35"/>
      <c r="F577" s="197" t="s">
        <v>1112</v>
      </c>
      <c r="G577" s="35"/>
      <c r="H577" s="35"/>
      <c r="I577" s="113"/>
      <c r="J577" s="35"/>
      <c r="K577" s="35"/>
      <c r="L577" s="38"/>
      <c r="M577" s="198"/>
      <c r="N577" s="60"/>
      <c r="O577" s="60"/>
      <c r="P577" s="60"/>
      <c r="Q577" s="60"/>
      <c r="R577" s="60"/>
      <c r="S577" s="60"/>
      <c r="T577" s="61"/>
      <c r="AT577" s="17" t="s">
        <v>247</v>
      </c>
      <c r="AU577" s="17" t="s">
        <v>79</v>
      </c>
    </row>
    <row r="578" spans="2:51" s="12" customFormat="1" ht="10">
      <c r="B578" s="199"/>
      <c r="C578" s="200"/>
      <c r="D578" s="196" t="s">
        <v>249</v>
      </c>
      <c r="E578" s="201" t="s">
        <v>1</v>
      </c>
      <c r="F578" s="202" t="s">
        <v>192</v>
      </c>
      <c r="G578" s="200"/>
      <c r="H578" s="203">
        <v>117.42</v>
      </c>
      <c r="I578" s="204"/>
      <c r="J578" s="200"/>
      <c r="K578" s="200"/>
      <c r="L578" s="205"/>
      <c r="M578" s="206"/>
      <c r="N578" s="207"/>
      <c r="O578" s="207"/>
      <c r="P578" s="207"/>
      <c r="Q578" s="207"/>
      <c r="R578" s="207"/>
      <c r="S578" s="207"/>
      <c r="T578" s="208"/>
      <c r="AT578" s="209" t="s">
        <v>249</v>
      </c>
      <c r="AU578" s="209" t="s">
        <v>79</v>
      </c>
      <c r="AV578" s="12" t="s">
        <v>79</v>
      </c>
      <c r="AW578" s="12" t="s">
        <v>32</v>
      </c>
      <c r="AX578" s="12" t="s">
        <v>77</v>
      </c>
      <c r="AY578" s="209" t="s">
        <v>238</v>
      </c>
    </row>
    <row r="579" spans="2:65" s="1" customFormat="1" ht="19" customHeight="1">
      <c r="B579" s="34"/>
      <c r="C579" s="184" t="s">
        <v>1113</v>
      </c>
      <c r="D579" s="184" t="s">
        <v>240</v>
      </c>
      <c r="E579" s="185" t="s">
        <v>1114</v>
      </c>
      <c r="F579" s="186" t="s">
        <v>1115</v>
      </c>
      <c r="G579" s="187" t="s">
        <v>357</v>
      </c>
      <c r="H579" s="188">
        <v>45</v>
      </c>
      <c r="I579" s="189"/>
      <c r="J579" s="190">
        <f>ROUND(I579*H579,2)</f>
        <v>0</v>
      </c>
      <c r="K579" s="186" t="s">
        <v>244</v>
      </c>
      <c r="L579" s="38"/>
      <c r="M579" s="191" t="s">
        <v>1</v>
      </c>
      <c r="N579" s="192" t="s">
        <v>41</v>
      </c>
      <c r="O579" s="60"/>
      <c r="P579" s="193">
        <f>O579*H579</f>
        <v>0</v>
      </c>
      <c r="Q579" s="193">
        <v>0.0035</v>
      </c>
      <c r="R579" s="193">
        <f>Q579*H579</f>
        <v>0.1575</v>
      </c>
      <c r="S579" s="193">
        <v>0</v>
      </c>
      <c r="T579" s="194">
        <f>S579*H579</f>
        <v>0</v>
      </c>
      <c r="AR579" s="17" t="s">
        <v>330</v>
      </c>
      <c r="AT579" s="17" t="s">
        <v>240</v>
      </c>
      <c r="AU579" s="17" t="s">
        <v>79</v>
      </c>
      <c r="AY579" s="17" t="s">
        <v>238</v>
      </c>
      <c r="BE579" s="195">
        <f>IF(N579="základní",J579,0)</f>
        <v>0</v>
      </c>
      <c r="BF579" s="195">
        <f>IF(N579="snížená",J579,0)</f>
        <v>0</v>
      </c>
      <c r="BG579" s="195">
        <f>IF(N579="zákl. přenesená",J579,0)</f>
        <v>0</v>
      </c>
      <c r="BH579" s="195">
        <f>IF(N579="sníž. přenesená",J579,0)</f>
        <v>0</v>
      </c>
      <c r="BI579" s="195">
        <f>IF(N579="nulová",J579,0)</f>
        <v>0</v>
      </c>
      <c r="BJ579" s="17" t="s">
        <v>77</v>
      </c>
      <c r="BK579" s="195">
        <f>ROUND(I579*H579,2)</f>
        <v>0</v>
      </c>
      <c r="BL579" s="17" t="s">
        <v>330</v>
      </c>
      <c r="BM579" s="17" t="s">
        <v>1116</v>
      </c>
    </row>
    <row r="580" spans="2:51" s="12" customFormat="1" ht="10">
      <c r="B580" s="199"/>
      <c r="C580" s="200"/>
      <c r="D580" s="196" t="s">
        <v>249</v>
      </c>
      <c r="E580" s="201" t="s">
        <v>175</v>
      </c>
      <c r="F580" s="202" t="s">
        <v>1117</v>
      </c>
      <c r="G580" s="200"/>
      <c r="H580" s="203">
        <v>45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249</v>
      </c>
      <c r="AU580" s="209" t="s">
        <v>79</v>
      </c>
      <c r="AV580" s="12" t="s">
        <v>79</v>
      </c>
      <c r="AW580" s="12" t="s">
        <v>32</v>
      </c>
      <c r="AX580" s="12" t="s">
        <v>77</v>
      </c>
      <c r="AY580" s="209" t="s">
        <v>238</v>
      </c>
    </row>
    <row r="581" spans="2:51" s="12" customFormat="1" ht="10">
      <c r="B581" s="199"/>
      <c r="C581" s="200"/>
      <c r="D581" s="196" t="s">
        <v>249</v>
      </c>
      <c r="E581" s="201" t="s">
        <v>1</v>
      </c>
      <c r="F581" s="202" t="s">
        <v>1118</v>
      </c>
      <c r="G581" s="200"/>
      <c r="H581" s="203">
        <v>30.75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249</v>
      </c>
      <c r="AU581" s="209" t="s">
        <v>79</v>
      </c>
      <c r="AV581" s="12" t="s">
        <v>79</v>
      </c>
      <c r="AW581" s="12" t="s">
        <v>32</v>
      </c>
      <c r="AX581" s="12" t="s">
        <v>70</v>
      </c>
      <c r="AY581" s="209" t="s">
        <v>238</v>
      </c>
    </row>
    <row r="582" spans="2:65" s="1" customFormat="1" ht="19" customHeight="1">
      <c r="B582" s="34"/>
      <c r="C582" s="184" t="s">
        <v>1119</v>
      </c>
      <c r="D582" s="184" t="s">
        <v>240</v>
      </c>
      <c r="E582" s="185" t="s">
        <v>1120</v>
      </c>
      <c r="F582" s="186" t="s">
        <v>1121</v>
      </c>
      <c r="G582" s="187" t="s">
        <v>333</v>
      </c>
      <c r="H582" s="188">
        <v>1.875</v>
      </c>
      <c r="I582" s="189"/>
      <c r="J582" s="190">
        <f>ROUND(I582*H582,2)</f>
        <v>0</v>
      </c>
      <c r="K582" s="186" t="s">
        <v>244</v>
      </c>
      <c r="L582" s="38"/>
      <c r="M582" s="191" t="s">
        <v>1</v>
      </c>
      <c r="N582" s="192" t="s">
        <v>41</v>
      </c>
      <c r="O582" s="60"/>
      <c r="P582" s="193">
        <f>O582*H582</f>
        <v>0</v>
      </c>
      <c r="Q582" s="193">
        <v>0</v>
      </c>
      <c r="R582" s="193">
        <f>Q582*H582</f>
        <v>0</v>
      </c>
      <c r="S582" s="193">
        <v>0</v>
      </c>
      <c r="T582" s="194">
        <f>S582*H582</f>
        <v>0</v>
      </c>
      <c r="AR582" s="17" t="s">
        <v>330</v>
      </c>
      <c r="AT582" s="17" t="s">
        <v>240</v>
      </c>
      <c r="AU582" s="17" t="s">
        <v>79</v>
      </c>
      <c r="AY582" s="17" t="s">
        <v>238</v>
      </c>
      <c r="BE582" s="195">
        <f>IF(N582="základní",J582,0)</f>
        <v>0</v>
      </c>
      <c r="BF582" s="195">
        <f>IF(N582="snížená",J582,0)</f>
        <v>0</v>
      </c>
      <c r="BG582" s="195">
        <f>IF(N582="zákl. přenesená",J582,0)</f>
        <v>0</v>
      </c>
      <c r="BH582" s="195">
        <f>IF(N582="sníž. přenesená",J582,0)</f>
        <v>0</v>
      </c>
      <c r="BI582" s="195">
        <f>IF(N582="nulová",J582,0)</f>
        <v>0</v>
      </c>
      <c r="BJ582" s="17" t="s">
        <v>77</v>
      </c>
      <c r="BK582" s="195">
        <f>ROUND(I582*H582,2)</f>
        <v>0</v>
      </c>
      <c r="BL582" s="17" t="s">
        <v>330</v>
      </c>
      <c r="BM582" s="17" t="s">
        <v>1122</v>
      </c>
    </row>
    <row r="583" spans="2:47" s="1" customFormat="1" ht="18">
      <c r="B583" s="34"/>
      <c r="C583" s="35"/>
      <c r="D583" s="196" t="s">
        <v>247</v>
      </c>
      <c r="E583" s="35"/>
      <c r="F583" s="197" t="s">
        <v>1123</v>
      </c>
      <c r="G583" s="35"/>
      <c r="H583" s="35"/>
      <c r="I583" s="113"/>
      <c r="J583" s="35"/>
      <c r="K583" s="35"/>
      <c r="L583" s="38"/>
      <c r="M583" s="198"/>
      <c r="N583" s="60"/>
      <c r="O583" s="60"/>
      <c r="P583" s="60"/>
      <c r="Q583" s="60"/>
      <c r="R583" s="60"/>
      <c r="S583" s="60"/>
      <c r="T583" s="61"/>
      <c r="AT583" s="17" t="s">
        <v>247</v>
      </c>
      <c r="AU583" s="17" t="s">
        <v>79</v>
      </c>
    </row>
    <row r="584" spans="2:65" s="1" customFormat="1" ht="19" customHeight="1">
      <c r="B584" s="34"/>
      <c r="C584" s="184" t="s">
        <v>1124</v>
      </c>
      <c r="D584" s="184" t="s">
        <v>240</v>
      </c>
      <c r="E584" s="185" t="s">
        <v>1125</v>
      </c>
      <c r="F584" s="186" t="s">
        <v>1126</v>
      </c>
      <c r="G584" s="187" t="s">
        <v>333</v>
      </c>
      <c r="H584" s="188">
        <v>1.875</v>
      </c>
      <c r="I584" s="189"/>
      <c r="J584" s="190">
        <f>ROUND(I584*H584,2)</f>
        <v>0</v>
      </c>
      <c r="K584" s="186" t="s">
        <v>244</v>
      </c>
      <c r="L584" s="38"/>
      <c r="M584" s="191" t="s">
        <v>1</v>
      </c>
      <c r="N584" s="192" t="s">
        <v>41</v>
      </c>
      <c r="O584" s="60"/>
      <c r="P584" s="193">
        <f>O584*H584</f>
        <v>0</v>
      </c>
      <c r="Q584" s="193">
        <v>0</v>
      </c>
      <c r="R584" s="193">
        <f>Q584*H584</f>
        <v>0</v>
      </c>
      <c r="S584" s="193">
        <v>0</v>
      </c>
      <c r="T584" s="194">
        <f>S584*H584</f>
        <v>0</v>
      </c>
      <c r="AR584" s="17" t="s">
        <v>330</v>
      </c>
      <c r="AT584" s="17" t="s">
        <v>240</v>
      </c>
      <c r="AU584" s="17" t="s">
        <v>79</v>
      </c>
      <c r="AY584" s="17" t="s">
        <v>238</v>
      </c>
      <c r="BE584" s="195">
        <f>IF(N584="základní",J584,0)</f>
        <v>0</v>
      </c>
      <c r="BF584" s="195">
        <f>IF(N584="snížená",J584,0)</f>
        <v>0</v>
      </c>
      <c r="BG584" s="195">
        <f>IF(N584="zákl. přenesená",J584,0)</f>
        <v>0</v>
      </c>
      <c r="BH584" s="195">
        <f>IF(N584="sníž. přenesená",J584,0)</f>
        <v>0</v>
      </c>
      <c r="BI584" s="195">
        <f>IF(N584="nulová",J584,0)</f>
        <v>0</v>
      </c>
      <c r="BJ584" s="17" t="s">
        <v>77</v>
      </c>
      <c r="BK584" s="195">
        <f>ROUND(I584*H584,2)</f>
        <v>0</v>
      </c>
      <c r="BL584" s="17" t="s">
        <v>330</v>
      </c>
      <c r="BM584" s="17" t="s">
        <v>1127</v>
      </c>
    </row>
    <row r="585" spans="2:47" s="1" customFormat="1" ht="27">
      <c r="B585" s="34"/>
      <c r="C585" s="35"/>
      <c r="D585" s="196" t="s">
        <v>247</v>
      </c>
      <c r="E585" s="35"/>
      <c r="F585" s="197" t="s">
        <v>1128</v>
      </c>
      <c r="G585" s="35"/>
      <c r="H585" s="35"/>
      <c r="I585" s="113"/>
      <c r="J585" s="35"/>
      <c r="K585" s="35"/>
      <c r="L585" s="38"/>
      <c r="M585" s="198"/>
      <c r="N585" s="60"/>
      <c r="O585" s="60"/>
      <c r="P585" s="60"/>
      <c r="Q585" s="60"/>
      <c r="R585" s="60"/>
      <c r="S585" s="60"/>
      <c r="T585" s="61"/>
      <c r="AT585" s="17" t="s">
        <v>247</v>
      </c>
      <c r="AU585" s="17" t="s">
        <v>79</v>
      </c>
    </row>
    <row r="586" spans="2:63" s="11" customFormat="1" ht="22.75" customHeight="1">
      <c r="B586" s="168"/>
      <c r="C586" s="169"/>
      <c r="D586" s="170" t="s">
        <v>69</v>
      </c>
      <c r="E586" s="182" t="s">
        <v>1129</v>
      </c>
      <c r="F586" s="182" t="s">
        <v>1130</v>
      </c>
      <c r="G586" s="169"/>
      <c r="H586" s="169"/>
      <c r="I586" s="172"/>
      <c r="J586" s="183">
        <f>BK586</f>
        <v>0</v>
      </c>
      <c r="K586" s="169"/>
      <c r="L586" s="174"/>
      <c r="M586" s="175"/>
      <c r="N586" s="176"/>
      <c r="O586" s="176"/>
      <c r="P586" s="177">
        <f>SUM(P587:P608)</f>
        <v>0</v>
      </c>
      <c r="Q586" s="176"/>
      <c r="R586" s="177">
        <f>SUM(R587:R608)</f>
        <v>0.35981</v>
      </c>
      <c r="S586" s="176"/>
      <c r="T586" s="178">
        <f>SUM(T587:T608)</f>
        <v>1.226</v>
      </c>
      <c r="AR586" s="179" t="s">
        <v>79</v>
      </c>
      <c r="AT586" s="180" t="s">
        <v>69</v>
      </c>
      <c r="AU586" s="180" t="s">
        <v>77</v>
      </c>
      <c r="AY586" s="179" t="s">
        <v>238</v>
      </c>
      <c r="BK586" s="181">
        <f>SUM(BK587:BK608)</f>
        <v>0</v>
      </c>
    </row>
    <row r="587" spans="2:65" s="1" customFormat="1" ht="19" customHeight="1">
      <c r="B587" s="34"/>
      <c r="C587" s="184" t="s">
        <v>1131</v>
      </c>
      <c r="D587" s="184" t="s">
        <v>240</v>
      </c>
      <c r="E587" s="185" t="s">
        <v>1132</v>
      </c>
      <c r="F587" s="186" t="s">
        <v>1133</v>
      </c>
      <c r="G587" s="187" t="s">
        <v>357</v>
      </c>
      <c r="H587" s="188">
        <v>27</v>
      </c>
      <c r="I587" s="189"/>
      <c r="J587" s="190">
        <f>ROUND(I587*H587,2)</f>
        <v>0</v>
      </c>
      <c r="K587" s="186" t="s">
        <v>244</v>
      </c>
      <c r="L587" s="38"/>
      <c r="M587" s="191" t="s">
        <v>1</v>
      </c>
      <c r="N587" s="192" t="s">
        <v>41</v>
      </c>
      <c r="O587" s="60"/>
      <c r="P587" s="193">
        <f>O587*H587</f>
        <v>0</v>
      </c>
      <c r="Q587" s="193">
        <v>0</v>
      </c>
      <c r="R587" s="193">
        <f>Q587*H587</f>
        <v>0</v>
      </c>
      <c r="S587" s="193">
        <v>0.006</v>
      </c>
      <c r="T587" s="194">
        <f>S587*H587</f>
        <v>0.162</v>
      </c>
      <c r="AR587" s="17" t="s">
        <v>330</v>
      </c>
      <c r="AT587" s="17" t="s">
        <v>240</v>
      </c>
      <c r="AU587" s="17" t="s">
        <v>79</v>
      </c>
      <c r="AY587" s="17" t="s">
        <v>238</v>
      </c>
      <c r="BE587" s="195">
        <f>IF(N587="základní",J587,0)</f>
        <v>0</v>
      </c>
      <c r="BF587" s="195">
        <f>IF(N587="snížená",J587,0)</f>
        <v>0</v>
      </c>
      <c r="BG587" s="195">
        <f>IF(N587="zákl. přenesená",J587,0)</f>
        <v>0</v>
      </c>
      <c r="BH587" s="195">
        <f>IF(N587="sníž. přenesená",J587,0)</f>
        <v>0</v>
      </c>
      <c r="BI587" s="195">
        <f>IF(N587="nulová",J587,0)</f>
        <v>0</v>
      </c>
      <c r="BJ587" s="17" t="s">
        <v>77</v>
      </c>
      <c r="BK587" s="195">
        <f>ROUND(I587*H587,2)</f>
        <v>0</v>
      </c>
      <c r="BL587" s="17" t="s">
        <v>330</v>
      </c>
      <c r="BM587" s="17" t="s">
        <v>1134</v>
      </c>
    </row>
    <row r="588" spans="2:47" s="1" customFormat="1" ht="10">
      <c r="B588" s="34"/>
      <c r="C588" s="35"/>
      <c r="D588" s="196" t="s">
        <v>247</v>
      </c>
      <c r="E588" s="35"/>
      <c r="F588" s="197" t="s">
        <v>1135</v>
      </c>
      <c r="G588" s="35"/>
      <c r="H588" s="35"/>
      <c r="I588" s="113"/>
      <c r="J588" s="35"/>
      <c r="K588" s="35"/>
      <c r="L588" s="38"/>
      <c r="M588" s="198"/>
      <c r="N588" s="60"/>
      <c r="O588" s="60"/>
      <c r="P588" s="60"/>
      <c r="Q588" s="60"/>
      <c r="R588" s="60"/>
      <c r="S588" s="60"/>
      <c r="T588" s="61"/>
      <c r="AT588" s="17" t="s">
        <v>247</v>
      </c>
      <c r="AU588" s="17" t="s">
        <v>79</v>
      </c>
    </row>
    <row r="589" spans="2:51" s="12" customFormat="1" ht="10">
      <c r="B589" s="199"/>
      <c r="C589" s="200"/>
      <c r="D589" s="196" t="s">
        <v>249</v>
      </c>
      <c r="E589" s="201" t="s">
        <v>1</v>
      </c>
      <c r="F589" s="202" t="s">
        <v>159</v>
      </c>
      <c r="G589" s="200"/>
      <c r="H589" s="203">
        <v>27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249</v>
      </c>
      <c r="AU589" s="209" t="s">
        <v>79</v>
      </c>
      <c r="AV589" s="12" t="s">
        <v>79</v>
      </c>
      <c r="AW589" s="12" t="s">
        <v>32</v>
      </c>
      <c r="AX589" s="12" t="s">
        <v>77</v>
      </c>
      <c r="AY589" s="209" t="s">
        <v>238</v>
      </c>
    </row>
    <row r="590" spans="2:65" s="1" customFormat="1" ht="19" customHeight="1">
      <c r="B590" s="34"/>
      <c r="C590" s="184" t="s">
        <v>1136</v>
      </c>
      <c r="D590" s="184" t="s">
        <v>240</v>
      </c>
      <c r="E590" s="185" t="s">
        <v>1137</v>
      </c>
      <c r="F590" s="186" t="s">
        <v>1138</v>
      </c>
      <c r="G590" s="187" t="s">
        <v>357</v>
      </c>
      <c r="H590" s="188">
        <v>532</v>
      </c>
      <c r="I590" s="189"/>
      <c r="J590" s="190">
        <f>ROUND(I590*H590,2)</f>
        <v>0</v>
      </c>
      <c r="K590" s="186" t="s">
        <v>244</v>
      </c>
      <c r="L590" s="38"/>
      <c r="M590" s="191" t="s">
        <v>1</v>
      </c>
      <c r="N590" s="192" t="s">
        <v>41</v>
      </c>
      <c r="O590" s="60"/>
      <c r="P590" s="193">
        <f>O590*H590</f>
        <v>0</v>
      </c>
      <c r="Q590" s="193">
        <v>0</v>
      </c>
      <c r="R590" s="193">
        <f>Q590*H590</f>
        <v>0</v>
      </c>
      <c r="S590" s="193">
        <v>0.002</v>
      </c>
      <c r="T590" s="194">
        <f>S590*H590</f>
        <v>1.064</v>
      </c>
      <c r="AR590" s="17" t="s">
        <v>330</v>
      </c>
      <c r="AT590" s="17" t="s">
        <v>240</v>
      </c>
      <c r="AU590" s="17" t="s">
        <v>79</v>
      </c>
      <c r="AY590" s="17" t="s">
        <v>238</v>
      </c>
      <c r="BE590" s="195">
        <f>IF(N590="základní",J590,0)</f>
        <v>0</v>
      </c>
      <c r="BF590" s="195">
        <f>IF(N590="snížená",J590,0)</f>
        <v>0</v>
      </c>
      <c r="BG590" s="195">
        <f>IF(N590="zákl. přenesená",J590,0)</f>
        <v>0</v>
      </c>
      <c r="BH590" s="195">
        <f>IF(N590="sníž. přenesená",J590,0)</f>
        <v>0</v>
      </c>
      <c r="BI590" s="195">
        <f>IF(N590="nulová",J590,0)</f>
        <v>0</v>
      </c>
      <c r="BJ590" s="17" t="s">
        <v>77</v>
      </c>
      <c r="BK590" s="195">
        <f>ROUND(I590*H590,2)</f>
        <v>0</v>
      </c>
      <c r="BL590" s="17" t="s">
        <v>330</v>
      </c>
      <c r="BM590" s="17" t="s">
        <v>1139</v>
      </c>
    </row>
    <row r="591" spans="2:47" s="1" customFormat="1" ht="18">
      <c r="B591" s="34"/>
      <c r="C591" s="35"/>
      <c r="D591" s="196" t="s">
        <v>247</v>
      </c>
      <c r="E591" s="35"/>
      <c r="F591" s="197" t="s">
        <v>1140</v>
      </c>
      <c r="G591" s="35"/>
      <c r="H591" s="35"/>
      <c r="I591" s="113"/>
      <c r="J591" s="35"/>
      <c r="K591" s="35"/>
      <c r="L591" s="38"/>
      <c r="M591" s="198"/>
      <c r="N591" s="60"/>
      <c r="O591" s="60"/>
      <c r="P591" s="60"/>
      <c r="Q591" s="60"/>
      <c r="R591" s="60"/>
      <c r="S591" s="60"/>
      <c r="T591" s="61"/>
      <c r="AT591" s="17" t="s">
        <v>247</v>
      </c>
      <c r="AU591" s="17" t="s">
        <v>79</v>
      </c>
    </row>
    <row r="592" spans="2:51" s="12" customFormat="1" ht="10">
      <c r="B592" s="199"/>
      <c r="C592" s="200"/>
      <c r="D592" s="196" t="s">
        <v>249</v>
      </c>
      <c r="E592" s="201" t="s">
        <v>159</v>
      </c>
      <c r="F592" s="202" t="s">
        <v>1141</v>
      </c>
      <c r="G592" s="200"/>
      <c r="H592" s="203">
        <v>27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249</v>
      </c>
      <c r="AU592" s="209" t="s">
        <v>79</v>
      </c>
      <c r="AV592" s="12" t="s">
        <v>79</v>
      </c>
      <c r="AW592" s="12" t="s">
        <v>32</v>
      </c>
      <c r="AX592" s="12" t="s">
        <v>70</v>
      </c>
      <c r="AY592" s="209" t="s">
        <v>238</v>
      </c>
    </row>
    <row r="593" spans="2:51" s="12" customFormat="1" ht="10">
      <c r="B593" s="199"/>
      <c r="C593" s="200"/>
      <c r="D593" s="196" t="s">
        <v>249</v>
      </c>
      <c r="E593" s="201" t="s">
        <v>1</v>
      </c>
      <c r="F593" s="202" t="s">
        <v>1142</v>
      </c>
      <c r="G593" s="200"/>
      <c r="H593" s="203">
        <v>505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249</v>
      </c>
      <c r="AU593" s="209" t="s">
        <v>79</v>
      </c>
      <c r="AV593" s="12" t="s">
        <v>79</v>
      </c>
      <c r="AW593" s="12" t="s">
        <v>32</v>
      </c>
      <c r="AX593" s="12" t="s">
        <v>70</v>
      </c>
      <c r="AY593" s="209" t="s">
        <v>238</v>
      </c>
    </row>
    <row r="594" spans="2:51" s="13" customFormat="1" ht="10">
      <c r="B594" s="210"/>
      <c r="C594" s="211"/>
      <c r="D594" s="196" t="s">
        <v>249</v>
      </c>
      <c r="E594" s="212" t="s">
        <v>1</v>
      </c>
      <c r="F594" s="213" t="s">
        <v>252</v>
      </c>
      <c r="G594" s="211"/>
      <c r="H594" s="214">
        <v>532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249</v>
      </c>
      <c r="AU594" s="220" t="s">
        <v>79</v>
      </c>
      <c r="AV594" s="13" t="s">
        <v>245</v>
      </c>
      <c r="AW594" s="13" t="s">
        <v>32</v>
      </c>
      <c r="AX594" s="13" t="s">
        <v>77</v>
      </c>
      <c r="AY594" s="220" t="s">
        <v>238</v>
      </c>
    </row>
    <row r="595" spans="2:65" s="1" customFormat="1" ht="19" customHeight="1">
      <c r="B595" s="34"/>
      <c r="C595" s="184" t="s">
        <v>1143</v>
      </c>
      <c r="D595" s="184" t="s">
        <v>240</v>
      </c>
      <c r="E595" s="185" t="s">
        <v>1144</v>
      </c>
      <c r="F595" s="186" t="s">
        <v>1145</v>
      </c>
      <c r="G595" s="187" t="s">
        <v>357</v>
      </c>
      <c r="H595" s="188">
        <v>27</v>
      </c>
      <c r="I595" s="189"/>
      <c r="J595" s="190">
        <f>ROUND(I595*H595,2)</f>
        <v>0</v>
      </c>
      <c r="K595" s="186" t="s">
        <v>244</v>
      </c>
      <c r="L595" s="38"/>
      <c r="M595" s="191" t="s">
        <v>1</v>
      </c>
      <c r="N595" s="192" t="s">
        <v>41</v>
      </c>
      <c r="O595" s="60"/>
      <c r="P595" s="193">
        <f>O595*H595</f>
        <v>0</v>
      </c>
      <c r="Q595" s="193">
        <v>0</v>
      </c>
      <c r="R595" s="193">
        <f>Q595*H595</f>
        <v>0</v>
      </c>
      <c r="S595" s="193">
        <v>0</v>
      </c>
      <c r="T595" s="194">
        <f>S595*H595</f>
        <v>0</v>
      </c>
      <c r="AR595" s="17" t="s">
        <v>330</v>
      </c>
      <c r="AT595" s="17" t="s">
        <v>240</v>
      </c>
      <c r="AU595" s="17" t="s">
        <v>79</v>
      </c>
      <c r="AY595" s="17" t="s">
        <v>238</v>
      </c>
      <c r="BE595" s="195">
        <f>IF(N595="základní",J595,0)</f>
        <v>0</v>
      </c>
      <c r="BF595" s="195">
        <f>IF(N595="snížená",J595,0)</f>
        <v>0</v>
      </c>
      <c r="BG595" s="195">
        <f>IF(N595="zákl. přenesená",J595,0)</f>
        <v>0</v>
      </c>
      <c r="BH595" s="195">
        <f>IF(N595="sníž. přenesená",J595,0)</f>
        <v>0</v>
      </c>
      <c r="BI595" s="195">
        <f>IF(N595="nulová",J595,0)</f>
        <v>0</v>
      </c>
      <c r="BJ595" s="17" t="s">
        <v>77</v>
      </c>
      <c r="BK595" s="195">
        <f>ROUND(I595*H595,2)</f>
        <v>0</v>
      </c>
      <c r="BL595" s="17" t="s">
        <v>330</v>
      </c>
      <c r="BM595" s="17" t="s">
        <v>1146</v>
      </c>
    </row>
    <row r="596" spans="2:47" s="1" customFormat="1" ht="18">
      <c r="B596" s="34"/>
      <c r="C596" s="35"/>
      <c r="D596" s="196" t="s">
        <v>247</v>
      </c>
      <c r="E596" s="35"/>
      <c r="F596" s="197" t="s">
        <v>1147</v>
      </c>
      <c r="G596" s="35"/>
      <c r="H596" s="35"/>
      <c r="I596" s="113"/>
      <c r="J596" s="35"/>
      <c r="K596" s="35"/>
      <c r="L596" s="38"/>
      <c r="M596" s="198"/>
      <c r="N596" s="60"/>
      <c r="O596" s="60"/>
      <c r="P596" s="60"/>
      <c r="Q596" s="60"/>
      <c r="R596" s="60"/>
      <c r="S596" s="60"/>
      <c r="T596" s="61"/>
      <c r="AT596" s="17" t="s">
        <v>247</v>
      </c>
      <c r="AU596" s="17" t="s">
        <v>79</v>
      </c>
    </row>
    <row r="597" spans="2:51" s="12" customFormat="1" ht="10">
      <c r="B597" s="199"/>
      <c r="C597" s="200"/>
      <c r="D597" s="196" t="s">
        <v>249</v>
      </c>
      <c r="E597" s="201" t="s">
        <v>1</v>
      </c>
      <c r="F597" s="202" t="s">
        <v>159</v>
      </c>
      <c r="G597" s="200"/>
      <c r="H597" s="203">
        <v>27</v>
      </c>
      <c r="I597" s="204"/>
      <c r="J597" s="200"/>
      <c r="K597" s="200"/>
      <c r="L597" s="205"/>
      <c r="M597" s="206"/>
      <c r="N597" s="207"/>
      <c r="O597" s="207"/>
      <c r="P597" s="207"/>
      <c r="Q597" s="207"/>
      <c r="R597" s="207"/>
      <c r="S597" s="207"/>
      <c r="T597" s="208"/>
      <c r="AT597" s="209" t="s">
        <v>249</v>
      </c>
      <c r="AU597" s="209" t="s">
        <v>79</v>
      </c>
      <c r="AV597" s="12" t="s">
        <v>79</v>
      </c>
      <c r="AW597" s="12" t="s">
        <v>32</v>
      </c>
      <c r="AX597" s="12" t="s">
        <v>77</v>
      </c>
      <c r="AY597" s="209" t="s">
        <v>238</v>
      </c>
    </row>
    <row r="598" spans="2:65" s="1" customFormat="1" ht="19" customHeight="1">
      <c r="B598" s="34"/>
      <c r="C598" s="221" t="s">
        <v>1148</v>
      </c>
      <c r="D598" s="221" t="s">
        <v>361</v>
      </c>
      <c r="E598" s="222" t="s">
        <v>1087</v>
      </c>
      <c r="F598" s="223" t="s">
        <v>1088</v>
      </c>
      <c r="G598" s="224" t="s">
        <v>333</v>
      </c>
      <c r="H598" s="225">
        <v>0.008</v>
      </c>
      <c r="I598" s="226"/>
      <c r="J598" s="227">
        <f>ROUND(I598*H598,2)</f>
        <v>0</v>
      </c>
      <c r="K598" s="223" t="s">
        <v>244</v>
      </c>
      <c r="L598" s="228"/>
      <c r="M598" s="229" t="s">
        <v>1</v>
      </c>
      <c r="N598" s="230" t="s">
        <v>41</v>
      </c>
      <c r="O598" s="60"/>
      <c r="P598" s="193">
        <f>O598*H598</f>
        <v>0</v>
      </c>
      <c r="Q598" s="193">
        <v>1</v>
      </c>
      <c r="R598" s="193">
        <f>Q598*H598</f>
        <v>0.008</v>
      </c>
      <c r="S598" s="193">
        <v>0</v>
      </c>
      <c r="T598" s="194">
        <f>S598*H598</f>
        <v>0</v>
      </c>
      <c r="AR598" s="17" t="s">
        <v>425</v>
      </c>
      <c r="AT598" s="17" t="s">
        <v>361</v>
      </c>
      <c r="AU598" s="17" t="s">
        <v>79</v>
      </c>
      <c r="AY598" s="17" t="s">
        <v>238</v>
      </c>
      <c r="BE598" s="195">
        <f>IF(N598="základní",J598,0)</f>
        <v>0</v>
      </c>
      <c r="BF598" s="195">
        <f>IF(N598="snížená",J598,0)</f>
        <v>0</v>
      </c>
      <c r="BG598" s="195">
        <f>IF(N598="zákl. přenesená",J598,0)</f>
        <v>0</v>
      </c>
      <c r="BH598" s="195">
        <f>IF(N598="sníž. přenesená",J598,0)</f>
        <v>0</v>
      </c>
      <c r="BI598" s="195">
        <f>IF(N598="nulová",J598,0)</f>
        <v>0</v>
      </c>
      <c r="BJ598" s="17" t="s">
        <v>77</v>
      </c>
      <c r="BK598" s="195">
        <f>ROUND(I598*H598,2)</f>
        <v>0</v>
      </c>
      <c r="BL598" s="17" t="s">
        <v>330</v>
      </c>
      <c r="BM598" s="17" t="s">
        <v>1149</v>
      </c>
    </row>
    <row r="599" spans="2:47" s="1" customFormat="1" ht="18">
      <c r="B599" s="34"/>
      <c r="C599" s="35"/>
      <c r="D599" s="196" t="s">
        <v>247</v>
      </c>
      <c r="E599" s="35"/>
      <c r="F599" s="197" t="s">
        <v>1090</v>
      </c>
      <c r="G599" s="35"/>
      <c r="H599" s="35"/>
      <c r="I599" s="113"/>
      <c r="J599" s="35"/>
      <c r="K599" s="35"/>
      <c r="L599" s="38"/>
      <c r="M599" s="198"/>
      <c r="N599" s="60"/>
      <c r="O599" s="60"/>
      <c r="P599" s="60"/>
      <c r="Q599" s="60"/>
      <c r="R599" s="60"/>
      <c r="S599" s="60"/>
      <c r="T599" s="61"/>
      <c r="AT599" s="17" t="s">
        <v>247</v>
      </c>
      <c r="AU599" s="17" t="s">
        <v>79</v>
      </c>
    </row>
    <row r="600" spans="2:47" s="1" customFormat="1" ht="18">
      <c r="B600" s="34"/>
      <c r="C600" s="35"/>
      <c r="D600" s="196" t="s">
        <v>407</v>
      </c>
      <c r="E600" s="35"/>
      <c r="F600" s="231" t="s">
        <v>1091</v>
      </c>
      <c r="G600" s="35"/>
      <c r="H600" s="35"/>
      <c r="I600" s="113"/>
      <c r="J600" s="35"/>
      <c r="K600" s="35"/>
      <c r="L600" s="38"/>
      <c r="M600" s="198"/>
      <c r="N600" s="60"/>
      <c r="O600" s="60"/>
      <c r="P600" s="60"/>
      <c r="Q600" s="60"/>
      <c r="R600" s="60"/>
      <c r="S600" s="60"/>
      <c r="T600" s="61"/>
      <c r="AT600" s="17" t="s">
        <v>407</v>
      </c>
      <c r="AU600" s="17" t="s">
        <v>79</v>
      </c>
    </row>
    <row r="601" spans="2:65" s="1" customFormat="1" ht="19" customHeight="1">
      <c r="B601" s="34"/>
      <c r="C601" s="184" t="s">
        <v>1150</v>
      </c>
      <c r="D601" s="184" t="s">
        <v>240</v>
      </c>
      <c r="E601" s="185" t="s">
        <v>1151</v>
      </c>
      <c r="F601" s="186" t="s">
        <v>1152</v>
      </c>
      <c r="G601" s="187" t="s">
        <v>357</v>
      </c>
      <c r="H601" s="188">
        <v>54</v>
      </c>
      <c r="I601" s="189"/>
      <c r="J601" s="190">
        <f>ROUND(I601*H601,2)</f>
        <v>0</v>
      </c>
      <c r="K601" s="186" t="s">
        <v>244</v>
      </c>
      <c r="L601" s="38"/>
      <c r="M601" s="191" t="s">
        <v>1</v>
      </c>
      <c r="N601" s="192" t="s">
        <v>41</v>
      </c>
      <c r="O601" s="60"/>
      <c r="P601" s="193">
        <f>O601*H601</f>
        <v>0</v>
      </c>
      <c r="Q601" s="193">
        <v>0.00088</v>
      </c>
      <c r="R601" s="193">
        <f>Q601*H601</f>
        <v>0.04752</v>
      </c>
      <c r="S601" s="193">
        <v>0</v>
      </c>
      <c r="T601" s="194">
        <f>S601*H601</f>
        <v>0</v>
      </c>
      <c r="AR601" s="17" t="s">
        <v>330</v>
      </c>
      <c r="AT601" s="17" t="s">
        <v>240</v>
      </c>
      <c r="AU601" s="17" t="s">
        <v>79</v>
      </c>
      <c r="AY601" s="17" t="s">
        <v>238</v>
      </c>
      <c r="BE601" s="195">
        <f>IF(N601="základní",J601,0)</f>
        <v>0</v>
      </c>
      <c r="BF601" s="195">
        <f>IF(N601="snížená",J601,0)</f>
        <v>0</v>
      </c>
      <c r="BG601" s="195">
        <f>IF(N601="zákl. přenesená",J601,0)</f>
        <v>0</v>
      </c>
      <c r="BH601" s="195">
        <f>IF(N601="sníž. přenesená",J601,0)</f>
        <v>0</v>
      </c>
      <c r="BI601" s="195">
        <f>IF(N601="nulová",J601,0)</f>
        <v>0</v>
      </c>
      <c r="BJ601" s="17" t="s">
        <v>77</v>
      </c>
      <c r="BK601" s="195">
        <f>ROUND(I601*H601,2)</f>
        <v>0</v>
      </c>
      <c r="BL601" s="17" t="s">
        <v>330</v>
      </c>
      <c r="BM601" s="17" t="s">
        <v>1153</v>
      </c>
    </row>
    <row r="602" spans="2:47" s="1" customFormat="1" ht="10">
      <c r="B602" s="34"/>
      <c r="C602" s="35"/>
      <c r="D602" s="196" t="s">
        <v>247</v>
      </c>
      <c r="E602" s="35"/>
      <c r="F602" s="197" t="s">
        <v>1154</v>
      </c>
      <c r="G602" s="35"/>
      <c r="H602" s="35"/>
      <c r="I602" s="113"/>
      <c r="J602" s="35"/>
      <c r="K602" s="35"/>
      <c r="L602" s="38"/>
      <c r="M602" s="198"/>
      <c r="N602" s="60"/>
      <c r="O602" s="60"/>
      <c r="P602" s="60"/>
      <c r="Q602" s="60"/>
      <c r="R602" s="60"/>
      <c r="S602" s="60"/>
      <c r="T602" s="61"/>
      <c r="AT602" s="17" t="s">
        <v>247</v>
      </c>
      <c r="AU602" s="17" t="s">
        <v>79</v>
      </c>
    </row>
    <row r="603" spans="2:51" s="12" customFormat="1" ht="10">
      <c r="B603" s="199"/>
      <c r="C603" s="200"/>
      <c r="D603" s="196" t="s">
        <v>249</v>
      </c>
      <c r="E603" s="201" t="s">
        <v>143</v>
      </c>
      <c r="F603" s="202" t="s">
        <v>1155</v>
      </c>
      <c r="G603" s="200"/>
      <c r="H603" s="203">
        <v>54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249</v>
      </c>
      <c r="AU603" s="209" t="s">
        <v>79</v>
      </c>
      <c r="AV603" s="12" t="s">
        <v>79</v>
      </c>
      <c r="AW603" s="12" t="s">
        <v>32</v>
      </c>
      <c r="AX603" s="12" t="s">
        <v>77</v>
      </c>
      <c r="AY603" s="209" t="s">
        <v>238</v>
      </c>
    </row>
    <row r="604" spans="2:65" s="1" customFormat="1" ht="19" customHeight="1">
      <c r="B604" s="34"/>
      <c r="C604" s="221" t="s">
        <v>1156</v>
      </c>
      <c r="D604" s="221" t="s">
        <v>361</v>
      </c>
      <c r="E604" s="222" t="s">
        <v>1104</v>
      </c>
      <c r="F604" s="223" t="s">
        <v>1105</v>
      </c>
      <c r="G604" s="224" t="s">
        <v>357</v>
      </c>
      <c r="H604" s="225">
        <v>62.1</v>
      </c>
      <c r="I604" s="226"/>
      <c r="J604" s="227">
        <f>ROUND(I604*H604,2)</f>
        <v>0</v>
      </c>
      <c r="K604" s="223" t="s">
        <v>244</v>
      </c>
      <c r="L604" s="228"/>
      <c r="M604" s="229" t="s">
        <v>1</v>
      </c>
      <c r="N604" s="230" t="s">
        <v>41</v>
      </c>
      <c r="O604" s="60"/>
      <c r="P604" s="193">
        <f>O604*H604</f>
        <v>0</v>
      </c>
      <c r="Q604" s="193">
        <v>0.0049</v>
      </c>
      <c r="R604" s="193">
        <f>Q604*H604</f>
        <v>0.30429</v>
      </c>
      <c r="S604" s="193">
        <v>0</v>
      </c>
      <c r="T604" s="194">
        <f>S604*H604</f>
        <v>0</v>
      </c>
      <c r="AR604" s="17" t="s">
        <v>425</v>
      </c>
      <c r="AT604" s="17" t="s">
        <v>361</v>
      </c>
      <c r="AU604" s="17" t="s">
        <v>79</v>
      </c>
      <c r="AY604" s="17" t="s">
        <v>238</v>
      </c>
      <c r="BE604" s="195">
        <f>IF(N604="základní",J604,0)</f>
        <v>0</v>
      </c>
      <c r="BF604" s="195">
        <f>IF(N604="snížená",J604,0)</f>
        <v>0</v>
      </c>
      <c r="BG604" s="195">
        <f>IF(N604="zákl. přenesená",J604,0)</f>
        <v>0</v>
      </c>
      <c r="BH604" s="195">
        <f>IF(N604="sníž. přenesená",J604,0)</f>
        <v>0</v>
      </c>
      <c r="BI604" s="195">
        <f>IF(N604="nulová",J604,0)</f>
        <v>0</v>
      </c>
      <c r="BJ604" s="17" t="s">
        <v>77</v>
      </c>
      <c r="BK604" s="195">
        <f>ROUND(I604*H604,2)</f>
        <v>0</v>
      </c>
      <c r="BL604" s="17" t="s">
        <v>330</v>
      </c>
      <c r="BM604" s="17" t="s">
        <v>1157</v>
      </c>
    </row>
    <row r="605" spans="2:47" s="1" customFormat="1" ht="10">
      <c r="B605" s="34"/>
      <c r="C605" s="35"/>
      <c r="D605" s="196" t="s">
        <v>247</v>
      </c>
      <c r="E605" s="35"/>
      <c r="F605" s="197" t="s">
        <v>1107</v>
      </c>
      <c r="G605" s="35"/>
      <c r="H605" s="35"/>
      <c r="I605" s="113"/>
      <c r="J605" s="35"/>
      <c r="K605" s="35"/>
      <c r="L605" s="38"/>
      <c r="M605" s="198"/>
      <c r="N605" s="60"/>
      <c r="O605" s="60"/>
      <c r="P605" s="60"/>
      <c r="Q605" s="60"/>
      <c r="R605" s="60"/>
      <c r="S605" s="60"/>
      <c r="T605" s="61"/>
      <c r="AT605" s="17" t="s">
        <v>247</v>
      </c>
      <c r="AU605" s="17" t="s">
        <v>79</v>
      </c>
    </row>
    <row r="606" spans="2:51" s="12" customFormat="1" ht="10">
      <c r="B606" s="199"/>
      <c r="C606" s="200"/>
      <c r="D606" s="196" t="s">
        <v>249</v>
      </c>
      <c r="E606" s="201" t="s">
        <v>1</v>
      </c>
      <c r="F606" s="202" t="s">
        <v>1158</v>
      </c>
      <c r="G606" s="200"/>
      <c r="H606" s="203">
        <v>62.1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249</v>
      </c>
      <c r="AU606" s="209" t="s">
        <v>79</v>
      </c>
      <c r="AV606" s="12" t="s">
        <v>79</v>
      </c>
      <c r="AW606" s="12" t="s">
        <v>32</v>
      </c>
      <c r="AX606" s="12" t="s">
        <v>77</v>
      </c>
      <c r="AY606" s="209" t="s">
        <v>238</v>
      </c>
    </row>
    <row r="607" spans="2:65" s="1" customFormat="1" ht="19" customHeight="1">
      <c r="B607" s="34"/>
      <c r="C607" s="184" t="s">
        <v>1159</v>
      </c>
      <c r="D607" s="184" t="s">
        <v>240</v>
      </c>
      <c r="E607" s="185" t="s">
        <v>1160</v>
      </c>
      <c r="F607" s="186" t="s">
        <v>1161</v>
      </c>
      <c r="G607" s="187" t="s">
        <v>333</v>
      </c>
      <c r="H607" s="188">
        <v>0.36</v>
      </c>
      <c r="I607" s="189"/>
      <c r="J607" s="190">
        <f>ROUND(I607*H607,2)</f>
        <v>0</v>
      </c>
      <c r="K607" s="186" t="s">
        <v>244</v>
      </c>
      <c r="L607" s="38"/>
      <c r="M607" s="191" t="s">
        <v>1</v>
      </c>
      <c r="N607" s="192" t="s">
        <v>41</v>
      </c>
      <c r="O607" s="60"/>
      <c r="P607" s="193">
        <f>O607*H607</f>
        <v>0</v>
      </c>
      <c r="Q607" s="193">
        <v>0</v>
      </c>
      <c r="R607" s="193">
        <f>Q607*H607</f>
        <v>0</v>
      </c>
      <c r="S607" s="193">
        <v>0</v>
      </c>
      <c r="T607" s="194">
        <f>S607*H607</f>
        <v>0</v>
      </c>
      <c r="AR607" s="17" t="s">
        <v>330</v>
      </c>
      <c r="AT607" s="17" t="s">
        <v>240</v>
      </c>
      <c r="AU607" s="17" t="s">
        <v>79</v>
      </c>
      <c r="AY607" s="17" t="s">
        <v>238</v>
      </c>
      <c r="BE607" s="195">
        <f>IF(N607="základní",J607,0)</f>
        <v>0</v>
      </c>
      <c r="BF607" s="195">
        <f>IF(N607="snížená",J607,0)</f>
        <v>0</v>
      </c>
      <c r="BG607" s="195">
        <f>IF(N607="zákl. přenesená",J607,0)</f>
        <v>0</v>
      </c>
      <c r="BH607" s="195">
        <f>IF(N607="sníž. přenesená",J607,0)</f>
        <v>0</v>
      </c>
      <c r="BI607" s="195">
        <f>IF(N607="nulová",J607,0)</f>
        <v>0</v>
      </c>
      <c r="BJ607" s="17" t="s">
        <v>77</v>
      </c>
      <c r="BK607" s="195">
        <f>ROUND(I607*H607,2)</f>
        <v>0</v>
      </c>
      <c r="BL607" s="17" t="s">
        <v>330</v>
      </c>
      <c r="BM607" s="17" t="s">
        <v>1162</v>
      </c>
    </row>
    <row r="608" spans="2:47" s="1" customFormat="1" ht="18">
      <c r="B608" s="34"/>
      <c r="C608" s="35"/>
      <c r="D608" s="196" t="s">
        <v>247</v>
      </c>
      <c r="E608" s="35"/>
      <c r="F608" s="197" t="s">
        <v>1163</v>
      </c>
      <c r="G608" s="35"/>
      <c r="H608" s="35"/>
      <c r="I608" s="113"/>
      <c r="J608" s="35"/>
      <c r="K608" s="35"/>
      <c r="L608" s="38"/>
      <c r="M608" s="198"/>
      <c r="N608" s="60"/>
      <c r="O608" s="60"/>
      <c r="P608" s="60"/>
      <c r="Q608" s="60"/>
      <c r="R608" s="60"/>
      <c r="S608" s="60"/>
      <c r="T608" s="61"/>
      <c r="AT608" s="17" t="s">
        <v>247</v>
      </c>
      <c r="AU608" s="17" t="s">
        <v>79</v>
      </c>
    </row>
    <row r="609" spans="2:63" s="11" customFormat="1" ht="22.75" customHeight="1">
      <c r="B609" s="168"/>
      <c r="C609" s="169"/>
      <c r="D609" s="170" t="s">
        <v>69</v>
      </c>
      <c r="E609" s="182" t="s">
        <v>1164</v>
      </c>
      <c r="F609" s="182" t="s">
        <v>1165</v>
      </c>
      <c r="G609" s="169"/>
      <c r="H609" s="169"/>
      <c r="I609" s="172"/>
      <c r="J609" s="183">
        <f>BK609</f>
        <v>0</v>
      </c>
      <c r="K609" s="169"/>
      <c r="L609" s="174"/>
      <c r="M609" s="175"/>
      <c r="N609" s="176"/>
      <c r="O609" s="176"/>
      <c r="P609" s="177">
        <f>SUM(P610:P678)</f>
        <v>0</v>
      </c>
      <c r="Q609" s="176"/>
      <c r="R609" s="177">
        <f>SUM(R610:R678)</f>
        <v>5.311879050000001</v>
      </c>
      <c r="S609" s="176"/>
      <c r="T609" s="178">
        <f>SUM(T610:T678)</f>
        <v>0.9911999999999999</v>
      </c>
      <c r="AR609" s="179" t="s">
        <v>79</v>
      </c>
      <c r="AT609" s="180" t="s">
        <v>69</v>
      </c>
      <c r="AU609" s="180" t="s">
        <v>77</v>
      </c>
      <c r="AY609" s="179" t="s">
        <v>238</v>
      </c>
      <c r="BK609" s="181">
        <f>SUM(BK610:BK678)</f>
        <v>0</v>
      </c>
    </row>
    <row r="610" spans="2:65" s="1" customFormat="1" ht="19" customHeight="1">
      <c r="B610" s="34"/>
      <c r="C610" s="184" t="s">
        <v>1166</v>
      </c>
      <c r="D610" s="184" t="s">
        <v>240</v>
      </c>
      <c r="E610" s="185" t="s">
        <v>1167</v>
      </c>
      <c r="F610" s="186" t="s">
        <v>1168</v>
      </c>
      <c r="G610" s="187" t="s">
        <v>357</v>
      </c>
      <c r="H610" s="188">
        <v>36</v>
      </c>
      <c r="I610" s="189"/>
      <c r="J610" s="190">
        <f>ROUND(I610*H610,2)</f>
        <v>0</v>
      </c>
      <c r="K610" s="186" t="s">
        <v>244</v>
      </c>
      <c r="L610" s="38"/>
      <c r="M610" s="191" t="s">
        <v>1</v>
      </c>
      <c r="N610" s="192" t="s">
        <v>41</v>
      </c>
      <c r="O610" s="60"/>
      <c r="P610" s="193">
        <f>O610*H610</f>
        <v>0</v>
      </c>
      <c r="Q610" s="193">
        <v>0.0001</v>
      </c>
      <c r="R610" s="193">
        <f>Q610*H610</f>
        <v>0.0036000000000000003</v>
      </c>
      <c r="S610" s="193">
        <v>0</v>
      </c>
      <c r="T610" s="194">
        <f>S610*H610</f>
        <v>0</v>
      </c>
      <c r="AR610" s="17" t="s">
        <v>330</v>
      </c>
      <c r="AT610" s="17" t="s">
        <v>240</v>
      </c>
      <c r="AU610" s="17" t="s">
        <v>79</v>
      </c>
      <c r="AY610" s="17" t="s">
        <v>238</v>
      </c>
      <c r="BE610" s="195">
        <f>IF(N610="základní",J610,0)</f>
        <v>0</v>
      </c>
      <c r="BF610" s="195">
        <f>IF(N610="snížená",J610,0)</f>
        <v>0</v>
      </c>
      <c r="BG610" s="195">
        <f>IF(N610="zákl. přenesená",J610,0)</f>
        <v>0</v>
      </c>
      <c r="BH610" s="195">
        <f>IF(N610="sníž. přenesená",J610,0)</f>
        <v>0</v>
      </c>
      <c r="BI610" s="195">
        <f>IF(N610="nulová",J610,0)</f>
        <v>0</v>
      </c>
      <c r="BJ610" s="17" t="s">
        <v>77</v>
      </c>
      <c r="BK610" s="195">
        <f>ROUND(I610*H610,2)</f>
        <v>0</v>
      </c>
      <c r="BL610" s="17" t="s">
        <v>330</v>
      </c>
      <c r="BM610" s="17" t="s">
        <v>1169</v>
      </c>
    </row>
    <row r="611" spans="2:47" s="1" customFormat="1" ht="10">
      <c r="B611" s="34"/>
      <c r="C611" s="35"/>
      <c r="D611" s="196" t="s">
        <v>247</v>
      </c>
      <c r="E611" s="35"/>
      <c r="F611" s="197" t="s">
        <v>1170</v>
      </c>
      <c r="G611" s="35"/>
      <c r="H611" s="35"/>
      <c r="I611" s="113"/>
      <c r="J611" s="35"/>
      <c r="K611" s="35"/>
      <c r="L611" s="38"/>
      <c r="M611" s="198"/>
      <c r="N611" s="60"/>
      <c r="O611" s="60"/>
      <c r="P611" s="60"/>
      <c r="Q611" s="60"/>
      <c r="R611" s="60"/>
      <c r="S611" s="60"/>
      <c r="T611" s="61"/>
      <c r="AT611" s="17" t="s">
        <v>247</v>
      </c>
      <c r="AU611" s="17" t="s">
        <v>79</v>
      </c>
    </row>
    <row r="612" spans="2:51" s="12" customFormat="1" ht="10">
      <c r="B612" s="199"/>
      <c r="C612" s="200"/>
      <c r="D612" s="196" t="s">
        <v>249</v>
      </c>
      <c r="E612" s="201" t="s">
        <v>1</v>
      </c>
      <c r="F612" s="202" t="s">
        <v>150</v>
      </c>
      <c r="G612" s="200"/>
      <c r="H612" s="203">
        <v>36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249</v>
      </c>
      <c r="AU612" s="209" t="s">
        <v>79</v>
      </c>
      <c r="AV612" s="12" t="s">
        <v>79</v>
      </c>
      <c r="AW612" s="12" t="s">
        <v>32</v>
      </c>
      <c r="AX612" s="12" t="s">
        <v>77</v>
      </c>
      <c r="AY612" s="209" t="s">
        <v>238</v>
      </c>
    </row>
    <row r="613" spans="2:65" s="1" customFormat="1" ht="14.5" customHeight="1">
      <c r="B613" s="34"/>
      <c r="C613" s="221" t="s">
        <v>1171</v>
      </c>
      <c r="D613" s="221" t="s">
        <v>361</v>
      </c>
      <c r="E613" s="222" t="s">
        <v>1172</v>
      </c>
      <c r="F613" s="223" t="s">
        <v>1173</v>
      </c>
      <c r="G613" s="224" t="s">
        <v>357</v>
      </c>
      <c r="H613" s="225">
        <v>36</v>
      </c>
      <c r="I613" s="226"/>
      <c r="J613" s="227">
        <f>ROUND(I613*H613,2)</f>
        <v>0</v>
      </c>
      <c r="K613" s="223" t="s">
        <v>1</v>
      </c>
      <c r="L613" s="228"/>
      <c r="M613" s="229" t="s">
        <v>1</v>
      </c>
      <c r="N613" s="230" t="s">
        <v>41</v>
      </c>
      <c r="O613" s="60"/>
      <c r="P613" s="193">
        <f>O613*H613</f>
        <v>0</v>
      </c>
      <c r="Q613" s="193">
        <v>0.064</v>
      </c>
      <c r="R613" s="193">
        <f>Q613*H613</f>
        <v>2.3040000000000003</v>
      </c>
      <c r="S613" s="193">
        <v>0</v>
      </c>
      <c r="T613" s="194">
        <f>S613*H613</f>
        <v>0</v>
      </c>
      <c r="AR613" s="17" t="s">
        <v>425</v>
      </c>
      <c r="AT613" s="17" t="s">
        <v>361</v>
      </c>
      <c r="AU613" s="17" t="s">
        <v>79</v>
      </c>
      <c r="AY613" s="17" t="s">
        <v>238</v>
      </c>
      <c r="BE613" s="195">
        <f>IF(N613="základní",J613,0)</f>
        <v>0</v>
      </c>
      <c r="BF613" s="195">
        <f>IF(N613="snížená",J613,0)</f>
        <v>0</v>
      </c>
      <c r="BG613" s="195">
        <f>IF(N613="zákl. přenesená",J613,0)</f>
        <v>0</v>
      </c>
      <c r="BH613" s="195">
        <f>IF(N613="sníž. přenesená",J613,0)</f>
        <v>0</v>
      </c>
      <c r="BI613" s="195">
        <f>IF(N613="nulová",J613,0)</f>
        <v>0</v>
      </c>
      <c r="BJ613" s="17" t="s">
        <v>77</v>
      </c>
      <c r="BK613" s="195">
        <f>ROUND(I613*H613,2)</f>
        <v>0</v>
      </c>
      <c r="BL613" s="17" t="s">
        <v>330</v>
      </c>
      <c r="BM613" s="17" t="s">
        <v>1174</v>
      </c>
    </row>
    <row r="614" spans="2:65" s="1" customFormat="1" ht="19" customHeight="1">
      <c r="B614" s="34"/>
      <c r="C614" s="184" t="s">
        <v>1175</v>
      </c>
      <c r="D614" s="184" t="s">
        <v>240</v>
      </c>
      <c r="E614" s="185" t="s">
        <v>1176</v>
      </c>
      <c r="F614" s="186" t="s">
        <v>1177</v>
      </c>
      <c r="G614" s="187" t="s">
        <v>357</v>
      </c>
      <c r="H614" s="188">
        <v>36</v>
      </c>
      <c r="I614" s="189"/>
      <c r="J614" s="190">
        <f>ROUND(I614*H614,2)</f>
        <v>0</v>
      </c>
      <c r="K614" s="186" t="s">
        <v>244</v>
      </c>
      <c r="L614" s="38"/>
      <c r="M614" s="191" t="s">
        <v>1</v>
      </c>
      <c r="N614" s="192" t="s">
        <v>41</v>
      </c>
      <c r="O614" s="60"/>
      <c r="P614" s="193">
        <f>O614*H614</f>
        <v>0</v>
      </c>
      <c r="Q614" s="193">
        <v>0</v>
      </c>
      <c r="R614" s="193">
        <f>Q614*H614</f>
        <v>0</v>
      </c>
      <c r="S614" s="193">
        <v>0.018</v>
      </c>
      <c r="T614" s="194">
        <f>S614*H614</f>
        <v>0.6479999999999999</v>
      </c>
      <c r="AR614" s="17" t="s">
        <v>330</v>
      </c>
      <c r="AT614" s="17" t="s">
        <v>240</v>
      </c>
      <c r="AU614" s="17" t="s">
        <v>79</v>
      </c>
      <c r="AY614" s="17" t="s">
        <v>238</v>
      </c>
      <c r="BE614" s="195">
        <f>IF(N614="základní",J614,0)</f>
        <v>0</v>
      </c>
      <c r="BF614" s="195">
        <f>IF(N614="snížená",J614,0)</f>
        <v>0</v>
      </c>
      <c r="BG614" s="195">
        <f>IF(N614="zákl. přenesená",J614,0)</f>
        <v>0</v>
      </c>
      <c r="BH614" s="195">
        <f>IF(N614="sníž. přenesená",J614,0)</f>
        <v>0</v>
      </c>
      <c r="BI614" s="195">
        <f>IF(N614="nulová",J614,0)</f>
        <v>0</v>
      </c>
      <c r="BJ614" s="17" t="s">
        <v>77</v>
      </c>
      <c r="BK614" s="195">
        <f>ROUND(I614*H614,2)</f>
        <v>0</v>
      </c>
      <c r="BL614" s="17" t="s">
        <v>330</v>
      </c>
      <c r="BM614" s="17" t="s">
        <v>1178</v>
      </c>
    </row>
    <row r="615" spans="2:47" s="1" customFormat="1" ht="10">
      <c r="B615" s="34"/>
      <c r="C615" s="35"/>
      <c r="D615" s="196" t="s">
        <v>247</v>
      </c>
      <c r="E615" s="35"/>
      <c r="F615" s="197" t="s">
        <v>1179</v>
      </c>
      <c r="G615" s="35"/>
      <c r="H615" s="35"/>
      <c r="I615" s="113"/>
      <c r="J615" s="35"/>
      <c r="K615" s="35"/>
      <c r="L615" s="38"/>
      <c r="M615" s="198"/>
      <c r="N615" s="60"/>
      <c r="O615" s="60"/>
      <c r="P615" s="60"/>
      <c r="Q615" s="60"/>
      <c r="R615" s="60"/>
      <c r="S615" s="60"/>
      <c r="T615" s="61"/>
      <c r="AT615" s="17" t="s">
        <v>247</v>
      </c>
      <c r="AU615" s="17" t="s">
        <v>79</v>
      </c>
    </row>
    <row r="616" spans="2:51" s="12" customFormat="1" ht="10">
      <c r="B616" s="199"/>
      <c r="C616" s="200"/>
      <c r="D616" s="196" t="s">
        <v>249</v>
      </c>
      <c r="E616" s="201" t="s">
        <v>150</v>
      </c>
      <c r="F616" s="202" t="s">
        <v>1180</v>
      </c>
      <c r="G616" s="200"/>
      <c r="H616" s="203">
        <v>36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249</v>
      </c>
      <c r="AU616" s="209" t="s">
        <v>79</v>
      </c>
      <c r="AV616" s="12" t="s">
        <v>79</v>
      </c>
      <c r="AW616" s="12" t="s">
        <v>32</v>
      </c>
      <c r="AX616" s="12" t="s">
        <v>77</v>
      </c>
      <c r="AY616" s="209" t="s">
        <v>238</v>
      </c>
    </row>
    <row r="617" spans="2:65" s="1" customFormat="1" ht="19" customHeight="1">
      <c r="B617" s="34"/>
      <c r="C617" s="184" t="s">
        <v>1181</v>
      </c>
      <c r="D617" s="184" t="s">
        <v>240</v>
      </c>
      <c r="E617" s="185" t="s">
        <v>1182</v>
      </c>
      <c r="F617" s="186" t="s">
        <v>1183</v>
      </c>
      <c r="G617" s="187" t="s">
        <v>281</v>
      </c>
      <c r="H617" s="188">
        <v>4.56</v>
      </c>
      <c r="I617" s="189"/>
      <c r="J617" s="190">
        <f>ROUND(I617*H617,2)</f>
        <v>0</v>
      </c>
      <c r="K617" s="186" t="s">
        <v>244</v>
      </c>
      <c r="L617" s="38"/>
      <c r="M617" s="191" t="s">
        <v>1</v>
      </c>
      <c r="N617" s="192" t="s">
        <v>41</v>
      </c>
      <c r="O617" s="60"/>
      <c r="P617" s="193">
        <f>O617*H617</f>
        <v>0</v>
      </c>
      <c r="Q617" s="193">
        <v>6E-05</v>
      </c>
      <c r="R617" s="193">
        <f>Q617*H617</f>
        <v>0.0002736</v>
      </c>
      <c r="S617" s="193">
        <v>0</v>
      </c>
      <c r="T617" s="194">
        <f>S617*H617</f>
        <v>0</v>
      </c>
      <c r="AR617" s="17" t="s">
        <v>245</v>
      </c>
      <c r="AT617" s="17" t="s">
        <v>240</v>
      </c>
      <c r="AU617" s="17" t="s">
        <v>79</v>
      </c>
      <c r="AY617" s="17" t="s">
        <v>238</v>
      </c>
      <c r="BE617" s="195">
        <f>IF(N617="základní",J617,0)</f>
        <v>0</v>
      </c>
      <c r="BF617" s="195">
        <f>IF(N617="snížená",J617,0)</f>
        <v>0</v>
      </c>
      <c r="BG617" s="195">
        <f>IF(N617="zákl. přenesená",J617,0)</f>
        <v>0</v>
      </c>
      <c r="BH617" s="195">
        <f>IF(N617="sníž. přenesená",J617,0)</f>
        <v>0</v>
      </c>
      <c r="BI617" s="195">
        <f>IF(N617="nulová",J617,0)</f>
        <v>0</v>
      </c>
      <c r="BJ617" s="17" t="s">
        <v>77</v>
      </c>
      <c r="BK617" s="195">
        <f>ROUND(I617*H617,2)</f>
        <v>0</v>
      </c>
      <c r="BL617" s="17" t="s">
        <v>245</v>
      </c>
      <c r="BM617" s="17" t="s">
        <v>1184</v>
      </c>
    </row>
    <row r="618" spans="2:47" s="1" customFormat="1" ht="18">
      <c r="B618" s="34"/>
      <c r="C618" s="35"/>
      <c r="D618" s="196" t="s">
        <v>247</v>
      </c>
      <c r="E618" s="35"/>
      <c r="F618" s="197" t="s">
        <v>1185</v>
      </c>
      <c r="G618" s="35"/>
      <c r="H618" s="35"/>
      <c r="I618" s="113"/>
      <c r="J618" s="35"/>
      <c r="K618" s="35"/>
      <c r="L618" s="38"/>
      <c r="M618" s="198"/>
      <c r="N618" s="60"/>
      <c r="O618" s="60"/>
      <c r="P618" s="60"/>
      <c r="Q618" s="60"/>
      <c r="R618" s="60"/>
      <c r="S618" s="60"/>
      <c r="T618" s="61"/>
      <c r="AT618" s="17" t="s">
        <v>247</v>
      </c>
      <c r="AU618" s="17" t="s">
        <v>79</v>
      </c>
    </row>
    <row r="619" spans="2:51" s="12" customFormat="1" ht="10">
      <c r="B619" s="199"/>
      <c r="C619" s="200"/>
      <c r="D619" s="196" t="s">
        <v>249</v>
      </c>
      <c r="E619" s="201" t="s">
        <v>1</v>
      </c>
      <c r="F619" s="202" t="s">
        <v>1186</v>
      </c>
      <c r="G619" s="200"/>
      <c r="H619" s="203">
        <v>4.56</v>
      </c>
      <c r="I619" s="204"/>
      <c r="J619" s="200"/>
      <c r="K619" s="200"/>
      <c r="L619" s="205"/>
      <c r="M619" s="206"/>
      <c r="N619" s="207"/>
      <c r="O619" s="207"/>
      <c r="P619" s="207"/>
      <c r="Q619" s="207"/>
      <c r="R619" s="207"/>
      <c r="S619" s="207"/>
      <c r="T619" s="208"/>
      <c r="AT619" s="209" t="s">
        <v>249</v>
      </c>
      <c r="AU619" s="209" t="s">
        <v>79</v>
      </c>
      <c r="AV619" s="12" t="s">
        <v>79</v>
      </c>
      <c r="AW619" s="12" t="s">
        <v>32</v>
      </c>
      <c r="AX619" s="12" t="s">
        <v>77</v>
      </c>
      <c r="AY619" s="209" t="s">
        <v>238</v>
      </c>
    </row>
    <row r="620" spans="2:65" s="1" customFormat="1" ht="19" customHeight="1">
      <c r="B620" s="34"/>
      <c r="C620" s="221" t="s">
        <v>1187</v>
      </c>
      <c r="D620" s="221" t="s">
        <v>361</v>
      </c>
      <c r="E620" s="222" t="s">
        <v>1188</v>
      </c>
      <c r="F620" s="223" t="s">
        <v>1189</v>
      </c>
      <c r="G620" s="224" t="s">
        <v>466</v>
      </c>
      <c r="H620" s="225">
        <v>199.5</v>
      </c>
      <c r="I620" s="226"/>
      <c r="J620" s="227">
        <f>ROUND(I620*H620,2)</f>
        <v>0</v>
      </c>
      <c r="K620" s="223" t="s">
        <v>1</v>
      </c>
      <c r="L620" s="228"/>
      <c r="M620" s="229" t="s">
        <v>1</v>
      </c>
      <c r="N620" s="230" t="s">
        <v>41</v>
      </c>
      <c r="O620" s="60"/>
      <c r="P620" s="193">
        <f>O620*H620</f>
        <v>0</v>
      </c>
      <c r="Q620" s="193">
        <v>0.001</v>
      </c>
      <c r="R620" s="193">
        <f>Q620*H620</f>
        <v>0.1995</v>
      </c>
      <c r="S620" s="193">
        <v>0</v>
      </c>
      <c r="T620" s="194">
        <f>S620*H620</f>
        <v>0</v>
      </c>
      <c r="AR620" s="17" t="s">
        <v>288</v>
      </c>
      <c r="AT620" s="17" t="s">
        <v>361</v>
      </c>
      <c r="AU620" s="17" t="s">
        <v>79</v>
      </c>
      <c r="AY620" s="17" t="s">
        <v>238</v>
      </c>
      <c r="BE620" s="195">
        <f>IF(N620="základní",J620,0)</f>
        <v>0</v>
      </c>
      <c r="BF620" s="195">
        <f>IF(N620="snížená",J620,0)</f>
        <v>0</v>
      </c>
      <c r="BG620" s="195">
        <f>IF(N620="zákl. přenesená",J620,0)</f>
        <v>0</v>
      </c>
      <c r="BH620" s="195">
        <f>IF(N620="sníž. přenesená",J620,0)</f>
        <v>0</v>
      </c>
      <c r="BI620" s="195">
        <f>IF(N620="nulová",J620,0)</f>
        <v>0</v>
      </c>
      <c r="BJ620" s="17" t="s">
        <v>77</v>
      </c>
      <c r="BK620" s="195">
        <f>ROUND(I620*H620,2)</f>
        <v>0</v>
      </c>
      <c r="BL620" s="17" t="s">
        <v>245</v>
      </c>
      <c r="BM620" s="17" t="s">
        <v>1190</v>
      </c>
    </row>
    <row r="621" spans="2:47" s="1" customFormat="1" ht="10">
      <c r="B621" s="34"/>
      <c r="C621" s="35"/>
      <c r="D621" s="196" t="s">
        <v>247</v>
      </c>
      <c r="E621" s="35"/>
      <c r="F621" s="197" t="s">
        <v>1191</v>
      </c>
      <c r="G621" s="35"/>
      <c r="H621" s="35"/>
      <c r="I621" s="113"/>
      <c r="J621" s="35"/>
      <c r="K621" s="35"/>
      <c r="L621" s="38"/>
      <c r="M621" s="198"/>
      <c r="N621" s="60"/>
      <c r="O621" s="60"/>
      <c r="P621" s="60"/>
      <c r="Q621" s="60"/>
      <c r="R621" s="60"/>
      <c r="S621" s="60"/>
      <c r="T621" s="61"/>
      <c r="AT621" s="17" t="s">
        <v>247</v>
      </c>
      <c r="AU621" s="17" t="s">
        <v>79</v>
      </c>
    </row>
    <row r="622" spans="2:51" s="12" customFormat="1" ht="10">
      <c r="B622" s="199"/>
      <c r="C622" s="200"/>
      <c r="D622" s="196" t="s">
        <v>249</v>
      </c>
      <c r="E622" s="201" t="s">
        <v>1</v>
      </c>
      <c r="F622" s="202" t="s">
        <v>1192</v>
      </c>
      <c r="G622" s="200"/>
      <c r="H622" s="203">
        <v>199.5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249</v>
      </c>
      <c r="AU622" s="209" t="s">
        <v>79</v>
      </c>
      <c r="AV622" s="12" t="s">
        <v>79</v>
      </c>
      <c r="AW622" s="12" t="s">
        <v>32</v>
      </c>
      <c r="AX622" s="12" t="s">
        <v>77</v>
      </c>
      <c r="AY622" s="209" t="s">
        <v>238</v>
      </c>
    </row>
    <row r="623" spans="2:65" s="1" customFormat="1" ht="19" customHeight="1">
      <c r="B623" s="34"/>
      <c r="C623" s="184" t="s">
        <v>1193</v>
      </c>
      <c r="D623" s="184" t="s">
        <v>240</v>
      </c>
      <c r="E623" s="185" t="s">
        <v>1194</v>
      </c>
      <c r="F623" s="186" t="s">
        <v>1195</v>
      </c>
      <c r="G623" s="187" t="s">
        <v>281</v>
      </c>
      <c r="H623" s="188">
        <v>46.925</v>
      </c>
      <c r="I623" s="189"/>
      <c r="J623" s="190">
        <f>ROUND(I623*H623,2)</f>
        <v>0</v>
      </c>
      <c r="K623" s="186" t="s">
        <v>244</v>
      </c>
      <c r="L623" s="38"/>
      <c r="M623" s="191" t="s">
        <v>1</v>
      </c>
      <c r="N623" s="192" t="s">
        <v>41</v>
      </c>
      <c r="O623" s="60"/>
      <c r="P623" s="193">
        <f>O623*H623</f>
        <v>0</v>
      </c>
      <c r="Q623" s="193">
        <v>6E-05</v>
      </c>
      <c r="R623" s="193">
        <f>Q623*H623</f>
        <v>0.0028155</v>
      </c>
      <c r="S623" s="193">
        <v>0</v>
      </c>
      <c r="T623" s="194">
        <f>S623*H623</f>
        <v>0</v>
      </c>
      <c r="AR623" s="17" t="s">
        <v>330</v>
      </c>
      <c r="AT623" s="17" t="s">
        <v>240</v>
      </c>
      <c r="AU623" s="17" t="s">
        <v>79</v>
      </c>
      <c r="AY623" s="17" t="s">
        <v>238</v>
      </c>
      <c r="BE623" s="195">
        <f>IF(N623="základní",J623,0)</f>
        <v>0</v>
      </c>
      <c r="BF623" s="195">
        <f>IF(N623="snížená",J623,0)</f>
        <v>0</v>
      </c>
      <c r="BG623" s="195">
        <f>IF(N623="zákl. přenesená",J623,0)</f>
        <v>0</v>
      </c>
      <c r="BH623" s="195">
        <f>IF(N623="sníž. přenesená",J623,0)</f>
        <v>0</v>
      </c>
      <c r="BI623" s="195">
        <f>IF(N623="nulová",J623,0)</f>
        <v>0</v>
      </c>
      <c r="BJ623" s="17" t="s">
        <v>77</v>
      </c>
      <c r="BK623" s="195">
        <f>ROUND(I623*H623,2)</f>
        <v>0</v>
      </c>
      <c r="BL623" s="17" t="s">
        <v>330</v>
      </c>
      <c r="BM623" s="17" t="s">
        <v>1196</v>
      </c>
    </row>
    <row r="624" spans="2:47" s="1" customFormat="1" ht="10">
      <c r="B624" s="34"/>
      <c r="C624" s="35"/>
      <c r="D624" s="196" t="s">
        <v>247</v>
      </c>
      <c r="E624" s="35"/>
      <c r="F624" s="197" t="s">
        <v>1197</v>
      </c>
      <c r="G624" s="35"/>
      <c r="H624" s="35"/>
      <c r="I624" s="113"/>
      <c r="J624" s="35"/>
      <c r="K624" s="35"/>
      <c r="L624" s="38"/>
      <c r="M624" s="198"/>
      <c r="N624" s="60"/>
      <c r="O624" s="60"/>
      <c r="P624" s="60"/>
      <c r="Q624" s="60"/>
      <c r="R624" s="60"/>
      <c r="S624" s="60"/>
      <c r="T624" s="61"/>
      <c r="AT624" s="17" t="s">
        <v>247</v>
      </c>
      <c r="AU624" s="17" t="s">
        <v>79</v>
      </c>
    </row>
    <row r="625" spans="2:51" s="12" customFormat="1" ht="10">
      <c r="B625" s="199"/>
      <c r="C625" s="200"/>
      <c r="D625" s="196" t="s">
        <v>249</v>
      </c>
      <c r="E625" s="201" t="s">
        <v>1</v>
      </c>
      <c r="F625" s="202" t="s">
        <v>1198</v>
      </c>
      <c r="G625" s="200"/>
      <c r="H625" s="203">
        <v>10.36</v>
      </c>
      <c r="I625" s="204"/>
      <c r="J625" s="200"/>
      <c r="K625" s="200"/>
      <c r="L625" s="205"/>
      <c r="M625" s="206"/>
      <c r="N625" s="207"/>
      <c r="O625" s="207"/>
      <c r="P625" s="207"/>
      <c r="Q625" s="207"/>
      <c r="R625" s="207"/>
      <c r="S625" s="207"/>
      <c r="T625" s="208"/>
      <c r="AT625" s="209" t="s">
        <v>249</v>
      </c>
      <c r="AU625" s="209" t="s">
        <v>79</v>
      </c>
      <c r="AV625" s="12" t="s">
        <v>79</v>
      </c>
      <c r="AW625" s="12" t="s">
        <v>32</v>
      </c>
      <c r="AX625" s="12" t="s">
        <v>70</v>
      </c>
      <c r="AY625" s="209" t="s">
        <v>238</v>
      </c>
    </row>
    <row r="626" spans="2:51" s="12" customFormat="1" ht="10">
      <c r="B626" s="199"/>
      <c r="C626" s="200"/>
      <c r="D626" s="196" t="s">
        <v>249</v>
      </c>
      <c r="E626" s="201" t="s">
        <v>1</v>
      </c>
      <c r="F626" s="202" t="s">
        <v>1199</v>
      </c>
      <c r="G626" s="200"/>
      <c r="H626" s="203">
        <v>25.5</v>
      </c>
      <c r="I626" s="204"/>
      <c r="J626" s="200"/>
      <c r="K626" s="200"/>
      <c r="L626" s="205"/>
      <c r="M626" s="206"/>
      <c r="N626" s="207"/>
      <c r="O626" s="207"/>
      <c r="P626" s="207"/>
      <c r="Q626" s="207"/>
      <c r="R626" s="207"/>
      <c r="S626" s="207"/>
      <c r="T626" s="208"/>
      <c r="AT626" s="209" t="s">
        <v>249</v>
      </c>
      <c r="AU626" s="209" t="s">
        <v>79</v>
      </c>
      <c r="AV626" s="12" t="s">
        <v>79</v>
      </c>
      <c r="AW626" s="12" t="s">
        <v>32</v>
      </c>
      <c r="AX626" s="12" t="s">
        <v>70</v>
      </c>
      <c r="AY626" s="209" t="s">
        <v>238</v>
      </c>
    </row>
    <row r="627" spans="2:51" s="12" customFormat="1" ht="10">
      <c r="B627" s="199"/>
      <c r="C627" s="200"/>
      <c r="D627" s="196" t="s">
        <v>249</v>
      </c>
      <c r="E627" s="201" t="s">
        <v>1</v>
      </c>
      <c r="F627" s="202" t="s">
        <v>1200</v>
      </c>
      <c r="G627" s="200"/>
      <c r="H627" s="203">
        <v>7.965</v>
      </c>
      <c r="I627" s="204"/>
      <c r="J627" s="200"/>
      <c r="K627" s="200"/>
      <c r="L627" s="205"/>
      <c r="M627" s="206"/>
      <c r="N627" s="207"/>
      <c r="O627" s="207"/>
      <c r="P627" s="207"/>
      <c r="Q627" s="207"/>
      <c r="R627" s="207"/>
      <c r="S627" s="207"/>
      <c r="T627" s="208"/>
      <c r="AT627" s="209" t="s">
        <v>249</v>
      </c>
      <c r="AU627" s="209" t="s">
        <v>79</v>
      </c>
      <c r="AV627" s="12" t="s">
        <v>79</v>
      </c>
      <c r="AW627" s="12" t="s">
        <v>32</v>
      </c>
      <c r="AX627" s="12" t="s">
        <v>70</v>
      </c>
      <c r="AY627" s="209" t="s">
        <v>238</v>
      </c>
    </row>
    <row r="628" spans="2:51" s="12" customFormat="1" ht="10">
      <c r="B628" s="199"/>
      <c r="C628" s="200"/>
      <c r="D628" s="196" t="s">
        <v>249</v>
      </c>
      <c r="E628" s="201" t="s">
        <v>1</v>
      </c>
      <c r="F628" s="202" t="s">
        <v>1201</v>
      </c>
      <c r="G628" s="200"/>
      <c r="H628" s="203">
        <v>3.1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249</v>
      </c>
      <c r="AU628" s="209" t="s">
        <v>79</v>
      </c>
      <c r="AV628" s="12" t="s">
        <v>79</v>
      </c>
      <c r="AW628" s="12" t="s">
        <v>32</v>
      </c>
      <c r="AX628" s="12" t="s">
        <v>70</v>
      </c>
      <c r="AY628" s="209" t="s">
        <v>238</v>
      </c>
    </row>
    <row r="629" spans="2:51" s="13" customFormat="1" ht="10">
      <c r="B629" s="210"/>
      <c r="C629" s="211"/>
      <c r="D629" s="196" t="s">
        <v>249</v>
      </c>
      <c r="E629" s="212" t="s">
        <v>1</v>
      </c>
      <c r="F629" s="213" t="s">
        <v>252</v>
      </c>
      <c r="G629" s="211"/>
      <c r="H629" s="214">
        <v>46.925</v>
      </c>
      <c r="I629" s="215"/>
      <c r="J629" s="211"/>
      <c r="K629" s="211"/>
      <c r="L629" s="216"/>
      <c r="M629" s="217"/>
      <c r="N629" s="218"/>
      <c r="O629" s="218"/>
      <c r="P629" s="218"/>
      <c r="Q629" s="218"/>
      <c r="R629" s="218"/>
      <c r="S629" s="218"/>
      <c r="T629" s="219"/>
      <c r="AT629" s="220" t="s">
        <v>249</v>
      </c>
      <c r="AU629" s="220" t="s">
        <v>79</v>
      </c>
      <c r="AV629" s="13" t="s">
        <v>245</v>
      </c>
      <c r="AW629" s="13" t="s">
        <v>32</v>
      </c>
      <c r="AX629" s="13" t="s">
        <v>77</v>
      </c>
      <c r="AY629" s="220" t="s">
        <v>238</v>
      </c>
    </row>
    <row r="630" spans="2:65" s="1" customFormat="1" ht="19" customHeight="1">
      <c r="B630" s="34"/>
      <c r="C630" s="221" t="s">
        <v>1202</v>
      </c>
      <c r="D630" s="221" t="s">
        <v>361</v>
      </c>
      <c r="E630" s="222" t="s">
        <v>1203</v>
      </c>
      <c r="F630" s="223" t="s">
        <v>1204</v>
      </c>
      <c r="G630" s="224" t="s">
        <v>466</v>
      </c>
      <c r="H630" s="225">
        <v>254</v>
      </c>
      <c r="I630" s="226"/>
      <c r="J630" s="227">
        <f>ROUND(I630*H630,2)</f>
        <v>0</v>
      </c>
      <c r="K630" s="223" t="s">
        <v>1</v>
      </c>
      <c r="L630" s="228"/>
      <c r="M630" s="229" t="s">
        <v>1</v>
      </c>
      <c r="N630" s="230" t="s">
        <v>41</v>
      </c>
      <c r="O630" s="60"/>
      <c r="P630" s="193">
        <f>O630*H630</f>
        <v>0</v>
      </c>
      <c r="Q630" s="193">
        <v>0.001</v>
      </c>
      <c r="R630" s="193">
        <f>Q630*H630</f>
        <v>0.254</v>
      </c>
      <c r="S630" s="193">
        <v>0</v>
      </c>
      <c r="T630" s="194">
        <f>S630*H630</f>
        <v>0</v>
      </c>
      <c r="AR630" s="17" t="s">
        <v>425</v>
      </c>
      <c r="AT630" s="17" t="s">
        <v>361</v>
      </c>
      <c r="AU630" s="17" t="s">
        <v>79</v>
      </c>
      <c r="AY630" s="17" t="s">
        <v>238</v>
      </c>
      <c r="BE630" s="195">
        <f>IF(N630="základní",J630,0)</f>
        <v>0</v>
      </c>
      <c r="BF630" s="195">
        <f>IF(N630="snížená",J630,0)</f>
        <v>0</v>
      </c>
      <c r="BG630" s="195">
        <f>IF(N630="zákl. přenesená",J630,0)</f>
        <v>0</v>
      </c>
      <c r="BH630" s="195">
        <f>IF(N630="sníž. přenesená",J630,0)</f>
        <v>0</v>
      </c>
      <c r="BI630" s="195">
        <f>IF(N630="nulová",J630,0)</f>
        <v>0</v>
      </c>
      <c r="BJ630" s="17" t="s">
        <v>77</v>
      </c>
      <c r="BK630" s="195">
        <f>ROUND(I630*H630,2)</f>
        <v>0</v>
      </c>
      <c r="BL630" s="17" t="s">
        <v>330</v>
      </c>
      <c r="BM630" s="17" t="s">
        <v>1205</v>
      </c>
    </row>
    <row r="631" spans="2:51" s="12" customFormat="1" ht="10">
      <c r="B631" s="199"/>
      <c r="C631" s="200"/>
      <c r="D631" s="196" t="s">
        <v>249</v>
      </c>
      <c r="E631" s="201" t="s">
        <v>1</v>
      </c>
      <c r="F631" s="202" t="s">
        <v>1206</v>
      </c>
      <c r="G631" s="200"/>
      <c r="H631" s="203">
        <v>254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249</v>
      </c>
      <c r="AU631" s="209" t="s">
        <v>79</v>
      </c>
      <c r="AV631" s="12" t="s">
        <v>79</v>
      </c>
      <c r="AW631" s="12" t="s">
        <v>32</v>
      </c>
      <c r="AX631" s="12" t="s">
        <v>77</v>
      </c>
      <c r="AY631" s="209" t="s">
        <v>238</v>
      </c>
    </row>
    <row r="632" spans="2:65" s="1" customFormat="1" ht="14.5" customHeight="1">
      <c r="B632" s="34"/>
      <c r="C632" s="221" t="s">
        <v>1207</v>
      </c>
      <c r="D632" s="221" t="s">
        <v>361</v>
      </c>
      <c r="E632" s="222" t="s">
        <v>1208</v>
      </c>
      <c r="F632" s="223" t="s">
        <v>1209</v>
      </c>
      <c r="G632" s="224" t="s">
        <v>466</v>
      </c>
      <c r="H632" s="225">
        <v>420</v>
      </c>
      <c r="I632" s="226"/>
      <c r="J632" s="227">
        <f>ROUND(I632*H632,2)</f>
        <v>0</v>
      </c>
      <c r="K632" s="223" t="s">
        <v>1</v>
      </c>
      <c r="L632" s="228"/>
      <c r="M632" s="229" t="s">
        <v>1</v>
      </c>
      <c r="N632" s="230" t="s">
        <v>41</v>
      </c>
      <c r="O632" s="60"/>
      <c r="P632" s="193">
        <f>O632*H632</f>
        <v>0</v>
      </c>
      <c r="Q632" s="193">
        <v>0.001</v>
      </c>
      <c r="R632" s="193">
        <f>Q632*H632</f>
        <v>0.42</v>
      </c>
      <c r="S632" s="193">
        <v>0</v>
      </c>
      <c r="T632" s="194">
        <f>S632*H632</f>
        <v>0</v>
      </c>
      <c r="AR632" s="17" t="s">
        <v>425</v>
      </c>
      <c r="AT632" s="17" t="s">
        <v>361</v>
      </c>
      <c r="AU632" s="17" t="s">
        <v>79</v>
      </c>
      <c r="AY632" s="17" t="s">
        <v>238</v>
      </c>
      <c r="BE632" s="195">
        <f>IF(N632="základní",J632,0)</f>
        <v>0</v>
      </c>
      <c r="BF632" s="195">
        <f>IF(N632="snížená",J632,0)</f>
        <v>0</v>
      </c>
      <c r="BG632" s="195">
        <f>IF(N632="zákl. přenesená",J632,0)</f>
        <v>0</v>
      </c>
      <c r="BH632" s="195">
        <f>IF(N632="sníž. přenesená",J632,0)</f>
        <v>0</v>
      </c>
      <c r="BI632" s="195">
        <f>IF(N632="nulová",J632,0)</f>
        <v>0</v>
      </c>
      <c r="BJ632" s="17" t="s">
        <v>77</v>
      </c>
      <c r="BK632" s="195">
        <f>ROUND(I632*H632,2)</f>
        <v>0</v>
      </c>
      <c r="BL632" s="17" t="s">
        <v>330</v>
      </c>
      <c r="BM632" s="17" t="s">
        <v>1210</v>
      </c>
    </row>
    <row r="633" spans="2:51" s="12" customFormat="1" ht="10">
      <c r="B633" s="199"/>
      <c r="C633" s="200"/>
      <c r="D633" s="196" t="s">
        <v>249</v>
      </c>
      <c r="E633" s="201" t="s">
        <v>1</v>
      </c>
      <c r="F633" s="202" t="s">
        <v>1211</v>
      </c>
      <c r="G633" s="200"/>
      <c r="H633" s="203">
        <v>420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249</v>
      </c>
      <c r="AU633" s="209" t="s">
        <v>79</v>
      </c>
      <c r="AV633" s="12" t="s">
        <v>79</v>
      </c>
      <c r="AW633" s="12" t="s">
        <v>32</v>
      </c>
      <c r="AX633" s="12" t="s">
        <v>77</v>
      </c>
      <c r="AY633" s="209" t="s">
        <v>238</v>
      </c>
    </row>
    <row r="634" spans="2:65" s="1" customFormat="1" ht="14.5" customHeight="1">
      <c r="B634" s="34"/>
      <c r="C634" s="221" t="s">
        <v>1212</v>
      </c>
      <c r="D634" s="221" t="s">
        <v>361</v>
      </c>
      <c r="E634" s="222" t="s">
        <v>1213</v>
      </c>
      <c r="F634" s="223" t="s">
        <v>1214</v>
      </c>
      <c r="G634" s="224" t="s">
        <v>466</v>
      </c>
      <c r="H634" s="225">
        <v>41.1</v>
      </c>
      <c r="I634" s="226"/>
      <c r="J634" s="227">
        <f>ROUND(I634*H634,2)</f>
        <v>0</v>
      </c>
      <c r="K634" s="223" t="s">
        <v>1</v>
      </c>
      <c r="L634" s="228"/>
      <c r="M634" s="229" t="s">
        <v>1</v>
      </c>
      <c r="N634" s="230" t="s">
        <v>41</v>
      </c>
      <c r="O634" s="60"/>
      <c r="P634" s="193">
        <f>O634*H634</f>
        <v>0</v>
      </c>
      <c r="Q634" s="193">
        <v>0.001</v>
      </c>
      <c r="R634" s="193">
        <f>Q634*H634</f>
        <v>0.041100000000000005</v>
      </c>
      <c r="S634" s="193">
        <v>0</v>
      </c>
      <c r="T634" s="194">
        <f>S634*H634</f>
        <v>0</v>
      </c>
      <c r="AR634" s="17" t="s">
        <v>425</v>
      </c>
      <c r="AT634" s="17" t="s">
        <v>361</v>
      </c>
      <c r="AU634" s="17" t="s">
        <v>79</v>
      </c>
      <c r="AY634" s="17" t="s">
        <v>238</v>
      </c>
      <c r="BE634" s="195">
        <f>IF(N634="základní",J634,0)</f>
        <v>0</v>
      </c>
      <c r="BF634" s="195">
        <f>IF(N634="snížená",J634,0)</f>
        <v>0</v>
      </c>
      <c r="BG634" s="195">
        <f>IF(N634="zákl. přenesená",J634,0)</f>
        <v>0</v>
      </c>
      <c r="BH634" s="195">
        <f>IF(N634="sníž. přenesená",J634,0)</f>
        <v>0</v>
      </c>
      <c r="BI634" s="195">
        <f>IF(N634="nulová",J634,0)</f>
        <v>0</v>
      </c>
      <c r="BJ634" s="17" t="s">
        <v>77</v>
      </c>
      <c r="BK634" s="195">
        <f>ROUND(I634*H634,2)</f>
        <v>0</v>
      </c>
      <c r="BL634" s="17" t="s">
        <v>330</v>
      </c>
      <c r="BM634" s="17" t="s">
        <v>1215</v>
      </c>
    </row>
    <row r="635" spans="2:51" s="12" customFormat="1" ht="10">
      <c r="B635" s="199"/>
      <c r="C635" s="200"/>
      <c r="D635" s="196" t="s">
        <v>249</v>
      </c>
      <c r="E635" s="201" t="s">
        <v>1</v>
      </c>
      <c r="F635" s="202" t="s">
        <v>1216</v>
      </c>
      <c r="G635" s="200"/>
      <c r="H635" s="203">
        <v>41.1</v>
      </c>
      <c r="I635" s="204"/>
      <c r="J635" s="200"/>
      <c r="K635" s="200"/>
      <c r="L635" s="205"/>
      <c r="M635" s="206"/>
      <c r="N635" s="207"/>
      <c r="O635" s="207"/>
      <c r="P635" s="207"/>
      <c r="Q635" s="207"/>
      <c r="R635" s="207"/>
      <c r="S635" s="207"/>
      <c r="T635" s="208"/>
      <c r="AT635" s="209" t="s">
        <v>249</v>
      </c>
      <c r="AU635" s="209" t="s">
        <v>79</v>
      </c>
      <c r="AV635" s="12" t="s">
        <v>79</v>
      </c>
      <c r="AW635" s="12" t="s">
        <v>32</v>
      </c>
      <c r="AX635" s="12" t="s">
        <v>77</v>
      </c>
      <c r="AY635" s="209" t="s">
        <v>238</v>
      </c>
    </row>
    <row r="636" spans="2:65" s="1" customFormat="1" ht="14.5" customHeight="1">
      <c r="B636" s="34"/>
      <c r="C636" s="221" t="s">
        <v>1217</v>
      </c>
      <c r="D636" s="221" t="s">
        <v>361</v>
      </c>
      <c r="E636" s="222" t="s">
        <v>1218</v>
      </c>
      <c r="F636" s="223" t="s">
        <v>1219</v>
      </c>
      <c r="G636" s="224" t="s">
        <v>466</v>
      </c>
      <c r="H636" s="225">
        <v>209</v>
      </c>
      <c r="I636" s="226"/>
      <c r="J636" s="227">
        <f>ROUND(I636*H636,2)</f>
        <v>0</v>
      </c>
      <c r="K636" s="223" t="s">
        <v>1</v>
      </c>
      <c r="L636" s="228"/>
      <c r="M636" s="229" t="s">
        <v>1</v>
      </c>
      <c r="N636" s="230" t="s">
        <v>41</v>
      </c>
      <c r="O636" s="60"/>
      <c r="P636" s="193">
        <f>O636*H636</f>
        <v>0</v>
      </c>
      <c r="Q636" s="193">
        <v>0.001</v>
      </c>
      <c r="R636" s="193">
        <f>Q636*H636</f>
        <v>0.209</v>
      </c>
      <c r="S636" s="193">
        <v>0</v>
      </c>
      <c r="T636" s="194">
        <f>S636*H636</f>
        <v>0</v>
      </c>
      <c r="AR636" s="17" t="s">
        <v>425</v>
      </c>
      <c r="AT636" s="17" t="s">
        <v>361</v>
      </c>
      <c r="AU636" s="17" t="s">
        <v>79</v>
      </c>
      <c r="AY636" s="17" t="s">
        <v>238</v>
      </c>
      <c r="BE636" s="195">
        <f>IF(N636="základní",J636,0)</f>
        <v>0</v>
      </c>
      <c r="BF636" s="195">
        <f>IF(N636="snížená",J636,0)</f>
        <v>0</v>
      </c>
      <c r="BG636" s="195">
        <f>IF(N636="zákl. přenesená",J636,0)</f>
        <v>0</v>
      </c>
      <c r="BH636" s="195">
        <f>IF(N636="sníž. přenesená",J636,0)</f>
        <v>0</v>
      </c>
      <c r="BI636" s="195">
        <f>IF(N636="nulová",J636,0)</f>
        <v>0</v>
      </c>
      <c r="BJ636" s="17" t="s">
        <v>77</v>
      </c>
      <c r="BK636" s="195">
        <f>ROUND(I636*H636,2)</f>
        <v>0</v>
      </c>
      <c r="BL636" s="17" t="s">
        <v>330</v>
      </c>
      <c r="BM636" s="17" t="s">
        <v>1220</v>
      </c>
    </row>
    <row r="637" spans="2:51" s="12" customFormat="1" ht="10">
      <c r="B637" s="199"/>
      <c r="C637" s="200"/>
      <c r="D637" s="196" t="s">
        <v>249</v>
      </c>
      <c r="E637" s="201" t="s">
        <v>1</v>
      </c>
      <c r="F637" s="202" t="s">
        <v>1221</v>
      </c>
      <c r="G637" s="200"/>
      <c r="H637" s="203">
        <v>209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249</v>
      </c>
      <c r="AU637" s="209" t="s">
        <v>79</v>
      </c>
      <c r="AV637" s="12" t="s">
        <v>79</v>
      </c>
      <c r="AW637" s="12" t="s">
        <v>32</v>
      </c>
      <c r="AX637" s="12" t="s">
        <v>77</v>
      </c>
      <c r="AY637" s="209" t="s">
        <v>238</v>
      </c>
    </row>
    <row r="638" spans="2:65" s="1" customFormat="1" ht="19" customHeight="1">
      <c r="B638" s="34"/>
      <c r="C638" s="184" t="s">
        <v>1222</v>
      </c>
      <c r="D638" s="184" t="s">
        <v>240</v>
      </c>
      <c r="E638" s="185" t="s">
        <v>1223</v>
      </c>
      <c r="F638" s="186" t="s">
        <v>1224</v>
      </c>
      <c r="G638" s="187" t="s">
        <v>281</v>
      </c>
      <c r="H638" s="188">
        <v>1.71</v>
      </c>
      <c r="I638" s="189"/>
      <c r="J638" s="190">
        <f>ROUND(I638*H638,2)</f>
        <v>0</v>
      </c>
      <c r="K638" s="186" t="s">
        <v>244</v>
      </c>
      <c r="L638" s="38"/>
      <c r="M638" s="191" t="s">
        <v>1</v>
      </c>
      <c r="N638" s="192" t="s">
        <v>41</v>
      </c>
      <c r="O638" s="60"/>
      <c r="P638" s="193">
        <f>O638*H638</f>
        <v>0</v>
      </c>
      <c r="Q638" s="193">
        <v>0</v>
      </c>
      <c r="R638" s="193">
        <f>Q638*H638</f>
        <v>0</v>
      </c>
      <c r="S638" s="193">
        <v>0</v>
      </c>
      <c r="T638" s="194">
        <f>S638*H638</f>
        <v>0</v>
      </c>
      <c r="AR638" s="17" t="s">
        <v>330</v>
      </c>
      <c r="AT638" s="17" t="s">
        <v>240</v>
      </c>
      <c r="AU638" s="17" t="s">
        <v>79</v>
      </c>
      <c r="AY638" s="17" t="s">
        <v>238</v>
      </c>
      <c r="BE638" s="195">
        <f>IF(N638="základní",J638,0)</f>
        <v>0</v>
      </c>
      <c r="BF638" s="195">
        <f>IF(N638="snížená",J638,0)</f>
        <v>0</v>
      </c>
      <c r="BG638" s="195">
        <f>IF(N638="zákl. přenesená",J638,0)</f>
        <v>0</v>
      </c>
      <c r="BH638" s="195">
        <f>IF(N638="sníž. přenesená",J638,0)</f>
        <v>0</v>
      </c>
      <c r="BI638" s="195">
        <f>IF(N638="nulová",J638,0)</f>
        <v>0</v>
      </c>
      <c r="BJ638" s="17" t="s">
        <v>77</v>
      </c>
      <c r="BK638" s="195">
        <f>ROUND(I638*H638,2)</f>
        <v>0</v>
      </c>
      <c r="BL638" s="17" t="s">
        <v>330</v>
      </c>
      <c r="BM638" s="17" t="s">
        <v>1225</v>
      </c>
    </row>
    <row r="639" spans="2:47" s="1" customFormat="1" ht="10">
      <c r="B639" s="34"/>
      <c r="C639" s="35"/>
      <c r="D639" s="196" t="s">
        <v>247</v>
      </c>
      <c r="E639" s="35"/>
      <c r="F639" s="197" t="s">
        <v>1226</v>
      </c>
      <c r="G639" s="35"/>
      <c r="H639" s="35"/>
      <c r="I639" s="113"/>
      <c r="J639" s="35"/>
      <c r="K639" s="35"/>
      <c r="L639" s="38"/>
      <c r="M639" s="198"/>
      <c r="N639" s="60"/>
      <c r="O639" s="60"/>
      <c r="P639" s="60"/>
      <c r="Q639" s="60"/>
      <c r="R639" s="60"/>
      <c r="S639" s="60"/>
      <c r="T639" s="61"/>
      <c r="AT639" s="17" t="s">
        <v>247</v>
      </c>
      <c r="AU639" s="17" t="s">
        <v>79</v>
      </c>
    </row>
    <row r="640" spans="2:51" s="12" customFormat="1" ht="10">
      <c r="B640" s="199"/>
      <c r="C640" s="200"/>
      <c r="D640" s="196" t="s">
        <v>249</v>
      </c>
      <c r="E640" s="201" t="s">
        <v>1</v>
      </c>
      <c r="F640" s="202" t="s">
        <v>1227</v>
      </c>
      <c r="G640" s="200"/>
      <c r="H640" s="203">
        <v>1.71</v>
      </c>
      <c r="I640" s="204"/>
      <c r="J640" s="200"/>
      <c r="K640" s="200"/>
      <c r="L640" s="205"/>
      <c r="M640" s="206"/>
      <c r="N640" s="207"/>
      <c r="O640" s="207"/>
      <c r="P640" s="207"/>
      <c r="Q640" s="207"/>
      <c r="R640" s="207"/>
      <c r="S640" s="207"/>
      <c r="T640" s="208"/>
      <c r="AT640" s="209" t="s">
        <v>249</v>
      </c>
      <c r="AU640" s="209" t="s">
        <v>79</v>
      </c>
      <c r="AV640" s="12" t="s">
        <v>79</v>
      </c>
      <c r="AW640" s="12" t="s">
        <v>32</v>
      </c>
      <c r="AX640" s="12" t="s">
        <v>77</v>
      </c>
      <c r="AY640" s="209" t="s">
        <v>238</v>
      </c>
    </row>
    <row r="641" spans="2:65" s="1" customFormat="1" ht="14.5" customHeight="1">
      <c r="B641" s="34"/>
      <c r="C641" s="221" t="s">
        <v>1228</v>
      </c>
      <c r="D641" s="221" t="s">
        <v>361</v>
      </c>
      <c r="E641" s="222" t="s">
        <v>1229</v>
      </c>
      <c r="F641" s="223" t="s">
        <v>1230</v>
      </c>
      <c r="G641" s="224" t="s">
        <v>466</v>
      </c>
      <c r="H641" s="225">
        <v>6</v>
      </c>
      <c r="I641" s="226"/>
      <c r="J641" s="227">
        <f>ROUND(I641*H641,2)</f>
        <v>0</v>
      </c>
      <c r="K641" s="223" t="s">
        <v>1</v>
      </c>
      <c r="L641" s="228"/>
      <c r="M641" s="229" t="s">
        <v>1</v>
      </c>
      <c r="N641" s="230" t="s">
        <v>41</v>
      </c>
      <c r="O641" s="60"/>
      <c r="P641" s="193">
        <f>O641*H641</f>
        <v>0</v>
      </c>
      <c r="Q641" s="193">
        <v>0.001</v>
      </c>
      <c r="R641" s="193">
        <f>Q641*H641</f>
        <v>0.006</v>
      </c>
      <c r="S641" s="193">
        <v>0</v>
      </c>
      <c r="T641" s="194">
        <f>S641*H641</f>
        <v>0</v>
      </c>
      <c r="AR641" s="17" t="s">
        <v>425</v>
      </c>
      <c r="AT641" s="17" t="s">
        <v>361</v>
      </c>
      <c r="AU641" s="17" t="s">
        <v>79</v>
      </c>
      <c r="AY641" s="17" t="s">
        <v>238</v>
      </c>
      <c r="BE641" s="195">
        <f>IF(N641="základní",J641,0)</f>
        <v>0</v>
      </c>
      <c r="BF641" s="195">
        <f>IF(N641="snížená",J641,0)</f>
        <v>0</v>
      </c>
      <c r="BG641" s="195">
        <f>IF(N641="zákl. přenesená",J641,0)</f>
        <v>0</v>
      </c>
      <c r="BH641" s="195">
        <f>IF(N641="sníž. přenesená",J641,0)</f>
        <v>0</v>
      </c>
      <c r="BI641" s="195">
        <f>IF(N641="nulová",J641,0)</f>
        <v>0</v>
      </c>
      <c r="BJ641" s="17" t="s">
        <v>77</v>
      </c>
      <c r="BK641" s="195">
        <f>ROUND(I641*H641,2)</f>
        <v>0</v>
      </c>
      <c r="BL641" s="17" t="s">
        <v>330</v>
      </c>
      <c r="BM641" s="17" t="s">
        <v>1231</v>
      </c>
    </row>
    <row r="642" spans="2:47" s="1" customFormat="1" ht="10">
      <c r="B642" s="34"/>
      <c r="C642" s="35"/>
      <c r="D642" s="196" t="s">
        <v>247</v>
      </c>
      <c r="E642" s="35"/>
      <c r="F642" s="197" t="s">
        <v>1230</v>
      </c>
      <c r="G642" s="35"/>
      <c r="H642" s="35"/>
      <c r="I642" s="113"/>
      <c r="J642" s="35"/>
      <c r="K642" s="35"/>
      <c r="L642" s="38"/>
      <c r="M642" s="198"/>
      <c r="N642" s="60"/>
      <c r="O642" s="60"/>
      <c r="P642" s="60"/>
      <c r="Q642" s="60"/>
      <c r="R642" s="60"/>
      <c r="S642" s="60"/>
      <c r="T642" s="61"/>
      <c r="AT642" s="17" t="s">
        <v>247</v>
      </c>
      <c r="AU642" s="17" t="s">
        <v>79</v>
      </c>
    </row>
    <row r="643" spans="2:65" s="1" customFormat="1" ht="19" customHeight="1">
      <c r="B643" s="34"/>
      <c r="C643" s="184" t="s">
        <v>1232</v>
      </c>
      <c r="D643" s="184" t="s">
        <v>240</v>
      </c>
      <c r="E643" s="185" t="s">
        <v>1233</v>
      </c>
      <c r="F643" s="186" t="s">
        <v>1234</v>
      </c>
      <c r="G643" s="187" t="s">
        <v>281</v>
      </c>
      <c r="H643" s="188">
        <v>5.215</v>
      </c>
      <c r="I643" s="189"/>
      <c r="J643" s="190">
        <f>ROUND(I643*H643,2)</f>
        <v>0</v>
      </c>
      <c r="K643" s="186" t="s">
        <v>244</v>
      </c>
      <c r="L643" s="38"/>
      <c r="M643" s="191" t="s">
        <v>1</v>
      </c>
      <c r="N643" s="192" t="s">
        <v>41</v>
      </c>
      <c r="O643" s="60"/>
      <c r="P643" s="193">
        <f>O643*H643</f>
        <v>0</v>
      </c>
      <c r="Q643" s="193">
        <v>0.00011</v>
      </c>
      <c r="R643" s="193">
        <f>Q643*H643</f>
        <v>0.00057365</v>
      </c>
      <c r="S643" s="193">
        <v>0</v>
      </c>
      <c r="T643" s="194">
        <f>S643*H643</f>
        <v>0</v>
      </c>
      <c r="AR643" s="17" t="s">
        <v>330</v>
      </c>
      <c r="AT643" s="17" t="s">
        <v>240</v>
      </c>
      <c r="AU643" s="17" t="s">
        <v>79</v>
      </c>
      <c r="AY643" s="17" t="s">
        <v>238</v>
      </c>
      <c r="BE643" s="195">
        <f>IF(N643="základní",J643,0)</f>
        <v>0</v>
      </c>
      <c r="BF643" s="195">
        <f>IF(N643="snížená",J643,0)</f>
        <v>0</v>
      </c>
      <c r="BG643" s="195">
        <f>IF(N643="zákl. přenesená",J643,0)</f>
        <v>0</v>
      </c>
      <c r="BH643" s="195">
        <f>IF(N643="sníž. přenesená",J643,0)</f>
        <v>0</v>
      </c>
      <c r="BI643" s="195">
        <f>IF(N643="nulová",J643,0)</f>
        <v>0</v>
      </c>
      <c r="BJ643" s="17" t="s">
        <v>77</v>
      </c>
      <c r="BK643" s="195">
        <f>ROUND(I643*H643,2)</f>
        <v>0</v>
      </c>
      <c r="BL643" s="17" t="s">
        <v>330</v>
      </c>
      <c r="BM643" s="17" t="s">
        <v>1235</v>
      </c>
    </row>
    <row r="644" spans="2:47" s="1" customFormat="1" ht="18">
      <c r="B644" s="34"/>
      <c r="C644" s="35"/>
      <c r="D644" s="196" t="s">
        <v>247</v>
      </c>
      <c r="E644" s="35"/>
      <c r="F644" s="197" t="s">
        <v>1236</v>
      </c>
      <c r="G644" s="35"/>
      <c r="H644" s="35"/>
      <c r="I644" s="113"/>
      <c r="J644" s="35"/>
      <c r="K644" s="35"/>
      <c r="L644" s="38"/>
      <c r="M644" s="198"/>
      <c r="N644" s="60"/>
      <c r="O644" s="60"/>
      <c r="P644" s="60"/>
      <c r="Q644" s="60"/>
      <c r="R644" s="60"/>
      <c r="S644" s="60"/>
      <c r="T644" s="61"/>
      <c r="AT644" s="17" t="s">
        <v>247</v>
      </c>
      <c r="AU644" s="17" t="s">
        <v>79</v>
      </c>
    </row>
    <row r="645" spans="2:51" s="12" customFormat="1" ht="10">
      <c r="B645" s="199"/>
      <c r="C645" s="200"/>
      <c r="D645" s="196" t="s">
        <v>249</v>
      </c>
      <c r="E645" s="201" t="s">
        <v>1</v>
      </c>
      <c r="F645" s="202" t="s">
        <v>1237</v>
      </c>
      <c r="G645" s="200"/>
      <c r="H645" s="203">
        <v>5.215</v>
      </c>
      <c r="I645" s="204"/>
      <c r="J645" s="200"/>
      <c r="K645" s="200"/>
      <c r="L645" s="205"/>
      <c r="M645" s="206"/>
      <c r="N645" s="207"/>
      <c r="O645" s="207"/>
      <c r="P645" s="207"/>
      <c r="Q645" s="207"/>
      <c r="R645" s="207"/>
      <c r="S645" s="207"/>
      <c r="T645" s="208"/>
      <c r="AT645" s="209" t="s">
        <v>249</v>
      </c>
      <c r="AU645" s="209" t="s">
        <v>79</v>
      </c>
      <c r="AV645" s="12" t="s">
        <v>79</v>
      </c>
      <c r="AW645" s="12" t="s">
        <v>32</v>
      </c>
      <c r="AX645" s="12" t="s">
        <v>77</v>
      </c>
      <c r="AY645" s="209" t="s">
        <v>238</v>
      </c>
    </row>
    <row r="646" spans="2:65" s="1" customFormat="1" ht="14.5" customHeight="1">
      <c r="B646" s="34"/>
      <c r="C646" s="221" t="s">
        <v>1238</v>
      </c>
      <c r="D646" s="221" t="s">
        <v>361</v>
      </c>
      <c r="E646" s="222" t="s">
        <v>1239</v>
      </c>
      <c r="F646" s="223" t="s">
        <v>1240</v>
      </c>
      <c r="G646" s="224" t="s">
        <v>466</v>
      </c>
      <c r="H646" s="225">
        <v>76.7</v>
      </c>
      <c r="I646" s="226"/>
      <c r="J646" s="227">
        <f>ROUND(I646*H646,2)</f>
        <v>0</v>
      </c>
      <c r="K646" s="223" t="s">
        <v>1</v>
      </c>
      <c r="L646" s="228"/>
      <c r="M646" s="229" t="s">
        <v>1</v>
      </c>
      <c r="N646" s="230" t="s">
        <v>41</v>
      </c>
      <c r="O646" s="60"/>
      <c r="P646" s="193">
        <f>O646*H646</f>
        <v>0</v>
      </c>
      <c r="Q646" s="193">
        <v>0.001</v>
      </c>
      <c r="R646" s="193">
        <f>Q646*H646</f>
        <v>0.0767</v>
      </c>
      <c r="S646" s="193">
        <v>0</v>
      </c>
      <c r="T646" s="194">
        <f>S646*H646</f>
        <v>0</v>
      </c>
      <c r="AR646" s="17" t="s">
        <v>425</v>
      </c>
      <c r="AT646" s="17" t="s">
        <v>361</v>
      </c>
      <c r="AU646" s="17" t="s">
        <v>79</v>
      </c>
      <c r="AY646" s="17" t="s">
        <v>238</v>
      </c>
      <c r="BE646" s="195">
        <f>IF(N646="základní",J646,0)</f>
        <v>0</v>
      </c>
      <c r="BF646" s="195">
        <f>IF(N646="snížená",J646,0)</f>
        <v>0</v>
      </c>
      <c r="BG646" s="195">
        <f>IF(N646="zákl. přenesená",J646,0)</f>
        <v>0</v>
      </c>
      <c r="BH646" s="195">
        <f>IF(N646="sníž. přenesená",J646,0)</f>
        <v>0</v>
      </c>
      <c r="BI646" s="195">
        <f>IF(N646="nulová",J646,0)</f>
        <v>0</v>
      </c>
      <c r="BJ646" s="17" t="s">
        <v>77</v>
      </c>
      <c r="BK646" s="195">
        <f>ROUND(I646*H646,2)</f>
        <v>0</v>
      </c>
      <c r="BL646" s="17" t="s">
        <v>330</v>
      </c>
      <c r="BM646" s="17" t="s">
        <v>1241</v>
      </c>
    </row>
    <row r="647" spans="2:47" s="1" customFormat="1" ht="10">
      <c r="B647" s="34"/>
      <c r="C647" s="35"/>
      <c r="D647" s="196" t="s">
        <v>247</v>
      </c>
      <c r="E647" s="35"/>
      <c r="F647" s="197" t="s">
        <v>1240</v>
      </c>
      <c r="G647" s="35"/>
      <c r="H647" s="35"/>
      <c r="I647" s="113"/>
      <c r="J647" s="35"/>
      <c r="K647" s="35"/>
      <c r="L647" s="38"/>
      <c r="M647" s="198"/>
      <c r="N647" s="60"/>
      <c r="O647" s="60"/>
      <c r="P647" s="60"/>
      <c r="Q647" s="60"/>
      <c r="R647" s="60"/>
      <c r="S647" s="60"/>
      <c r="T647" s="61"/>
      <c r="AT647" s="17" t="s">
        <v>247</v>
      </c>
      <c r="AU647" s="17" t="s">
        <v>79</v>
      </c>
    </row>
    <row r="648" spans="2:65" s="1" customFormat="1" ht="19" customHeight="1">
      <c r="B648" s="34"/>
      <c r="C648" s="184" t="s">
        <v>1242</v>
      </c>
      <c r="D648" s="184" t="s">
        <v>240</v>
      </c>
      <c r="E648" s="185" t="s">
        <v>1243</v>
      </c>
      <c r="F648" s="186" t="s">
        <v>1244</v>
      </c>
      <c r="G648" s="187" t="s">
        <v>466</v>
      </c>
      <c r="H648" s="188">
        <v>304.5</v>
      </c>
      <c r="I648" s="189"/>
      <c r="J648" s="190">
        <f>ROUND(I648*H648,2)</f>
        <v>0</v>
      </c>
      <c r="K648" s="186" t="s">
        <v>244</v>
      </c>
      <c r="L648" s="38"/>
      <c r="M648" s="191" t="s">
        <v>1</v>
      </c>
      <c r="N648" s="192" t="s">
        <v>41</v>
      </c>
      <c r="O648" s="60"/>
      <c r="P648" s="193">
        <f>O648*H648</f>
        <v>0</v>
      </c>
      <c r="Q648" s="193">
        <v>5E-05</v>
      </c>
      <c r="R648" s="193">
        <f>Q648*H648</f>
        <v>0.015225</v>
      </c>
      <c r="S648" s="193">
        <v>0</v>
      </c>
      <c r="T648" s="194">
        <f>S648*H648</f>
        <v>0</v>
      </c>
      <c r="AR648" s="17" t="s">
        <v>330</v>
      </c>
      <c r="AT648" s="17" t="s">
        <v>240</v>
      </c>
      <c r="AU648" s="17" t="s">
        <v>79</v>
      </c>
      <c r="AY648" s="17" t="s">
        <v>238</v>
      </c>
      <c r="BE648" s="195">
        <f>IF(N648="základní",J648,0)</f>
        <v>0</v>
      </c>
      <c r="BF648" s="195">
        <f>IF(N648="snížená",J648,0)</f>
        <v>0</v>
      </c>
      <c r="BG648" s="195">
        <f>IF(N648="zákl. přenesená",J648,0)</f>
        <v>0</v>
      </c>
      <c r="BH648" s="195">
        <f>IF(N648="sníž. přenesená",J648,0)</f>
        <v>0</v>
      </c>
      <c r="BI648" s="195">
        <f>IF(N648="nulová",J648,0)</f>
        <v>0</v>
      </c>
      <c r="BJ648" s="17" t="s">
        <v>77</v>
      </c>
      <c r="BK648" s="195">
        <f>ROUND(I648*H648,2)</f>
        <v>0</v>
      </c>
      <c r="BL648" s="17" t="s">
        <v>330</v>
      </c>
      <c r="BM648" s="17" t="s">
        <v>1245</v>
      </c>
    </row>
    <row r="649" spans="2:47" s="1" customFormat="1" ht="10">
      <c r="B649" s="34"/>
      <c r="C649" s="35"/>
      <c r="D649" s="196" t="s">
        <v>247</v>
      </c>
      <c r="E649" s="35"/>
      <c r="F649" s="197" t="s">
        <v>1246</v>
      </c>
      <c r="G649" s="35"/>
      <c r="H649" s="35"/>
      <c r="I649" s="113"/>
      <c r="J649" s="35"/>
      <c r="K649" s="35"/>
      <c r="L649" s="38"/>
      <c r="M649" s="198"/>
      <c r="N649" s="60"/>
      <c r="O649" s="60"/>
      <c r="P649" s="60"/>
      <c r="Q649" s="60"/>
      <c r="R649" s="60"/>
      <c r="S649" s="60"/>
      <c r="T649" s="61"/>
      <c r="AT649" s="17" t="s">
        <v>247</v>
      </c>
      <c r="AU649" s="17" t="s">
        <v>79</v>
      </c>
    </row>
    <row r="650" spans="2:51" s="12" customFormat="1" ht="10">
      <c r="B650" s="199"/>
      <c r="C650" s="200"/>
      <c r="D650" s="196" t="s">
        <v>249</v>
      </c>
      <c r="E650" s="201" t="s">
        <v>1</v>
      </c>
      <c r="F650" s="202" t="s">
        <v>1247</v>
      </c>
      <c r="G650" s="200"/>
      <c r="H650" s="203">
        <v>304.5</v>
      </c>
      <c r="I650" s="204"/>
      <c r="J650" s="200"/>
      <c r="K650" s="200"/>
      <c r="L650" s="205"/>
      <c r="M650" s="206"/>
      <c r="N650" s="207"/>
      <c r="O650" s="207"/>
      <c r="P650" s="207"/>
      <c r="Q650" s="207"/>
      <c r="R650" s="207"/>
      <c r="S650" s="207"/>
      <c r="T650" s="208"/>
      <c r="AT650" s="209" t="s">
        <v>249</v>
      </c>
      <c r="AU650" s="209" t="s">
        <v>79</v>
      </c>
      <c r="AV650" s="12" t="s">
        <v>79</v>
      </c>
      <c r="AW650" s="12" t="s">
        <v>32</v>
      </c>
      <c r="AX650" s="12" t="s">
        <v>77</v>
      </c>
      <c r="AY650" s="209" t="s">
        <v>238</v>
      </c>
    </row>
    <row r="651" spans="2:65" s="1" customFormat="1" ht="19" customHeight="1">
      <c r="B651" s="34"/>
      <c r="C651" s="221" t="s">
        <v>1248</v>
      </c>
      <c r="D651" s="221" t="s">
        <v>361</v>
      </c>
      <c r="E651" s="222" t="s">
        <v>1249</v>
      </c>
      <c r="F651" s="223" t="s">
        <v>1250</v>
      </c>
      <c r="G651" s="224" t="s">
        <v>466</v>
      </c>
      <c r="H651" s="225">
        <v>304.5</v>
      </c>
      <c r="I651" s="226"/>
      <c r="J651" s="227">
        <f>ROUND(I651*H651,2)</f>
        <v>0</v>
      </c>
      <c r="K651" s="223" t="s">
        <v>1</v>
      </c>
      <c r="L651" s="228"/>
      <c r="M651" s="229" t="s">
        <v>1</v>
      </c>
      <c r="N651" s="230" t="s">
        <v>41</v>
      </c>
      <c r="O651" s="60"/>
      <c r="P651" s="193">
        <f>O651*H651</f>
        <v>0</v>
      </c>
      <c r="Q651" s="193">
        <v>0.001</v>
      </c>
      <c r="R651" s="193">
        <f>Q651*H651</f>
        <v>0.3045</v>
      </c>
      <c r="S651" s="193">
        <v>0</v>
      </c>
      <c r="T651" s="194">
        <f>S651*H651</f>
        <v>0</v>
      </c>
      <c r="AR651" s="17" t="s">
        <v>425</v>
      </c>
      <c r="AT651" s="17" t="s">
        <v>361</v>
      </c>
      <c r="AU651" s="17" t="s">
        <v>79</v>
      </c>
      <c r="AY651" s="17" t="s">
        <v>238</v>
      </c>
      <c r="BE651" s="195">
        <f>IF(N651="základní",J651,0)</f>
        <v>0</v>
      </c>
      <c r="BF651" s="195">
        <f>IF(N651="snížená",J651,0)</f>
        <v>0</v>
      </c>
      <c r="BG651" s="195">
        <f>IF(N651="zákl. přenesená",J651,0)</f>
        <v>0</v>
      </c>
      <c r="BH651" s="195">
        <f>IF(N651="sníž. přenesená",J651,0)</f>
        <v>0</v>
      </c>
      <c r="BI651" s="195">
        <f>IF(N651="nulová",J651,0)</f>
        <v>0</v>
      </c>
      <c r="BJ651" s="17" t="s">
        <v>77</v>
      </c>
      <c r="BK651" s="195">
        <f>ROUND(I651*H651,2)</f>
        <v>0</v>
      </c>
      <c r="BL651" s="17" t="s">
        <v>330</v>
      </c>
      <c r="BM651" s="17" t="s">
        <v>1251</v>
      </c>
    </row>
    <row r="652" spans="2:47" s="1" customFormat="1" ht="18">
      <c r="B652" s="34"/>
      <c r="C652" s="35"/>
      <c r="D652" s="196" t="s">
        <v>247</v>
      </c>
      <c r="E652" s="35"/>
      <c r="F652" s="197" t="s">
        <v>1250</v>
      </c>
      <c r="G652" s="35"/>
      <c r="H652" s="35"/>
      <c r="I652" s="113"/>
      <c r="J652" s="35"/>
      <c r="K652" s="35"/>
      <c r="L652" s="38"/>
      <c r="M652" s="198"/>
      <c r="N652" s="60"/>
      <c r="O652" s="60"/>
      <c r="P652" s="60"/>
      <c r="Q652" s="60"/>
      <c r="R652" s="60"/>
      <c r="S652" s="60"/>
      <c r="T652" s="61"/>
      <c r="AT652" s="17" t="s">
        <v>247</v>
      </c>
      <c r="AU652" s="17" t="s">
        <v>79</v>
      </c>
    </row>
    <row r="653" spans="2:65" s="1" customFormat="1" ht="19" customHeight="1">
      <c r="B653" s="34"/>
      <c r="C653" s="184" t="s">
        <v>1252</v>
      </c>
      <c r="D653" s="184" t="s">
        <v>240</v>
      </c>
      <c r="E653" s="185" t="s">
        <v>1253</v>
      </c>
      <c r="F653" s="186" t="s">
        <v>1254</v>
      </c>
      <c r="G653" s="187" t="s">
        <v>390</v>
      </c>
      <c r="H653" s="188">
        <v>1</v>
      </c>
      <c r="I653" s="189"/>
      <c r="J653" s="190">
        <f>ROUND(I653*H653,2)</f>
        <v>0</v>
      </c>
      <c r="K653" s="186" t="s">
        <v>244</v>
      </c>
      <c r="L653" s="38"/>
      <c r="M653" s="191" t="s">
        <v>1</v>
      </c>
      <c r="N653" s="192" t="s">
        <v>41</v>
      </c>
      <c r="O653" s="60"/>
      <c r="P653" s="193">
        <f>O653*H653</f>
        <v>0</v>
      </c>
      <c r="Q653" s="193">
        <v>0</v>
      </c>
      <c r="R653" s="193">
        <f>Q653*H653</f>
        <v>0</v>
      </c>
      <c r="S653" s="193">
        <v>0</v>
      </c>
      <c r="T653" s="194">
        <f>S653*H653</f>
        <v>0</v>
      </c>
      <c r="AR653" s="17" t="s">
        <v>330</v>
      </c>
      <c r="AT653" s="17" t="s">
        <v>240</v>
      </c>
      <c r="AU653" s="17" t="s">
        <v>79</v>
      </c>
      <c r="AY653" s="17" t="s">
        <v>238</v>
      </c>
      <c r="BE653" s="195">
        <f>IF(N653="základní",J653,0)</f>
        <v>0</v>
      </c>
      <c r="BF653" s="195">
        <f>IF(N653="snížená",J653,0)</f>
        <v>0</v>
      </c>
      <c r="BG653" s="195">
        <f>IF(N653="zákl. přenesená",J653,0)</f>
        <v>0</v>
      </c>
      <c r="BH653" s="195">
        <f>IF(N653="sníž. přenesená",J653,0)</f>
        <v>0</v>
      </c>
      <c r="BI653" s="195">
        <f>IF(N653="nulová",J653,0)</f>
        <v>0</v>
      </c>
      <c r="BJ653" s="17" t="s">
        <v>77</v>
      </c>
      <c r="BK653" s="195">
        <f>ROUND(I653*H653,2)</f>
        <v>0</v>
      </c>
      <c r="BL653" s="17" t="s">
        <v>330</v>
      </c>
      <c r="BM653" s="17" t="s">
        <v>1255</v>
      </c>
    </row>
    <row r="654" spans="2:47" s="1" customFormat="1" ht="10">
      <c r="B654" s="34"/>
      <c r="C654" s="35"/>
      <c r="D654" s="196" t="s">
        <v>247</v>
      </c>
      <c r="E654" s="35"/>
      <c r="F654" s="197" t="s">
        <v>1256</v>
      </c>
      <c r="G654" s="35"/>
      <c r="H654" s="35"/>
      <c r="I654" s="113"/>
      <c r="J654" s="35"/>
      <c r="K654" s="35"/>
      <c r="L654" s="38"/>
      <c r="M654" s="198"/>
      <c r="N654" s="60"/>
      <c r="O654" s="60"/>
      <c r="P654" s="60"/>
      <c r="Q654" s="60"/>
      <c r="R654" s="60"/>
      <c r="S654" s="60"/>
      <c r="T654" s="61"/>
      <c r="AT654" s="17" t="s">
        <v>247</v>
      </c>
      <c r="AU654" s="17" t="s">
        <v>79</v>
      </c>
    </row>
    <row r="655" spans="2:65" s="1" customFormat="1" ht="28.5" customHeight="1">
      <c r="B655" s="34"/>
      <c r="C655" s="221" t="s">
        <v>1257</v>
      </c>
      <c r="D655" s="221" t="s">
        <v>361</v>
      </c>
      <c r="E655" s="222" t="s">
        <v>1258</v>
      </c>
      <c r="F655" s="223" t="s">
        <v>1259</v>
      </c>
      <c r="G655" s="224" t="s">
        <v>390</v>
      </c>
      <c r="H655" s="225">
        <v>1</v>
      </c>
      <c r="I655" s="226"/>
      <c r="J655" s="227">
        <f>ROUND(I655*H655,2)</f>
        <v>0</v>
      </c>
      <c r="K655" s="223" t="s">
        <v>1</v>
      </c>
      <c r="L655" s="228"/>
      <c r="M655" s="229" t="s">
        <v>1</v>
      </c>
      <c r="N655" s="230" t="s">
        <v>41</v>
      </c>
      <c r="O655" s="60"/>
      <c r="P655" s="193">
        <f>O655*H655</f>
        <v>0</v>
      </c>
      <c r="Q655" s="193">
        <v>0.065</v>
      </c>
      <c r="R655" s="193">
        <f>Q655*H655</f>
        <v>0.065</v>
      </c>
      <c r="S655" s="193">
        <v>0</v>
      </c>
      <c r="T655" s="194">
        <f>S655*H655</f>
        <v>0</v>
      </c>
      <c r="AR655" s="17" t="s">
        <v>425</v>
      </c>
      <c r="AT655" s="17" t="s">
        <v>361</v>
      </c>
      <c r="AU655" s="17" t="s">
        <v>79</v>
      </c>
      <c r="AY655" s="17" t="s">
        <v>238</v>
      </c>
      <c r="BE655" s="195">
        <f>IF(N655="základní",J655,0)</f>
        <v>0</v>
      </c>
      <c r="BF655" s="195">
        <f>IF(N655="snížená",J655,0)</f>
        <v>0</v>
      </c>
      <c r="BG655" s="195">
        <f>IF(N655="zákl. přenesená",J655,0)</f>
        <v>0</v>
      </c>
      <c r="BH655" s="195">
        <f>IF(N655="sníž. přenesená",J655,0)</f>
        <v>0</v>
      </c>
      <c r="BI655" s="195">
        <f>IF(N655="nulová",J655,0)</f>
        <v>0</v>
      </c>
      <c r="BJ655" s="17" t="s">
        <v>77</v>
      </c>
      <c r="BK655" s="195">
        <f>ROUND(I655*H655,2)</f>
        <v>0</v>
      </c>
      <c r="BL655" s="17" t="s">
        <v>330</v>
      </c>
      <c r="BM655" s="17" t="s">
        <v>1260</v>
      </c>
    </row>
    <row r="656" spans="2:65" s="1" customFormat="1" ht="19" customHeight="1">
      <c r="B656" s="34"/>
      <c r="C656" s="184" t="s">
        <v>1261</v>
      </c>
      <c r="D656" s="184" t="s">
        <v>240</v>
      </c>
      <c r="E656" s="185" t="s">
        <v>1262</v>
      </c>
      <c r="F656" s="186" t="s">
        <v>1263</v>
      </c>
      <c r="G656" s="187" t="s">
        <v>390</v>
      </c>
      <c r="H656" s="188">
        <v>1</v>
      </c>
      <c r="I656" s="189"/>
      <c r="J656" s="190">
        <f>ROUND(I656*H656,2)</f>
        <v>0</v>
      </c>
      <c r="K656" s="186" t="s">
        <v>244</v>
      </c>
      <c r="L656" s="38"/>
      <c r="M656" s="191" t="s">
        <v>1</v>
      </c>
      <c r="N656" s="192" t="s">
        <v>41</v>
      </c>
      <c r="O656" s="60"/>
      <c r="P656" s="193">
        <f>O656*H656</f>
        <v>0</v>
      </c>
      <c r="Q656" s="193">
        <v>0.00033</v>
      </c>
      <c r="R656" s="193">
        <f>Q656*H656</f>
        <v>0.00033</v>
      </c>
      <c r="S656" s="193">
        <v>0</v>
      </c>
      <c r="T656" s="194">
        <f>S656*H656</f>
        <v>0</v>
      </c>
      <c r="AR656" s="17" t="s">
        <v>245</v>
      </c>
      <c r="AT656" s="17" t="s">
        <v>240</v>
      </c>
      <c r="AU656" s="17" t="s">
        <v>79</v>
      </c>
      <c r="AY656" s="17" t="s">
        <v>238</v>
      </c>
      <c r="BE656" s="195">
        <f>IF(N656="základní",J656,0)</f>
        <v>0</v>
      </c>
      <c r="BF656" s="195">
        <f>IF(N656="snížená",J656,0)</f>
        <v>0</v>
      </c>
      <c r="BG656" s="195">
        <f>IF(N656="zákl. přenesená",J656,0)</f>
        <v>0</v>
      </c>
      <c r="BH656" s="195">
        <f>IF(N656="sníž. přenesená",J656,0)</f>
        <v>0</v>
      </c>
      <c r="BI656" s="195">
        <f>IF(N656="nulová",J656,0)</f>
        <v>0</v>
      </c>
      <c r="BJ656" s="17" t="s">
        <v>77</v>
      </c>
      <c r="BK656" s="195">
        <f>ROUND(I656*H656,2)</f>
        <v>0</v>
      </c>
      <c r="BL656" s="17" t="s">
        <v>245</v>
      </c>
      <c r="BM656" s="17" t="s">
        <v>1264</v>
      </c>
    </row>
    <row r="657" spans="2:47" s="1" customFormat="1" ht="10">
      <c r="B657" s="34"/>
      <c r="C657" s="35"/>
      <c r="D657" s="196" t="s">
        <v>247</v>
      </c>
      <c r="E657" s="35"/>
      <c r="F657" s="197" t="s">
        <v>1265</v>
      </c>
      <c r="G657" s="35"/>
      <c r="H657" s="35"/>
      <c r="I657" s="113"/>
      <c r="J657" s="35"/>
      <c r="K657" s="35"/>
      <c r="L657" s="38"/>
      <c r="M657" s="198"/>
      <c r="N657" s="60"/>
      <c r="O657" s="60"/>
      <c r="P657" s="60"/>
      <c r="Q657" s="60"/>
      <c r="R657" s="60"/>
      <c r="S657" s="60"/>
      <c r="T657" s="61"/>
      <c r="AT657" s="17" t="s">
        <v>247</v>
      </c>
      <c r="AU657" s="17" t="s">
        <v>79</v>
      </c>
    </row>
    <row r="658" spans="2:65" s="1" customFormat="1" ht="19" customHeight="1">
      <c r="B658" s="34"/>
      <c r="C658" s="221" t="s">
        <v>1266</v>
      </c>
      <c r="D658" s="221" t="s">
        <v>361</v>
      </c>
      <c r="E658" s="222" t="s">
        <v>1267</v>
      </c>
      <c r="F658" s="223" t="s">
        <v>1268</v>
      </c>
      <c r="G658" s="224" t="s">
        <v>390</v>
      </c>
      <c r="H658" s="225">
        <v>1</v>
      </c>
      <c r="I658" s="226"/>
      <c r="J658" s="227">
        <f>ROUND(I658*H658,2)</f>
        <v>0</v>
      </c>
      <c r="K658" s="223" t="s">
        <v>505</v>
      </c>
      <c r="L658" s="228"/>
      <c r="M658" s="229" t="s">
        <v>1</v>
      </c>
      <c r="N658" s="230" t="s">
        <v>41</v>
      </c>
      <c r="O658" s="60"/>
      <c r="P658" s="193">
        <f>O658*H658</f>
        <v>0</v>
      </c>
      <c r="Q658" s="193">
        <v>0.077</v>
      </c>
      <c r="R658" s="193">
        <f>Q658*H658</f>
        <v>0.077</v>
      </c>
      <c r="S658" s="193">
        <v>0</v>
      </c>
      <c r="T658" s="194">
        <f>S658*H658</f>
        <v>0</v>
      </c>
      <c r="AR658" s="17" t="s">
        <v>288</v>
      </c>
      <c r="AT658" s="17" t="s">
        <v>361</v>
      </c>
      <c r="AU658" s="17" t="s">
        <v>79</v>
      </c>
      <c r="AY658" s="17" t="s">
        <v>238</v>
      </c>
      <c r="BE658" s="195">
        <f>IF(N658="základní",J658,0)</f>
        <v>0</v>
      </c>
      <c r="BF658" s="195">
        <f>IF(N658="snížená",J658,0)</f>
        <v>0</v>
      </c>
      <c r="BG658" s="195">
        <f>IF(N658="zákl. přenesená",J658,0)</f>
        <v>0</v>
      </c>
      <c r="BH658" s="195">
        <f>IF(N658="sníž. přenesená",J658,0)</f>
        <v>0</v>
      </c>
      <c r="BI658" s="195">
        <f>IF(N658="nulová",J658,0)</f>
        <v>0</v>
      </c>
      <c r="BJ658" s="17" t="s">
        <v>77</v>
      </c>
      <c r="BK658" s="195">
        <f>ROUND(I658*H658,2)</f>
        <v>0</v>
      </c>
      <c r="BL658" s="17" t="s">
        <v>245</v>
      </c>
      <c r="BM658" s="17" t="s">
        <v>1269</v>
      </c>
    </row>
    <row r="659" spans="2:65" s="1" customFormat="1" ht="14.5" customHeight="1">
      <c r="B659" s="34"/>
      <c r="C659" s="184" t="s">
        <v>1270</v>
      </c>
      <c r="D659" s="184" t="s">
        <v>240</v>
      </c>
      <c r="E659" s="185" t="s">
        <v>1271</v>
      </c>
      <c r="F659" s="186" t="s">
        <v>1272</v>
      </c>
      <c r="G659" s="187" t="s">
        <v>390</v>
      </c>
      <c r="H659" s="188">
        <v>1</v>
      </c>
      <c r="I659" s="189"/>
      <c r="J659" s="190">
        <f>ROUND(I659*H659,2)</f>
        <v>0</v>
      </c>
      <c r="K659" s="186" t="s">
        <v>1</v>
      </c>
      <c r="L659" s="38"/>
      <c r="M659" s="191" t="s">
        <v>1</v>
      </c>
      <c r="N659" s="192" t="s">
        <v>41</v>
      </c>
      <c r="O659" s="60"/>
      <c r="P659" s="193">
        <f>O659*H659</f>
        <v>0</v>
      </c>
      <c r="Q659" s="193">
        <v>0</v>
      </c>
      <c r="R659" s="193">
        <f>Q659*H659</f>
        <v>0</v>
      </c>
      <c r="S659" s="193">
        <v>0</v>
      </c>
      <c r="T659" s="194">
        <f>S659*H659</f>
        <v>0</v>
      </c>
      <c r="AR659" s="17" t="s">
        <v>245</v>
      </c>
      <c r="AT659" s="17" t="s">
        <v>240</v>
      </c>
      <c r="AU659" s="17" t="s">
        <v>79</v>
      </c>
      <c r="AY659" s="17" t="s">
        <v>238</v>
      </c>
      <c r="BE659" s="195">
        <f>IF(N659="základní",J659,0)</f>
        <v>0</v>
      </c>
      <c r="BF659" s="195">
        <f>IF(N659="snížená",J659,0)</f>
        <v>0</v>
      </c>
      <c r="BG659" s="195">
        <f>IF(N659="zákl. přenesená",J659,0)</f>
        <v>0</v>
      </c>
      <c r="BH659" s="195">
        <f>IF(N659="sníž. přenesená",J659,0)</f>
        <v>0</v>
      </c>
      <c r="BI659" s="195">
        <f>IF(N659="nulová",J659,0)</f>
        <v>0</v>
      </c>
      <c r="BJ659" s="17" t="s">
        <v>77</v>
      </c>
      <c r="BK659" s="195">
        <f>ROUND(I659*H659,2)</f>
        <v>0</v>
      </c>
      <c r="BL659" s="17" t="s">
        <v>245</v>
      </c>
      <c r="BM659" s="17" t="s">
        <v>1273</v>
      </c>
    </row>
    <row r="660" spans="2:47" s="1" customFormat="1" ht="10">
      <c r="B660" s="34"/>
      <c r="C660" s="35"/>
      <c r="D660" s="196" t="s">
        <v>247</v>
      </c>
      <c r="E660" s="35"/>
      <c r="F660" s="197" t="s">
        <v>1272</v>
      </c>
      <c r="G660" s="35"/>
      <c r="H660" s="35"/>
      <c r="I660" s="113"/>
      <c r="J660" s="35"/>
      <c r="K660" s="35"/>
      <c r="L660" s="38"/>
      <c r="M660" s="198"/>
      <c r="N660" s="60"/>
      <c r="O660" s="60"/>
      <c r="P660" s="60"/>
      <c r="Q660" s="60"/>
      <c r="R660" s="60"/>
      <c r="S660" s="60"/>
      <c r="T660" s="61"/>
      <c r="AT660" s="17" t="s">
        <v>247</v>
      </c>
      <c r="AU660" s="17" t="s">
        <v>79</v>
      </c>
    </row>
    <row r="661" spans="2:65" s="1" customFormat="1" ht="28.5" customHeight="1">
      <c r="B661" s="34"/>
      <c r="C661" s="184" t="s">
        <v>1274</v>
      </c>
      <c r="D661" s="184" t="s">
        <v>240</v>
      </c>
      <c r="E661" s="185" t="s">
        <v>1275</v>
      </c>
      <c r="F661" s="186" t="s">
        <v>1276</v>
      </c>
      <c r="G661" s="187" t="s">
        <v>390</v>
      </c>
      <c r="H661" s="188">
        <v>2</v>
      </c>
      <c r="I661" s="189"/>
      <c r="J661" s="190">
        <f>ROUND(I661*H661,2)</f>
        <v>0</v>
      </c>
      <c r="K661" s="186" t="s">
        <v>1</v>
      </c>
      <c r="L661" s="38"/>
      <c r="M661" s="191" t="s">
        <v>1</v>
      </c>
      <c r="N661" s="192" t="s">
        <v>41</v>
      </c>
      <c r="O661" s="60"/>
      <c r="P661" s="193">
        <f>O661*H661</f>
        <v>0</v>
      </c>
      <c r="Q661" s="193">
        <v>0.65</v>
      </c>
      <c r="R661" s="193">
        <f>Q661*H661</f>
        <v>1.3</v>
      </c>
      <c r="S661" s="193">
        <v>0</v>
      </c>
      <c r="T661" s="194">
        <f>S661*H661</f>
        <v>0</v>
      </c>
      <c r="AR661" s="17" t="s">
        <v>330</v>
      </c>
      <c r="AT661" s="17" t="s">
        <v>240</v>
      </c>
      <c r="AU661" s="17" t="s">
        <v>79</v>
      </c>
      <c r="AY661" s="17" t="s">
        <v>238</v>
      </c>
      <c r="BE661" s="195">
        <f>IF(N661="základní",J661,0)</f>
        <v>0</v>
      </c>
      <c r="BF661" s="195">
        <f>IF(N661="snížená",J661,0)</f>
        <v>0</v>
      </c>
      <c r="BG661" s="195">
        <f>IF(N661="zákl. přenesená",J661,0)</f>
        <v>0</v>
      </c>
      <c r="BH661" s="195">
        <f>IF(N661="sníž. přenesená",J661,0)</f>
        <v>0</v>
      </c>
      <c r="BI661" s="195">
        <f>IF(N661="nulová",J661,0)</f>
        <v>0</v>
      </c>
      <c r="BJ661" s="17" t="s">
        <v>77</v>
      </c>
      <c r="BK661" s="195">
        <f>ROUND(I661*H661,2)</f>
        <v>0</v>
      </c>
      <c r="BL661" s="17" t="s">
        <v>330</v>
      </c>
      <c r="BM661" s="17" t="s">
        <v>1277</v>
      </c>
    </row>
    <row r="662" spans="2:51" s="12" customFormat="1" ht="10">
      <c r="B662" s="199"/>
      <c r="C662" s="200"/>
      <c r="D662" s="196" t="s">
        <v>249</v>
      </c>
      <c r="E662" s="201" t="s">
        <v>1</v>
      </c>
      <c r="F662" s="202" t="s">
        <v>79</v>
      </c>
      <c r="G662" s="200"/>
      <c r="H662" s="203">
        <v>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249</v>
      </c>
      <c r="AU662" s="209" t="s">
        <v>79</v>
      </c>
      <c r="AV662" s="12" t="s">
        <v>79</v>
      </c>
      <c r="AW662" s="12" t="s">
        <v>32</v>
      </c>
      <c r="AX662" s="12" t="s">
        <v>77</v>
      </c>
      <c r="AY662" s="209" t="s">
        <v>238</v>
      </c>
    </row>
    <row r="663" spans="2:65" s="1" customFormat="1" ht="14.5" customHeight="1">
      <c r="B663" s="34"/>
      <c r="C663" s="184" t="s">
        <v>1278</v>
      </c>
      <c r="D663" s="184" t="s">
        <v>240</v>
      </c>
      <c r="E663" s="185" t="s">
        <v>1279</v>
      </c>
      <c r="F663" s="186" t="s">
        <v>1280</v>
      </c>
      <c r="G663" s="187" t="s">
        <v>768</v>
      </c>
      <c r="H663" s="188">
        <v>20</v>
      </c>
      <c r="I663" s="189"/>
      <c r="J663" s="190">
        <f>ROUND(I663*H663,2)</f>
        <v>0</v>
      </c>
      <c r="K663" s="186" t="s">
        <v>1</v>
      </c>
      <c r="L663" s="38"/>
      <c r="M663" s="191" t="s">
        <v>1</v>
      </c>
      <c r="N663" s="192" t="s">
        <v>41</v>
      </c>
      <c r="O663" s="60"/>
      <c r="P663" s="193">
        <f>O663*H663</f>
        <v>0</v>
      </c>
      <c r="Q663" s="193">
        <v>0</v>
      </c>
      <c r="R663" s="193">
        <f>Q663*H663</f>
        <v>0</v>
      </c>
      <c r="S663" s="193">
        <v>0</v>
      </c>
      <c r="T663" s="194">
        <f>S663*H663</f>
        <v>0</v>
      </c>
      <c r="AR663" s="17" t="s">
        <v>330</v>
      </c>
      <c r="AT663" s="17" t="s">
        <v>240</v>
      </c>
      <c r="AU663" s="17" t="s">
        <v>79</v>
      </c>
      <c r="AY663" s="17" t="s">
        <v>238</v>
      </c>
      <c r="BE663" s="195">
        <f>IF(N663="základní",J663,0)</f>
        <v>0</v>
      </c>
      <c r="BF663" s="195">
        <f>IF(N663="snížená",J663,0)</f>
        <v>0</v>
      </c>
      <c r="BG663" s="195">
        <f>IF(N663="zákl. přenesená",J663,0)</f>
        <v>0</v>
      </c>
      <c r="BH663" s="195">
        <f>IF(N663="sníž. přenesená",J663,0)</f>
        <v>0</v>
      </c>
      <c r="BI663" s="195">
        <f>IF(N663="nulová",J663,0)</f>
        <v>0</v>
      </c>
      <c r="BJ663" s="17" t="s">
        <v>77</v>
      </c>
      <c r="BK663" s="195">
        <f>ROUND(I663*H663,2)</f>
        <v>0</v>
      </c>
      <c r="BL663" s="17" t="s">
        <v>330</v>
      </c>
      <c r="BM663" s="17" t="s">
        <v>1281</v>
      </c>
    </row>
    <row r="664" spans="2:47" s="1" customFormat="1" ht="10">
      <c r="B664" s="34"/>
      <c r="C664" s="35"/>
      <c r="D664" s="196" t="s">
        <v>247</v>
      </c>
      <c r="E664" s="35"/>
      <c r="F664" s="197" t="s">
        <v>1280</v>
      </c>
      <c r="G664" s="35"/>
      <c r="H664" s="35"/>
      <c r="I664" s="113"/>
      <c r="J664" s="35"/>
      <c r="K664" s="35"/>
      <c r="L664" s="38"/>
      <c r="M664" s="198"/>
      <c r="N664" s="60"/>
      <c r="O664" s="60"/>
      <c r="P664" s="60"/>
      <c r="Q664" s="60"/>
      <c r="R664" s="60"/>
      <c r="S664" s="60"/>
      <c r="T664" s="61"/>
      <c r="AT664" s="17" t="s">
        <v>247</v>
      </c>
      <c r="AU664" s="17" t="s">
        <v>79</v>
      </c>
    </row>
    <row r="665" spans="2:65" s="1" customFormat="1" ht="14.5" customHeight="1">
      <c r="B665" s="34"/>
      <c r="C665" s="184" t="s">
        <v>1282</v>
      </c>
      <c r="D665" s="184" t="s">
        <v>240</v>
      </c>
      <c r="E665" s="185" t="s">
        <v>1283</v>
      </c>
      <c r="F665" s="186" t="s">
        <v>1284</v>
      </c>
      <c r="G665" s="187" t="s">
        <v>466</v>
      </c>
      <c r="H665" s="188">
        <v>645.226</v>
      </c>
      <c r="I665" s="189"/>
      <c r="J665" s="190">
        <f>ROUND(I665*H665,2)</f>
        <v>0</v>
      </c>
      <c r="K665" s="186" t="s">
        <v>1</v>
      </c>
      <c r="L665" s="38"/>
      <c r="M665" s="191" t="s">
        <v>1</v>
      </c>
      <c r="N665" s="192" t="s">
        <v>41</v>
      </c>
      <c r="O665" s="60"/>
      <c r="P665" s="193">
        <f>O665*H665</f>
        <v>0</v>
      </c>
      <c r="Q665" s="193">
        <v>5E-05</v>
      </c>
      <c r="R665" s="193">
        <f>Q665*H665</f>
        <v>0.0322613</v>
      </c>
      <c r="S665" s="193">
        <v>0</v>
      </c>
      <c r="T665" s="194">
        <f>S665*H665</f>
        <v>0</v>
      </c>
      <c r="AR665" s="17" t="s">
        <v>330</v>
      </c>
      <c r="AT665" s="17" t="s">
        <v>240</v>
      </c>
      <c r="AU665" s="17" t="s">
        <v>79</v>
      </c>
      <c r="AY665" s="17" t="s">
        <v>238</v>
      </c>
      <c r="BE665" s="195">
        <f>IF(N665="základní",J665,0)</f>
        <v>0</v>
      </c>
      <c r="BF665" s="195">
        <f>IF(N665="snížená",J665,0)</f>
        <v>0</v>
      </c>
      <c r="BG665" s="195">
        <f>IF(N665="zákl. přenesená",J665,0)</f>
        <v>0</v>
      </c>
      <c r="BH665" s="195">
        <f>IF(N665="sníž. přenesená",J665,0)</f>
        <v>0</v>
      </c>
      <c r="BI665" s="195">
        <f>IF(N665="nulová",J665,0)</f>
        <v>0</v>
      </c>
      <c r="BJ665" s="17" t="s">
        <v>77</v>
      </c>
      <c r="BK665" s="195">
        <f>ROUND(I665*H665,2)</f>
        <v>0</v>
      </c>
      <c r="BL665" s="17" t="s">
        <v>330</v>
      </c>
      <c r="BM665" s="17" t="s">
        <v>1285</v>
      </c>
    </row>
    <row r="666" spans="2:47" s="1" customFormat="1" ht="10">
      <c r="B666" s="34"/>
      <c r="C666" s="35"/>
      <c r="D666" s="196" t="s">
        <v>247</v>
      </c>
      <c r="E666" s="35"/>
      <c r="F666" s="197" t="s">
        <v>1286</v>
      </c>
      <c r="G666" s="35"/>
      <c r="H666" s="35"/>
      <c r="I666" s="113"/>
      <c r="J666" s="35"/>
      <c r="K666" s="35"/>
      <c r="L666" s="38"/>
      <c r="M666" s="198"/>
      <c r="N666" s="60"/>
      <c r="O666" s="60"/>
      <c r="P666" s="60"/>
      <c r="Q666" s="60"/>
      <c r="R666" s="60"/>
      <c r="S666" s="60"/>
      <c r="T666" s="61"/>
      <c r="AT666" s="17" t="s">
        <v>247</v>
      </c>
      <c r="AU666" s="17" t="s">
        <v>79</v>
      </c>
    </row>
    <row r="667" spans="2:51" s="14" customFormat="1" ht="10">
      <c r="B667" s="232"/>
      <c r="C667" s="233"/>
      <c r="D667" s="196" t="s">
        <v>249</v>
      </c>
      <c r="E667" s="234" t="s">
        <v>1</v>
      </c>
      <c r="F667" s="235" t="s">
        <v>1287</v>
      </c>
      <c r="G667" s="233"/>
      <c r="H667" s="234" t="s">
        <v>1</v>
      </c>
      <c r="I667" s="236"/>
      <c r="J667" s="233"/>
      <c r="K667" s="233"/>
      <c r="L667" s="237"/>
      <c r="M667" s="238"/>
      <c r="N667" s="239"/>
      <c r="O667" s="239"/>
      <c r="P667" s="239"/>
      <c r="Q667" s="239"/>
      <c r="R667" s="239"/>
      <c r="S667" s="239"/>
      <c r="T667" s="240"/>
      <c r="AT667" s="241" t="s">
        <v>249</v>
      </c>
      <c r="AU667" s="241" t="s">
        <v>79</v>
      </c>
      <c r="AV667" s="14" t="s">
        <v>77</v>
      </c>
      <c r="AW667" s="14" t="s">
        <v>32</v>
      </c>
      <c r="AX667" s="14" t="s">
        <v>70</v>
      </c>
      <c r="AY667" s="241" t="s">
        <v>238</v>
      </c>
    </row>
    <row r="668" spans="2:51" s="12" customFormat="1" ht="10">
      <c r="B668" s="199"/>
      <c r="C668" s="200"/>
      <c r="D668" s="196" t="s">
        <v>249</v>
      </c>
      <c r="E668" s="201" t="s">
        <v>1</v>
      </c>
      <c r="F668" s="202" t="s">
        <v>1288</v>
      </c>
      <c r="G668" s="200"/>
      <c r="H668" s="203">
        <v>560.772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249</v>
      </c>
      <c r="AU668" s="209" t="s">
        <v>79</v>
      </c>
      <c r="AV668" s="12" t="s">
        <v>79</v>
      </c>
      <c r="AW668" s="12" t="s">
        <v>32</v>
      </c>
      <c r="AX668" s="12" t="s">
        <v>70</v>
      </c>
      <c r="AY668" s="209" t="s">
        <v>238</v>
      </c>
    </row>
    <row r="669" spans="2:51" s="12" customFormat="1" ht="10">
      <c r="B669" s="199"/>
      <c r="C669" s="200"/>
      <c r="D669" s="196" t="s">
        <v>249</v>
      </c>
      <c r="E669" s="201" t="s">
        <v>1</v>
      </c>
      <c r="F669" s="202" t="s">
        <v>1289</v>
      </c>
      <c r="G669" s="200"/>
      <c r="H669" s="203">
        <v>84.454</v>
      </c>
      <c r="I669" s="204"/>
      <c r="J669" s="200"/>
      <c r="K669" s="200"/>
      <c r="L669" s="205"/>
      <c r="M669" s="206"/>
      <c r="N669" s="207"/>
      <c r="O669" s="207"/>
      <c r="P669" s="207"/>
      <c r="Q669" s="207"/>
      <c r="R669" s="207"/>
      <c r="S669" s="207"/>
      <c r="T669" s="208"/>
      <c r="AT669" s="209" t="s">
        <v>249</v>
      </c>
      <c r="AU669" s="209" t="s">
        <v>79</v>
      </c>
      <c r="AV669" s="12" t="s">
        <v>79</v>
      </c>
      <c r="AW669" s="12" t="s">
        <v>32</v>
      </c>
      <c r="AX669" s="12" t="s">
        <v>70</v>
      </c>
      <c r="AY669" s="209" t="s">
        <v>238</v>
      </c>
    </row>
    <row r="670" spans="2:51" s="13" customFormat="1" ht="10">
      <c r="B670" s="210"/>
      <c r="C670" s="211"/>
      <c r="D670" s="196" t="s">
        <v>249</v>
      </c>
      <c r="E670" s="212" t="s">
        <v>185</v>
      </c>
      <c r="F670" s="213" t="s">
        <v>252</v>
      </c>
      <c r="G670" s="211"/>
      <c r="H670" s="214">
        <v>645.226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249</v>
      </c>
      <c r="AU670" s="220" t="s">
        <v>79</v>
      </c>
      <c r="AV670" s="13" t="s">
        <v>245</v>
      </c>
      <c r="AW670" s="13" t="s">
        <v>32</v>
      </c>
      <c r="AX670" s="13" t="s">
        <v>77</v>
      </c>
      <c r="AY670" s="220" t="s">
        <v>238</v>
      </c>
    </row>
    <row r="671" spans="2:65" s="1" customFormat="1" ht="14.5" customHeight="1">
      <c r="B671" s="34"/>
      <c r="C671" s="221" t="s">
        <v>1290</v>
      </c>
      <c r="D671" s="221" t="s">
        <v>361</v>
      </c>
      <c r="E671" s="222" t="s">
        <v>1291</v>
      </c>
      <c r="F671" s="223" t="s">
        <v>1292</v>
      </c>
      <c r="G671" s="224" t="s">
        <v>466</v>
      </c>
      <c r="H671" s="225">
        <v>645.226</v>
      </c>
      <c r="I671" s="226"/>
      <c r="J671" s="227">
        <f>ROUND(I671*H671,2)</f>
        <v>0</v>
      </c>
      <c r="K671" s="223" t="s">
        <v>1</v>
      </c>
      <c r="L671" s="228"/>
      <c r="M671" s="229" t="s">
        <v>1</v>
      </c>
      <c r="N671" s="230" t="s">
        <v>41</v>
      </c>
      <c r="O671" s="60"/>
      <c r="P671" s="193">
        <f>O671*H671</f>
        <v>0</v>
      </c>
      <c r="Q671" s="193">
        <v>0</v>
      </c>
      <c r="R671" s="193">
        <f>Q671*H671</f>
        <v>0</v>
      </c>
      <c r="S671" s="193">
        <v>0</v>
      </c>
      <c r="T671" s="194">
        <f>S671*H671</f>
        <v>0</v>
      </c>
      <c r="AR671" s="17" t="s">
        <v>425</v>
      </c>
      <c r="AT671" s="17" t="s">
        <v>361</v>
      </c>
      <c r="AU671" s="17" t="s">
        <v>79</v>
      </c>
      <c r="AY671" s="17" t="s">
        <v>238</v>
      </c>
      <c r="BE671" s="195">
        <f>IF(N671="základní",J671,0)</f>
        <v>0</v>
      </c>
      <c r="BF671" s="195">
        <f>IF(N671="snížená",J671,0)</f>
        <v>0</v>
      </c>
      <c r="BG671" s="195">
        <f>IF(N671="zákl. přenesená",J671,0)</f>
        <v>0</v>
      </c>
      <c r="BH671" s="195">
        <f>IF(N671="sníž. přenesená",J671,0)</f>
        <v>0</v>
      </c>
      <c r="BI671" s="195">
        <f>IF(N671="nulová",J671,0)</f>
        <v>0</v>
      </c>
      <c r="BJ671" s="17" t="s">
        <v>77</v>
      </c>
      <c r="BK671" s="195">
        <f>ROUND(I671*H671,2)</f>
        <v>0</v>
      </c>
      <c r="BL671" s="17" t="s">
        <v>330</v>
      </c>
      <c r="BM671" s="17" t="s">
        <v>1293</v>
      </c>
    </row>
    <row r="672" spans="2:47" s="1" customFormat="1" ht="10">
      <c r="B672" s="34"/>
      <c r="C672" s="35"/>
      <c r="D672" s="196" t="s">
        <v>247</v>
      </c>
      <c r="E672" s="35"/>
      <c r="F672" s="197" t="s">
        <v>1292</v>
      </c>
      <c r="G672" s="35"/>
      <c r="H672" s="35"/>
      <c r="I672" s="113"/>
      <c r="J672" s="35"/>
      <c r="K672" s="35"/>
      <c r="L672" s="38"/>
      <c r="M672" s="198"/>
      <c r="N672" s="60"/>
      <c r="O672" s="60"/>
      <c r="P672" s="60"/>
      <c r="Q672" s="60"/>
      <c r="R672" s="60"/>
      <c r="S672" s="60"/>
      <c r="T672" s="61"/>
      <c r="AT672" s="17" t="s">
        <v>247</v>
      </c>
      <c r="AU672" s="17" t="s">
        <v>79</v>
      </c>
    </row>
    <row r="673" spans="2:51" s="12" customFormat="1" ht="10">
      <c r="B673" s="199"/>
      <c r="C673" s="200"/>
      <c r="D673" s="196" t="s">
        <v>249</v>
      </c>
      <c r="E673" s="201" t="s">
        <v>1</v>
      </c>
      <c r="F673" s="202" t="s">
        <v>185</v>
      </c>
      <c r="G673" s="200"/>
      <c r="H673" s="203">
        <v>645.226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249</v>
      </c>
      <c r="AU673" s="209" t="s">
        <v>79</v>
      </c>
      <c r="AV673" s="12" t="s">
        <v>79</v>
      </c>
      <c r="AW673" s="12" t="s">
        <v>32</v>
      </c>
      <c r="AX673" s="12" t="s">
        <v>77</v>
      </c>
      <c r="AY673" s="209" t="s">
        <v>238</v>
      </c>
    </row>
    <row r="674" spans="2:65" s="1" customFormat="1" ht="19" customHeight="1">
      <c r="B674" s="34"/>
      <c r="C674" s="184" t="s">
        <v>1294</v>
      </c>
      <c r="D674" s="184" t="s">
        <v>240</v>
      </c>
      <c r="E674" s="185" t="s">
        <v>1295</v>
      </c>
      <c r="F674" s="186" t="s">
        <v>1296</v>
      </c>
      <c r="G674" s="187" t="s">
        <v>466</v>
      </c>
      <c r="H674" s="188">
        <v>343.2</v>
      </c>
      <c r="I674" s="189"/>
      <c r="J674" s="190">
        <f>ROUND(I674*H674,2)</f>
        <v>0</v>
      </c>
      <c r="K674" s="186" t="s">
        <v>244</v>
      </c>
      <c r="L674" s="38"/>
      <c r="M674" s="191" t="s">
        <v>1</v>
      </c>
      <c r="N674" s="192" t="s">
        <v>41</v>
      </c>
      <c r="O674" s="60"/>
      <c r="P674" s="193">
        <f>O674*H674</f>
        <v>0</v>
      </c>
      <c r="Q674" s="193">
        <v>0</v>
      </c>
      <c r="R674" s="193">
        <f>Q674*H674</f>
        <v>0</v>
      </c>
      <c r="S674" s="193">
        <v>0.001</v>
      </c>
      <c r="T674" s="194">
        <f>S674*H674</f>
        <v>0.3432</v>
      </c>
      <c r="AR674" s="17" t="s">
        <v>330</v>
      </c>
      <c r="AT674" s="17" t="s">
        <v>240</v>
      </c>
      <c r="AU674" s="17" t="s">
        <v>79</v>
      </c>
      <c r="AY674" s="17" t="s">
        <v>238</v>
      </c>
      <c r="BE674" s="195">
        <f>IF(N674="základní",J674,0)</f>
        <v>0</v>
      </c>
      <c r="BF674" s="195">
        <f>IF(N674="snížená",J674,0)</f>
        <v>0</v>
      </c>
      <c r="BG674" s="195">
        <f>IF(N674="zákl. přenesená",J674,0)</f>
        <v>0</v>
      </c>
      <c r="BH674" s="195">
        <f>IF(N674="sníž. přenesená",J674,0)</f>
        <v>0</v>
      </c>
      <c r="BI674" s="195">
        <f>IF(N674="nulová",J674,0)</f>
        <v>0</v>
      </c>
      <c r="BJ674" s="17" t="s">
        <v>77</v>
      </c>
      <c r="BK674" s="195">
        <f>ROUND(I674*H674,2)</f>
        <v>0</v>
      </c>
      <c r="BL674" s="17" t="s">
        <v>330</v>
      </c>
      <c r="BM674" s="17" t="s">
        <v>1297</v>
      </c>
    </row>
    <row r="675" spans="2:47" s="1" customFormat="1" ht="18">
      <c r="B675" s="34"/>
      <c r="C675" s="35"/>
      <c r="D675" s="196" t="s">
        <v>247</v>
      </c>
      <c r="E675" s="35"/>
      <c r="F675" s="197" t="s">
        <v>1298</v>
      </c>
      <c r="G675" s="35"/>
      <c r="H675" s="35"/>
      <c r="I675" s="113"/>
      <c r="J675" s="35"/>
      <c r="K675" s="35"/>
      <c r="L675" s="38"/>
      <c r="M675" s="198"/>
      <c r="N675" s="60"/>
      <c r="O675" s="60"/>
      <c r="P675" s="60"/>
      <c r="Q675" s="60"/>
      <c r="R675" s="60"/>
      <c r="S675" s="60"/>
      <c r="T675" s="61"/>
      <c r="AT675" s="17" t="s">
        <v>247</v>
      </c>
      <c r="AU675" s="17" t="s">
        <v>79</v>
      </c>
    </row>
    <row r="676" spans="2:51" s="12" customFormat="1" ht="10">
      <c r="B676" s="199"/>
      <c r="C676" s="200"/>
      <c r="D676" s="196" t="s">
        <v>249</v>
      </c>
      <c r="E676" s="201" t="s">
        <v>1</v>
      </c>
      <c r="F676" s="202" t="s">
        <v>1299</v>
      </c>
      <c r="G676" s="200"/>
      <c r="H676" s="203">
        <v>343.2</v>
      </c>
      <c r="I676" s="204"/>
      <c r="J676" s="200"/>
      <c r="K676" s="200"/>
      <c r="L676" s="205"/>
      <c r="M676" s="206"/>
      <c r="N676" s="207"/>
      <c r="O676" s="207"/>
      <c r="P676" s="207"/>
      <c r="Q676" s="207"/>
      <c r="R676" s="207"/>
      <c r="S676" s="207"/>
      <c r="T676" s="208"/>
      <c r="AT676" s="209" t="s">
        <v>249</v>
      </c>
      <c r="AU676" s="209" t="s">
        <v>79</v>
      </c>
      <c r="AV676" s="12" t="s">
        <v>79</v>
      </c>
      <c r="AW676" s="12" t="s">
        <v>32</v>
      </c>
      <c r="AX676" s="12" t="s">
        <v>77</v>
      </c>
      <c r="AY676" s="209" t="s">
        <v>238</v>
      </c>
    </row>
    <row r="677" spans="2:65" s="1" customFormat="1" ht="19" customHeight="1">
      <c r="B677" s="34"/>
      <c r="C677" s="184" t="s">
        <v>1300</v>
      </c>
      <c r="D677" s="184" t="s">
        <v>240</v>
      </c>
      <c r="E677" s="185" t="s">
        <v>1301</v>
      </c>
      <c r="F677" s="186" t="s">
        <v>1302</v>
      </c>
      <c r="G677" s="187" t="s">
        <v>333</v>
      </c>
      <c r="H677" s="188">
        <v>5.035</v>
      </c>
      <c r="I677" s="189"/>
      <c r="J677" s="190">
        <f>ROUND(I677*H677,2)</f>
        <v>0</v>
      </c>
      <c r="K677" s="186" t="s">
        <v>244</v>
      </c>
      <c r="L677" s="38"/>
      <c r="M677" s="191" t="s">
        <v>1</v>
      </c>
      <c r="N677" s="192" t="s">
        <v>41</v>
      </c>
      <c r="O677" s="60"/>
      <c r="P677" s="193">
        <f>O677*H677</f>
        <v>0</v>
      </c>
      <c r="Q677" s="193">
        <v>0</v>
      </c>
      <c r="R677" s="193">
        <f>Q677*H677</f>
        <v>0</v>
      </c>
      <c r="S677" s="193">
        <v>0</v>
      </c>
      <c r="T677" s="194">
        <f>S677*H677</f>
        <v>0</v>
      </c>
      <c r="AR677" s="17" t="s">
        <v>330</v>
      </c>
      <c r="AT677" s="17" t="s">
        <v>240</v>
      </c>
      <c r="AU677" s="17" t="s">
        <v>79</v>
      </c>
      <c r="AY677" s="17" t="s">
        <v>238</v>
      </c>
      <c r="BE677" s="195">
        <f>IF(N677="základní",J677,0)</f>
        <v>0</v>
      </c>
      <c r="BF677" s="195">
        <f>IF(N677="snížená",J677,0)</f>
        <v>0</v>
      </c>
      <c r="BG677" s="195">
        <f>IF(N677="zákl. přenesená",J677,0)</f>
        <v>0</v>
      </c>
      <c r="BH677" s="195">
        <f>IF(N677="sníž. přenesená",J677,0)</f>
        <v>0</v>
      </c>
      <c r="BI677" s="195">
        <f>IF(N677="nulová",J677,0)</f>
        <v>0</v>
      </c>
      <c r="BJ677" s="17" t="s">
        <v>77</v>
      </c>
      <c r="BK677" s="195">
        <f>ROUND(I677*H677,2)</f>
        <v>0</v>
      </c>
      <c r="BL677" s="17" t="s">
        <v>330</v>
      </c>
      <c r="BM677" s="17" t="s">
        <v>1303</v>
      </c>
    </row>
    <row r="678" spans="2:47" s="1" customFormat="1" ht="18">
      <c r="B678" s="34"/>
      <c r="C678" s="35"/>
      <c r="D678" s="196" t="s">
        <v>247</v>
      </c>
      <c r="E678" s="35"/>
      <c r="F678" s="197" t="s">
        <v>1304</v>
      </c>
      <c r="G678" s="35"/>
      <c r="H678" s="35"/>
      <c r="I678" s="113"/>
      <c r="J678" s="35"/>
      <c r="K678" s="35"/>
      <c r="L678" s="38"/>
      <c r="M678" s="198"/>
      <c r="N678" s="60"/>
      <c r="O678" s="60"/>
      <c r="P678" s="60"/>
      <c r="Q678" s="60"/>
      <c r="R678" s="60"/>
      <c r="S678" s="60"/>
      <c r="T678" s="61"/>
      <c r="AT678" s="17" t="s">
        <v>247</v>
      </c>
      <c r="AU678" s="17" t="s">
        <v>79</v>
      </c>
    </row>
    <row r="679" spans="2:63" s="11" customFormat="1" ht="22.75" customHeight="1">
      <c r="B679" s="168"/>
      <c r="C679" s="169"/>
      <c r="D679" s="170" t="s">
        <v>69</v>
      </c>
      <c r="E679" s="182" t="s">
        <v>1305</v>
      </c>
      <c r="F679" s="182" t="s">
        <v>1306</v>
      </c>
      <c r="G679" s="169"/>
      <c r="H679" s="169"/>
      <c r="I679" s="172"/>
      <c r="J679" s="183">
        <f>BK679</f>
        <v>0</v>
      </c>
      <c r="K679" s="169"/>
      <c r="L679" s="174"/>
      <c r="M679" s="175"/>
      <c r="N679" s="176"/>
      <c r="O679" s="176"/>
      <c r="P679" s="177">
        <f>SUM(P680:P689)</f>
        <v>0</v>
      </c>
      <c r="Q679" s="176"/>
      <c r="R679" s="177">
        <f>SUM(R680:R689)</f>
        <v>0.5846250000000001</v>
      </c>
      <c r="S679" s="176"/>
      <c r="T679" s="178">
        <f>SUM(T680:T689)</f>
        <v>0</v>
      </c>
      <c r="AR679" s="179" t="s">
        <v>79</v>
      </c>
      <c r="AT679" s="180" t="s">
        <v>69</v>
      </c>
      <c r="AU679" s="180" t="s">
        <v>77</v>
      </c>
      <c r="AY679" s="179" t="s">
        <v>238</v>
      </c>
      <c r="BK679" s="181">
        <f>SUM(BK680:BK689)</f>
        <v>0</v>
      </c>
    </row>
    <row r="680" spans="2:65" s="1" customFormat="1" ht="19" customHeight="1">
      <c r="B680" s="34"/>
      <c r="C680" s="184" t="s">
        <v>1307</v>
      </c>
      <c r="D680" s="184" t="s">
        <v>240</v>
      </c>
      <c r="E680" s="185" t="s">
        <v>1308</v>
      </c>
      <c r="F680" s="186" t="s">
        <v>1309</v>
      </c>
      <c r="G680" s="187" t="s">
        <v>357</v>
      </c>
      <c r="H680" s="188">
        <v>155.9</v>
      </c>
      <c r="I680" s="189"/>
      <c r="J680" s="190">
        <f>ROUND(I680*H680,2)</f>
        <v>0</v>
      </c>
      <c r="K680" s="186" t="s">
        <v>244</v>
      </c>
      <c r="L680" s="38"/>
      <c r="M680" s="191" t="s">
        <v>1</v>
      </c>
      <c r="N680" s="192" t="s">
        <v>41</v>
      </c>
      <c r="O680" s="60"/>
      <c r="P680" s="193">
        <f>O680*H680</f>
        <v>0</v>
      </c>
      <c r="Q680" s="193">
        <v>0.00025</v>
      </c>
      <c r="R680" s="193">
        <f>Q680*H680</f>
        <v>0.038975</v>
      </c>
      <c r="S680" s="193">
        <v>0</v>
      </c>
      <c r="T680" s="194">
        <f>S680*H680</f>
        <v>0</v>
      </c>
      <c r="AR680" s="17" t="s">
        <v>330</v>
      </c>
      <c r="AT680" s="17" t="s">
        <v>240</v>
      </c>
      <c r="AU680" s="17" t="s">
        <v>79</v>
      </c>
      <c r="AY680" s="17" t="s">
        <v>238</v>
      </c>
      <c r="BE680" s="195">
        <f>IF(N680="základní",J680,0)</f>
        <v>0</v>
      </c>
      <c r="BF680" s="195">
        <f>IF(N680="snížená",J680,0)</f>
        <v>0</v>
      </c>
      <c r="BG680" s="195">
        <f>IF(N680="zákl. přenesená",J680,0)</f>
        <v>0</v>
      </c>
      <c r="BH680" s="195">
        <f>IF(N680="sníž. přenesená",J680,0)</f>
        <v>0</v>
      </c>
      <c r="BI680" s="195">
        <f>IF(N680="nulová",J680,0)</f>
        <v>0</v>
      </c>
      <c r="BJ680" s="17" t="s">
        <v>77</v>
      </c>
      <c r="BK680" s="195">
        <f>ROUND(I680*H680,2)</f>
        <v>0</v>
      </c>
      <c r="BL680" s="17" t="s">
        <v>330</v>
      </c>
      <c r="BM680" s="17" t="s">
        <v>1310</v>
      </c>
    </row>
    <row r="681" spans="2:47" s="1" customFormat="1" ht="10">
      <c r="B681" s="34"/>
      <c r="C681" s="35"/>
      <c r="D681" s="196" t="s">
        <v>247</v>
      </c>
      <c r="E681" s="35"/>
      <c r="F681" s="197" t="s">
        <v>1311</v>
      </c>
      <c r="G681" s="35"/>
      <c r="H681" s="35"/>
      <c r="I681" s="113"/>
      <c r="J681" s="35"/>
      <c r="K681" s="35"/>
      <c r="L681" s="38"/>
      <c r="M681" s="198"/>
      <c r="N681" s="60"/>
      <c r="O681" s="60"/>
      <c r="P681" s="60"/>
      <c r="Q681" s="60"/>
      <c r="R681" s="60"/>
      <c r="S681" s="60"/>
      <c r="T681" s="61"/>
      <c r="AT681" s="17" t="s">
        <v>247</v>
      </c>
      <c r="AU681" s="17" t="s">
        <v>79</v>
      </c>
    </row>
    <row r="682" spans="2:51" s="12" customFormat="1" ht="10">
      <c r="B682" s="199"/>
      <c r="C682" s="200"/>
      <c r="D682" s="196" t="s">
        <v>249</v>
      </c>
      <c r="E682" s="201" t="s">
        <v>1</v>
      </c>
      <c r="F682" s="202" t="s">
        <v>125</v>
      </c>
      <c r="G682" s="200"/>
      <c r="H682" s="203">
        <v>155.9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249</v>
      </c>
      <c r="AU682" s="209" t="s">
        <v>79</v>
      </c>
      <c r="AV682" s="12" t="s">
        <v>79</v>
      </c>
      <c r="AW682" s="12" t="s">
        <v>32</v>
      </c>
      <c r="AX682" s="12" t="s">
        <v>77</v>
      </c>
      <c r="AY682" s="209" t="s">
        <v>238</v>
      </c>
    </row>
    <row r="683" spans="2:65" s="1" customFormat="1" ht="19" customHeight="1">
      <c r="B683" s="34"/>
      <c r="C683" s="184" t="s">
        <v>1312</v>
      </c>
      <c r="D683" s="184" t="s">
        <v>240</v>
      </c>
      <c r="E683" s="185" t="s">
        <v>1313</v>
      </c>
      <c r="F683" s="186" t="s">
        <v>1314</v>
      </c>
      <c r="G683" s="187" t="s">
        <v>357</v>
      </c>
      <c r="H683" s="188">
        <v>155.9</v>
      </c>
      <c r="I683" s="189"/>
      <c r="J683" s="190">
        <f>ROUND(I683*H683,2)</f>
        <v>0</v>
      </c>
      <c r="K683" s="186" t="s">
        <v>244</v>
      </c>
      <c r="L683" s="38"/>
      <c r="M683" s="191" t="s">
        <v>1</v>
      </c>
      <c r="N683" s="192" t="s">
        <v>41</v>
      </c>
      <c r="O683" s="60"/>
      <c r="P683" s="193">
        <f>O683*H683</f>
        <v>0</v>
      </c>
      <c r="Q683" s="193">
        <v>0.0035</v>
      </c>
      <c r="R683" s="193">
        <f>Q683*H683</f>
        <v>0.5456500000000001</v>
      </c>
      <c r="S683" s="193">
        <v>0</v>
      </c>
      <c r="T683" s="194">
        <f>S683*H683</f>
        <v>0</v>
      </c>
      <c r="AR683" s="17" t="s">
        <v>330</v>
      </c>
      <c r="AT683" s="17" t="s">
        <v>240</v>
      </c>
      <c r="AU683" s="17" t="s">
        <v>79</v>
      </c>
      <c r="AY683" s="17" t="s">
        <v>238</v>
      </c>
      <c r="BE683" s="195">
        <f>IF(N683="základní",J683,0)</f>
        <v>0</v>
      </c>
      <c r="BF683" s="195">
        <f>IF(N683="snížená",J683,0)</f>
        <v>0</v>
      </c>
      <c r="BG683" s="195">
        <f>IF(N683="zákl. přenesená",J683,0)</f>
        <v>0</v>
      </c>
      <c r="BH683" s="195">
        <f>IF(N683="sníž. přenesená",J683,0)</f>
        <v>0</v>
      </c>
      <c r="BI683" s="195">
        <f>IF(N683="nulová",J683,0)</f>
        <v>0</v>
      </c>
      <c r="BJ683" s="17" t="s">
        <v>77</v>
      </c>
      <c r="BK683" s="195">
        <f>ROUND(I683*H683,2)</f>
        <v>0</v>
      </c>
      <c r="BL683" s="17" t="s">
        <v>330</v>
      </c>
      <c r="BM683" s="17" t="s">
        <v>1315</v>
      </c>
    </row>
    <row r="684" spans="2:47" s="1" customFormat="1" ht="10">
      <c r="B684" s="34"/>
      <c r="C684" s="35"/>
      <c r="D684" s="196" t="s">
        <v>247</v>
      </c>
      <c r="E684" s="35"/>
      <c r="F684" s="197" t="s">
        <v>1316</v>
      </c>
      <c r="G684" s="35"/>
      <c r="H684" s="35"/>
      <c r="I684" s="113"/>
      <c r="J684" s="35"/>
      <c r="K684" s="35"/>
      <c r="L684" s="38"/>
      <c r="M684" s="198"/>
      <c r="N684" s="60"/>
      <c r="O684" s="60"/>
      <c r="P684" s="60"/>
      <c r="Q684" s="60"/>
      <c r="R684" s="60"/>
      <c r="S684" s="60"/>
      <c r="T684" s="61"/>
      <c r="AT684" s="17" t="s">
        <v>247</v>
      </c>
      <c r="AU684" s="17" t="s">
        <v>79</v>
      </c>
    </row>
    <row r="685" spans="2:51" s="12" customFormat="1" ht="10">
      <c r="B685" s="199"/>
      <c r="C685" s="200"/>
      <c r="D685" s="196" t="s">
        <v>249</v>
      </c>
      <c r="E685" s="201" t="s">
        <v>1</v>
      </c>
      <c r="F685" s="202" t="s">
        <v>125</v>
      </c>
      <c r="G685" s="200"/>
      <c r="H685" s="203">
        <v>155.9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249</v>
      </c>
      <c r="AU685" s="209" t="s">
        <v>79</v>
      </c>
      <c r="AV685" s="12" t="s">
        <v>79</v>
      </c>
      <c r="AW685" s="12" t="s">
        <v>32</v>
      </c>
      <c r="AX685" s="12" t="s">
        <v>77</v>
      </c>
      <c r="AY685" s="209" t="s">
        <v>238</v>
      </c>
    </row>
    <row r="686" spans="2:65" s="1" customFormat="1" ht="19" customHeight="1">
      <c r="B686" s="34"/>
      <c r="C686" s="184" t="s">
        <v>1317</v>
      </c>
      <c r="D686" s="184" t="s">
        <v>240</v>
      </c>
      <c r="E686" s="185" t="s">
        <v>1318</v>
      </c>
      <c r="F686" s="186" t="s">
        <v>1319</v>
      </c>
      <c r="G686" s="187" t="s">
        <v>333</v>
      </c>
      <c r="H686" s="188">
        <v>0.585</v>
      </c>
      <c r="I686" s="189"/>
      <c r="J686" s="190">
        <f>ROUND(I686*H686,2)</f>
        <v>0</v>
      </c>
      <c r="K686" s="186" t="s">
        <v>244</v>
      </c>
      <c r="L686" s="38"/>
      <c r="M686" s="191" t="s">
        <v>1</v>
      </c>
      <c r="N686" s="192" t="s">
        <v>41</v>
      </c>
      <c r="O686" s="60"/>
      <c r="P686" s="193">
        <f>O686*H686</f>
        <v>0</v>
      </c>
      <c r="Q686" s="193">
        <v>0</v>
      </c>
      <c r="R686" s="193">
        <f>Q686*H686</f>
        <v>0</v>
      </c>
      <c r="S686" s="193">
        <v>0</v>
      </c>
      <c r="T686" s="194">
        <f>S686*H686</f>
        <v>0</v>
      </c>
      <c r="AR686" s="17" t="s">
        <v>330</v>
      </c>
      <c r="AT686" s="17" t="s">
        <v>240</v>
      </c>
      <c r="AU686" s="17" t="s">
        <v>79</v>
      </c>
      <c r="AY686" s="17" t="s">
        <v>238</v>
      </c>
      <c r="BE686" s="195">
        <f>IF(N686="základní",J686,0)</f>
        <v>0</v>
      </c>
      <c r="BF686" s="195">
        <f>IF(N686="snížená",J686,0)</f>
        <v>0</v>
      </c>
      <c r="BG686" s="195">
        <f>IF(N686="zákl. přenesená",J686,0)</f>
        <v>0</v>
      </c>
      <c r="BH686" s="195">
        <f>IF(N686="sníž. přenesená",J686,0)</f>
        <v>0</v>
      </c>
      <c r="BI686" s="195">
        <f>IF(N686="nulová",J686,0)</f>
        <v>0</v>
      </c>
      <c r="BJ686" s="17" t="s">
        <v>77</v>
      </c>
      <c r="BK686" s="195">
        <f>ROUND(I686*H686,2)</f>
        <v>0</v>
      </c>
      <c r="BL686" s="17" t="s">
        <v>330</v>
      </c>
      <c r="BM686" s="17" t="s">
        <v>1320</v>
      </c>
    </row>
    <row r="687" spans="2:47" s="1" customFormat="1" ht="18">
      <c r="B687" s="34"/>
      <c r="C687" s="35"/>
      <c r="D687" s="196" t="s">
        <v>247</v>
      </c>
      <c r="E687" s="35"/>
      <c r="F687" s="197" t="s">
        <v>1321</v>
      </c>
      <c r="G687" s="35"/>
      <c r="H687" s="35"/>
      <c r="I687" s="113"/>
      <c r="J687" s="35"/>
      <c r="K687" s="35"/>
      <c r="L687" s="38"/>
      <c r="M687" s="198"/>
      <c r="N687" s="60"/>
      <c r="O687" s="60"/>
      <c r="P687" s="60"/>
      <c r="Q687" s="60"/>
      <c r="R687" s="60"/>
      <c r="S687" s="60"/>
      <c r="T687" s="61"/>
      <c r="AT687" s="17" t="s">
        <v>247</v>
      </c>
      <c r="AU687" s="17" t="s">
        <v>79</v>
      </c>
    </row>
    <row r="688" spans="2:65" s="1" customFormat="1" ht="19" customHeight="1">
      <c r="B688" s="34"/>
      <c r="C688" s="184" t="s">
        <v>1322</v>
      </c>
      <c r="D688" s="184" t="s">
        <v>240</v>
      </c>
      <c r="E688" s="185" t="s">
        <v>1323</v>
      </c>
      <c r="F688" s="186" t="s">
        <v>1324</v>
      </c>
      <c r="G688" s="187" t="s">
        <v>333</v>
      </c>
      <c r="H688" s="188">
        <v>0.585</v>
      </c>
      <c r="I688" s="189"/>
      <c r="J688" s="190">
        <f>ROUND(I688*H688,2)</f>
        <v>0</v>
      </c>
      <c r="K688" s="186" t="s">
        <v>244</v>
      </c>
      <c r="L688" s="38"/>
      <c r="M688" s="191" t="s">
        <v>1</v>
      </c>
      <c r="N688" s="192" t="s">
        <v>41</v>
      </c>
      <c r="O688" s="60"/>
      <c r="P688" s="193">
        <f>O688*H688</f>
        <v>0</v>
      </c>
      <c r="Q688" s="193">
        <v>0</v>
      </c>
      <c r="R688" s="193">
        <f>Q688*H688</f>
        <v>0</v>
      </c>
      <c r="S688" s="193">
        <v>0</v>
      </c>
      <c r="T688" s="194">
        <f>S688*H688</f>
        <v>0</v>
      </c>
      <c r="AR688" s="17" t="s">
        <v>330</v>
      </c>
      <c r="AT688" s="17" t="s">
        <v>240</v>
      </c>
      <c r="AU688" s="17" t="s">
        <v>79</v>
      </c>
      <c r="AY688" s="17" t="s">
        <v>238</v>
      </c>
      <c r="BE688" s="195">
        <f>IF(N688="základní",J688,0)</f>
        <v>0</v>
      </c>
      <c r="BF688" s="195">
        <f>IF(N688="snížená",J688,0)</f>
        <v>0</v>
      </c>
      <c r="BG688" s="195">
        <f>IF(N688="zákl. přenesená",J688,0)</f>
        <v>0</v>
      </c>
      <c r="BH688" s="195">
        <f>IF(N688="sníž. přenesená",J688,0)</f>
        <v>0</v>
      </c>
      <c r="BI688" s="195">
        <f>IF(N688="nulová",J688,0)</f>
        <v>0</v>
      </c>
      <c r="BJ688" s="17" t="s">
        <v>77</v>
      </c>
      <c r="BK688" s="195">
        <f>ROUND(I688*H688,2)</f>
        <v>0</v>
      </c>
      <c r="BL688" s="17" t="s">
        <v>330</v>
      </c>
      <c r="BM688" s="17" t="s">
        <v>1325</v>
      </c>
    </row>
    <row r="689" spans="2:47" s="1" customFormat="1" ht="18">
      <c r="B689" s="34"/>
      <c r="C689" s="35"/>
      <c r="D689" s="196" t="s">
        <v>247</v>
      </c>
      <c r="E689" s="35"/>
      <c r="F689" s="197" t="s">
        <v>1326</v>
      </c>
      <c r="G689" s="35"/>
      <c r="H689" s="35"/>
      <c r="I689" s="113"/>
      <c r="J689" s="35"/>
      <c r="K689" s="35"/>
      <c r="L689" s="38"/>
      <c r="M689" s="198"/>
      <c r="N689" s="60"/>
      <c r="O689" s="60"/>
      <c r="P689" s="60"/>
      <c r="Q689" s="60"/>
      <c r="R689" s="60"/>
      <c r="S689" s="60"/>
      <c r="T689" s="61"/>
      <c r="AT689" s="17" t="s">
        <v>247</v>
      </c>
      <c r="AU689" s="17" t="s">
        <v>79</v>
      </c>
    </row>
    <row r="690" spans="2:63" s="11" customFormat="1" ht="22.75" customHeight="1">
      <c r="B690" s="168"/>
      <c r="C690" s="169"/>
      <c r="D690" s="170" t="s">
        <v>69</v>
      </c>
      <c r="E690" s="182" t="s">
        <v>1327</v>
      </c>
      <c r="F690" s="182" t="s">
        <v>1328</v>
      </c>
      <c r="G690" s="169"/>
      <c r="H690" s="169"/>
      <c r="I690" s="172"/>
      <c r="J690" s="183">
        <f>BK690</f>
        <v>0</v>
      </c>
      <c r="K690" s="169"/>
      <c r="L690" s="174"/>
      <c r="M690" s="175"/>
      <c r="N690" s="176"/>
      <c r="O690" s="176"/>
      <c r="P690" s="177">
        <f>SUM(P691:P695)</f>
        <v>0</v>
      </c>
      <c r="Q690" s="176"/>
      <c r="R690" s="177">
        <f>SUM(R691:R695)</f>
        <v>0.04116</v>
      </c>
      <c r="S690" s="176"/>
      <c r="T690" s="178">
        <f>SUM(T691:T695)</f>
        <v>0</v>
      </c>
      <c r="AR690" s="179" t="s">
        <v>79</v>
      </c>
      <c r="AT690" s="180" t="s">
        <v>69</v>
      </c>
      <c r="AU690" s="180" t="s">
        <v>77</v>
      </c>
      <c r="AY690" s="179" t="s">
        <v>238</v>
      </c>
      <c r="BK690" s="181">
        <f>SUM(BK691:BK695)</f>
        <v>0</v>
      </c>
    </row>
    <row r="691" spans="2:65" s="1" customFormat="1" ht="19" customHeight="1">
      <c r="B691" s="34"/>
      <c r="C691" s="184" t="s">
        <v>1329</v>
      </c>
      <c r="D691" s="184" t="s">
        <v>240</v>
      </c>
      <c r="E691" s="185" t="s">
        <v>1330</v>
      </c>
      <c r="F691" s="186" t="s">
        <v>1331</v>
      </c>
      <c r="G691" s="187" t="s">
        <v>281</v>
      </c>
      <c r="H691" s="188">
        <v>84</v>
      </c>
      <c r="I691" s="189"/>
      <c r="J691" s="190">
        <f>ROUND(I691*H691,2)</f>
        <v>0</v>
      </c>
      <c r="K691" s="186" t="s">
        <v>244</v>
      </c>
      <c r="L691" s="38"/>
      <c r="M691" s="191" t="s">
        <v>1</v>
      </c>
      <c r="N691" s="192" t="s">
        <v>41</v>
      </c>
      <c r="O691" s="60"/>
      <c r="P691" s="193">
        <f>O691*H691</f>
        <v>0</v>
      </c>
      <c r="Q691" s="193">
        <v>0.00049</v>
      </c>
      <c r="R691" s="193">
        <f>Q691*H691</f>
        <v>0.04116</v>
      </c>
      <c r="S691" s="193">
        <v>0</v>
      </c>
      <c r="T691" s="194">
        <f>S691*H691</f>
        <v>0</v>
      </c>
      <c r="AR691" s="17" t="s">
        <v>330</v>
      </c>
      <c r="AT691" s="17" t="s">
        <v>240</v>
      </c>
      <c r="AU691" s="17" t="s">
        <v>79</v>
      </c>
      <c r="AY691" s="17" t="s">
        <v>238</v>
      </c>
      <c r="BE691" s="195">
        <f>IF(N691="základní",J691,0)</f>
        <v>0</v>
      </c>
      <c r="BF691" s="195">
        <f>IF(N691="snížená",J691,0)</f>
        <v>0</v>
      </c>
      <c r="BG691" s="195">
        <f>IF(N691="zákl. přenesená",J691,0)</f>
        <v>0</v>
      </c>
      <c r="BH691" s="195">
        <f>IF(N691="sníž. přenesená",J691,0)</f>
        <v>0</v>
      </c>
      <c r="BI691" s="195">
        <f>IF(N691="nulová",J691,0)</f>
        <v>0</v>
      </c>
      <c r="BJ691" s="17" t="s">
        <v>77</v>
      </c>
      <c r="BK691" s="195">
        <f>ROUND(I691*H691,2)</f>
        <v>0</v>
      </c>
      <c r="BL691" s="17" t="s">
        <v>330</v>
      </c>
      <c r="BM691" s="17" t="s">
        <v>1332</v>
      </c>
    </row>
    <row r="692" spans="2:47" s="1" customFormat="1" ht="10">
      <c r="B692" s="34"/>
      <c r="C692" s="35"/>
      <c r="D692" s="196" t="s">
        <v>247</v>
      </c>
      <c r="E692" s="35"/>
      <c r="F692" s="197" t="s">
        <v>1333</v>
      </c>
      <c r="G692" s="35"/>
      <c r="H692" s="35"/>
      <c r="I692" s="113"/>
      <c r="J692" s="35"/>
      <c r="K692" s="35"/>
      <c r="L692" s="38"/>
      <c r="M692" s="198"/>
      <c r="N692" s="60"/>
      <c r="O692" s="60"/>
      <c r="P692" s="60"/>
      <c r="Q692" s="60"/>
      <c r="R692" s="60"/>
      <c r="S692" s="60"/>
      <c r="T692" s="61"/>
      <c r="AT692" s="17" t="s">
        <v>247</v>
      </c>
      <c r="AU692" s="17" t="s">
        <v>79</v>
      </c>
    </row>
    <row r="693" spans="2:51" s="12" customFormat="1" ht="10">
      <c r="B693" s="199"/>
      <c r="C693" s="200"/>
      <c r="D693" s="196" t="s">
        <v>249</v>
      </c>
      <c r="E693" s="201" t="s">
        <v>1</v>
      </c>
      <c r="F693" s="202" t="s">
        <v>1334</v>
      </c>
      <c r="G693" s="200"/>
      <c r="H693" s="203">
        <v>84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249</v>
      </c>
      <c r="AU693" s="209" t="s">
        <v>79</v>
      </c>
      <c r="AV693" s="12" t="s">
        <v>79</v>
      </c>
      <c r="AW693" s="12" t="s">
        <v>32</v>
      </c>
      <c r="AX693" s="12" t="s">
        <v>77</v>
      </c>
      <c r="AY693" s="209" t="s">
        <v>238</v>
      </c>
    </row>
    <row r="694" spans="2:65" s="1" customFormat="1" ht="19" customHeight="1">
      <c r="B694" s="34"/>
      <c r="C694" s="184" t="s">
        <v>1335</v>
      </c>
      <c r="D694" s="184" t="s">
        <v>240</v>
      </c>
      <c r="E694" s="185" t="s">
        <v>1336</v>
      </c>
      <c r="F694" s="186" t="s">
        <v>1337</v>
      </c>
      <c r="G694" s="187" t="s">
        <v>333</v>
      </c>
      <c r="H694" s="188">
        <v>0.041</v>
      </c>
      <c r="I694" s="189"/>
      <c r="J694" s="190">
        <f>ROUND(I694*H694,2)</f>
        <v>0</v>
      </c>
      <c r="K694" s="186" t="s">
        <v>244</v>
      </c>
      <c r="L694" s="38"/>
      <c r="M694" s="191" t="s">
        <v>1</v>
      </c>
      <c r="N694" s="192" t="s">
        <v>41</v>
      </c>
      <c r="O694" s="60"/>
      <c r="P694" s="193">
        <f>O694*H694</f>
        <v>0</v>
      </c>
      <c r="Q694" s="193">
        <v>0</v>
      </c>
      <c r="R694" s="193">
        <f>Q694*H694</f>
        <v>0</v>
      </c>
      <c r="S694" s="193">
        <v>0</v>
      </c>
      <c r="T694" s="194">
        <f>S694*H694</f>
        <v>0</v>
      </c>
      <c r="AR694" s="17" t="s">
        <v>330</v>
      </c>
      <c r="AT694" s="17" t="s">
        <v>240</v>
      </c>
      <c r="AU694" s="17" t="s">
        <v>79</v>
      </c>
      <c r="AY694" s="17" t="s">
        <v>238</v>
      </c>
      <c r="BE694" s="195">
        <f>IF(N694="základní",J694,0)</f>
        <v>0</v>
      </c>
      <c r="BF694" s="195">
        <f>IF(N694="snížená",J694,0)</f>
        <v>0</v>
      </c>
      <c r="BG694" s="195">
        <f>IF(N694="zákl. přenesená",J694,0)</f>
        <v>0</v>
      </c>
      <c r="BH694" s="195">
        <f>IF(N694="sníž. přenesená",J694,0)</f>
        <v>0</v>
      </c>
      <c r="BI694" s="195">
        <f>IF(N694="nulová",J694,0)</f>
        <v>0</v>
      </c>
      <c r="BJ694" s="17" t="s">
        <v>77</v>
      </c>
      <c r="BK694" s="195">
        <f>ROUND(I694*H694,2)</f>
        <v>0</v>
      </c>
      <c r="BL694" s="17" t="s">
        <v>330</v>
      </c>
      <c r="BM694" s="17" t="s">
        <v>1338</v>
      </c>
    </row>
    <row r="695" spans="2:47" s="1" customFormat="1" ht="18">
      <c r="B695" s="34"/>
      <c r="C695" s="35"/>
      <c r="D695" s="196" t="s">
        <v>247</v>
      </c>
      <c r="E695" s="35"/>
      <c r="F695" s="197" t="s">
        <v>1339</v>
      </c>
      <c r="G695" s="35"/>
      <c r="H695" s="35"/>
      <c r="I695" s="113"/>
      <c r="J695" s="35"/>
      <c r="K695" s="35"/>
      <c r="L695" s="38"/>
      <c r="M695" s="198"/>
      <c r="N695" s="60"/>
      <c r="O695" s="60"/>
      <c r="P695" s="60"/>
      <c r="Q695" s="60"/>
      <c r="R695" s="60"/>
      <c r="S695" s="60"/>
      <c r="T695" s="61"/>
      <c r="AT695" s="17" t="s">
        <v>247</v>
      </c>
      <c r="AU695" s="17" t="s">
        <v>79</v>
      </c>
    </row>
    <row r="696" spans="2:63" s="11" customFormat="1" ht="22.75" customHeight="1">
      <c r="B696" s="168"/>
      <c r="C696" s="169"/>
      <c r="D696" s="170" t="s">
        <v>69</v>
      </c>
      <c r="E696" s="182" t="s">
        <v>1340</v>
      </c>
      <c r="F696" s="182" t="s">
        <v>1341</v>
      </c>
      <c r="G696" s="169"/>
      <c r="H696" s="169"/>
      <c r="I696" s="172"/>
      <c r="J696" s="183">
        <f>BK696</f>
        <v>0</v>
      </c>
      <c r="K696" s="169"/>
      <c r="L696" s="174"/>
      <c r="M696" s="175"/>
      <c r="N696" s="176"/>
      <c r="O696" s="176"/>
      <c r="P696" s="177">
        <f>SUM(P697:P721)</f>
        <v>0</v>
      </c>
      <c r="Q696" s="176"/>
      <c r="R696" s="177">
        <f>SUM(R697:R721)</f>
        <v>0.28067205</v>
      </c>
      <c r="S696" s="176"/>
      <c r="T696" s="178">
        <f>SUM(T697:T721)</f>
        <v>0</v>
      </c>
      <c r="AR696" s="179" t="s">
        <v>79</v>
      </c>
      <c r="AT696" s="180" t="s">
        <v>69</v>
      </c>
      <c r="AU696" s="180" t="s">
        <v>77</v>
      </c>
      <c r="AY696" s="179" t="s">
        <v>238</v>
      </c>
      <c r="BK696" s="181">
        <f>SUM(BK697:BK721)</f>
        <v>0</v>
      </c>
    </row>
    <row r="697" spans="2:65" s="1" customFormat="1" ht="19" customHeight="1">
      <c r="B697" s="34"/>
      <c r="C697" s="184" t="s">
        <v>1342</v>
      </c>
      <c r="D697" s="184" t="s">
        <v>240</v>
      </c>
      <c r="E697" s="185" t="s">
        <v>1343</v>
      </c>
      <c r="F697" s="186" t="s">
        <v>1344</v>
      </c>
      <c r="G697" s="187" t="s">
        <v>357</v>
      </c>
      <c r="H697" s="188">
        <v>169.73</v>
      </c>
      <c r="I697" s="189"/>
      <c r="J697" s="190">
        <f>ROUND(I697*H697,2)</f>
        <v>0</v>
      </c>
      <c r="K697" s="186" t="s">
        <v>244</v>
      </c>
      <c r="L697" s="38"/>
      <c r="M697" s="191" t="s">
        <v>1</v>
      </c>
      <c r="N697" s="192" t="s">
        <v>41</v>
      </c>
      <c r="O697" s="60"/>
      <c r="P697" s="193">
        <f>O697*H697</f>
        <v>0</v>
      </c>
      <c r="Q697" s="193">
        <v>2E-05</v>
      </c>
      <c r="R697" s="193">
        <f>Q697*H697</f>
        <v>0.0033946000000000002</v>
      </c>
      <c r="S697" s="193">
        <v>0</v>
      </c>
      <c r="T697" s="194">
        <f>S697*H697</f>
        <v>0</v>
      </c>
      <c r="AR697" s="17" t="s">
        <v>330</v>
      </c>
      <c r="AT697" s="17" t="s">
        <v>240</v>
      </c>
      <c r="AU697" s="17" t="s">
        <v>79</v>
      </c>
      <c r="AY697" s="17" t="s">
        <v>238</v>
      </c>
      <c r="BE697" s="195">
        <f>IF(N697="základní",J697,0)</f>
        <v>0</v>
      </c>
      <c r="BF697" s="195">
        <f>IF(N697="snížená",J697,0)</f>
        <v>0</v>
      </c>
      <c r="BG697" s="195">
        <f>IF(N697="zákl. přenesená",J697,0)</f>
        <v>0</v>
      </c>
      <c r="BH697" s="195">
        <f>IF(N697="sníž. přenesená",J697,0)</f>
        <v>0</v>
      </c>
      <c r="BI697" s="195">
        <f>IF(N697="nulová",J697,0)</f>
        <v>0</v>
      </c>
      <c r="BJ697" s="17" t="s">
        <v>77</v>
      </c>
      <c r="BK697" s="195">
        <f>ROUND(I697*H697,2)</f>
        <v>0</v>
      </c>
      <c r="BL697" s="17" t="s">
        <v>330</v>
      </c>
      <c r="BM697" s="17" t="s">
        <v>1345</v>
      </c>
    </row>
    <row r="698" spans="2:47" s="1" customFormat="1" ht="10">
      <c r="B698" s="34"/>
      <c r="C698" s="35"/>
      <c r="D698" s="196" t="s">
        <v>247</v>
      </c>
      <c r="E698" s="35"/>
      <c r="F698" s="197" t="s">
        <v>1346</v>
      </c>
      <c r="G698" s="35"/>
      <c r="H698" s="35"/>
      <c r="I698" s="113"/>
      <c r="J698" s="35"/>
      <c r="K698" s="35"/>
      <c r="L698" s="38"/>
      <c r="M698" s="198"/>
      <c r="N698" s="60"/>
      <c r="O698" s="60"/>
      <c r="P698" s="60"/>
      <c r="Q698" s="60"/>
      <c r="R698" s="60"/>
      <c r="S698" s="60"/>
      <c r="T698" s="61"/>
      <c r="AT698" s="17" t="s">
        <v>247</v>
      </c>
      <c r="AU698" s="17" t="s">
        <v>79</v>
      </c>
    </row>
    <row r="699" spans="2:51" s="12" customFormat="1" ht="10">
      <c r="B699" s="199"/>
      <c r="C699" s="200"/>
      <c r="D699" s="196" t="s">
        <v>249</v>
      </c>
      <c r="E699" s="201" t="s">
        <v>1</v>
      </c>
      <c r="F699" s="202" t="s">
        <v>1347</v>
      </c>
      <c r="G699" s="200"/>
      <c r="H699" s="203">
        <v>120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249</v>
      </c>
      <c r="AU699" s="209" t="s">
        <v>79</v>
      </c>
      <c r="AV699" s="12" t="s">
        <v>79</v>
      </c>
      <c r="AW699" s="12" t="s">
        <v>32</v>
      </c>
      <c r="AX699" s="12" t="s">
        <v>70</v>
      </c>
      <c r="AY699" s="209" t="s">
        <v>238</v>
      </c>
    </row>
    <row r="700" spans="2:51" s="12" customFormat="1" ht="10">
      <c r="B700" s="199"/>
      <c r="C700" s="200"/>
      <c r="D700" s="196" t="s">
        <v>249</v>
      </c>
      <c r="E700" s="201" t="s">
        <v>1</v>
      </c>
      <c r="F700" s="202" t="s">
        <v>1348</v>
      </c>
      <c r="G700" s="200"/>
      <c r="H700" s="203">
        <v>46.53</v>
      </c>
      <c r="I700" s="204"/>
      <c r="J700" s="200"/>
      <c r="K700" s="200"/>
      <c r="L700" s="205"/>
      <c r="M700" s="206"/>
      <c r="N700" s="207"/>
      <c r="O700" s="207"/>
      <c r="P700" s="207"/>
      <c r="Q700" s="207"/>
      <c r="R700" s="207"/>
      <c r="S700" s="207"/>
      <c r="T700" s="208"/>
      <c r="AT700" s="209" t="s">
        <v>249</v>
      </c>
      <c r="AU700" s="209" t="s">
        <v>79</v>
      </c>
      <c r="AV700" s="12" t="s">
        <v>79</v>
      </c>
      <c r="AW700" s="12" t="s">
        <v>32</v>
      </c>
      <c r="AX700" s="12" t="s">
        <v>70</v>
      </c>
      <c r="AY700" s="209" t="s">
        <v>238</v>
      </c>
    </row>
    <row r="701" spans="2:51" s="12" customFormat="1" ht="10">
      <c r="B701" s="199"/>
      <c r="C701" s="200"/>
      <c r="D701" s="196" t="s">
        <v>249</v>
      </c>
      <c r="E701" s="201" t="s">
        <v>1</v>
      </c>
      <c r="F701" s="202" t="s">
        <v>1349</v>
      </c>
      <c r="G701" s="200"/>
      <c r="H701" s="203">
        <v>3.2</v>
      </c>
      <c r="I701" s="204"/>
      <c r="J701" s="200"/>
      <c r="K701" s="200"/>
      <c r="L701" s="205"/>
      <c r="M701" s="206"/>
      <c r="N701" s="207"/>
      <c r="O701" s="207"/>
      <c r="P701" s="207"/>
      <c r="Q701" s="207"/>
      <c r="R701" s="207"/>
      <c r="S701" s="207"/>
      <c r="T701" s="208"/>
      <c r="AT701" s="209" t="s">
        <v>249</v>
      </c>
      <c r="AU701" s="209" t="s">
        <v>79</v>
      </c>
      <c r="AV701" s="12" t="s">
        <v>79</v>
      </c>
      <c r="AW701" s="12" t="s">
        <v>32</v>
      </c>
      <c r="AX701" s="12" t="s">
        <v>70</v>
      </c>
      <c r="AY701" s="209" t="s">
        <v>238</v>
      </c>
    </row>
    <row r="702" spans="2:51" s="13" customFormat="1" ht="10">
      <c r="B702" s="210"/>
      <c r="C702" s="211"/>
      <c r="D702" s="196" t="s">
        <v>249</v>
      </c>
      <c r="E702" s="212" t="s">
        <v>152</v>
      </c>
      <c r="F702" s="213" t="s">
        <v>252</v>
      </c>
      <c r="G702" s="211"/>
      <c r="H702" s="214">
        <v>169.73</v>
      </c>
      <c r="I702" s="215"/>
      <c r="J702" s="211"/>
      <c r="K702" s="211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249</v>
      </c>
      <c r="AU702" s="220" t="s">
        <v>79</v>
      </c>
      <c r="AV702" s="13" t="s">
        <v>245</v>
      </c>
      <c r="AW702" s="13" t="s">
        <v>32</v>
      </c>
      <c r="AX702" s="13" t="s">
        <v>77</v>
      </c>
      <c r="AY702" s="220" t="s">
        <v>238</v>
      </c>
    </row>
    <row r="703" spans="2:65" s="1" customFormat="1" ht="19" customHeight="1">
      <c r="B703" s="34"/>
      <c r="C703" s="184" t="s">
        <v>1350</v>
      </c>
      <c r="D703" s="184" t="s">
        <v>240</v>
      </c>
      <c r="E703" s="185" t="s">
        <v>1351</v>
      </c>
      <c r="F703" s="186" t="s">
        <v>1352</v>
      </c>
      <c r="G703" s="187" t="s">
        <v>357</v>
      </c>
      <c r="H703" s="188">
        <v>215.465</v>
      </c>
      <c r="I703" s="189"/>
      <c r="J703" s="190">
        <f>ROUND(I703*H703,2)</f>
        <v>0</v>
      </c>
      <c r="K703" s="186" t="s">
        <v>244</v>
      </c>
      <c r="L703" s="38"/>
      <c r="M703" s="191" t="s">
        <v>1</v>
      </c>
      <c r="N703" s="192" t="s">
        <v>41</v>
      </c>
      <c r="O703" s="60"/>
      <c r="P703" s="193">
        <f>O703*H703</f>
        <v>0</v>
      </c>
      <c r="Q703" s="193">
        <v>0.00017</v>
      </c>
      <c r="R703" s="193">
        <f>Q703*H703</f>
        <v>0.03662905</v>
      </c>
      <c r="S703" s="193">
        <v>0</v>
      </c>
      <c r="T703" s="194">
        <f>S703*H703</f>
        <v>0</v>
      </c>
      <c r="AR703" s="17" t="s">
        <v>330</v>
      </c>
      <c r="AT703" s="17" t="s">
        <v>240</v>
      </c>
      <c r="AU703" s="17" t="s">
        <v>79</v>
      </c>
      <c r="AY703" s="17" t="s">
        <v>238</v>
      </c>
      <c r="BE703" s="195">
        <f>IF(N703="základní",J703,0)</f>
        <v>0</v>
      </c>
      <c r="BF703" s="195">
        <f>IF(N703="snížená",J703,0)</f>
        <v>0</v>
      </c>
      <c r="BG703" s="195">
        <f>IF(N703="zákl. přenesená",J703,0)</f>
        <v>0</v>
      </c>
      <c r="BH703" s="195">
        <f>IF(N703="sníž. přenesená",J703,0)</f>
        <v>0</v>
      </c>
      <c r="BI703" s="195">
        <f>IF(N703="nulová",J703,0)</f>
        <v>0</v>
      </c>
      <c r="BJ703" s="17" t="s">
        <v>77</v>
      </c>
      <c r="BK703" s="195">
        <f>ROUND(I703*H703,2)</f>
        <v>0</v>
      </c>
      <c r="BL703" s="17" t="s">
        <v>330</v>
      </c>
      <c r="BM703" s="17" t="s">
        <v>1353</v>
      </c>
    </row>
    <row r="704" spans="2:47" s="1" customFormat="1" ht="10">
      <c r="B704" s="34"/>
      <c r="C704" s="35"/>
      <c r="D704" s="196" t="s">
        <v>247</v>
      </c>
      <c r="E704" s="35"/>
      <c r="F704" s="197" t="s">
        <v>1354</v>
      </c>
      <c r="G704" s="35"/>
      <c r="H704" s="35"/>
      <c r="I704" s="113"/>
      <c r="J704" s="35"/>
      <c r="K704" s="35"/>
      <c r="L704" s="38"/>
      <c r="M704" s="198"/>
      <c r="N704" s="60"/>
      <c r="O704" s="60"/>
      <c r="P704" s="60"/>
      <c r="Q704" s="60"/>
      <c r="R704" s="60"/>
      <c r="S704" s="60"/>
      <c r="T704" s="61"/>
      <c r="AT704" s="17" t="s">
        <v>247</v>
      </c>
      <c r="AU704" s="17" t="s">
        <v>79</v>
      </c>
    </row>
    <row r="705" spans="2:51" s="12" customFormat="1" ht="10">
      <c r="B705" s="199"/>
      <c r="C705" s="200"/>
      <c r="D705" s="196" t="s">
        <v>249</v>
      </c>
      <c r="E705" s="201" t="s">
        <v>1</v>
      </c>
      <c r="F705" s="202" t="s">
        <v>1355</v>
      </c>
      <c r="G705" s="200"/>
      <c r="H705" s="203">
        <v>36.547</v>
      </c>
      <c r="I705" s="204"/>
      <c r="J705" s="200"/>
      <c r="K705" s="200"/>
      <c r="L705" s="205"/>
      <c r="M705" s="206"/>
      <c r="N705" s="207"/>
      <c r="O705" s="207"/>
      <c r="P705" s="207"/>
      <c r="Q705" s="207"/>
      <c r="R705" s="207"/>
      <c r="S705" s="207"/>
      <c r="T705" s="208"/>
      <c r="AT705" s="209" t="s">
        <v>249</v>
      </c>
      <c r="AU705" s="209" t="s">
        <v>79</v>
      </c>
      <c r="AV705" s="12" t="s">
        <v>79</v>
      </c>
      <c r="AW705" s="12" t="s">
        <v>32</v>
      </c>
      <c r="AX705" s="12" t="s">
        <v>70</v>
      </c>
      <c r="AY705" s="209" t="s">
        <v>238</v>
      </c>
    </row>
    <row r="706" spans="2:51" s="12" customFormat="1" ht="10">
      <c r="B706" s="199"/>
      <c r="C706" s="200"/>
      <c r="D706" s="196" t="s">
        <v>249</v>
      </c>
      <c r="E706" s="201" t="s">
        <v>1</v>
      </c>
      <c r="F706" s="202" t="s">
        <v>1356</v>
      </c>
      <c r="G706" s="200"/>
      <c r="H706" s="203">
        <v>4.384</v>
      </c>
      <c r="I706" s="204"/>
      <c r="J706" s="200"/>
      <c r="K706" s="200"/>
      <c r="L706" s="205"/>
      <c r="M706" s="206"/>
      <c r="N706" s="207"/>
      <c r="O706" s="207"/>
      <c r="P706" s="207"/>
      <c r="Q706" s="207"/>
      <c r="R706" s="207"/>
      <c r="S706" s="207"/>
      <c r="T706" s="208"/>
      <c r="AT706" s="209" t="s">
        <v>249</v>
      </c>
      <c r="AU706" s="209" t="s">
        <v>79</v>
      </c>
      <c r="AV706" s="12" t="s">
        <v>79</v>
      </c>
      <c r="AW706" s="12" t="s">
        <v>32</v>
      </c>
      <c r="AX706" s="12" t="s">
        <v>70</v>
      </c>
      <c r="AY706" s="209" t="s">
        <v>238</v>
      </c>
    </row>
    <row r="707" spans="2:51" s="12" customFormat="1" ht="10">
      <c r="B707" s="199"/>
      <c r="C707" s="200"/>
      <c r="D707" s="196" t="s">
        <v>249</v>
      </c>
      <c r="E707" s="201" t="s">
        <v>1</v>
      </c>
      <c r="F707" s="202" t="s">
        <v>1357</v>
      </c>
      <c r="G707" s="200"/>
      <c r="H707" s="203">
        <v>4.804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249</v>
      </c>
      <c r="AU707" s="209" t="s">
        <v>79</v>
      </c>
      <c r="AV707" s="12" t="s">
        <v>79</v>
      </c>
      <c r="AW707" s="12" t="s">
        <v>32</v>
      </c>
      <c r="AX707" s="12" t="s">
        <v>70</v>
      </c>
      <c r="AY707" s="209" t="s">
        <v>238</v>
      </c>
    </row>
    <row r="708" spans="2:51" s="12" customFormat="1" ht="10">
      <c r="B708" s="199"/>
      <c r="C708" s="200"/>
      <c r="D708" s="196" t="s">
        <v>249</v>
      </c>
      <c r="E708" s="201" t="s">
        <v>1</v>
      </c>
      <c r="F708" s="202" t="s">
        <v>1358</v>
      </c>
      <c r="G708" s="200"/>
      <c r="H708" s="203">
        <v>169.73</v>
      </c>
      <c r="I708" s="204"/>
      <c r="J708" s="200"/>
      <c r="K708" s="200"/>
      <c r="L708" s="205"/>
      <c r="M708" s="206"/>
      <c r="N708" s="207"/>
      <c r="O708" s="207"/>
      <c r="P708" s="207"/>
      <c r="Q708" s="207"/>
      <c r="R708" s="207"/>
      <c r="S708" s="207"/>
      <c r="T708" s="208"/>
      <c r="AT708" s="209" t="s">
        <v>249</v>
      </c>
      <c r="AU708" s="209" t="s">
        <v>79</v>
      </c>
      <c r="AV708" s="12" t="s">
        <v>79</v>
      </c>
      <c r="AW708" s="12" t="s">
        <v>32</v>
      </c>
      <c r="AX708" s="12" t="s">
        <v>70</v>
      </c>
      <c r="AY708" s="209" t="s">
        <v>238</v>
      </c>
    </row>
    <row r="709" spans="2:51" s="13" customFormat="1" ht="10">
      <c r="B709" s="210"/>
      <c r="C709" s="211"/>
      <c r="D709" s="196" t="s">
        <v>249</v>
      </c>
      <c r="E709" s="212" t="s">
        <v>183</v>
      </c>
      <c r="F709" s="213" t="s">
        <v>252</v>
      </c>
      <c r="G709" s="211"/>
      <c r="H709" s="214">
        <v>215.465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249</v>
      </c>
      <c r="AU709" s="220" t="s">
        <v>79</v>
      </c>
      <c r="AV709" s="13" t="s">
        <v>245</v>
      </c>
      <c r="AW709" s="13" t="s">
        <v>32</v>
      </c>
      <c r="AX709" s="13" t="s">
        <v>77</v>
      </c>
      <c r="AY709" s="220" t="s">
        <v>238</v>
      </c>
    </row>
    <row r="710" spans="2:65" s="1" customFormat="1" ht="19" customHeight="1">
      <c r="B710" s="34"/>
      <c r="C710" s="184" t="s">
        <v>1359</v>
      </c>
      <c r="D710" s="184" t="s">
        <v>240</v>
      </c>
      <c r="E710" s="185" t="s">
        <v>1360</v>
      </c>
      <c r="F710" s="186" t="s">
        <v>1361</v>
      </c>
      <c r="G710" s="187" t="s">
        <v>357</v>
      </c>
      <c r="H710" s="188">
        <v>215.465</v>
      </c>
      <c r="I710" s="189"/>
      <c r="J710" s="190">
        <f>ROUND(I710*H710,2)</f>
        <v>0</v>
      </c>
      <c r="K710" s="186" t="s">
        <v>244</v>
      </c>
      <c r="L710" s="38"/>
      <c r="M710" s="191" t="s">
        <v>1</v>
      </c>
      <c r="N710" s="192" t="s">
        <v>41</v>
      </c>
      <c r="O710" s="60"/>
      <c r="P710" s="193">
        <f>O710*H710</f>
        <v>0</v>
      </c>
      <c r="Q710" s="193">
        <v>0.00012</v>
      </c>
      <c r="R710" s="193">
        <f>Q710*H710</f>
        <v>0.0258558</v>
      </c>
      <c r="S710" s="193">
        <v>0</v>
      </c>
      <c r="T710" s="194">
        <f>S710*H710</f>
        <v>0</v>
      </c>
      <c r="AR710" s="17" t="s">
        <v>330</v>
      </c>
      <c r="AT710" s="17" t="s">
        <v>240</v>
      </c>
      <c r="AU710" s="17" t="s">
        <v>79</v>
      </c>
      <c r="AY710" s="17" t="s">
        <v>238</v>
      </c>
      <c r="BE710" s="195">
        <f>IF(N710="základní",J710,0)</f>
        <v>0</v>
      </c>
      <c r="BF710" s="195">
        <f>IF(N710="snížená",J710,0)</f>
        <v>0</v>
      </c>
      <c r="BG710" s="195">
        <f>IF(N710="zákl. přenesená",J710,0)</f>
        <v>0</v>
      </c>
      <c r="BH710" s="195">
        <f>IF(N710="sníž. přenesená",J710,0)</f>
        <v>0</v>
      </c>
      <c r="BI710" s="195">
        <f>IF(N710="nulová",J710,0)</f>
        <v>0</v>
      </c>
      <c r="BJ710" s="17" t="s">
        <v>77</v>
      </c>
      <c r="BK710" s="195">
        <f>ROUND(I710*H710,2)</f>
        <v>0</v>
      </c>
      <c r="BL710" s="17" t="s">
        <v>330</v>
      </c>
      <c r="BM710" s="17" t="s">
        <v>1362</v>
      </c>
    </row>
    <row r="711" spans="2:47" s="1" customFormat="1" ht="10">
      <c r="B711" s="34"/>
      <c r="C711" s="35"/>
      <c r="D711" s="196" t="s">
        <v>247</v>
      </c>
      <c r="E711" s="35"/>
      <c r="F711" s="197" t="s">
        <v>1363</v>
      </c>
      <c r="G711" s="35"/>
      <c r="H711" s="35"/>
      <c r="I711" s="113"/>
      <c r="J711" s="35"/>
      <c r="K711" s="35"/>
      <c r="L711" s="38"/>
      <c r="M711" s="198"/>
      <c r="N711" s="60"/>
      <c r="O711" s="60"/>
      <c r="P711" s="60"/>
      <c r="Q711" s="60"/>
      <c r="R711" s="60"/>
      <c r="S711" s="60"/>
      <c r="T711" s="61"/>
      <c r="AT711" s="17" t="s">
        <v>247</v>
      </c>
      <c r="AU711" s="17" t="s">
        <v>79</v>
      </c>
    </row>
    <row r="712" spans="2:51" s="12" customFormat="1" ht="10">
      <c r="B712" s="199"/>
      <c r="C712" s="200"/>
      <c r="D712" s="196" t="s">
        <v>249</v>
      </c>
      <c r="E712" s="201" t="s">
        <v>1</v>
      </c>
      <c r="F712" s="202" t="s">
        <v>183</v>
      </c>
      <c r="G712" s="200"/>
      <c r="H712" s="203">
        <v>215.465</v>
      </c>
      <c r="I712" s="204"/>
      <c r="J712" s="200"/>
      <c r="K712" s="200"/>
      <c r="L712" s="205"/>
      <c r="M712" s="206"/>
      <c r="N712" s="207"/>
      <c r="O712" s="207"/>
      <c r="P712" s="207"/>
      <c r="Q712" s="207"/>
      <c r="R712" s="207"/>
      <c r="S712" s="207"/>
      <c r="T712" s="208"/>
      <c r="AT712" s="209" t="s">
        <v>249</v>
      </c>
      <c r="AU712" s="209" t="s">
        <v>79</v>
      </c>
      <c r="AV712" s="12" t="s">
        <v>79</v>
      </c>
      <c r="AW712" s="12" t="s">
        <v>32</v>
      </c>
      <c r="AX712" s="12" t="s">
        <v>77</v>
      </c>
      <c r="AY712" s="209" t="s">
        <v>238</v>
      </c>
    </row>
    <row r="713" spans="2:65" s="1" customFormat="1" ht="19" customHeight="1">
      <c r="B713" s="34"/>
      <c r="C713" s="184" t="s">
        <v>1364</v>
      </c>
      <c r="D713" s="184" t="s">
        <v>240</v>
      </c>
      <c r="E713" s="185" t="s">
        <v>1365</v>
      </c>
      <c r="F713" s="186" t="s">
        <v>1366</v>
      </c>
      <c r="G713" s="187" t="s">
        <v>357</v>
      </c>
      <c r="H713" s="188">
        <v>215.465</v>
      </c>
      <c r="I713" s="189"/>
      <c r="J713" s="190">
        <f>ROUND(I713*H713,2)</f>
        <v>0</v>
      </c>
      <c r="K713" s="186" t="s">
        <v>244</v>
      </c>
      <c r="L713" s="38"/>
      <c r="M713" s="191" t="s">
        <v>1</v>
      </c>
      <c r="N713" s="192" t="s">
        <v>41</v>
      </c>
      <c r="O713" s="60"/>
      <c r="P713" s="193">
        <f>O713*H713</f>
        <v>0</v>
      </c>
      <c r="Q713" s="193">
        <v>0.00012</v>
      </c>
      <c r="R713" s="193">
        <f>Q713*H713</f>
        <v>0.0258558</v>
      </c>
      <c r="S713" s="193">
        <v>0</v>
      </c>
      <c r="T713" s="194">
        <f>S713*H713</f>
        <v>0</v>
      </c>
      <c r="AR713" s="17" t="s">
        <v>330</v>
      </c>
      <c r="AT713" s="17" t="s">
        <v>240</v>
      </c>
      <c r="AU713" s="17" t="s">
        <v>79</v>
      </c>
      <c r="AY713" s="17" t="s">
        <v>238</v>
      </c>
      <c r="BE713" s="195">
        <f>IF(N713="základní",J713,0)</f>
        <v>0</v>
      </c>
      <c r="BF713" s="195">
        <f>IF(N713="snížená",J713,0)</f>
        <v>0</v>
      </c>
      <c r="BG713" s="195">
        <f>IF(N713="zákl. přenesená",J713,0)</f>
        <v>0</v>
      </c>
      <c r="BH713" s="195">
        <f>IF(N713="sníž. přenesená",J713,0)</f>
        <v>0</v>
      </c>
      <c r="BI713" s="195">
        <f>IF(N713="nulová",J713,0)</f>
        <v>0</v>
      </c>
      <c r="BJ713" s="17" t="s">
        <v>77</v>
      </c>
      <c r="BK713" s="195">
        <f>ROUND(I713*H713,2)</f>
        <v>0</v>
      </c>
      <c r="BL713" s="17" t="s">
        <v>330</v>
      </c>
      <c r="BM713" s="17" t="s">
        <v>1367</v>
      </c>
    </row>
    <row r="714" spans="2:47" s="1" customFormat="1" ht="10">
      <c r="B714" s="34"/>
      <c r="C714" s="35"/>
      <c r="D714" s="196" t="s">
        <v>247</v>
      </c>
      <c r="E714" s="35"/>
      <c r="F714" s="197" t="s">
        <v>1368</v>
      </c>
      <c r="G714" s="35"/>
      <c r="H714" s="35"/>
      <c r="I714" s="113"/>
      <c r="J714" s="35"/>
      <c r="K714" s="35"/>
      <c r="L714" s="38"/>
      <c r="M714" s="198"/>
      <c r="N714" s="60"/>
      <c r="O714" s="60"/>
      <c r="P714" s="60"/>
      <c r="Q714" s="60"/>
      <c r="R714" s="60"/>
      <c r="S714" s="60"/>
      <c r="T714" s="61"/>
      <c r="AT714" s="17" t="s">
        <v>247</v>
      </c>
      <c r="AU714" s="17" t="s">
        <v>79</v>
      </c>
    </row>
    <row r="715" spans="2:51" s="12" customFormat="1" ht="10">
      <c r="B715" s="199"/>
      <c r="C715" s="200"/>
      <c r="D715" s="196" t="s">
        <v>249</v>
      </c>
      <c r="E715" s="201" t="s">
        <v>1</v>
      </c>
      <c r="F715" s="202" t="s">
        <v>183</v>
      </c>
      <c r="G715" s="200"/>
      <c r="H715" s="203">
        <v>215.465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249</v>
      </c>
      <c r="AU715" s="209" t="s">
        <v>79</v>
      </c>
      <c r="AV715" s="12" t="s">
        <v>79</v>
      </c>
      <c r="AW715" s="12" t="s">
        <v>32</v>
      </c>
      <c r="AX715" s="12" t="s">
        <v>77</v>
      </c>
      <c r="AY715" s="209" t="s">
        <v>238</v>
      </c>
    </row>
    <row r="716" spans="2:65" s="1" customFormat="1" ht="19" customHeight="1">
      <c r="B716" s="34"/>
      <c r="C716" s="184" t="s">
        <v>1369</v>
      </c>
      <c r="D716" s="184" t="s">
        <v>240</v>
      </c>
      <c r="E716" s="185" t="s">
        <v>1370</v>
      </c>
      <c r="F716" s="186" t="s">
        <v>1371</v>
      </c>
      <c r="G716" s="187" t="s">
        <v>357</v>
      </c>
      <c r="H716" s="188">
        <v>255.32</v>
      </c>
      <c r="I716" s="189"/>
      <c r="J716" s="190">
        <f>ROUND(I716*H716,2)</f>
        <v>0</v>
      </c>
      <c r="K716" s="186" t="s">
        <v>244</v>
      </c>
      <c r="L716" s="38"/>
      <c r="M716" s="191" t="s">
        <v>1</v>
      </c>
      <c r="N716" s="192" t="s">
        <v>41</v>
      </c>
      <c r="O716" s="60"/>
      <c r="P716" s="193">
        <f>O716*H716</f>
        <v>0</v>
      </c>
      <c r="Q716" s="193">
        <v>0.00024</v>
      </c>
      <c r="R716" s="193">
        <f>Q716*H716</f>
        <v>0.0612768</v>
      </c>
      <c r="S716" s="193">
        <v>0</v>
      </c>
      <c r="T716" s="194">
        <f>S716*H716</f>
        <v>0</v>
      </c>
      <c r="AR716" s="17" t="s">
        <v>330</v>
      </c>
      <c r="AT716" s="17" t="s">
        <v>240</v>
      </c>
      <c r="AU716" s="17" t="s">
        <v>79</v>
      </c>
      <c r="AY716" s="17" t="s">
        <v>238</v>
      </c>
      <c r="BE716" s="195">
        <f>IF(N716="základní",J716,0)</f>
        <v>0</v>
      </c>
      <c r="BF716" s="195">
        <f>IF(N716="snížená",J716,0)</f>
        <v>0</v>
      </c>
      <c r="BG716" s="195">
        <f>IF(N716="zákl. přenesená",J716,0)</f>
        <v>0</v>
      </c>
      <c r="BH716" s="195">
        <f>IF(N716="sníž. přenesená",J716,0)</f>
        <v>0</v>
      </c>
      <c r="BI716" s="195">
        <f>IF(N716="nulová",J716,0)</f>
        <v>0</v>
      </c>
      <c r="BJ716" s="17" t="s">
        <v>77</v>
      </c>
      <c r="BK716" s="195">
        <f>ROUND(I716*H716,2)</f>
        <v>0</v>
      </c>
      <c r="BL716" s="17" t="s">
        <v>330</v>
      </c>
      <c r="BM716" s="17" t="s">
        <v>1372</v>
      </c>
    </row>
    <row r="717" spans="2:47" s="1" customFormat="1" ht="18">
      <c r="B717" s="34"/>
      <c r="C717" s="35"/>
      <c r="D717" s="196" t="s">
        <v>247</v>
      </c>
      <c r="E717" s="35"/>
      <c r="F717" s="197" t="s">
        <v>1373</v>
      </c>
      <c r="G717" s="35"/>
      <c r="H717" s="35"/>
      <c r="I717" s="113"/>
      <c r="J717" s="35"/>
      <c r="K717" s="35"/>
      <c r="L717" s="38"/>
      <c r="M717" s="198"/>
      <c r="N717" s="60"/>
      <c r="O717" s="60"/>
      <c r="P717" s="60"/>
      <c r="Q717" s="60"/>
      <c r="R717" s="60"/>
      <c r="S717" s="60"/>
      <c r="T717" s="61"/>
      <c r="AT717" s="17" t="s">
        <v>247</v>
      </c>
      <c r="AU717" s="17" t="s">
        <v>79</v>
      </c>
    </row>
    <row r="718" spans="2:51" s="12" customFormat="1" ht="10">
      <c r="B718" s="199"/>
      <c r="C718" s="200"/>
      <c r="D718" s="196" t="s">
        <v>249</v>
      </c>
      <c r="E718" s="201" t="s">
        <v>1</v>
      </c>
      <c r="F718" s="202" t="s">
        <v>171</v>
      </c>
      <c r="G718" s="200"/>
      <c r="H718" s="203">
        <v>255.32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249</v>
      </c>
      <c r="AU718" s="209" t="s">
        <v>79</v>
      </c>
      <c r="AV718" s="12" t="s">
        <v>79</v>
      </c>
      <c r="AW718" s="12" t="s">
        <v>32</v>
      </c>
      <c r="AX718" s="12" t="s">
        <v>77</v>
      </c>
      <c r="AY718" s="209" t="s">
        <v>238</v>
      </c>
    </row>
    <row r="719" spans="2:65" s="1" customFormat="1" ht="19" customHeight="1">
      <c r="B719" s="34"/>
      <c r="C719" s="184" t="s">
        <v>1374</v>
      </c>
      <c r="D719" s="184" t="s">
        <v>240</v>
      </c>
      <c r="E719" s="185" t="s">
        <v>1375</v>
      </c>
      <c r="F719" s="186" t="s">
        <v>1376</v>
      </c>
      <c r="G719" s="187" t="s">
        <v>357</v>
      </c>
      <c r="H719" s="188">
        <v>255.32</v>
      </c>
      <c r="I719" s="189"/>
      <c r="J719" s="190">
        <f>ROUND(I719*H719,2)</f>
        <v>0</v>
      </c>
      <c r="K719" s="186" t="s">
        <v>244</v>
      </c>
      <c r="L719" s="38"/>
      <c r="M719" s="191" t="s">
        <v>1</v>
      </c>
      <c r="N719" s="192" t="s">
        <v>41</v>
      </c>
      <c r="O719" s="60"/>
      <c r="P719" s="193">
        <f>O719*H719</f>
        <v>0</v>
      </c>
      <c r="Q719" s="193">
        <v>0.0005</v>
      </c>
      <c r="R719" s="193">
        <f>Q719*H719</f>
        <v>0.12766</v>
      </c>
      <c r="S719" s="193">
        <v>0</v>
      </c>
      <c r="T719" s="194">
        <f>S719*H719</f>
        <v>0</v>
      </c>
      <c r="AR719" s="17" t="s">
        <v>330</v>
      </c>
      <c r="AT719" s="17" t="s">
        <v>240</v>
      </c>
      <c r="AU719" s="17" t="s">
        <v>79</v>
      </c>
      <c r="AY719" s="17" t="s">
        <v>238</v>
      </c>
      <c r="BE719" s="195">
        <f>IF(N719="základní",J719,0)</f>
        <v>0</v>
      </c>
      <c r="BF719" s="195">
        <f>IF(N719="snížená",J719,0)</f>
        <v>0</v>
      </c>
      <c r="BG719" s="195">
        <f>IF(N719="zákl. přenesená",J719,0)</f>
        <v>0</v>
      </c>
      <c r="BH719" s="195">
        <f>IF(N719="sníž. přenesená",J719,0)</f>
        <v>0</v>
      </c>
      <c r="BI719" s="195">
        <f>IF(N719="nulová",J719,0)</f>
        <v>0</v>
      </c>
      <c r="BJ719" s="17" t="s">
        <v>77</v>
      </c>
      <c r="BK719" s="195">
        <f>ROUND(I719*H719,2)</f>
        <v>0</v>
      </c>
      <c r="BL719" s="17" t="s">
        <v>330</v>
      </c>
      <c r="BM719" s="17" t="s">
        <v>1377</v>
      </c>
    </row>
    <row r="720" spans="2:47" s="1" customFormat="1" ht="10">
      <c r="B720" s="34"/>
      <c r="C720" s="35"/>
      <c r="D720" s="196" t="s">
        <v>247</v>
      </c>
      <c r="E720" s="35"/>
      <c r="F720" s="197" t="s">
        <v>1378</v>
      </c>
      <c r="G720" s="35"/>
      <c r="H720" s="35"/>
      <c r="I720" s="113"/>
      <c r="J720" s="35"/>
      <c r="K720" s="35"/>
      <c r="L720" s="38"/>
      <c r="M720" s="198"/>
      <c r="N720" s="60"/>
      <c r="O720" s="60"/>
      <c r="P720" s="60"/>
      <c r="Q720" s="60"/>
      <c r="R720" s="60"/>
      <c r="S720" s="60"/>
      <c r="T720" s="61"/>
      <c r="AT720" s="17" t="s">
        <v>247</v>
      </c>
      <c r="AU720" s="17" t="s">
        <v>79</v>
      </c>
    </row>
    <row r="721" spans="2:51" s="12" customFormat="1" ht="10">
      <c r="B721" s="199"/>
      <c r="C721" s="200"/>
      <c r="D721" s="196" t="s">
        <v>249</v>
      </c>
      <c r="E721" s="201" t="s">
        <v>1</v>
      </c>
      <c r="F721" s="202" t="s">
        <v>171</v>
      </c>
      <c r="G721" s="200"/>
      <c r="H721" s="203">
        <v>255.32</v>
      </c>
      <c r="I721" s="204"/>
      <c r="J721" s="200"/>
      <c r="K721" s="200"/>
      <c r="L721" s="205"/>
      <c r="M721" s="206"/>
      <c r="N721" s="207"/>
      <c r="O721" s="207"/>
      <c r="P721" s="207"/>
      <c r="Q721" s="207"/>
      <c r="R721" s="207"/>
      <c r="S721" s="207"/>
      <c r="T721" s="208"/>
      <c r="AT721" s="209" t="s">
        <v>249</v>
      </c>
      <c r="AU721" s="209" t="s">
        <v>79</v>
      </c>
      <c r="AV721" s="12" t="s">
        <v>79</v>
      </c>
      <c r="AW721" s="12" t="s">
        <v>32</v>
      </c>
      <c r="AX721" s="12" t="s">
        <v>77</v>
      </c>
      <c r="AY721" s="209" t="s">
        <v>238</v>
      </c>
    </row>
    <row r="722" spans="2:63" s="11" customFormat="1" ht="22.75" customHeight="1">
      <c r="B722" s="168"/>
      <c r="C722" s="169"/>
      <c r="D722" s="170" t="s">
        <v>69</v>
      </c>
      <c r="E722" s="182" t="s">
        <v>1379</v>
      </c>
      <c r="F722" s="182" t="s">
        <v>1380</v>
      </c>
      <c r="G722" s="169"/>
      <c r="H722" s="169"/>
      <c r="I722" s="172"/>
      <c r="J722" s="183">
        <f>BK722</f>
        <v>0</v>
      </c>
      <c r="K722" s="169"/>
      <c r="L722" s="174"/>
      <c r="M722" s="175"/>
      <c r="N722" s="176"/>
      <c r="O722" s="176"/>
      <c r="P722" s="177">
        <f>SUM(P723:P728)</f>
        <v>0</v>
      </c>
      <c r="Q722" s="176"/>
      <c r="R722" s="177">
        <f>SUM(R723:R728)</f>
        <v>0.919404</v>
      </c>
      <c r="S722" s="176"/>
      <c r="T722" s="178">
        <f>SUM(T723:T728)</f>
        <v>0.2375127</v>
      </c>
      <c r="AR722" s="179" t="s">
        <v>79</v>
      </c>
      <c r="AT722" s="180" t="s">
        <v>69</v>
      </c>
      <c r="AU722" s="180" t="s">
        <v>77</v>
      </c>
      <c r="AY722" s="179" t="s">
        <v>238</v>
      </c>
      <c r="BK722" s="181">
        <f>SUM(BK723:BK728)</f>
        <v>0</v>
      </c>
    </row>
    <row r="723" spans="2:65" s="1" customFormat="1" ht="19" customHeight="1">
      <c r="B723" s="34"/>
      <c r="C723" s="184" t="s">
        <v>1381</v>
      </c>
      <c r="D723" s="184" t="s">
        <v>240</v>
      </c>
      <c r="E723" s="185" t="s">
        <v>1382</v>
      </c>
      <c r="F723" s="186" t="s">
        <v>1383</v>
      </c>
      <c r="G723" s="187" t="s">
        <v>357</v>
      </c>
      <c r="H723" s="188">
        <v>766.17</v>
      </c>
      <c r="I723" s="189"/>
      <c r="J723" s="190">
        <f>ROUND(I723*H723,2)</f>
        <v>0</v>
      </c>
      <c r="K723" s="186" t="s">
        <v>244</v>
      </c>
      <c r="L723" s="38"/>
      <c r="M723" s="191" t="s">
        <v>1</v>
      </c>
      <c r="N723" s="192" t="s">
        <v>41</v>
      </c>
      <c r="O723" s="60"/>
      <c r="P723" s="193">
        <f>O723*H723</f>
        <v>0</v>
      </c>
      <c r="Q723" s="193">
        <v>0.001</v>
      </c>
      <c r="R723" s="193">
        <f>Q723*H723</f>
        <v>0.76617</v>
      </c>
      <c r="S723" s="193">
        <v>0.00031</v>
      </c>
      <c r="T723" s="194">
        <f>S723*H723</f>
        <v>0.2375127</v>
      </c>
      <c r="AR723" s="17" t="s">
        <v>330</v>
      </c>
      <c r="AT723" s="17" t="s">
        <v>240</v>
      </c>
      <c r="AU723" s="17" t="s">
        <v>79</v>
      </c>
      <c r="AY723" s="17" t="s">
        <v>238</v>
      </c>
      <c r="BE723" s="195">
        <f>IF(N723="základní",J723,0)</f>
        <v>0</v>
      </c>
      <c r="BF723" s="195">
        <f>IF(N723="snížená",J723,0)</f>
        <v>0</v>
      </c>
      <c r="BG723" s="195">
        <f>IF(N723="zákl. přenesená",J723,0)</f>
        <v>0</v>
      </c>
      <c r="BH723" s="195">
        <f>IF(N723="sníž. přenesená",J723,0)</f>
        <v>0</v>
      </c>
      <c r="BI723" s="195">
        <f>IF(N723="nulová",J723,0)</f>
        <v>0</v>
      </c>
      <c r="BJ723" s="17" t="s">
        <v>77</v>
      </c>
      <c r="BK723" s="195">
        <f>ROUND(I723*H723,2)</f>
        <v>0</v>
      </c>
      <c r="BL723" s="17" t="s">
        <v>330</v>
      </c>
      <c r="BM723" s="17" t="s">
        <v>1384</v>
      </c>
    </row>
    <row r="724" spans="2:47" s="1" customFormat="1" ht="10">
      <c r="B724" s="34"/>
      <c r="C724" s="35"/>
      <c r="D724" s="196" t="s">
        <v>247</v>
      </c>
      <c r="E724" s="35"/>
      <c r="F724" s="197" t="s">
        <v>1385</v>
      </c>
      <c r="G724" s="35"/>
      <c r="H724" s="35"/>
      <c r="I724" s="113"/>
      <c r="J724" s="35"/>
      <c r="K724" s="35"/>
      <c r="L724" s="38"/>
      <c r="M724" s="198"/>
      <c r="N724" s="60"/>
      <c r="O724" s="60"/>
      <c r="P724" s="60"/>
      <c r="Q724" s="60"/>
      <c r="R724" s="60"/>
      <c r="S724" s="60"/>
      <c r="T724" s="61"/>
      <c r="AT724" s="17" t="s">
        <v>247</v>
      </c>
      <c r="AU724" s="17" t="s">
        <v>79</v>
      </c>
    </row>
    <row r="725" spans="2:51" s="12" customFormat="1" ht="10">
      <c r="B725" s="199"/>
      <c r="C725" s="200"/>
      <c r="D725" s="196" t="s">
        <v>249</v>
      </c>
      <c r="E725" s="201" t="s">
        <v>156</v>
      </c>
      <c r="F725" s="202" t="s">
        <v>1386</v>
      </c>
      <c r="G725" s="200"/>
      <c r="H725" s="203">
        <v>766.17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249</v>
      </c>
      <c r="AU725" s="209" t="s">
        <v>79</v>
      </c>
      <c r="AV725" s="12" t="s">
        <v>79</v>
      </c>
      <c r="AW725" s="12" t="s">
        <v>32</v>
      </c>
      <c r="AX725" s="12" t="s">
        <v>77</v>
      </c>
      <c r="AY725" s="209" t="s">
        <v>238</v>
      </c>
    </row>
    <row r="726" spans="2:65" s="1" customFormat="1" ht="19" customHeight="1">
      <c r="B726" s="34"/>
      <c r="C726" s="184" t="s">
        <v>1387</v>
      </c>
      <c r="D726" s="184" t="s">
        <v>240</v>
      </c>
      <c r="E726" s="185" t="s">
        <v>1388</v>
      </c>
      <c r="F726" s="186" t="s">
        <v>1389</v>
      </c>
      <c r="G726" s="187" t="s">
        <v>357</v>
      </c>
      <c r="H726" s="188">
        <v>766.17</v>
      </c>
      <c r="I726" s="189"/>
      <c r="J726" s="190">
        <f>ROUND(I726*H726,2)</f>
        <v>0</v>
      </c>
      <c r="K726" s="186" t="s">
        <v>244</v>
      </c>
      <c r="L726" s="38"/>
      <c r="M726" s="191" t="s">
        <v>1</v>
      </c>
      <c r="N726" s="192" t="s">
        <v>41</v>
      </c>
      <c r="O726" s="60"/>
      <c r="P726" s="193">
        <f>O726*H726</f>
        <v>0</v>
      </c>
      <c r="Q726" s="193">
        <v>0.0002</v>
      </c>
      <c r="R726" s="193">
        <f>Q726*H726</f>
        <v>0.153234</v>
      </c>
      <c r="S726" s="193">
        <v>0</v>
      </c>
      <c r="T726" s="194">
        <f>S726*H726</f>
        <v>0</v>
      </c>
      <c r="AR726" s="17" t="s">
        <v>330</v>
      </c>
      <c r="AT726" s="17" t="s">
        <v>240</v>
      </c>
      <c r="AU726" s="17" t="s">
        <v>79</v>
      </c>
      <c r="AY726" s="17" t="s">
        <v>238</v>
      </c>
      <c r="BE726" s="195">
        <f>IF(N726="základní",J726,0)</f>
        <v>0</v>
      </c>
      <c r="BF726" s="195">
        <f>IF(N726="snížená",J726,0)</f>
        <v>0</v>
      </c>
      <c r="BG726" s="195">
        <f>IF(N726="zákl. přenesená",J726,0)</f>
        <v>0</v>
      </c>
      <c r="BH726" s="195">
        <f>IF(N726="sníž. přenesená",J726,0)</f>
        <v>0</v>
      </c>
      <c r="BI726" s="195">
        <f>IF(N726="nulová",J726,0)</f>
        <v>0</v>
      </c>
      <c r="BJ726" s="17" t="s">
        <v>77</v>
      </c>
      <c r="BK726" s="195">
        <f>ROUND(I726*H726,2)</f>
        <v>0</v>
      </c>
      <c r="BL726" s="17" t="s">
        <v>330</v>
      </c>
      <c r="BM726" s="17" t="s">
        <v>1390</v>
      </c>
    </row>
    <row r="727" spans="2:47" s="1" customFormat="1" ht="10">
      <c r="B727" s="34"/>
      <c r="C727" s="35"/>
      <c r="D727" s="196" t="s">
        <v>247</v>
      </c>
      <c r="E727" s="35"/>
      <c r="F727" s="197" t="s">
        <v>1391</v>
      </c>
      <c r="G727" s="35"/>
      <c r="H727" s="35"/>
      <c r="I727" s="113"/>
      <c r="J727" s="35"/>
      <c r="K727" s="35"/>
      <c r="L727" s="38"/>
      <c r="M727" s="198"/>
      <c r="N727" s="60"/>
      <c r="O727" s="60"/>
      <c r="P727" s="60"/>
      <c r="Q727" s="60"/>
      <c r="R727" s="60"/>
      <c r="S727" s="60"/>
      <c r="T727" s="61"/>
      <c r="AT727" s="17" t="s">
        <v>247</v>
      </c>
      <c r="AU727" s="17" t="s">
        <v>79</v>
      </c>
    </row>
    <row r="728" spans="2:51" s="12" customFormat="1" ht="10">
      <c r="B728" s="199"/>
      <c r="C728" s="200"/>
      <c r="D728" s="196" t="s">
        <v>249</v>
      </c>
      <c r="E728" s="201" t="s">
        <v>1</v>
      </c>
      <c r="F728" s="202" t="s">
        <v>156</v>
      </c>
      <c r="G728" s="200"/>
      <c r="H728" s="203">
        <v>766.17</v>
      </c>
      <c r="I728" s="204"/>
      <c r="J728" s="200"/>
      <c r="K728" s="200"/>
      <c r="L728" s="205"/>
      <c r="M728" s="206"/>
      <c r="N728" s="207"/>
      <c r="O728" s="207"/>
      <c r="P728" s="207"/>
      <c r="Q728" s="207"/>
      <c r="R728" s="207"/>
      <c r="S728" s="207"/>
      <c r="T728" s="208"/>
      <c r="AT728" s="209" t="s">
        <v>249</v>
      </c>
      <c r="AU728" s="209" t="s">
        <v>79</v>
      </c>
      <c r="AV728" s="12" t="s">
        <v>79</v>
      </c>
      <c r="AW728" s="12" t="s">
        <v>32</v>
      </c>
      <c r="AX728" s="12" t="s">
        <v>77</v>
      </c>
      <c r="AY728" s="209" t="s">
        <v>238</v>
      </c>
    </row>
    <row r="729" spans="2:63" s="11" customFormat="1" ht="22.75" customHeight="1">
      <c r="B729" s="168"/>
      <c r="C729" s="169"/>
      <c r="D729" s="170" t="s">
        <v>69</v>
      </c>
      <c r="E729" s="182" t="s">
        <v>1392</v>
      </c>
      <c r="F729" s="182" t="s">
        <v>1393</v>
      </c>
      <c r="G729" s="169"/>
      <c r="H729" s="169"/>
      <c r="I729" s="172"/>
      <c r="J729" s="183">
        <f>BK729</f>
        <v>0</v>
      </c>
      <c r="K729" s="169"/>
      <c r="L729" s="174"/>
      <c r="M729" s="175"/>
      <c r="N729" s="176"/>
      <c r="O729" s="176"/>
      <c r="P729" s="177">
        <f>SUM(P730:P743)</f>
        <v>0</v>
      </c>
      <c r="Q729" s="176"/>
      <c r="R729" s="177">
        <f>SUM(R730:R743)</f>
        <v>0.10594454</v>
      </c>
      <c r="S729" s="176"/>
      <c r="T729" s="178">
        <f>SUM(T730:T743)</f>
        <v>0</v>
      </c>
      <c r="AR729" s="179" t="s">
        <v>79</v>
      </c>
      <c r="AT729" s="180" t="s">
        <v>69</v>
      </c>
      <c r="AU729" s="180" t="s">
        <v>77</v>
      </c>
      <c r="AY729" s="179" t="s">
        <v>238</v>
      </c>
      <c r="BK729" s="181">
        <f>SUM(BK730:BK743)</f>
        <v>0</v>
      </c>
    </row>
    <row r="730" spans="2:65" s="1" customFormat="1" ht="14.5" customHeight="1">
      <c r="B730" s="34"/>
      <c r="C730" s="184" t="s">
        <v>1394</v>
      </c>
      <c r="D730" s="184" t="s">
        <v>240</v>
      </c>
      <c r="E730" s="185" t="s">
        <v>1395</v>
      </c>
      <c r="F730" s="186" t="s">
        <v>1396</v>
      </c>
      <c r="G730" s="187" t="s">
        <v>357</v>
      </c>
      <c r="H730" s="188">
        <v>182.663</v>
      </c>
      <c r="I730" s="189"/>
      <c r="J730" s="190">
        <f>ROUND(I730*H730,2)</f>
        <v>0</v>
      </c>
      <c r="K730" s="186" t="s">
        <v>1</v>
      </c>
      <c r="L730" s="38"/>
      <c r="M730" s="191" t="s">
        <v>1</v>
      </c>
      <c r="N730" s="192" t="s">
        <v>41</v>
      </c>
      <c r="O730" s="60"/>
      <c r="P730" s="193">
        <f>O730*H730</f>
        <v>0</v>
      </c>
      <c r="Q730" s="193">
        <v>0.00058</v>
      </c>
      <c r="R730" s="193">
        <f>Q730*H730</f>
        <v>0.10594454</v>
      </c>
      <c r="S730" s="193">
        <v>0</v>
      </c>
      <c r="T730" s="194">
        <f>S730*H730</f>
        <v>0</v>
      </c>
      <c r="AR730" s="17" t="s">
        <v>330</v>
      </c>
      <c r="AT730" s="17" t="s">
        <v>240</v>
      </c>
      <c r="AU730" s="17" t="s">
        <v>79</v>
      </c>
      <c r="AY730" s="17" t="s">
        <v>238</v>
      </c>
      <c r="BE730" s="195">
        <f>IF(N730="základní",J730,0)</f>
        <v>0</v>
      </c>
      <c r="BF730" s="195">
        <f>IF(N730="snížená",J730,0)</f>
        <v>0</v>
      </c>
      <c r="BG730" s="195">
        <f>IF(N730="zákl. přenesená",J730,0)</f>
        <v>0</v>
      </c>
      <c r="BH730" s="195">
        <f>IF(N730="sníž. přenesená",J730,0)</f>
        <v>0</v>
      </c>
      <c r="BI730" s="195">
        <f>IF(N730="nulová",J730,0)</f>
        <v>0</v>
      </c>
      <c r="BJ730" s="17" t="s">
        <v>77</v>
      </c>
      <c r="BK730" s="195">
        <f>ROUND(I730*H730,2)</f>
        <v>0</v>
      </c>
      <c r="BL730" s="17" t="s">
        <v>330</v>
      </c>
      <c r="BM730" s="17" t="s">
        <v>1397</v>
      </c>
    </row>
    <row r="731" spans="2:47" s="1" customFormat="1" ht="18">
      <c r="B731" s="34"/>
      <c r="C731" s="35"/>
      <c r="D731" s="196" t="s">
        <v>247</v>
      </c>
      <c r="E731" s="35"/>
      <c r="F731" s="197" t="s">
        <v>1398</v>
      </c>
      <c r="G731" s="35"/>
      <c r="H731" s="35"/>
      <c r="I731" s="113"/>
      <c r="J731" s="35"/>
      <c r="K731" s="35"/>
      <c r="L731" s="38"/>
      <c r="M731" s="198"/>
      <c r="N731" s="60"/>
      <c r="O731" s="60"/>
      <c r="P731" s="60"/>
      <c r="Q731" s="60"/>
      <c r="R731" s="60"/>
      <c r="S731" s="60"/>
      <c r="T731" s="61"/>
      <c r="AT731" s="17" t="s">
        <v>247</v>
      </c>
      <c r="AU731" s="17" t="s">
        <v>79</v>
      </c>
    </row>
    <row r="732" spans="2:51" s="12" customFormat="1" ht="10">
      <c r="B732" s="199"/>
      <c r="C732" s="200"/>
      <c r="D732" s="196" t="s">
        <v>249</v>
      </c>
      <c r="E732" s="201" t="s">
        <v>1</v>
      </c>
      <c r="F732" s="202" t="s">
        <v>1399</v>
      </c>
      <c r="G732" s="200"/>
      <c r="H732" s="203">
        <v>0.509</v>
      </c>
      <c r="I732" s="204"/>
      <c r="J732" s="200"/>
      <c r="K732" s="200"/>
      <c r="L732" s="205"/>
      <c r="M732" s="206"/>
      <c r="N732" s="207"/>
      <c r="O732" s="207"/>
      <c r="P732" s="207"/>
      <c r="Q732" s="207"/>
      <c r="R732" s="207"/>
      <c r="S732" s="207"/>
      <c r="T732" s="208"/>
      <c r="AT732" s="209" t="s">
        <v>249</v>
      </c>
      <c r="AU732" s="209" t="s">
        <v>79</v>
      </c>
      <c r="AV732" s="12" t="s">
        <v>79</v>
      </c>
      <c r="AW732" s="12" t="s">
        <v>32</v>
      </c>
      <c r="AX732" s="12" t="s">
        <v>70</v>
      </c>
      <c r="AY732" s="209" t="s">
        <v>238</v>
      </c>
    </row>
    <row r="733" spans="2:51" s="12" customFormat="1" ht="10">
      <c r="B733" s="199"/>
      <c r="C733" s="200"/>
      <c r="D733" s="196" t="s">
        <v>249</v>
      </c>
      <c r="E733" s="201" t="s">
        <v>1</v>
      </c>
      <c r="F733" s="202" t="s">
        <v>1400</v>
      </c>
      <c r="G733" s="200"/>
      <c r="H733" s="203">
        <v>9.728</v>
      </c>
      <c r="I733" s="204"/>
      <c r="J733" s="200"/>
      <c r="K733" s="200"/>
      <c r="L733" s="205"/>
      <c r="M733" s="206"/>
      <c r="N733" s="207"/>
      <c r="O733" s="207"/>
      <c r="P733" s="207"/>
      <c r="Q733" s="207"/>
      <c r="R733" s="207"/>
      <c r="S733" s="207"/>
      <c r="T733" s="208"/>
      <c r="AT733" s="209" t="s">
        <v>249</v>
      </c>
      <c r="AU733" s="209" t="s">
        <v>79</v>
      </c>
      <c r="AV733" s="12" t="s">
        <v>79</v>
      </c>
      <c r="AW733" s="12" t="s">
        <v>32</v>
      </c>
      <c r="AX733" s="12" t="s">
        <v>70</v>
      </c>
      <c r="AY733" s="209" t="s">
        <v>238</v>
      </c>
    </row>
    <row r="734" spans="2:51" s="12" customFormat="1" ht="10">
      <c r="B734" s="199"/>
      <c r="C734" s="200"/>
      <c r="D734" s="196" t="s">
        <v>249</v>
      </c>
      <c r="E734" s="201" t="s">
        <v>1</v>
      </c>
      <c r="F734" s="202" t="s">
        <v>1401</v>
      </c>
      <c r="G734" s="200"/>
      <c r="H734" s="203">
        <v>20.72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249</v>
      </c>
      <c r="AU734" s="209" t="s">
        <v>79</v>
      </c>
      <c r="AV734" s="12" t="s">
        <v>79</v>
      </c>
      <c r="AW734" s="12" t="s">
        <v>32</v>
      </c>
      <c r="AX734" s="12" t="s">
        <v>70</v>
      </c>
      <c r="AY734" s="209" t="s">
        <v>238</v>
      </c>
    </row>
    <row r="735" spans="2:51" s="12" customFormat="1" ht="10">
      <c r="B735" s="199"/>
      <c r="C735" s="200"/>
      <c r="D735" s="196" t="s">
        <v>249</v>
      </c>
      <c r="E735" s="201" t="s">
        <v>1</v>
      </c>
      <c r="F735" s="202" t="s">
        <v>1402</v>
      </c>
      <c r="G735" s="200"/>
      <c r="H735" s="203">
        <v>51</v>
      </c>
      <c r="I735" s="204"/>
      <c r="J735" s="200"/>
      <c r="K735" s="200"/>
      <c r="L735" s="205"/>
      <c r="M735" s="206"/>
      <c r="N735" s="207"/>
      <c r="O735" s="207"/>
      <c r="P735" s="207"/>
      <c r="Q735" s="207"/>
      <c r="R735" s="207"/>
      <c r="S735" s="207"/>
      <c r="T735" s="208"/>
      <c r="AT735" s="209" t="s">
        <v>249</v>
      </c>
      <c r="AU735" s="209" t="s">
        <v>79</v>
      </c>
      <c r="AV735" s="12" t="s">
        <v>79</v>
      </c>
      <c r="AW735" s="12" t="s">
        <v>32</v>
      </c>
      <c r="AX735" s="12" t="s">
        <v>70</v>
      </c>
      <c r="AY735" s="209" t="s">
        <v>238</v>
      </c>
    </row>
    <row r="736" spans="2:51" s="12" customFormat="1" ht="10">
      <c r="B736" s="199"/>
      <c r="C736" s="200"/>
      <c r="D736" s="196" t="s">
        <v>249</v>
      </c>
      <c r="E736" s="201" t="s">
        <v>1</v>
      </c>
      <c r="F736" s="202" t="s">
        <v>1403</v>
      </c>
      <c r="G736" s="200"/>
      <c r="H736" s="203">
        <v>15.95</v>
      </c>
      <c r="I736" s="204"/>
      <c r="J736" s="200"/>
      <c r="K736" s="200"/>
      <c r="L736" s="205"/>
      <c r="M736" s="206"/>
      <c r="N736" s="207"/>
      <c r="O736" s="207"/>
      <c r="P736" s="207"/>
      <c r="Q736" s="207"/>
      <c r="R736" s="207"/>
      <c r="S736" s="207"/>
      <c r="T736" s="208"/>
      <c r="AT736" s="209" t="s">
        <v>249</v>
      </c>
      <c r="AU736" s="209" t="s">
        <v>79</v>
      </c>
      <c r="AV736" s="12" t="s">
        <v>79</v>
      </c>
      <c r="AW736" s="12" t="s">
        <v>32</v>
      </c>
      <c r="AX736" s="12" t="s">
        <v>70</v>
      </c>
      <c r="AY736" s="209" t="s">
        <v>238</v>
      </c>
    </row>
    <row r="737" spans="2:51" s="12" customFormat="1" ht="10">
      <c r="B737" s="199"/>
      <c r="C737" s="200"/>
      <c r="D737" s="196" t="s">
        <v>249</v>
      </c>
      <c r="E737" s="201" t="s">
        <v>1</v>
      </c>
      <c r="F737" s="202" t="s">
        <v>1404</v>
      </c>
      <c r="G737" s="200"/>
      <c r="H737" s="203">
        <v>10.43</v>
      </c>
      <c r="I737" s="204"/>
      <c r="J737" s="200"/>
      <c r="K737" s="200"/>
      <c r="L737" s="205"/>
      <c r="M737" s="206"/>
      <c r="N737" s="207"/>
      <c r="O737" s="207"/>
      <c r="P737" s="207"/>
      <c r="Q737" s="207"/>
      <c r="R737" s="207"/>
      <c r="S737" s="207"/>
      <c r="T737" s="208"/>
      <c r="AT737" s="209" t="s">
        <v>249</v>
      </c>
      <c r="AU737" s="209" t="s">
        <v>79</v>
      </c>
      <c r="AV737" s="12" t="s">
        <v>79</v>
      </c>
      <c r="AW737" s="12" t="s">
        <v>32</v>
      </c>
      <c r="AX737" s="12" t="s">
        <v>70</v>
      </c>
      <c r="AY737" s="209" t="s">
        <v>238</v>
      </c>
    </row>
    <row r="738" spans="2:51" s="12" customFormat="1" ht="10">
      <c r="B738" s="199"/>
      <c r="C738" s="200"/>
      <c r="D738" s="196" t="s">
        <v>249</v>
      </c>
      <c r="E738" s="201" t="s">
        <v>1</v>
      </c>
      <c r="F738" s="202" t="s">
        <v>1405</v>
      </c>
      <c r="G738" s="200"/>
      <c r="H738" s="203">
        <v>1.55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249</v>
      </c>
      <c r="AU738" s="209" t="s">
        <v>79</v>
      </c>
      <c r="AV738" s="12" t="s">
        <v>79</v>
      </c>
      <c r="AW738" s="12" t="s">
        <v>32</v>
      </c>
      <c r="AX738" s="12" t="s">
        <v>70</v>
      </c>
      <c r="AY738" s="209" t="s">
        <v>238</v>
      </c>
    </row>
    <row r="739" spans="2:51" s="12" customFormat="1" ht="10">
      <c r="B739" s="199"/>
      <c r="C739" s="200"/>
      <c r="D739" s="196" t="s">
        <v>249</v>
      </c>
      <c r="E739" s="201" t="s">
        <v>1</v>
      </c>
      <c r="F739" s="202" t="s">
        <v>1406</v>
      </c>
      <c r="G739" s="200"/>
      <c r="H739" s="203">
        <v>46.72</v>
      </c>
      <c r="I739" s="204"/>
      <c r="J739" s="200"/>
      <c r="K739" s="200"/>
      <c r="L739" s="205"/>
      <c r="M739" s="206"/>
      <c r="N739" s="207"/>
      <c r="O739" s="207"/>
      <c r="P739" s="207"/>
      <c r="Q739" s="207"/>
      <c r="R739" s="207"/>
      <c r="S739" s="207"/>
      <c r="T739" s="208"/>
      <c r="AT739" s="209" t="s">
        <v>249</v>
      </c>
      <c r="AU739" s="209" t="s">
        <v>79</v>
      </c>
      <c r="AV739" s="12" t="s">
        <v>79</v>
      </c>
      <c r="AW739" s="12" t="s">
        <v>32</v>
      </c>
      <c r="AX739" s="12" t="s">
        <v>70</v>
      </c>
      <c r="AY739" s="209" t="s">
        <v>238</v>
      </c>
    </row>
    <row r="740" spans="2:51" s="12" customFormat="1" ht="10">
      <c r="B740" s="199"/>
      <c r="C740" s="200"/>
      <c r="D740" s="196" t="s">
        <v>249</v>
      </c>
      <c r="E740" s="201" t="s">
        <v>1</v>
      </c>
      <c r="F740" s="202" t="s">
        <v>1407</v>
      </c>
      <c r="G740" s="200"/>
      <c r="H740" s="203">
        <v>9.84</v>
      </c>
      <c r="I740" s="204"/>
      <c r="J740" s="200"/>
      <c r="K740" s="200"/>
      <c r="L740" s="205"/>
      <c r="M740" s="206"/>
      <c r="N740" s="207"/>
      <c r="O740" s="207"/>
      <c r="P740" s="207"/>
      <c r="Q740" s="207"/>
      <c r="R740" s="207"/>
      <c r="S740" s="207"/>
      <c r="T740" s="208"/>
      <c r="AT740" s="209" t="s">
        <v>249</v>
      </c>
      <c r="AU740" s="209" t="s">
        <v>79</v>
      </c>
      <c r="AV740" s="12" t="s">
        <v>79</v>
      </c>
      <c r="AW740" s="12" t="s">
        <v>32</v>
      </c>
      <c r="AX740" s="12" t="s">
        <v>70</v>
      </c>
      <c r="AY740" s="209" t="s">
        <v>238</v>
      </c>
    </row>
    <row r="741" spans="2:51" s="12" customFormat="1" ht="10">
      <c r="B741" s="199"/>
      <c r="C741" s="200"/>
      <c r="D741" s="196" t="s">
        <v>249</v>
      </c>
      <c r="E741" s="201" t="s">
        <v>1</v>
      </c>
      <c r="F741" s="202" t="s">
        <v>1408</v>
      </c>
      <c r="G741" s="200"/>
      <c r="H741" s="203">
        <v>1.376</v>
      </c>
      <c r="I741" s="204"/>
      <c r="J741" s="200"/>
      <c r="K741" s="200"/>
      <c r="L741" s="205"/>
      <c r="M741" s="206"/>
      <c r="N741" s="207"/>
      <c r="O741" s="207"/>
      <c r="P741" s="207"/>
      <c r="Q741" s="207"/>
      <c r="R741" s="207"/>
      <c r="S741" s="207"/>
      <c r="T741" s="208"/>
      <c r="AT741" s="209" t="s">
        <v>249</v>
      </c>
      <c r="AU741" s="209" t="s">
        <v>79</v>
      </c>
      <c r="AV741" s="12" t="s">
        <v>79</v>
      </c>
      <c r="AW741" s="12" t="s">
        <v>32</v>
      </c>
      <c r="AX741" s="12" t="s">
        <v>70</v>
      </c>
      <c r="AY741" s="209" t="s">
        <v>238</v>
      </c>
    </row>
    <row r="742" spans="2:51" s="12" customFormat="1" ht="10">
      <c r="B742" s="199"/>
      <c r="C742" s="200"/>
      <c r="D742" s="196" t="s">
        <v>249</v>
      </c>
      <c r="E742" s="201" t="s">
        <v>1</v>
      </c>
      <c r="F742" s="202" t="s">
        <v>1409</v>
      </c>
      <c r="G742" s="200"/>
      <c r="H742" s="203">
        <v>14.84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249</v>
      </c>
      <c r="AU742" s="209" t="s">
        <v>79</v>
      </c>
      <c r="AV742" s="12" t="s">
        <v>79</v>
      </c>
      <c r="AW742" s="12" t="s">
        <v>32</v>
      </c>
      <c r="AX742" s="12" t="s">
        <v>70</v>
      </c>
      <c r="AY742" s="209" t="s">
        <v>238</v>
      </c>
    </row>
    <row r="743" spans="2:51" s="13" customFormat="1" ht="10">
      <c r="B743" s="210"/>
      <c r="C743" s="211"/>
      <c r="D743" s="196" t="s">
        <v>249</v>
      </c>
      <c r="E743" s="212" t="s">
        <v>1</v>
      </c>
      <c r="F743" s="213" t="s">
        <v>252</v>
      </c>
      <c r="G743" s="211"/>
      <c r="H743" s="214">
        <v>182.66299999999998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249</v>
      </c>
      <c r="AU743" s="220" t="s">
        <v>79</v>
      </c>
      <c r="AV743" s="13" t="s">
        <v>245</v>
      </c>
      <c r="AW743" s="13" t="s">
        <v>32</v>
      </c>
      <c r="AX743" s="13" t="s">
        <v>77</v>
      </c>
      <c r="AY743" s="220" t="s">
        <v>238</v>
      </c>
    </row>
    <row r="744" spans="2:63" s="11" customFormat="1" ht="25.9" customHeight="1">
      <c r="B744" s="168"/>
      <c r="C744" s="169"/>
      <c r="D744" s="170" t="s">
        <v>69</v>
      </c>
      <c r="E744" s="171" t="s">
        <v>361</v>
      </c>
      <c r="F744" s="171" t="s">
        <v>1410</v>
      </c>
      <c r="G744" s="169"/>
      <c r="H744" s="169"/>
      <c r="I744" s="172"/>
      <c r="J744" s="173">
        <f>BK744</f>
        <v>0</v>
      </c>
      <c r="K744" s="169"/>
      <c r="L744" s="174"/>
      <c r="M744" s="175"/>
      <c r="N744" s="176"/>
      <c r="O744" s="176"/>
      <c r="P744" s="177">
        <f>P745</f>
        <v>0</v>
      </c>
      <c r="Q744" s="176"/>
      <c r="R744" s="177">
        <f>R745</f>
        <v>0</v>
      </c>
      <c r="S744" s="176"/>
      <c r="T744" s="178">
        <f>T745</f>
        <v>0</v>
      </c>
      <c r="AR744" s="179" t="s">
        <v>258</v>
      </c>
      <c r="AT744" s="180" t="s">
        <v>69</v>
      </c>
      <c r="AU744" s="180" t="s">
        <v>70</v>
      </c>
      <c r="AY744" s="179" t="s">
        <v>238</v>
      </c>
      <c r="BK744" s="181">
        <f>BK745</f>
        <v>0</v>
      </c>
    </row>
    <row r="745" spans="2:63" s="11" customFormat="1" ht="22.75" customHeight="1">
      <c r="B745" s="168"/>
      <c r="C745" s="169"/>
      <c r="D745" s="170" t="s">
        <v>69</v>
      </c>
      <c r="E745" s="182" t="s">
        <v>1411</v>
      </c>
      <c r="F745" s="182" t="s">
        <v>1412</v>
      </c>
      <c r="G745" s="169"/>
      <c r="H745" s="169"/>
      <c r="I745" s="172"/>
      <c r="J745" s="183">
        <f>BK745</f>
        <v>0</v>
      </c>
      <c r="K745" s="169"/>
      <c r="L745" s="174"/>
      <c r="M745" s="175"/>
      <c r="N745" s="176"/>
      <c r="O745" s="176"/>
      <c r="P745" s="177">
        <f>SUM(P746:P752)</f>
        <v>0</v>
      </c>
      <c r="Q745" s="176"/>
      <c r="R745" s="177">
        <f>SUM(R746:R752)</f>
        <v>0</v>
      </c>
      <c r="S745" s="176"/>
      <c r="T745" s="178">
        <f>SUM(T746:T752)</f>
        <v>0</v>
      </c>
      <c r="AR745" s="179" t="s">
        <v>258</v>
      </c>
      <c r="AT745" s="180" t="s">
        <v>69</v>
      </c>
      <c r="AU745" s="180" t="s">
        <v>77</v>
      </c>
      <c r="AY745" s="179" t="s">
        <v>238</v>
      </c>
      <c r="BK745" s="181">
        <f>SUM(BK746:BK752)</f>
        <v>0</v>
      </c>
    </row>
    <row r="746" spans="2:65" s="1" customFormat="1" ht="38" customHeight="1">
      <c r="B746" s="34"/>
      <c r="C746" s="184" t="s">
        <v>1413</v>
      </c>
      <c r="D746" s="184" t="s">
        <v>240</v>
      </c>
      <c r="E746" s="185" t="s">
        <v>1414</v>
      </c>
      <c r="F746" s="186" t="s">
        <v>1415</v>
      </c>
      <c r="G746" s="187" t="s">
        <v>390</v>
      </c>
      <c r="H746" s="188">
        <v>1</v>
      </c>
      <c r="I746" s="189"/>
      <c r="J746" s="190">
        <f>ROUND(I746*H746,2)</f>
        <v>0</v>
      </c>
      <c r="K746" s="186" t="s">
        <v>1</v>
      </c>
      <c r="L746" s="38"/>
      <c r="M746" s="191" t="s">
        <v>1</v>
      </c>
      <c r="N746" s="192" t="s">
        <v>41</v>
      </c>
      <c r="O746" s="60"/>
      <c r="P746" s="193">
        <f>O746*H746</f>
        <v>0</v>
      </c>
      <c r="Q746" s="193">
        <v>0</v>
      </c>
      <c r="R746" s="193">
        <f>Q746*H746</f>
        <v>0</v>
      </c>
      <c r="S746" s="193">
        <v>0</v>
      </c>
      <c r="T746" s="194">
        <f>S746*H746</f>
        <v>0</v>
      </c>
      <c r="AR746" s="17" t="s">
        <v>605</v>
      </c>
      <c r="AT746" s="17" t="s">
        <v>240</v>
      </c>
      <c r="AU746" s="17" t="s">
        <v>79</v>
      </c>
      <c r="AY746" s="17" t="s">
        <v>238</v>
      </c>
      <c r="BE746" s="195">
        <f>IF(N746="základní",J746,0)</f>
        <v>0</v>
      </c>
      <c r="BF746" s="195">
        <f>IF(N746="snížená",J746,0)</f>
        <v>0</v>
      </c>
      <c r="BG746" s="195">
        <f>IF(N746="zákl. přenesená",J746,0)</f>
        <v>0</v>
      </c>
      <c r="BH746" s="195">
        <f>IF(N746="sníž. přenesená",J746,0)</f>
        <v>0</v>
      </c>
      <c r="BI746" s="195">
        <f>IF(N746="nulová",J746,0)</f>
        <v>0</v>
      </c>
      <c r="BJ746" s="17" t="s">
        <v>77</v>
      </c>
      <c r="BK746" s="195">
        <f>ROUND(I746*H746,2)</f>
        <v>0</v>
      </c>
      <c r="BL746" s="17" t="s">
        <v>605</v>
      </c>
      <c r="BM746" s="17" t="s">
        <v>1416</v>
      </c>
    </row>
    <row r="747" spans="2:47" s="1" customFormat="1" ht="189">
      <c r="B747" s="34"/>
      <c r="C747" s="35"/>
      <c r="D747" s="196" t="s">
        <v>247</v>
      </c>
      <c r="E747" s="35"/>
      <c r="F747" s="197" t="s">
        <v>1417</v>
      </c>
      <c r="G747" s="35"/>
      <c r="H747" s="35"/>
      <c r="I747" s="113"/>
      <c r="J747" s="35"/>
      <c r="K747" s="35"/>
      <c r="L747" s="38"/>
      <c r="M747" s="198"/>
      <c r="N747" s="60"/>
      <c r="O747" s="60"/>
      <c r="P747" s="60"/>
      <c r="Q747" s="60"/>
      <c r="R747" s="60"/>
      <c r="S747" s="60"/>
      <c r="T747" s="61"/>
      <c r="AT747" s="17" t="s">
        <v>247</v>
      </c>
      <c r="AU747" s="17" t="s">
        <v>79</v>
      </c>
    </row>
    <row r="748" spans="2:47" s="1" customFormat="1" ht="351">
      <c r="B748" s="34"/>
      <c r="C748" s="35"/>
      <c r="D748" s="196" t="s">
        <v>407</v>
      </c>
      <c r="E748" s="35"/>
      <c r="F748" s="231" t="s">
        <v>1418</v>
      </c>
      <c r="G748" s="35"/>
      <c r="H748" s="35"/>
      <c r="I748" s="113"/>
      <c r="J748" s="35"/>
      <c r="K748" s="35"/>
      <c r="L748" s="38"/>
      <c r="M748" s="198"/>
      <c r="N748" s="60"/>
      <c r="O748" s="60"/>
      <c r="P748" s="60"/>
      <c r="Q748" s="60"/>
      <c r="R748" s="60"/>
      <c r="S748" s="60"/>
      <c r="T748" s="61"/>
      <c r="AT748" s="17" t="s">
        <v>407</v>
      </c>
      <c r="AU748" s="17" t="s">
        <v>79</v>
      </c>
    </row>
    <row r="749" spans="2:51" s="12" customFormat="1" ht="10">
      <c r="B749" s="199"/>
      <c r="C749" s="200"/>
      <c r="D749" s="196" t="s">
        <v>249</v>
      </c>
      <c r="E749" s="201" t="s">
        <v>1</v>
      </c>
      <c r="F749" s="202" t="s">
        <v>77</v>
      </c>
      <c r="G749" s="200"/>
      <c r="H749" s="203">
        <v>1</v>
      </c>
      <c r="I749" s="204"/>
      <c r="J749" s="200"/>
      <c r="K749" s="200"/>
      <c r="L749" s="205"/>
      <c r="M749" s="206"/>
      <c r="N749" s="207"/>
      <c r="O749" s="207"/>
      <c r="P749" s="207"/>
      <c r="Q749" s="207"/>
      <c r="R749" s="207"/>
      <c r="S749" s="207"/>
      <c r="T749" s="208"/>
      <c r="AT749" s="209" t="s">
        <v>249</v>
      </c>
      <c r="AU749" s="209" t="s">
        <v>79</v>
      </c>
      <c r="AV749" s="12" t="s">
        <v>79</v>
      </c>
      <c r="AW749" s="12" t="s">
        <v>32</v>
      </c>
      <c r="AX749" s="12" t="s">
        <v>77</v>
      </c>
      <c r="AY749" s="209" t="s">
        <v>238</v>
      </c>
    </row>
    <row r="750" spans="2:65" s="1" customFormat="1" ht="28.5" customHeight="1">
      <c r="B750" s="34"/>
      <c r="C750" s="184" t="s">
        <v>1419</v>
      </c>
      <c r="D750" s="184" t="s">
        <v>240</v>
      </c>
      <c r="E750" s="185" t="s">
        <v>1420</v>
      </c>
      <c r="F750" s="186" t="s">
        <v>1421</v>
      </c>
      <c r="G750" s="187" t="s">
        <v>390</v>
      </c>
      <c r="H750" s="188">
        <v>1</v>
      </c>
      <c r="I750" s="189"/>
      <c r="J750" s="190">
        <f>ROUND(I750*H750,2)</f>
        <v>0</v>
      </c>
      <c r="K750" s="186" t="s">
        <v>1</v>
      </c>
      <c r="L750" s="38"/>
      <c r="M750" s="191" t="s">
        <v>1</v>
      </c>
      <c r="N750" s="192" t="s">
        <v>41</v>
      </c>
      <c r="O750" s="60"/>
      <c r="P750" s="193">
        <f>O750*H750</f>
        <v>0</v>
      </c>
      <c r="Q750" s="193">
        <v>0</v>
      </c>
      <c r="R750" s="193">
        <f>Q750*H750</f>
        <v>0</v>
      </c>
      <c r="S750" s="193">
        <v>0</v>
      </c>
      <c r="T750" s="194">
        <f>S750*H750</f>
        <v>0</v>
      </c>
      <c r="AR750" s="17" t="s">
        <v>605</v>
      </c>
      <c r="AT750" s="17" t="s">
        <v>240</v>
      </c>
      <c r="AU750" s="17" t="s">
        <v>79</v>
      </c>
      <c r="AY750" s="17" t="s">
        <v>238</v>
      </c>
      <c r="BE750" s="195">
        <f>IF(N750="základní",J750,0)</f>
        <v>0</v>
      </c>
      <c r="BF750" s="195">
        <f>IF(N750="snížená",J750,0)</f>
        <v>0</v>
      </c>
      <c r="BG750" s="195">
        <f>IF(N750="zákl. přenesená",J750,0)</f>
        <v>0</v>
      </c>
      <c r="BH750" s="195">
        <f>IF(N750="sníž. přenesená",J750,0)</f>
        <v>0</v>
      </c>
      <c r="BI750" s="195">
        <f>IF(N750="nulová",J750,0)</f>
        <v>0</v>
      </c>
      <c r="BJ750" s="17" t="s">
        <v>77</v>
      </c>
      <c r="BK750" s="195">
        <f>ROUND(I750*H750,2)</f>
        <v>0</v>
      </c>
      <c r="BL750" s="17" t="s">
        <v>605</v>
      </c>
      <c r="BM750" s="17" t="s">
        <v>1422</v>
      </c>
    </row>
    <row r="751" spans="2:51" s="12" customFormat="1" ht="10">
      <c r="B751" s="199"/>
      <c r="C751" s="200"/>
      <c r="D751" s="196" t="s">
        <v>249</v>
      </c>
      <c r="E751" s="201" t="s">
        <v>1</v>
      </c>
      <c r="F751" s="202" t="s">
        <v>77</v>
      </c>
      <c r="G751" s="200"/>
      <c r="H751" s="203">
        <v>1</v>
      </c>
      <c r="I751" s="204"/>
      <c r="J751" s="200"/>
      <c r="K751" s="200"/>
      <c r="L751" s="205"/>
      <c r="M751" s="206"/>
      <c r="N751" s="207"/>
      <c r="O751" s="207"/>
      <c r="P751" s="207"/>
      <c r="Q751" s="207"/>
      <c r="R751" s="207"/>
      <c r="S751" s="207"/>
      <c r="T751" s="208"/>
      <c r="AT751" s="209" t="s">
        <v>249</v>
      </c>
      <c r="AU751" s="209" t="s">
        <v>79</v>
      </c>
      <c r="AV751" s="12" t="s">
        <v>79</v>
      </c>
      <c r="AW751" s="12" t="s">
        <v>32</v>
      </c>
      <c r="AX751" s="12" t="s">
        <v>70</v>
      </c>
      <c r="AY751" s="209" t="s">
        <v>238</v>
      </c>
    </row>
    <row r="752" spans="2:51" s="13" customFormat="1" ht="10">
      <c r="B752" s="210"/>
      <c r="C752" s="211"/>
      <c r="D752" s="196" t="s">
        <v>249</v>
      </c>
      <c r="E752" s="212" t="s">
        <v>1</v>
      </c>
      <c r="F752" s="213" t="s">
        <v>252</v>
      </c>
      <c r="G752" s="211"/>
      <c r="H752" s="214">
        <v>1</v>
      </c>
      <c r="I752" s="215"/>
      <c r="J752" s="211"/>
      <c r="K752" s="211"/>
      <c r="L752" s="216"/>
      <c r="M752" s="242"/>
      <c r="N752" s="243"/>
      <c r="O752" s="243"/>
      <c r="P752" s="243"/>
      <c r="Q752" s="243"/>
      <c r="R752" s="243"/>
      <c r="S752" s="243"/>
      <c r="T752" s="244"/>
      <c r="AT752" s="220" t="s">
        <v>249</v>
      </c>
      <c r="AU752" s="220" t="s">
        <v>79</v>
      </c>
      <c r="AV752" s="13" t="s">
        <v>245</v>
      </c>
      <c r="AW752" s="13" t="s">
        <v>32</v>
      </c>
      <c r="AX752" s="13" t="s">
        <v>77</v>
      </c>
      <c r="AY752" s="220" t="s">
        <v>238</v>
      </c>
    </row>
    <row r="753" spans="2:12" s="1" customFormat="1" ht="7" customHeight="1">
      <c r="B753" s="46"/>
      <c r="C753" s="47"/>
      <c r="D753" s="47"/>
      <c r="E753" s="47"/>
      <c r="F753" s="47"/>
      <c r="G753" s="47"/>
      <c r="H753" s="47"/>
      <c r="I753" s="136"/>
      <c r="J753" s="47"/>
      <c r="K753" s="47"/>
      <c r="L753" s="38"/>
    </row>
  </sheetData>
  <sheetProtection algorithmName="SHA-512" hashValue="Ty/DvzNV568BW8CvNhzmsISQzz1D7uwG8EQKiew4SjLx6JnMG/1Hn+iJbVe1gsg2c1ql9ZXawYOfz6k5GV2wlA==" saltValue="ib/6xlzqbC9BWIeLA/sev3WA/nErwwFXvpe2FHdt/OEQvjHC3kY2HZVz2Kkhc9Y3Ver8LwPlnCY/q0vBG9BcdA==" spinCount="100000" sheet="1" objects="1" scenarios="1" formatColumns="0" formatRows="0" autoFilter="0"/>
  <autoFilter ref="C104:K752"/>
  <mergeCells count="12">
    <mergeCell ref="E97:H97"/>
    <mergeCell ref="L2:V2"/>
    <mergeCell ref="E50:H50"/>
    <mergeCell ref="E52:H52"/>
    <mergeCell ref="E54:H54"/>
    <mergeCell ref="E93:H93"/>
    <mergeCell ref="E95:H9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1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87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ht="12" customHeight="1">
      <c r="B8" s="20"/>
      <c r="D8" s="112" t="s">
        <v>136</v>
      </c>
      <c r="L8" s="20"/>
    </row>
    <row r="9" spans="2:12" s="1" customFormat="1" ht="14.5" customHeight="1">
      <c r="B9" s="38"/>
      <c r="E9" s="306" t="s">
        <v>139</v>
      </c>
      <c r="F9" s="308"/>
      <c r="G9" s="308"/>
      <c r="H9" s="308"/>
      <c r="I9" s="113"/>
      <c r="L9" s="38"/>
    </row>
    <row r="10" spans="2:12" s="1" customFormat="1" ht="12" customHeight="1">
      <c r="B10" s="38"/>
      <c r="D10" s="112" t="s">
        <v>142</v>
      </c>
      <c r="I10" s="113"/>
      <c r="L10" s="38"/>
    </row>
    <row r="11" spans="2:12" s="1" customFormat="1" ht="37" customHeight="1">
      <c r="B11" s="38"/>
      <c r="E11" s="309" t="s">
        <v>1423</v>
      </c>
      <c r="F11" s="308"/>
      <c r="G11" s="308"/>
      <c r="H11" s="308"/>
      <c r="I11" s="113"/>
      <c r="L11" s="38"/>
    </row>
    <row r="12" spans="2:12" s="1" customFormat="1" ht="10">
      <c r="B12" s="38"/>
      <c r="I12" s="113"/>
      <c r="L12" s="38"/>
    </row>
    <row r="13" spans="2:12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</row>
    <row r="14" spans="2:12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ROUND(J88,2)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ROUND((SUM(BE88:BE110)),2)</f>
        <v>0</v>
      </c>
      <c r="I35" s="125">
        <v>0.21</v>
      </c>
      <c r="J35" s="124">
        <f>ROUND(((SUM(BE88:BE110))*I35),2)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ROUND((SUM(BF88:BF110)),2)</f>
        <v>0</v>
      </c>
      <c r="I36" s="125">
        <v>0.15</v>
      </c>
      <c r="J36" s="124">
        <f>ROUND(((SUM(BF88:BF110))*I36),2)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ROUND((SUM(BG88:BG110)),2)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ROUND((SUM(BH88:BH110)),2)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ROUND((SUM(BI88:BI110)),2)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139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zt1 - Zdravotní technika - odvodnění chladících kobek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J88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212</v>
      </c>
      <c r="E64" s="148"/>
      <c r="F64" s="148"/>
      <c r="G64" s="148"/>
      <c r="H64" s="148"/>
      <c r="I64" s="149"/>
      <c r="J64" s="150">
        <f>J89</f>
        <v>0</v>
      </c>
      <c r="K64" s="146"/>
      <c r="L64" s="151"/>
    </row>
    <row r="65" spans="2:12" s="9" customFormat="1" ht="19.9" customHeight="1">
      <c r="B65" s="152"/>
      <c r="C65" s="94"/>
      <c r="D65" s="153" t="s">
        <v>1424</v>
      </c>
      <c r="E65" s="154"/>
      <c r="F65" s="154"/>
      <c r="G65" s="154"/>
      <c r="H65" s="154"/>
      <c r="I65" s="155"/>
      <c r="J65" s="156">
        <f>J90</f>
        <v>0</v>
      </c>
      <c r="K65" s="94"/>
      <c r="L65" s="157"/>
    </row>
    <row r="66" spans="2:12" s="9" customFormat="1" ht="19.9" customHeight="1">
      <c r="B66" s="152"/>
      <c r="C66" s="94"/>
      <c r="D66" s="153" t="s">
        <v>1425</v>
      </c>
      <c r="E66" s="154"/>
      <c r="F66" s="154"/>
      <c r="G66" s="154"/>
      <c r="H66" s="154"/>
      <c r="I66" s="155"/>
      <c r="J66" s="156">
        <f>J105</f>
        <v>0</v>
      </c>
      <c r="K66" s="94"/>
      <c r="L66" s="157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3"/>
      <c r="J67" s="35"/>
      <c r="K67" s="35"/>
      <c r="L67" s="38"/>
    </row>
    <row r="68" spans="2:12" s="1" customFormat="1" ht="7" customHeight="1">
      <c r="B68" s="46"/>
      <c r="C68" s="47"/>
      <c r="D68" s="47"/>
      <c r="E68" s="47"/>
      <c r="F68" s="47"/>
      <c r="G68" s="47"/>
      <c r="H68" s="47"/>
      <c r="I68" s="136"/>
      <c r="J68" s="47"/>
      <c r="K68" s="47"/>
      <c r="L68" s="38"/>
    </row>
    <row r="72" spans="2:12" s="1" customFormat="1" ht="7" customHeight="1">
      <c r="B72" s="48"/>
      <c r="C72" s="49"/>
      <c r="D72" s="49"/>
      <c r="E72" s="49"/>
      <c r="F72" s="49"/>
      <c r="G72" s="49"/>
      <c r="H72" s="49"/>
      <c r="I72" s="139"/>
      <c r="J72" s="49"/>
      <c r="K72" s="49"/>
      <c r="L72" s="38"/>
    </row>
    <row r="73" spans="2:12" s="1" customFormat="1" ht="25" customHeight="1">
      <c r="B73" s="34"/>
      <c r="C73" s="23" t="s">
        <v>223</v>
      </c>
      <c r="D73" s="35"/>
      <c r="E73" s="35"/>
      <c r="F73" s="35"/>
      <c r="G73" s="35"/>
      <c r="H73" s="35"/>
      <c r="I73" s="113"/>
      <c r="J73" s="35"/>
      <c r="K73" s="35"/>
      <c r="L73" s="38"/>
    </row>
    <row r="74" spans="2:12" s="1" customFormat="1" ht="7" customHeight="1">
      <c r="B74" s="34"/>
      <c r="C74" s="35"/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12" customHeight="1">
      <c r="B75" s="34"/>
      <c r="C75" s="29" t="s">
        <v>17</v>
      </c>
      <c r="D75" s="35"/>
      <c r="E75" s="35"/>
      <c r="F75" s="35"/>
      <c r="G75" s="35"/>
      <c r="H75" s="35"/>
      <c r="I75" s="113"/>
      <c r="J75" s="35"/>
      <c r="K75" s="35"/>
      <c r="L75" s="38"/>
    </row>
    <row r="76" spans="2:12" s="1" customFormat="1" ht="14.5" customHeight="1">
      <c r="B76" s="34"/>
      <c r="C76" s="35"/>
      <c r="D76" s="35"/>
      <c r="E76" s="313" t="str">
        <f>E7</f>
        <v>Revitalizace a zatraktivnění pevnosti - Stavební úpravy pevnostních objektů</v>
      </c>
      <c r="F76" s="314"/>
      <c r="G76" s="314"/>
      <c r="H76" s="314"/>
      <c r="I76" s="113"/>
      <c r="J76" s="35"/>
      <c r="K76" s="35"/>
      <c r="L76" s="38"/>
    </row>
    <row r="77" spans="2:12" ht="12" customHeight="1">
      <c r="B77" s="21"/>
      <c r="C77" s="29" t="s">
        <v>136</v>
      </c>
      <c r="D77" s="22"/>
      <c r="E77" s="22"/>
      <c r="F77" s="22"/>
      <c r="G77" s="22"/>
      <c r="H77" s="22"/>
      <c r="J77" s="22"/>
      <c r="K77" s="22"/>
      <c r="L77" s="20"/>
    </row>
    <row r="78" spans="2:12" s="1" customFormat="1" ht="14.5" customHeight="1">
      <c r="B78" s="34"/>
      <c r="C78" s="35"/>
      <c r="D78" s="35"/>
      <c r="E78" s="313" t="s">
        <v>139</v>
      </c>
      <c r="F78" s="280"/>
      <c r="G78" s="280"/>
      <c r="H78" s="280"/>
      <c r="I78" s="113"/>
      <c r="J78" s="35"/>
      <c r="K78" s="35"/>
      <c r="L78" s="38"/>
    </row>
    <row r="79" spans="2:12" s="1" customFormat="1" ht="12" customHeight="1">
      <c r="B79" s="34"/>
      <c r="C79" s="29" t="s">
        <v>142</v>
      </c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4.5" customHeight="1">
      <c r="B80" s="34"/>
      <c r="C80" s="35"/>
      <c r="D80" s="35"/>
      <c r="E80" s="281" t="str">
        <f>E11</f>
        <v>zt1 - Zdravotní technika - odvodnění chladících kobek</v>
      </c>
      <c r="F80" s="280"/>
      <c r="G80" s="280"/>
      <c r="H80" s="280"/>
      <c r="I80" s="113"/>
      <c r="J80" s="35"/>
      <c r="K80" s="35"/>
      <c r="L80" s="38"/>
    </row>
    <row r="81" spans="2:12" s="1" customFormat="1" ht="7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12" s="1" customFormat="1" ht="12" customHeight="1">
      <c r="B82" s="34"/>
      <c r="C82" s="29" t="s">
        <v>21</v>
      </c>
      <c r="D82" s="35"/>
      <c r="E82" s="35"/>
      <c r="F82" s="27" t="str">
        <f>F14</f>
        <v>Dobrošov</v>
      </c>
      <c r="G82" s="35"/>
      <c r="H82" s="35"/>
      <c r="I82" s="114" t="s">
        <v>23</v>
      </c>
      <c r="J82" s="55" t="str">
        <f>IF(J14="","",J14)</f>
        <v>4. 1. 2019</v>
      </c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38"/>
    </row>
    <row r="84" spans="2:12" s="1" customFormat="1" ht="12.4" customHeight="1">
      <c r="B84" s="34"/>
      <c r="C84" s="29" t="s">
        <v>25</v>
      </c>
      <c r="D84" s="35"/>
      <c r="E84" s="35"/>
      <c r="F84" s="27" t="str">
        <f>E17</f>
        <v xml:space="preserve"> </v>
      </c>
      <c r="G84" s="35"/>
      <c r="H84" s="35"/>
      <c r="I84" s="114" t="s">
        <v>31</v>
      </c>
      <c r="J84" s="32" t="str">
        <f>E23</f>
        <v xml:space="preserve"> </v>
      </c>
      <c r="K84" s="35"/>
      <c r="L84" s="38"/>
    </row>
    <row r="85" spans="2:12" s="1" customFormat="1" ht="12.4" customHeight="1">
      <c r="B85" s="34"/>
      <c r="C85" s="29" t="s">
        <v>29</v>
      </c>
      <c r="D85" s="35"/>
      <c r="E85" s="35"/>
      <c r="F85" s="27" t="str">
        <f>IF(E20="","",E20)</f>
        <v>Vyplň údaj</v>
      </c>
      <c r="G85" s="35"/>
      <c r="H85" s="35"/>
      <c r="I85" s="114" t="s">
        <v>33</v>
      </c>
      <c r="J85" s="32" t="str">
        <f>E26</f>
        <v xml:space="preserve"> </v>
      </c>
      <c r="K85" s="35"/>
      <c r="L85" s="38"/>
    </row>
    <row r="86" spans="2:12" s="1" customFormat="1" ht="10.25" customHeight="1"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38"/>
    </row>
    <row r="87" spans="2:20" s="10" customFormat="1" ht="29.25" customHeight="1">
      <c r="B87" s="158"/>
      <c r="C87" s="159" t="s">
        <v>224</v>
      </c>
      <c r="D87" s="160" t="s">
        <v>55</v>
      </c>
      <c r="E87" s="160" t="s">
        <v>51</v>
      </c>
      <c r="F87" s="160" t="s">
        <v>52</v>
      </c>
      <c r="G87" s="160" t="s">
        <v>225</v>
      </c>
      <c r="H87" s="160" t="s">
        <v>226</v>
      </c>
      <c r="I87" s="161" t="s">
        <v>227</v>
      </c>
      <c r="J87" s="160" t="s">
        <v>200</v>
      </c>
      <c r="K87" s="162" t="s">
        <v>228</v>
      </c>
      <c r="L87" s="163"/>
      <c r="M87" s="64" t="s">
        <v>1</v>
      </c>
      <c r="N87" s="65" t="s">
        <v>40</v>
      </c>
      <c r="O87" s="65" t="s">
        <v>229</v>
      </c>
      <c r="P87" s="65" t="s">
        <v>230</v>
      </c>
      <c r="Q87" s="65" t="s">
        <v>231</v>
      </c>
      <c r="R87" s="65" t="s">
        <v>232</v>
      </c>
      <c r="S87" s="65" t="s">
        <v>233</v>
      </c>
      <c r="T87" s="66" t="s">
        <v>234</v>
      </c>
    </row>
    <row r="88" spans="2:63" s="1" customFormat="1" ht="22.75" customHeight="1">
      <c r="B88" s="34"/>
      <c r="C88" s="71" t="s">
        <v>235</v>
      </c>
      <c r="D88" s="35"/>
      <c r="E88" s="35"/>
      <c r="F88" s="35"/>
      <c r="G88" s="35"/>
      <c r="H88" s="35"/>
      <c r="I88" s="113"/>
      <c r="J88" s="164">
        <f>BK88</f>
        <v>0</v>
      </c>
      <c r="K88" s="35"/>
      <c r="L88" s="38"/>
      <c r="M88" s="67"/>
      <c r="N88" s="68"/>
      <c r="O88" s="68"/>
      <c r="P88" s="165">
        <f>P89</f>
        <v>0</v>
      </c>
      <c r="Q88" s="68"/>
      <c r="R88" s="165">
        <f>R89</f>
        <v>0.066735</v>
      </c>
      <c r="S88" s="68"/>
      <c r="T88" s="166">
        <f>T89</f>
        <v>0</v>
      </c>
      <c r="AT88" s="17" t="s">
        <v>69</v>
      </c>
      <c r="AU88" s="17" t="s">
        <v>202</v>
      </c>
      <c r="BK88" s="167">
        <f>BK89</f>
        <v>0</v>
      </c>
    </row>
    <row r="89" spans="2:63" s="11" customFormat="1" ht="25.9" customHeight="1">
      <c r="B89" s="168"/>
      <c r="C89" s="169"/>
      <c r="D89" s="170" t="s">
        <v>69</v>
      </c>
      <c r="E89" s="171" t="s">
        <v>1077</v>
      </c>
      <c r="F89" s="171" t="s">
        <v>1078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P90+P105</f>
        <v>0</v>
      </c>
      <c r="Q89" s="176"/>
      <c r="R89" s="177">
        <f>R90+R105</f>
        <v>0.066735</v>
      </c>
      <c r="S89" s="176"/>
      <c r="T89" s="178">
        <f>T90+T105</f>
        <v>0</v>
      </c>
      <c r="AR89" s="179" t="s">
        <v>79</v>
      </c>
      <c r="AT89" s="180" t="s">
        <v>69</v>
      </c>
      <c r="AU89" s="180" t="s">
        <v>70</v>
      </c>
      <c r="AY89" s="179" t="s">
        <v>238</v>
      </c>
      <c r="BK89" s="181">
        <f>BK90+BK105</f>
        <v>0</v>
      </c>
    </row>
    <row r="90" spans="2:63" s="11" customFormat="1" ht="22.75" customHeight="1">
      <c r="B90" s="168"/>
      <c r="C90" s="169"/>
      <c r="D90" s="170" t="s">
        <v>69</v>
      </c>
      <c r="E90" s="182" t="s">
        <v>1426</v>
      </c>
      <c r="F90" s="182" t="s">
        <v>1427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SUM(P91:P104)</f>
        <v>0</v>
      </c>
      <c r="Q90" s="176"/>
      <c r="R90" s="177">
        <f>SUM(R91:R104)</f>
        <v>0.052705</v>
      </c>
      <c r="S90" s="176"/>
      <c r="T90" s="178">
        <f>SUM(T91:T104)</f>
        <v>0</v>
      </c>
      <c r="AR90" s="179" t="s">
        <v>79</v>
      </c>
      <c r="AT90" s="180" t="s">
        <v>69</v>
      </c>
      <c r="AU90" s="180" t="s">
        <v>77</v>
      </c>
      <c r="AY90" s="179" t="s">
        <v>238</v>
      </c>
      <c r="BK90" s="181">
        <f>SUM(BK91:BK104)</f>
        <v>0</v>
      </c>
    </row>
    <row r="91" spans="2:65" s="1" customFormat="1" ht="19" customHeight="1">
      <c r="B91" s="34"/>
      <c r="C91" s="184" t="s">
        <v>77</v>
      </c>
      <c r="D91" s="184" t="s">
        <v>240</v>
      </c>
      <c r="E91" s="185" t="s">
        <v>1428</v>
      </c>
      <c r="F91" s="186" t="s">
        <v>1429</v>
      </c>
      <c r="G91" s="187" t="s">
        <v>281</v>
      </c>
      <c r="H91" s="188">
        <v>44.5</v>
      </c>
      <c r="I91" s="189"/>
      <c r="J91" s="190">
        <f>ROUND(I91*H91,2)</f>
        <v>0</v>
      </c>
      <c r="K91" s="186" t="s">
        <v>505</v>
      </c>
      <c r="L91" s="38"/>
      <c r="M91" s="191" t="s">
        <v>1</v>
      </c>
      <c r="N91" s="192" t="s">
        <v>41</v>
      </c>
      <c r="O91" s="60"/>
      <c r="P91" s="193">
        <f>O91*H91</f>
        <v>0</v>
      </c>
      <c r="Q91" s="193">
        <v>0.00107</v>
      </c>
      <c r="R91" s="193">
        <f>Q91*H91</f>
        <v>0.047615</v>
      </c>
      <c r="S91" s="193">
        <v>0</v>
      </c>
      <c r="T91" s="194">
        <f>S91*H91</f>
        <v>0</v>
      </c>
      <c r="AR91" s="17" t="s">
        <v>330</v>
      </c>
      <c r="AT91" s="17" t="s">
        <v>240</v>
      </c>
      <c r="AU91" s="17" t="s">
        <v>79</v>
      </c>
      <c r="AY91" s="17" t="s">
        <v>238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7" t="s">
        <v>77</v>
      </c>
      <c r="BK91" s="195">
        <f>ROUND(I91*H91,2)</f>
        <v>0</v>
      </c>
      <c r="BL91" s="17" t="s">
        <v>330</v>
      </c>
      <c r="BM91" s="17" t="s">
        <v>1430</v>
      </c>
    </row>
    <row r="92" spans="2:47" s="1" customFormat="1" ht="10">
      <c r="B92" s="34"/>
      <c r="C92" s="35"/>
      <c r="D92" s="196" t="s">
        <v>247</v>
      </c>
      <c r="E92" s="35"/>
      <c r="F92" s="197" t="s">
        <v>1431</v>
      </c>
      <c r="G92" s="35"/>
      <c r="H92" s="35"/>
      <c r="I92" s="113"/>
      <c r="J92" s="35"/>
      <c r="K92" s="35"/>
      <c r="L92" s="38"/>
      <c r="M92" s="198"/>
      <c r="N92" s="60"/>
      <c r="O92" s="60"/>
      <c r="P92" s="60"/>
      <c r="Q92" s="60"/>
      <c r="R92" s="60"/>
      <c r="S92" s="60"/>
      <c r="T92" s="61"/>
      <c r="AT92" s="17" t="s">
        <v>247</v>
      </c>
      <c r="AU92" s="17" t="s">
        <v>79</v>
      </c>
    </row>
    <row r="93" spans="2:65" s="1" customFormat="1" ht="19" customHeight="1">
      <c r="B93" s="34"/>
      <c r="C93" s="184" t="s">
        <v>79</v>
      </c>
      <c r="D93" s="184" t="s">
        <v>240</v>
      </c>
      <c r="E93" s="185" t="s">
        <v>1432</v>
      </c>
      <c r="F93" s="186" t="s">
        <v>1433</v>
      </c>
      <c r="G93" s="187" t="s">
        <v>390</v>
      </c>
      <c r="H93" s="188">
        <v>3</v>
      </c>
      <c r="I93" s="189"/>
      <c r="J93" s="190">
        <f>ROUND(I93*H93,2)</f>
        <v>0</v>
      </c>
      <c r="K93" s="186" t="s">
        <v>244</v>
      </c>
      <c r="L93" s="38"/>
      <c r="M93" s="191" t="s">
        <v>1</v>
      </c>
      <c r="N93" s="192" t="s">
        <v>41</v>
      </c>
      <c r="O93" s="60"/>
      <c r="P93" s="193">
        <f>O93*H93</f>
        <v>0</v>
      </c>
      <c r="Q93" s="193">
        <v>0.00024</v>
      </c>
      <c r="R93" s="193">
        <f>Q93*H93</f>
        <v>0.00072</v>
      </c>
      <c r="S93" s="193">
        <v>0</v>
      </c>
      <c r="T93" s="194">
        <f>S93*H93</f>
        <v>0</v>
      </c>
      <c r="AR93" s="17" t="s">
        <v>330</v>
      </c>
      <c r="AT93" s="17" t="s">
        <v>240</v>
      </c>
      <c r="AU93" s="17" t="s">
        <v>79</v>
      </c>
      <c r="AY93" s="17" t="s">
        <v>238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7" t="s">
        <v>77</v>
      </c>
      <c r="BK93" s="195">
        <f>ROUND(I93*H93,2)</f>
        <v>0</v>
      </c>
      <c r="BL93" s="17" t="s">
        <v>330</v>
      </c>
      <c r="BM93" s="17" t="s">
        <v>1434</v>
      </c>
    </row>
    <row r="94" spans="2:47" s="1" customFormat="1" ht="10">
      <c r="B94" s="34"/>
      <c r="C94" s="35"/>
      <c r="D94" s="196" t="s">
        <v>247</v>
      </c>
      <c r="E94" s="35"/>
      <c r="F94" s="197" t="s">
        <v>1435</v>
      </c>
      <c r="G94" s="35"/>
      <c r="H94" s="35"/>
      <c r="I94" s="113"/>
      <c r="J94" s="35"/>
      <c r="K94" s="35"/>
      <c r="L94" s="38"/>
      <c r="M94" s="198"/>
      <c r="N94" s="60"/>
      <c r="O94" s="60"/>
      <c r="P94" s="60"/>
      <c r="Q94" s="60"/>
      <c r="R94" s="60"/>
      <c r="S94" s="60"/>
      <c r="T94" s="61"/>
      <c r="AT94" s="17" t="s">
        <v>247</v>
      </c>
      <c r="AU94" s="17" t="s">
        <v>79</v>
      </c>
    </row>
    <row r="95" spans="2:65" s="1" customFormat="1" ht="19" customHeight="1">
      <c r="B95" s="34"/>
      <c r="C95" s="184" t="s">
        <v>258</v>
      </c>
      <c r="D95" s="184" t="s">
        <v>240</v>
      </c>
      <c r="E95" s="185" t="s">
        <v>1436</v>
      </c>
      <c r="F95" s="186" t="s">
        <v>1437</v>
      </c>
      <c r="G95" s="187" t="s">
        <v>390</v>
      </c>
      <c r="H95" s="188">
        <v>3</v>
      </c>
      <c r="I95" s="189"/>
      <c r="J95" s="190">
        <f>ROUND(I95*H95,2)</f>
        <v>0</v>
      </c>
      <c r="K95" s="186" t="s">
        <v>505</v>
      </c>
      <c r="L95" s="38"/>
      <c r="M95" s="191" t="s">
        <v>1</v>
      </c>
      <c r="N95" s="192" t="s">
        <v>41</v>
      </c>
      <c r="O95" s="60"/>
      <c r="P95" s="193">
        <f>O95*H95</f>
        <v>0</v>
      </c>
      <c r="Q95" s="193">
        <v>0.0005</v>
      </c>
      <c r="R95" s="193">
        <f>Q95*H95</f>
        <v>0.0015</v>
      </c>
      <c r="S95" s="193">
        <v>0</v>
      </c>
      <c r="T95" s="194">
        <f>S95*H95</f>
        <v>0</v>
      </c>
      <c r="AR95" s="17" t="s">
        <v>330</v>
      </c>
      <c r="AT95" s="17" t="s">
        <v>240</v>
      </c>
      <c r="AU95" s="17" t="s">
        <v>79</v>
      </c>
      <c r="AY95" s="17" t="s">
        <v>238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7" t="s">
        <v>77</v>
      </c>
      <c r="BK95" s="195">
        <f>ROUND(I95*H95,2)</f>
        <v>0</v>
      </c>
      <c r="BL95" s="17" t="s">
        <v>330</v>
      </c>
      <c r="BM95" s="17" t="s">
        <v>1438</v>
      </c>
    </row>
    <row r="96" spans="2:47" s="1" customFormat="1" ht="10">
      <c r="B96" s="34"/>
      <c r="C96" s="35"/>
      <c r="D96" s="196" t="s">
        <v>247</v>
      </c>
      <c r="E96" s="35"/>
      <c r="F96" s="197" t="s">
        <v>1439</v>
      </c>
      <c r="G96" s="35"/>
      <c r="H96" s="35"/>
      <c r="I96" s="113"/>
      <c r="J96" s="35"/>
      <c r="K96" s="35"/>
      <c r="L96" s="38"/>
      <c r="M96" s="198"/>
      <c r="N96" s="60"/>
      <c r="O96" s="60"/>
      <c r="P96" s="60"/>
      <c r="Q96" s="60"/>
      <c r="R96" s="60"/>
      <c r="S96" s="60"/>
      <c r="T96" s="61"/>
      <c r="AT96" s="17" t="s">
        <v>247</v>
      </c>
      <c r="AU96" s="17" t="s">
        <v>79</v>
      </c>
    </row>
    <row r="97" spans="2:65" s="1" customFormat="1" ht="14.5" customHeight="1">
      <c r="B97" s="34"/>
      <c r="C97" s="184" t="s">
        <v>245</v>
      </c>
      <c r="D97" s="184" t="s">
        <v>240</v>
      </c>
      <c r="E97" s="185" t="s">
        <v>1440</v>
      </c>
      <c r="F97" s="186" t="s">
        <v>1441</v>
      </c>
      <c r="G97" s="187" t="s">
        <v>281</v>
      </c>
      <c r="H97" s="188">
        <v>2</v>
      </c>
      <c r="I97" s="189"/>
      <c r="J97" s="190">
        <f>ROUND(I97*H97,2)</f>
        <v>0</v>
      </c>
      <c r="K97" s="186" t="s">
        <v>1</v>
      </c>
      <c r="L97" s="38"/>
      <c r="M97" s="191" t="s">
        <v>1</v>
      </c>
      <c r="N97" s="192" t="s">
        <v>41</v>
      </c>
      <c r="O97" s="60"/>
      <c r="P97" s="193">
        <f>O97*H97</f>
        <v>0</v>
      </c>
      <c r="Q97" s="193">
        <v>0.00073</v>
      </c>
      <c r="R97" s="193">
        <f>Q97*H97</f>
        <v>0.00146</v>
      </c>
      <c r="S97" s="193">
        <v>0</v>
      </c>
      <c r="T97" s="194">
        <f>S97*H97</f>
        <v>0</v>
      </c>
      <c r="AR97" s="17" t="s">
        <v>330</v>
      </c>
      <c r="AT97" s="17" t="s">
        <v>240</v>
      </c>
      <c r="AU97" s="17" t="s">
        <v>79</v>
      </c>
      <c r="AY97" s="17" t="s">
        <v>238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7" t="s">
        <v>77</v>
      </c>
      <c r="BK97" s="195">
        <f>ROUND(I97*H97,2)</f>
        <v>0</v>
      </c>
      <c r="BL97" s="17" t="s">
        <v>330</v>
      </c>
      <c r="BM97" s="17" t="s">
        <v>1442</v>
      </c>
    </row>
    <row r="98" spans="2:47" s="1" customFormat="1" ht="10">
      <c r="B98" s="34"/>
      <c r="C98" s="35"/>
      <c r="D98" s="196" t="s">
        <v>247</v>
      </c>
      <c r="E98" s="35"/>
      <c r="F98" s="197" t="s">
        <v>1441</v>
      </c>
      <c r="G98" s="35"/>
      <c r="H98" s="35"/>
      <c r="I98" s="113"/>
      <c r="J98" s="35"/>
      <c r="K98" s="35"/>
      <c r="L98" s="38"/>
      <c r="M98" s="198"/>
      <c r="N98" s="60"/>
      <c r="O98" s="60"/>
      <c r="P98" s="60"/>
      <c r="Q98" s="60"/>
      <c r="R98" s="60"/>
      <c r="S98" s="60"/>
      <c r="T98" s="61"/>
      <c r="AT98" s="17" t="s">
        <v>247</v>
      </c>
      <c r="AU98" s="17" t="s">
        <v>79</v>
      </c>
    </row>
    <row r="99" spans="2:65" s="1" customFormat="1" ht="19" customHeight="1">
      <c r="B99" s="34"/>
      <c r="C99" s="184" t="s">
        <v>272</v>
      </c>
      <c r="D99" s="184" t="s">
        <v>240</v>
      </c>
      <c r="E99" s="185" t="s">
        <v>1443</v>
      </c>
      <c r="F99" s="186" t="s">
        <v>1444</v>
      </c>
      <c r="G99" s="187" t="s">
        <v>1445</v>
      </c>
      <c r="H99" s="188">
        <v>3</v>
      </c>
      <c r="I99" s="189"/>
      <c r="J99" s="190">
        <f>ROUND(I99*H99,2)</f>
        <v>0</v>
      </c>
      <c r="K99" s="186" t="s">
        <v>244</v>
      </c>
      <c r="L99" s="38"/>
      <c r="M99" s="191" t="s">
        <v>1</v>
      </c>
      <c r="N99" s="192" t="s">
        <v>41</v>
      </c>
      <c r="O99" s="60"/>
      <c r="P99" s="193">
        <f>O99*H99</f>
        <v>0</v>
      </c>
      <c r="Q99" s="193">
        <v>0.00047</v>
      </c>
      <c r="R99" s="193">
        <f>Q99*H99</f>
        <v>0.00141</v>
      </c>
      <c r="S99" s="193">
        <v>0</v>
      </c>
      <c r="T99" s="194">
        <f>S99*H99</f>
        <v>0</v>
      </c>
      <c r="AR99" s="17" t="s">
        <v>330</v>
      </c>
      <c r="AT99" s="17" t="s">
        <v>240</v>
      </c>
      <c r="AU99" s="17" t="s">
        <v>79</v>
      </c>
      <c r="AY99" s="17" t="s">
        <v>238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77</v>
      </c>
      <c r="BK99" s="195">
        <f>ROUND(I99*H99,2)</f>
        <v>0</v>
      </c>
      <c r="BL99" s="17" t="s">
        <v>330</v>
      </c>
      <c r="BM99" s="17" t="s">
        <v>1446</v>
      </c>
    </row>
    <row r="100" spans="2:47" s="1" customFormat="1" ht="10">
      <c r="B100" s="34"/>
      <c r="C100" s="35"/>
      <c r="D100" s="196" t="s">
        <v>247</v>
      </c>
      <c r="E100" s="35"/>
      <c r="F100" s="197" t="s">
        <v>1447</v>
      </c>
      <c r="G100" s="35"/>
      <c r="H100" s="35"/>
      <c r="I100" s="113"/>
      <c r="J100" s="35"/>
      <c r="K100" s="35"/>
      <c r="L100" s="38"/>
      <c r="M100" s="198"/>
      <c r="N100" s="60"/>
      <c r="O100" s="60"/>
      <c r="P100" s="60"/>
      <c r="Q100" s="60"/>
      <c r="R100" s="60"/>
      <c r="S100" s="60"/>
      <c r="T100" s="61"/>
      <c r="AT100" s="17" t="s">
        <v>247</v>
      </c>
      <c r="AU100" s="17" t="s">
        <v>79</v>
      </c>
    </row>
    <row r="101" spans="2:65" s="1" customFormat="1" ht="14.5" customHeight="1">
      <c r="B101" s="34"/>
      <c r="C101" s="184" t="s">
        <v>278</v>
      </c>
      <c r="D101" s="184" t="s">
        <v>240</v>
      </c>
      <c r="E101" s="185" t="s">
        <v>1448</v>
      </c>
      <c r="F101" s="186" t="s">
        <v>1449</v>
      </c>
      <c r="G101" s="187" t="s">
        <v>390</v>
      </c>
      <c r="H101" s="188">
        <v>45</v>
      </c>
      <c r="I101" s="189"/>
      <c r="J101" s="190">
        <f>ROUND(I101*H101,2)</f>
        <v>0</v>
      </c>
      <c r="K101" s="186" t="s">
        <v>1</v>
      </c>
      <c r="L101" s="38"/>
      <c r="M101" s="191" t="s">
        <v>1</v>
      </c>
      <c r="N101" s="192" t="s">
        <v>41</v>
      </c>
      <c r="O101" s="60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17" t="s">
        <v>330</v>
      </c>
      <c r="AT101" s="17" t="s">
        <v>240</v>
      </c>
      <c r="AU101" s="17" t="s">
        <v>79</v>
      </c>
      <c r="AY101" s="17" t="s">
        <v>238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7" t="s">
        <v>77</v>
      </c>
      <c r="BK101" s="195">
        <f>ROUND(I101*H101,2)</f>
        <v>0</v>
      </c>
      <c r="BL101" s="17" t="s">
        <v>330</v>
      </c>
      <c r="BM101" s="17" t="s">
        <v>1450</v>
      </c>
    </row>
    <row r="102" spans="2:47" s="1" customFormat="1" ht="10">
      <c r="B102" s="34"/>
      <c r="C102" s="35"/>
      <c r="D102" s="196" t="s">
        <v>247</v>
      </c>
      <c r="E102" s="35"/>
      <c r="F102" s="197" t="s">
        <v>1449</v>
      </c>
      <c r="G102" s="35"/>
      <c r="H102" s="35"/>
      <c r="I102" s="113"/>
      <c r="J102" s="35"/>
      <c r="K102" s="35"/>
      <c r="L102" s="38"/>
      <c r="M102" s="198"/>
      <c r="N102" s="60"/>
      <c r="O102" s="60"/>
      <c r="P102" s="60"/>
      <c r="Q102" s="60"/>
      <c r="R102" s="60"/>
      <c r="S102" s="60"/>
      <c r="T102" s="61"/>
      <c r="AT102" s="17" t="s">
        <v>247</v>
      </c>
      <c r="AU102" s="17" t="s">
        <v>79</v>
      </c>
    </row>
    <row r="103" spans="2:65" s="1" customFormat="1" ht="19" customHeight="1">
      <c r="B103" s="34"/>
      <c r="C103" s="184" t="s">
        <v>283</v>
      </c>
      <c r="D103" s="184" t="s">
        <v>240</v>
      </c>
      <c r="E103" s="185" t="s">
        <v>1451</v>
      </c>
      <c r="F103" s="186" t="s">
        <v>1452</v>
      </c>
      <c r="G103" s="187" t="s">
        <v>333</v>
      </c>
      <c r="H103" s="188">
        <v>0.053</v>
      </c>
      <c r="I103" s="189"/>
      <c r="J103" s="190">
        <f>ROUND(I103*H103,2)</f>
        <v>0</v>
      </c>
      <c r="K103" s="186" t="s">
        <v>244</v>
      </c>
      <c r="L103" s="38"/>
      <c r="M103" s="191" t="s">
        <v>1</v>
      </c>
      <c r="N103" s="192" t="s">
        <v>41</v>
      </c>
      <c r="O103" s="60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17" t="s">
        <v>330</v>
      </c>
      <c r="AT103" s="17" t="s">
        <v>240</v>
      </c>
      <c r="AU103" s="17" t="s">
        <v>79</v>
      </c>
      <c r="AY103" s="17" t="s">
        <v>238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77</v>
      </c>
      <c r="BK103" s="195">
        <f>ROUND(I103*H103,2)</f>
        <v>0</v>
      </c>
      <c r="BL103" s="17" t="s">
        <v>330</v>
      </c>
      <c r="BM103" s="17" t="s">
        <v>1453</v>
      </c>
    </row>
    <row r="104" spans="2:47" s="1" customFormat="1" ht="18">
      <c r="B104" s="34"/>
      <c r="C104" s="35"/>
      <c r="D104" s="196" t="s">
        <v>247</v>
      </c>
      <c r="E104" s="35"/>
      <c r="F104" s="197" t="s">
        <v>1454</v>
      </c>
      <c r="G104" s="35"/>
      <c r="H104" s="35"/>
      <c r="I104" s="113"/>
      <c r="J104" s="35"/>
      <c r="K104" s="35"/>
      <c r="L104" s="38"/>
      <c r="M104" s="198"/>
      <c r="N104" s="60"/>
      <c r="O104" s="60"/>
      <c r="P104" s="60"/>
      <c r="Q104" s="60"/>
      <c r="R104" s="60"/>
      <c r="S104" s="60"/>
      <c r="T104" s="61"/>
      <c r="AT104" s="17" t="s">
        <v>247</v>
      </c>
      <c r="AU104" s="17" t="s">
        <v>79</v>
      </c>
    </row>
    <row r="105" spans="2:63" s="11" customFormat="1" ht="22.75" customHeight="1">
      <c r="B105" s="168"/>
      <c r="C105" s="169"/>
      <c r="D105" s="170" t="s">
        <v>69</v>
      </c>
      <c r="E105" s="182" t="s">
        <v>1455</v>
      </c>
      <c r="F105" s="182" t="s">
        <v>1456</v>
      </c>
      <c r="G105" s="169"/>
      <c r="H105" s="169"/>
      <c r="I105" s="172"/>
      <c r="J105" s="183">
        <f>BK105</f>
        <v>0</v>
      </c>
      <c r="K105" s="169"/>
      <c r="L105" s="174"/>
      <c r="M105" s="175"/>
      <c r="N105" s="176"/>
      <c r="O105" s="176"/>
      <c r="P105" s="177">
        <f>SUM(P106:P110)</f>
        <v>0</v>
      </c>
      <c r="Q105" s="176"/>
      <c r="R105" s="177">
        <f>SUM(R106:R110)</f>
        <v>0.01403</v>
      </c>
      <c r="S105" s="176"/>
      <c r="T105" s="178">
        <f>SUM(T106:T110)</f>
        <v>0</v>
      </c>
      <c r="AR105" s="179" t="s">
        <v>79</v>
      </c>
      <c r="AT105" s="180" t="s">
        <v>69</v>
      </c>
      <c r="AU105" s="180" t="s">
        <v>77</v>
      </c>
      <c r="AY105" s="179" t="s">
        <v>238</v>
      </c>
      <c r="BK105" s="181">
        <f>SUM(BK106:BK110)</f>
        <v>0</v>
      </c>
    </row>
    <row r="106" spans="2:65" s="1" customFormat="1" ht="19" customHeight="1">
      <c r="B106" s="34"/>
      <c r="C106" s="184" t="s">
        <v>288</v>
      </c>
      <c r="D106" s="184" t="s">
        <v>240</v>
      </c>
      <c r="E106" s="185" t="s">
        <v>1457</v>
      </c>
      <c r="F106" s="186" t="s">
        <v>1458</v>
      </c>
      <c r="G106" s="187" t="s">
        <v>390</v>
      </c>
      <c r="H106" s="188">
        <v>1</v>
      </c>
      <c r="I106" s="189"/>
      <c r="J106" s="190">
        <f>ROUND(I106*H106,2)</f>
        <v>0</v>
      </c>
      <c r="K106" s="186" t="s">
        <v>244</v>
      </c>
      <c r="L106" s="38"/>
      <c r="M106" s="191" t="s">
        <v>1</v>
      </c>
      <c r="N106" s="192" t="s">
        <v>41</v>
      </c>
      <c r="O106" s="60"/>
      <c r="P106" s="193">
        <f>O106*H106</f>
        <v>0</v>
      </c>
      <c r="Q106" s="193">
        <v>3E-05</v>
      </c>
      <c r="R106" s="193">
        <f>Q106*H106</f>
        <v>3E-05</v>
      </c>
      <c r="S106" s="193">
        <v>0</v>
      </c>
      <c r="T106" s="194">
        <f>S106*H106</f>
        <v>0</v>
      </c>
      <c r="AR106" s="17" t="s">
        <v>330</v>
      </c>
      <c r="AT106" s="17" t="s">
        <v>240</v>
      </c>
      <c r="AU106" s="17" t="s">
        <v>79</v>
      </c>
      <c r="AY106" s="17" t="s">
        <v>238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77</v>
      </c>
      <c r="BK106" s="195">
        <f>ROUND(I106*H106,2)</f>
        <v>0</v>
      </c>
      <c r="BL106" s="17" t="s">
        <v>330</v>
      </c>
      <c r="BM106" s="17" t="s">
        <v>1459</v>
      </c>
    </row>
    <row r="107" spans="2:47" s="1" customFormat="1" ht="18">
      <c r="B107" s="34"/>
      <c r="C107" s="35"/>
      <c r="D107" s="196" t="s">
        <v>247</v>
      </c>
      <c r="E107" s="35"/>
      <c r="F107" s="197" t="s">
        <v>1460</v>
      </c>
      <c r="G107" s="35"/>
      <c r="H107" s="35"/>
      <c r="I107" s="113"/>
      <c r="J107" s="35"/>
      <c r="K107" s="35"/>
      <c r="L107" s="38"/>
      <c r="M107" s="198"/>
      <c r="N107" s="60"/>
      <c r="O107" s="60"/>
      <c r="P107" s="60"/>
      <c r="Q107" s="60"/>
      <c r="R107" s="60"/>
      <c r="S107" s="60"/>
      <c r="T107" s="61"/>
      <c r="AT107" s="17" t="s">
        <v>247</v>
      </c>
      <c r="AU107" s="17" t="s">
        <v>79</v>
      </c>
    </row>
    <row r="108" spans="2:65" s="1" customFormat="1" ht="14.5" customHeight="1">
      <c r="B108" s="34"/>
      <c r="C108" s="221" t="s">
        <v>294</v>
      </c>
      <c r="D108" s="221" t="s">
        <v>361</v>
      </c>
      <c r="E108" s="222" t="s">
        <v>1461</v>
      </c>
      <c r="F108" s="223" t="s">
        <v>1462</v>
      </c>
      <c r="G108" s="224" t="s">
        <v>390</v>
      </c>
      <c r="H108" s="225">
        <v>1</v>
      </c>
      <c r="I108" s="226"/>
      <c r="J108" s="227">
        <f>ROUND(I108*H108,2)</f>
        <v>0</v>
      </c>
      <c r="K108" s="223" t="s">
        <v>1</v>
      </c>
      <c r="L108" s="228"/>
      <c r="M108" s="229" t="s">
        <v>1</v>
      </c>
      <c r="N108" s="230" t="s">
        <v>41</v>
      </c>
      <c r="O108" s="60"/>
      <c r="P108" s="193">
        <f>O108*H108</f>
        <v>0</v>
      </c>
      <c r="Q108" s="193">
        <v>0.014</v>
      </c>
      <c r="R108" s="193">
        <f>Q108*H108</f>
        <v>0.014</v>
      </c>
      <c r="S108" s="193">
        <v>0</v>
      </c>
      <c r="T108" s="194">
        <f>S108*H108</f>
        <v>0</v>
      </c>
      <c r="AR108" s="17" t="s">
        <v>425</v>
      </c>
      <c r="AT108" s="17" t="s">
        <v>361</v>
      </c>
      <c r="AU108" s="17" t="s">
        <v>79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330</v>
      </c>
      <c r="BM108" s="17" t="s">
        <v>1463</v>
      </c>
    </row>
    <row r="109" spans="2:65" s="1" customFormat="1" ht="19" customHeight="1">
      <c r="B109" s="34"/>
      <c r="C109" s="184" t="s">
        <v>299</v>
      </c>
      <c r="D109" s="184" t="s">
        <v>240</v>
      </c>
      <c r="E109" s="185" t="s">
        <v>1464</v>
      </c>
      <c r="F109" s="186" t="s">
        <v>1465</v>
      </c>
      <c r="G109" s="187" t="s">
        <v>333</v>
      </c>
      <c r="H109" s="188">
        <v>0.014</v>
      </c>
      <c r="I109" s="189"/>
      <c r="J109" s="190">
        <f>ROUND(I109*H109,2)</f>
        <v>0</v>
      </c>
      <c r="K109" s="186" t="s">
        <v>244</v>
      </c>
      <c r="L109" s="38"/>
      <c r="M109" s="191" t="s">
        <v>1</v>
      </c>
      <c r="N109" s="192" t="s">
        <v>41</v>
      </c>
      <c r="O109" s="60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17" t="s">
        <v>330</v>
      </c>
      <c r="AT109" s="17" t="s">
        <v>240</v>
      </c>
      <c r="AU109" s="17" t="s">
        <v>79</v>
      </c>
      <c r="AY109" s="17" t="s">
        <v>238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7" t="s">
        <v>77</v>
      </c>
      <c r="BK109" s="195">
        <f>ROUND(I109*H109,2)</f>
        <v>0</v>
      </c>
      <c r="BL109" s="17" t="s">
        <v>330</v>
      </c>
      <c r="BM109" s="17" t="s">
        <v>1466</v>
      </c>
    </row>
    <row r="110" spans="2:47" s="1" customFormat="1" ht="18">
      <c r="B110" s="34"/>
      <c r="C110" s="35"/>
      <c r="D110" s="196" t="s">
        <v>247</v>
      </c>
      <c r="E110" s="35"/>
      <c r="F110" s="197" t="s">
        <v>1467</v>
      </c>
      <c r="G110" s="35"/>
      <c r="H110" s="35"/>
      <c r="I110" s="113"/>
      <c r="J110" s="35"/>
      <c r="K110" s="35"/>
      <c r="L110" s="38"/>
      <c r="M110" s="245"/>
      <c r="N110" s="246"/>
      <c r="O110" s="246"/>
      <c r="P110" s="246"/>
      <c r="Q110" s="246"/>
      <c r="R110" s="246"/>
      <c r="S110" s="246"/>
      <c r="T110" s="247"/>
      <c r="AT110" s="17" t="s">
        <v>247</v>
      </c>
      <c r="AU110" s="17" t="s">
        <v>79</v>
      </c>
    </row>
    <row r="111" spans="2:12" s="1" customFormat="1" ht="7" customHeight="1">
      <c r="B111" s="46"/>
      <c r="C111" s="47"/>
      <c r="D111" s="47"/>
      <c r="E111" s="47"/>
      <c r="F111" s="47"/>
      <c r="G111" s="47"/>
      <c r="H111" s="47"/>
      <c r="I111" s="136"/>
      <c r="J111" s="47"/>
      <c r="K111" s="47"/>
      <c r="L111" s="38"/>
    </row>
  </sheetData>
  <sheetProtection algorithmName="SHA-512" hashValue="4+uvNmv9MoQAoAY3C6Fq/jlVz8orOlEVgTj1kL5lo/8X8w6Jui7hrWHYd7nIt+Y7g10ndr4BxEQLurJfHvrsMw==" saltValue="ciD+hSPdJ3v/Alxpv2HufkyYqaB5zbAWAoIRsx/fXodv58l5hJ/0nwnSbWxngWLPTzOxGo3dbL8ar+428AKsQw==" spinCount="100000" sheet="1" objects="1" scenarios="1" formatColumns="0" formatRows="0" autoFilter="0"/>
  <autoFilter ref="C87:K11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90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ht="12" customHeight="1">
      <c r="B8" s="20"/>
      <c r="D8" s="112" t="s">
        <v>136</v>
      </c>
      <c r="L8" s="20"/>
    </row>
    <row r="9" spans="2:12" s="1" customFormat="1" ht="14.5" customHeight="1">
      <c r="B9" s="38"/>
      <c r="E9" s="306" t="s">
        <v>139</v>
      </c>
      <c r="F9" s="308"/>
      <c r="G9" s="308"/>
      <c r="H9" s="308"/>
      <c r="I9" s="113"/>
      <c r="L9" s="38"/>
    </row>
    <row r="10" spans="2:12" s="1" customFormat="1" ht="12" customHeight="1">
      <c r="B10" s="38"/>
      <c r="D10" s="112" t="s">
        <v>142</v>
      </c>
      <c r="I10" s="113"/>
      <c r="L10" s="38"/>
    </row>
    <row r="11" spans="2:12" s="1" customFormat="1" ht="37" customHeight="1">
      <c r="B11" s="38"/>
      <c r="E11" s="309" t="s">
        <v>1468</v>
      </c>
      <c r="F11" s="308"/>
      <c r="G11" s="308"/>
      <c r="H11" s="308"/>
      <c r="I11" s="113"/>
      <c r="L11" s="38"/>
    </row>
    <row r="12" spans="2:12" s="1" customFormat="1" ht="10">
      <c r="B12" s="38"/>
      <c r="I12" s="113"/>
      <c r="L12" s="38"/>
    </row>
    <row r="13" spans="2:12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</row>
    <row r="14" spans="2:12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ROUND(J88,2)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ROUND((SUM(BE88:BE111)),2)</f>
        <v>0</v>
      </c>
      <c r="I35" s="125">
        <v>0.21</v>
      </c>
      <c r="J35" s="124">
        <f>ROUND(((SUM(BE88:BE111))*I35),2)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ROUND((SUM(BF88:BF111)),2)</f>
        <v>0</v>
      </c>
      <c r="I36" s="125">
        <v>0.15</v>
      </c>
      <c r="J36" s="124">
        <f>ROUND(((SUM(BF88:BF111))*I36),2)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ROUND((SUM(BG88:BG111)),2)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ROUND((SUM(BH88:BH111)),2)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ROUND((SUM(BI88:BI111)),2)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139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zt2 - Zdravotní technika - odvodnění výtahové šachty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J88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212</v>
      </c>
      <c r="E64" s="148"/>
      <c r="F64" s="148"/>
      <c r="G64" s="148"/>
      <c r="H64" s="148"/>
      <c r="I64" s="149"/>
      <c r="J64" s="150">
        <f>J89</f>
        <v>0</v>
      </c>
      <c r="K64" s="146"/>
      <c r="L64" s="151"/>
    </row>
    <row r="65" spans="2:12" s="9" customFormat="1" ht="19.9" customHeight="1">
      <c r="B65" s="152"/>
      <c r="C65" s="94"/>
      <c r="D65" s="153" t="s">
        <v>1424</v>
      </c>
      <c r="E65" s="154"/>
      <c r="F65" s="154"/>
      <c r="G65" s="154"/>
      <c r="H65" s="154"/>
      <c r="I65" s="155"/>
      <c r="J65" s="156">
        <f>J90</f>
        <v>0</v>
      </c>
      <c r="K65" s="94"/>
      <c r="L65" s="157"/>
    </row>
    <row r="66" spans="2:12" s="9" customFormat="1" ht="19.9" customHeight="1">
      <c r="B66" s="152"/>
      <c r="C66" s="94"/>
      <c r="D66" s="153" t="s">
        <v>1425</v>
      </c>
      <c r="E66" s="154"/>
      <c r="F66" s="154"/>
      <c r="G66" s="154"/>
      <c r="H66" s="154"/>
      <c r="I66" s="155"/>
      <c r="J66" s="156">
        <f>J104</f>
        <v>0</v>
      </c>
      <c r="K66" s="94"/>
      <c r="L66" s="157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3"/>
      <c r="J67" s="35"/>
      <c r="K67" s="35"/>
      <c r="L67" s="38"/>
    </row>
    <row r="68" spans="2:12" s="1" customFormat="1" ht="7" customHeight="1">
      <c r="B68" s="46"/>
      <c r="C68" s="47"/>
      <c r="D68" s="47"/>
      <c r="E68" s="47"/>
      <c r="F68" s="47"/>
      <c r="G68" s="47"/>
      <c r="H68" s="47"/>
      <c r="I68" s="136"/>
      <c r="J68" s="47"/>
      <c r="K68" s="47"/>
      <c r="L68" s="38"/>
    </row>
    <row r="72" spans="2:12" s="1" customFormat="1" ht="7" customHeight="1">
      <c r="B72" s="48"/>
      <c r="C72" s="49"/>
      <c r="D72" s="49"/>
      <c r="E72" s="49"/>
      <c r="F72" s="49"/>
      <c r="G72" s="49"/>
      <c r="H72" s="49"/>
      <c r="I72" s="139"/>
      <c r="J72" s="49"/>
      <c r="K72" s="49"/>
      <c r="L72" s="38"/>
    </row>
    <row r="73" spans="2:12" s="1" customFormat="1" ht="25" customHeight="1">
      <c r="B73" s="34"/>
      <c r="C73" s="23" t="s">
        <v>223</v>
      </c>
      <c r="D73" s="35"/>
      <c r="E73" s="35"/>
      <c r="F73" s="35"/>
      <c r="G73" s="35"/>
      <c r="H73" s="35"/>
      <c r="I73" s="113"/>
      <c r="J73" s="35"/>
      <c r="K73" s="35"/>
      <c r="L73" s="38"/>
    </row>
    <row r="74" spans="2:12" s="1" customFormat="1" ht="7" customHeight="1">
      <c r="B74" s="34"/>
      <c r="C74" s="35"/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12" customHeight="1">
      <c r="B75" s="34"/>
      <c r="C75" s="29" t="s">
        <v>17</v>
      </c>
      <c r="D75" s="35"/>
      <c r="E75" s="35"/>
      <c r="F75" s="35"/>
      <c r="G75" s="35"/>
      <c r="H75" s="35"/>
      <c r="I75" s="113"/>
      <c r="J75" s="35"/>
      <c r="K75" s="35"/>
      <c r="L75" s="38"/>
    </row>
    <row r="76" spans="2:12" s="1" customFormat="1" ht="14.5" customHeight="1">
      <c r="B76" s="34"/>
      <c r="C76" s="35"/>
      <c r="D76" s="35"/>
      <c r="E76" s="313" t="str">
        <f>E7</f>
        <v>Revitalizace a zatraktivnění pevnosti - Stavební úpravy pevnostních objektů</v>
      </c>
      <c r="F76" s="314"/>
      <c r="G76" s="314"/>
      <c r="H76" s="314"/>
      <c r="I76" s="113"/>
      <c r="J76" s="35"/>
      <c r="K76" s="35"/>
      <c r="L76" s="38"/>
    </row>
    <row r="77" spans="2:12" ht="12" customHeight="1">
      <c r="B77" s="21"/>
      <c r="C77" s="29" t="s">
        <v>136</v>
      </c>
      <c r="D77" s="22"/>
      <c r="E77" s="22"/>
      <c r="F77" s="22"/>
      <c r="G77" s="22"/>
      <c r="H77" s="22"/>
      <c r="J77" s="22"/>
      <c r="K77" s="22"/>
      <c r="L77" s="20"/>
    </row>
    <row r="78" spans="2:12" s="1" customFormat="1" ht="14.5" customHeight="1">
      <c r="B78" s="34"/>
      <c r="C78" s="35"/>
      <c r="D78" s="35"/>
      <c r="E78" s="313" t="s">
        <v>139</v>
      </c>
      <c r="F78" s="280"/>
      <c r="G78" s="280"/>
      <c r="H78" s="280"/>
      <c r="I78" s="113"/>
      <c r="J78" s="35"/>
      <c r="K78" s="35"/>
      <c r="L78" s="38"/>
    </row>
    <row r="79" spans="2:12" s="1" customFormat="1" ht="12" customHeight="1">
      <c r="B79" s="34"/>
      <c r="C79" s="29" t="s">
        <v>142</v>
      </c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4.5" customHeight="1">
      <c r="B80" s="34"/>
      <c r="C80" s="35"/>
      <c r="D80" s="35"/>
      <c r="E80" s="281" t="str">
        <f>E11</f>
        <v>zt2 - Zdravotní technika - odvodnění výtahové šachty</v>
      </c>
      <c r="F80" s="280"/>
      <c r="G80" s="280"/>
      <c r="H80" s="280"/>
      <c r="I80" s="113"/>
      <c r="J80" s="35"/>
      <c r="K80" s="35"/>
      <c r="L80" s="38"/>
    </row>
    <row r="81" spans="2:12" s="1" customFormat="1" ht="7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12" s="1" customFormat="1" ht="12" customHeight="1">
      <c r="B82" s="34"/>
      <c r="C82" s="29" t="s">
        <v>21</v>
      </c>
      <c r="D82" s="35"/>
      <c r="E82" s="35"/>
      <c r="F82" s="27" t="str">
        <f>F14</f>
        <v>Dobrošov</v>
      </c>
      <c r="G82" s="35"/>
      <c r="H82" s="35"/>
      <c r="I82" s="114" t="s">
        <v>23</v>
      </c>
      <c r="J82" s="55" t="str">
        <f>IF(J14="","",J14)</f>
        <v>4. 1. 2019</v>
      </c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38"/>
    </row>
    <row r="84" spans="2:12" s="1" customFormat="1" ht="12.4" customHeight="1">
      <c r="B84" s="34"/>
      <c r="C84" s="29" t="s">
        <v>25</v>
      </c>
      <c r="D84" s="35"/>
      <c r="E84" s="35"/>
      <c r="F84" s="27" t="str">
        <f>E17</f>
        <v xml:space="preserve"> </v>
      </c>
      <c r="G84" s="35"/>
      <c r="H84" s="35"/>
      <c r="I84" s="114" t="s">
        <v>31</v>
      </c>
      <c r="J84" s="32" t="str">
        <f>E23</f>
        <v xml:space="preserve"> </v>
      </c>
      <c r="K84" s="35"/>
      <c r="L84" s="38"/>
    </row>
    <row r="85" spans="2:12" s="1" customFormat="1" ht="12.4" customHeight="1">
      <c r="B85" s="34"/>
      <c r="C85" s="29" t="s">
        <v>29</v>
      </c>
      <c r="D85" s="35"/>
      <c r="E85" s="35"/>
      <c r="F85" s="27" t="str">
        <f>IF(E20="","",E20)</f>
        <v>Vyplň údaj</v>
      </c>
      <c r="G85" s="35"/>
      <c r="H85" s="35"/>
      <c r="I85" s="114" t="s">
        <v>33</v>
      </c>
      <c r="J85" s="32" t="str">
        <f>E26</f>
        <v xml:space="preserve"> </v>
      </c>
      <c r="K85" s="35"/>
      <c r="L85" s="38"/>
    </row>
    <row r="86" spans="2:12" s="1" customFormat="1" ht="10.25" customHeight="1"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38"/>
    </row>
    <row r="87" spans="2:20" s="10" customFormat="1" ht="29.25" customHeight="1">
      <c r="B87" s="158"/>
      <c r="C87" s="159" t="s">
        <v>224</v>
      </c>
      <c r="D87" s="160" t="s">
        <v>55</v>
      </c>
      <c r="E87" s="160" t="s">
        <v>51</v>
      </c>
      <c r="F87" s="160" t="s">
        <v>52</v>
      </c>
      <c r="G87" s="160" t="s">
        <v>225</v>
      </c>
      <c r="H87" s="160" t="s">
        <v>226</v>
      </c>
      <c r="I87" s="161" t="s">
        <v>227</v>
      </c>
      <c r="J87" s="160" t="s">
        <v>200</v>
      </c>
      <c r="K87" s="162" t="s">
        <v>228</v>
      </c>
      <c r="L87" s="163"/>
      <c r="M87" s="64" t="s">
        <v>1</v>
      </c>
      <c r="N87" s="65" t="s">
        <v>40</v>
      </c>
      <c r="O87" s="65" t="s">
        <v>229</v>
      </c>
      <c r="P87" s="65" t="s">
        <v>230</v>
      </c>
      <c r="Q87" s="65" t="s">
        <v>231</v>
      </c>
      <c r="R87" s="65" t="s">
        <v>232</v>
      </c>
      <c r="S87" s="65" t="s">
        <v>233</v>
      </c>
      <c r="T87" s="66" t="s">
        <v>234</v>
      </c>
    </row>
    <row r="88" spans="2:63" s="1" customFormat="1" ht="22.75" customHeight="1">
      <c r="B88" s="34"/>
      <c r="C88" s="71" t="s">
        <v>235</v>
      </c>
      <c r="D88" s="35"/>
      <c r="E88" s="35"/>
      <c r="F88" s="35"/>
      <c r="G88" s="35"/>
      <c r="H88" s="35"/>
      <c r="I88" s="113"/>
      <c r="J88" s="164">
        <f>BK88</f>
        <v>0</v>
      </c>
      <c r="K88" s="35"/>
      <c r="L88" s="38"/>
      <c r="M88" s="67"/>
      <c r="N88" s="68"/>
      <c r="O88" s="68"/>
      <c r="P88" s="165">
        <f>P89</f>
        <v>0</v>
      </c>
      <c r="Q88" s="68"/>
      <c r="R88" s="165">
        <f>R89</f>
        <v>0.03162</v>
      </c>
      <c r="S88" s="68"/>
      <c r="T88" s="166">
        <f>T89</f>
        <v>0</v>
      </c>
      <c r="AT88" s="17" t="s">
        <v>69</v>
      </c>
      <c r="AU88" s="17" t="s">
        <v>202</v>
      </c>
      <c r="BK88" s="167">
        <f>BK89</f>
        <v>0</v>
      </c>
    </row>
    <row r="89" spans="2:63" s="11" customFormat="1" ht="25.9" customHeight="1">
      <c r="B89" s="168"/>
      <c r="C89" s="169"/>
      <c r="D89" s="170" t="s">
        <v>69</v>
      </c>
      <c r="E89" s="171" t="s">
        <v>1077</v>
      </c>
      <c r="F89" s="171" t="s">
        <v>1078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P90+P104</f>
        <v>0</v>
      </c>
      <c r="Q89" s="176"/>
      <c r="R89" s="177">
        <f>R90+R104</f>
        <v>0.03162</v>
      </c>
      <c r="S89" s="176"/>
      <c r="T89" s="178">
        <f>T90+T104</f>
        <v>0</v>
      </c>
      <c r="AR89" s="179" t="s">
        <v>79</v>
      </c>
      <c r="AT89" s="180" t="s">
        <v>69</v>
      </c>
      <c r="AU89" s="180" t="s">
        <v>70</v>
      </c>
      <c r="AY89" s="179" t="s">
        <v>238</v>
      </c>
      <c r="BK89" s="181">
        <f>BK90+BK104</f>
        <v>0</v>
      </c>
    </row>
    <row r="90" spans="2:63" s="11" customFormat="1" ht="22.75" customHeight="1">
      <c r="B90" s="168"/>
      <c r="C90" s="169"/>
      <c r="D90" s="170" t="s">
        <v>69</v>
      </c>
      <c r="E90" s="182" t="s">
        <v>1426</v>
      </c>
      <c r="F90" s="182" t="s">
        <v>1427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SUM(P91:P103)</f>
        <v>0</v>
      </c>
      <c r="Q90" s="176"/>
      <c r="R90" s="177">
        <f>SUM(R91:R103)</f>
        <v>0.01759</v>
      </c>
      <c r="S90" s="176"/>
      <c r="T90" s="178">
        <f>SUM(T91:T103)</f>
        <v>0</v>
      </c>
      <c r="AR90" s="179" t="s">
        <v>79</v>
      </c>
      <c r="AT90" s="180" t="s">
        <v>69</v>
      </c>
      <c r="AU90" s="180" t="s">
        <v>77</v>
      </c>
      <c r="AY90" s="179" t="s">
        <v>238</v>
      </c>
      <c r="BK90" s="181">
        <f>SUM(BK91:BK103)</f>
        <v>0</v>
      </c>
    </row>
    <row r="91" spans="2:65" s="1" customFormat="1" ht="19" customHeight="1">
      <c r="B91" s="34"/>
      <c r="C91" s="184" t="s">
        <v>77</v>
      </c>
      <c r="D91" s="184" t="s">
        <v>240</v>
      </c>
      <c r="E91" s="185" t="s">
        <v>1428</v>
      </c>
      <c r="F91" s="186" t="s">
        <v>1469</v>
      </c>
      <c r="G91" s="187" t="s">
        <v>281</v>
      </c>
      <c r="H91" s="188">
        <v>7</v>
      </c>
      <c r="I91" s="189"/>
      <c r="J91" s="190">
        <f>ROUND(I91*H91,2)</f>
        <v>0</v>
      </c>
      <c r="K91" s="186" t="s">
        <v>505</v>
      </c>
      <c r="L91" s="38"/>
      <c r="M91" s="191" t="s">
        <v>1</v>
      </c>
      <c r="N91" s="192" t="s">
        <v>41</v>
      </c>
      <c r="O91" s="60"/>
      <c r="P91" s="193">
        <f>O91*H91</f>
        <v>0</v>
      </c>
      <c r="Q91" s="193">
        <v>0.00107</v>
      </c>
      <c r="R91" s="193">
        <f>Q91*H91</f>
        <v>0.00749</v>
      </c>
      <c r="S91" s="193">
        <v>0</v>
      </c>
      <c r="T91" s="194">
        <f>S91*H91</f>
        <v>0</v>
      </c>
      <c r="AR91" s="17" t="s">
        <v>330</v>
      </c>
      <c r="AT91" s="17" t="s">
        <v>240</v>
      </c>
      <c r="AU91" s="17" t="s">
        <v>79</v>
      </c>
      <c r="AY91" s="17" t="s">
        <v>238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7" t="s">
        <v>77</v>
      </c>
      <c r="BK91" s="195">
        <f>ROUND(I91*H91,2)</f>
        <v>0</v>
      </c>
      <c r="BL91" s="17" t="s">
        <v>330</v>
      </c>
      <c r="BM91" s="17" t="s">
        <v>1430</v>
      </c>
    </row>
    <row r="92" spans="2:47" s="1" customFormat="1" ht="10">
      <c r="B92" s="34"/>
      <c r="C92" s="35"/>
      <c r="D92" s="196" t="s">
        <v>247</v>
      </c>
      <c r="E92" s="35"/>
      <c r="F92" s="197" t="s">
        <v>1431</v>
      </c>
      <c r="G92" s="35"/>
      <c r="H92" s="35"/>
      <c r="I92" s="113"/>
      <c r="J92" s="35"/>
      <c r="K92" s="35"/>
      <c r="L92" s="38"/>
      <c r="M92" s="198"/>
      <c r="N92" s="60"/>
      <c r="O92" s="60"/>
      <c r="P92" s="60"/>
      <c r="Q92" s="60"/>
      <c r="R92" s="60"/>
      <c r="S92" s="60"/>
      <c r="T92" s="61"/>
      <c r="AT92" s="17" t="s">
        <v>247</v>
      </c>
      <c r="AU92" s="17" t="s">
        <v>79</v>
      </c>
    </row>
    <row r="93" spans="2:65" s="1" customFormat="1" ht="19" customHeight="1">
      <c r="B93" s="34"/>
      <c r="C93" s="184" t="s">
        <v>79</v>
      </c>
      <c r="D93" s="184" t="s">
        <v>240</v>
      </c>
      <c r="E93" s="185" t="s">
        <v>1432</v>
      </c>
      <c r="F93" s="186" t="s">
        <v>1433</v>
      </c>
      <c r="G93" s="187" t="s">
        <v>390</v>
      </c>
      <c r="H93" s="188">
        <v>1</v>
      </c>
      <c r="I93" s="189"/>
      <c r="J93" s="190">
        <f>ROUND(I93*H93,2)</f>
        <v>0</v>
      </c>
      <c r="K93" s="186" t="s">
        <v>244</v>
      </c>
      <c r="L93" s="38"/>
      <c r="M93" s="191" t="s">
        <v>1</v>
      </c>
      <c r="N93" s="192" t="s">
        <v>41</v>
      </c>
      <c r="O93" s="60"/>
      <c r="P93" s="193">
        <f>O93*H93</f>
        <v>0</v>
      </c>
      <c r="Q93" s="193">
        <v>0.00024</v>
      </c>
      <c r="R93" s="193">
        <f>Q93*H93</f>
        <v>0.00024</v>
      </c>
      <c r="S93" s="193">
        <v>0</v>
      </c>
      <c r="T93" s="194">
        <f>S93*H93</f>
        <v>0</v>
      </c>
      <c r="AR93" s="17" t="s">
        <v>330</v>
      </c>
      <c r="AT93" s="17" t="s">
        <v>240</v>
      </c>
      <c r="AU93" s="17" t="s">
        <v>79</v>
      </c>
      <c r="AY93" s="17" t="s">
        <v>238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7" t="s">
        <v>77</v>
      </c>
      <c r="BK93" s="195">
        <f>ROUND(I93*H93,2)</f>
        <v>0</v>
      </c>
      <c r="BL93" s="17" t="s">
        <v>330</v>
      </c>
      <c r="BM93" s="17" t="s">
        <v>1434</v>
      </c>
    </row>
    <row r="94" spans="2:47" s="1" customFormat="1" ht="10">
      <c r="B94" s="34"/>
      <c r="C94" s="35"/>
      <c r="D94" s="196" t="s">
        <v>247</v>
      </c>
      <c r="E94" s="35"/>
      <c r="F94" s="197" t="s">
        <v>1435</v>
      </c>
      <c r="G94" s="35"/>
      <c r="H94" s="35"/>
      <c r="I94" s="113"/>
      <c r="J94" s="35"/>
      <c r="K94" s="35"/>
      <c r="L94" s="38"/>
      <c r="M94" s="198"/>
      <c r="N94" s="60"/>
      <c r="O94" s="60"/>
      <c r="P94" s="60"/>
      <c r="Q94" s="60"/>
      <c r="R94" s="60"/>
      <c r="S94" s="60"/>
      <c r="T94" s="61"/>
      <c r="AT94" s="17" t="s">
        <v>247</v>
      </c>
      <c r="AU94" s="17" t="s">
        <v>79</v>
      </c>
    </row>
    <row r="95" spans="2:65" s="1" customFormat="1" ht="19" customHeight="1">
      <c r="B95" s="34"/>
      <c r="C95" s="184" t="s">
        <v>258</v>
      </c>
      <c r="D95" s="184" t="s">
        <v>240</v>
      </c>
      <c r="E95" s="185" t="s">
        <v>1436</v>
      </c>
      <c r="F95" s="186" t="s">
        <v>1470</v>
      </c>
      <c r="G95" s="187" t="s">
        <v>390</v>
      </c>
      <c r="H95" s="188">
        <v>1</v>
      </c>
      <c r="I95" s="189"/>
      <c r="J95" s="190">
        <f>ROUND(I95*H95,2)</f>
        <v>0</v>
      </c>
      <c r="K95" s="186" t="s">
        <v>244</v>
      </c>
      <c r="L95" s="38"/>
      <c r="M95" s="191" t="s">
        <v>1</v>
      </c>
      <c r="N95" s="192" t="s">
        <v>41</v>
      </c>
      <c r="O95" s="60"/>
      <c r="P95" s="193">
        <f>O95*H95</f>
        <v>0</v>
      </c>
      <c r="Q95" s="193">
        <v>0.0005</v>
      </c>
      <c r="R95" s="193">
        <f>Q95*H95</f>
        <v>0.0005</v>
      </c>
      <c r="S95" s="193">
        <v>0</v>
      </c>
      <c r="T95" s="194">
        <f>S95*H95</f>
        <v>0</v>
      </c>
      <c r="AR95" s="17" t="s">
        <v>330</v>
      </c>
      <c r="AT95" s="17" t="s">
        <v>240</v>
      </c>
      <c r="AU95" s="17" t="s">
        <v>79</v>
      </c>
      <c r="AY95" s="17" t="s">
        <v>238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7" t="s">
        <v>77</v>
      </c>
      <c r="BK95" s="195">
        <f>ROUND(I95*H95,2)</f>
        <v>0</v>
      </c>
      <c r="BL95" s="17" t="s">
        <v>330</v>
      </c>
      <c r="BM95" s="17" t="s">
        <v>1438</v>
      </c>
    </row>
    <row r="96" spans="2:47" s="1" customFormat="1" ht="10">
      <c r="B96" s="34"/>
      <c r="C96" s="35"/>
      <c r="D96" s="196" t="s">
        <v>247</v>
      </c>
      <c r="E96" s="35"/>
      <c r="F96" s="197" t="s">
        <v>1439</v>
      </c>
      <c r="G96" s="35"/>
      <c r="H96" s="35"/>
      <c r="I96" s="113"/>
      <c r="J96" s="35"/>
      <c r="K96" s="35"/>
      <c r="L96" s="38"/>
      <c r="M96" s="198"/>
      <c r="N96" s="60"/>
      <c r="O96" s="60"/>
      <c r="P96" s="60"/>
      <c r="Q96" s="60"/>
      <c r="R96" s="60"/>
      <c r="S96" s="60"/>
      <c r="T96" s="61"/>
      <c r="AT96" s="17" t="s">
        <v>247</v>
      </c>
      <c r="AU96" s="17" t="s">
        <v>79</v>
      </c>
    </row>
    <row r="97" spans="2:65" s="1" customFormat="1" ht="14.5" customHeight="1">
      <c r="B97" s="34"/>
      <c r="C97" s="184" t="s">
        <v>245</v>
      </c>
      <c r="D97" s="184" t="s">
        <v>240</v>
      </c>
      <c r="E97" s="185" t="s">
        <v>1471</v>
      </c>
      <c r="F97" s="186" t="s">
        <v>1472</v>
      </c>
      <c r="G97" s="187" t="s">
        <v>281</v>
      </c>
      <c r="H97" s="188">
        <v>2</v>
      </c>
      <c r="I97" s="189"/>
      <c r="J97" s="190">
        <f>ROUND(I97*H97,2)</f>
        <v>0</v>
      </c>
      <c r="K97" s="186" t="s">
        <v>1</v>
      </c>
      <c r="L97" s="38"/>
      <c r="M97" s="191" t="s">
        <v>1</v>
      </c>
      <c r="N97" s="192" t="s">
        <v>41</v>
      </c>
      <c r="O97" s="60"/>
      <c r="P97" s="193">
        <f>O97*H97</f>
        <v>0</v>
      </c>
      <c r="Q97" s="193">
        <v>0.00468</v>
      </c>
      <c r="R97" s="193">
        <f>Q97*H97</f>
        <v>0.00936</v>
      </c>
      <c r="S97" s="193">
        <v>0</v>
      </c>
      <c r="T97" s="194">
        <f>S97*H97</f>
        <v>0</v>
      </c>
      <c r="AR97" s="17" t="s">
        <v>330</v>
      </c>
      <c r="AT97" s="17" t="s">
        <v>240</v>
      </c>
      <c r="AU97" s="17" t="s">
        <v>79</v>
      </c>
      <c r="AY97" s="17" t="s">
        <v>238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7" t="s">
        <v>77</v>
      </c>
      <c r="BK97" s="195">
        <f>ROUND(I97*H97,2)</f>
        <v>0</v>
      </c>
      <c r="BL97" s="17" t="s">
        <v>330</v>
      </c>
      <c r="BM97" s="17" t="s">
        <v>1473</v>
      </c>
    </row>
    <row r="98" spans="2:47" s="1" customFormat="1" ht="10">
      <c r="B98" s="34"/>
      <c r="C98" s="35"/>
      <c r="D98" s="196" t="s">
        <v>247</v>
      </c>
      <c r="E98" s="35"/>
      <c r="F98" s="197" t="s">
        <v>1472</v>
      </c>
      <c r="G98" s="35"/>
      <c r="H98" s="35"/>
      <c r="I98" s="113"/>
      <c r="J98" s="35"/>
      <c r="K98" s="35"/>
      <c r="L98" s="38"/>
      <c r="M98" s="198"/>
      <c r="N98" s="60"/>
      <c r="O98" s="60"/>
      <c r="P98" s="60"/>
      <c r="Q98" s="60"/>
      <c r="R98" s="60"/>
      <c r="S98" s="60"/>
      <c r="T98" s="61"/>
      <c r="AT98" s="17" t="s">
        <v>247</v>
      </c>
      <c r="AU98" s="17" t="s">
        <v>79</v>
      </c>
    </row>
    <row r="99" spans="2:65" s="1" customFormat="1" ht="14.5" customHeight="1">
      <c r="B99" s="34"/>
      <c r="C99" s="184" t="s">
        <v>272</v>
      </c>
      <c r="D99" s="184" t="s">
        <v>240</v>
      </c>
      <c r="E99" s="185" t="s">
        <v>1448</v>
      </c>
      <c r="F99" s="186" t="s">
        <v>1474</v>
      </c>
      <c r="G99" s="187" t="s">
        <v>768</v>
      </c>
      <c r="H99" s="188">
        <v>5</v>
      </c>
      <c r="I99" s="189"/>
      <c r="J99" s="190">
        <f>ROUND(I99*H99,2)</f>
        <v>0</v>
      </c>
      <c r="K99" s="186" t="s">
        <v>1</v>
      </c>
      <c r="L99" s="38"/>
      <c r="M99" s="191" t="s">
        <v>1</v>
      </c>
      <c r="N99" s="192" t="s">
        <v>41</v>
      </c>
      <c r="O99" s="60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AR99" s="17" t="s">
        <v>330</v>
      </c>
      <c r="AT99" s="17" t="s">
        <v>240</v>
      </c>
      <c r="AU99" s="17" t="s">
        <v>79</v>
      </c>
      <c r="AY99" s="17" t="s">
        <v>238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77</v>
      </c>
      <c r="BK99" s="195">
        <f>ROUND(I99*H99,2)</f>
        <v>0</v>
      </c>
      <c r="BL99" s="17" t="s">
        <v>330</v>
      </c>
      <c r="BM99" s="17" t="s">
        <v>1450</v>
      </c>
    </row>
    <row r="100" spans="2:65" s="1" customFormat="1" ht="19" customHeight="1">
      <c r="B100" s="34"/>
      <c r="C100" s="184" t="s">
        <v>278</v>
      </c>
      <c r="D100" s="184" t="s">
        <v>240</v>
      </c>
      <c r="E100" s="185" t="s">
        <v>1451</v>
      </c>
      <c r="F100" s="186" t="s">
        <v>1452</v>
      </c>
      <c r="G100" s="187" t="s">
        <v>333</v>
      </c>
      <c r="H100" s="188">
        <v>0.018</v>
      </c>
      <c r="I100" s="189"/>
      <c r="J100" s="190">
        <f>ROUND(I100*H100,2)</f>
        <v>0</v>
      </c>
      <c r="K100" s="186" t="s">
        <v>244</v>
      </c>
      <c r="L100" s="38"/>
      <c r="M100" s="191" t="s">
        <v>1</v>
      </c>
      <c r="N100" s="192" t="s">
        <v>41</v>
      </c>
      <c r="O100" s="60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17" t="s">
        <v>330</v>
      </c>
      <c r="AT100" s="17" t="s">
        <v>240</v>
      </c>
      <c r="AU100" s="17" t="s">
        <v>79</v>
      </c>
      <c r="AY100" s="17" t="s">
        <v>238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7" t="s">
        <v>77</v>
      </c>
      <c r="BK100" s="195">
        <f>ROUND(I100*H100,2)</f>
        <v>0</v>
      </c>
      <c r="BL100" s="17" t="s">
        <v>330</v>
      </c>
      <c r="BM100" s="17" t="s">
        <v>1453</v>
      </c>
    </row>
    <row r="101" spans="2:47" s="1" customFormat="1" ht="18">
      <c r="B101" s="34"/>
      <c r="C101" s="35"/>
      <c r="D101" s="196" t="s">
        <v>247</v>
      </c>
      <c r="E101" s="35"/>
      <c r="F101" s="197" t="s">
        <v>1454</v>
      </c>
      <c r="G101" s="35"/>
      <c r="H101" s="35"/>
      <c r="I101" s="113"/>
      <c r="J101" s="35"/>
      <c r="K101" s="35"/>
      <c r="L101" s="38"/>
      <c r="M101" s="198"/>
      <c r="N101" s="60"/>
      <c r="O101" s="60"/>
      <c r="P101" s="60"/>
      <c r="Q101" s="60"/>
      <c r="R101" s="60"/>
      <c r="S101" s="60"/>
      <c r="T101" s="61"/>
      <c r="AT101" s="17" t="s">
        <v>247</v>
      </c>
      <c r="AU101" s="17" t="s">
        <v>79</v>
      </c>
    </row>
    <row r="102" spans="2:65" s="1" customFormat="1" ht="19" customHeight="1">
      <c r="B102" s="34"/>
      <c r="C102" s="184" t="s">
        <v>283</v>
      </c>
      <c r="D102" s="184" t="s">
        <v>240</v>
      </c>
      <c r="E102" s="185" t="s">
        <v>1475</v>
      </c>
      <c r="F102" s="186" t="s">
        <v>1476</v>
      </c>
      <c r="G102" s="187" t="s">
        <v>333</v>
      </c>
      <c r="H102" s="188">
        <v>0.018</v>
      </c>
      <c r="I102" s="189"/>
      <c r="J102" s="190">
        <f>ROUND(I102*H102,2)</f>
        <v>0</v>
      </c>
      <c r="K102" s="186" t="s">
        <v>244</v>
      </c>
      <c r="L102" s="38"/>
      <c r="M102" s="191" t="s">
        <v>1</v>
      </c>
      <c r="N102" s="192" t="s">
        <v>41</v>
      </c>
      <c r="O102" s="60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7" t="s">
        <v>330</v>
      </c>
      <c r="AT102" s="17" t="s">
        <v>240</v>
      </c>
      <c r="AU102" s="17" t="s">
        <v>79</v>
      </c>
      <c r="AY102" s="17" t="s">
        <v>238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7" t="s">
        <v>77</v>
      </c>
      <c r="BK102" s="195">
        <f>ROUND(I102*H102,2)</f>
        <v>0</v>
      </c>
      <c r="BL102" s="17" t="s">
        <v>330</v>
      </c>
      <c r="BM102" s="17" t="s">
        <v>1477</v>
      </c>
    </row>
    <row r="103" spans="2:47" s="1" customFormat="1" ht="18">
      <c r="B103" s="34"/>
      <c r="C103" s="35"/>
      <c r="D103" s="196" t="s">
        <v>247</v>
      </c>
      <c r="E103" s="35"/>
      <c r="F103" s="197" t="s">
        <v>1478</v>
      </c>
      <c r="G103" s="35"/>
      <c r="H103" s="35"/>
      <c r="I103" s="113"/>
      <c r="J103" s="35"/>
      <c r="K103" s="35"/>
      <c r="L103" s="38"/>
      <c r="M103" s="198"/>
      <c r="N103" s="60"/>
      <c r="O103" s="60"/>
      <c r="P103" s="60"/>
      <c r="Q103" s="60"/>
      <c r="R103" s="60"/>
      <c r="S103" s="60"/>
      <c r="T103" s="61"/>
      <c r="AT103" s="17" t="s">
        <v>247</v>
      </c>
      <c r="AU103" s="17" t="s">
        <v>79</v>
      </c>
    </row>
    <row r="104" spans="2:63" s="11" customFormat="1" ht="22.75" customHeight="1">
      <c r="B104" s="168"/>
      <c r="C104" s="169"/>
      <c r="D104" s="170" t="s">
        <v>69</v>
      </c>
      <c r="E104" s="182" t="s">
        <v>1455</v>
      </c>
      <c r="F104" s="182" t="s">
        <v>1456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SUM(P105:P111)</f>
        <v>0</v>
      </c>
      <c r="Q104" s="176"/>
      <c r="R104" s="177">
        <f>SUM(R105:R111)</f>
        <v>0.01403</v>
      </c>
      <c r="S104" s="176"/>
      <c r="T104" s="178">
        <f>SUM(T105:T111)</f>
        <v>0</v>
      </c>
      <c r="AR104" s="179" t="s">
        <v>79</v>
      </c>
      <c r="AT104" s="180" t="s">
        <v>69</v>
      </c>
      <c r="AU104" s="180" t="s">
        <v>77</v>
      </c>
      <c r="AY104" s="179" t="s">
        <v>238</v>
      </c>
      <c r="BK104" s="181">
        <f>SUM(BK105:BK111)</f>
        <v>0</v>
      </c>
    </row>
    <row r="105" spans="2:65" s="1" customFormat="1" ht="19" customHeight="1">
      <c r="B105" s="34"/>
      <c r="C105" s="184" t="s">
        <v>288</v>
      </c>
      <c r="D105" s="184" t="s">
        <v>240</v>
      </c>
      <c r="E105" s="185" t="s">
        <v>1457</v>
      </c>
      <c r="F105" s="186" t="s">
        <v>1458</v>
      </c>
      <c r="G105" s="187" t="s">
        <v>390</v>
      </c>
      <c r="H105" s="188">
        <v>1</v>
      </c>
      <c r="I105" s="189"/>
      <c r="J105" s="190">
        <f>ROUND(I105*H105,2)</f>
        <v>0</v>
      </c>
      <c r="K105" s="186" t="s">
        <v>244</v>
      </c>
      <c r="L105" s="38"/>
      <c r="M105" s="191" t="s">
        <v>1</v>
      </c>
      <c r="N105" s="192" t="s">
        <v>41</v>
      </c>
      <c r="O105" s="60"/>
      <c r="P105" s="193">
        <f>O105*H105</f>
        <v>0</v>
      </c>
      <c r="Q105" s="193">
        <v>3E-05</v>
      </c>
      <c r="R105" s="193">
        <f>Q105*H105</f>
        <v>3E-05</v>
      </c>
      <c r="S105" s="193">
        <v>0</v>
      </c>
      <c r="T105" s="194">
        <f>S105*H105</f>
        <v>0</v>
      </c>
      <c r="AR105" s="17" t="s">
        <v>330</v>
      </c>
      <c r="AT105" s="17" t="s">
        <v>240</v>
      </c>
      <c r="AU105" s="17" t="s">
        <v>79</v>
      </c>
      <c r="AY105" s="17" t="s">
        <v>238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7" t="s">
        <v>77</v>
      </c>
      <c r="BK105" s="195">
        <f>ROUND(I105*H105,2)</f>
        <v>0</v>
      </c>
      <c r="BL105" s="17" t="s">
        <v>330</v>
      </c>
      <c r="BM105" s="17" t="s">
        <v>1459</v>
      </c>
    </row>
    <row r="106" spans="2:47" s="1" customFormat="1" ht="18">
      <c r="B106" s="34"/>
      <c r="C106" s="35"/>
      <c r="D106" s="196" t="s">
        <v>247</v>
      </c>
      <c r="E106" s="35"/>
      <c r="F106" s="197" t="s">
        <v>1460</v>
      </c>
      <c r="G106" s="35"/>
      <c r="H106" s="35"/>
      <c r="I106" s="113"/>
      <c r="J106" s="35"/>
      <c r="K106" s="35"/>
      <c r="L106" s="38"/>
      <c r="M106" s="198"/>
      <c r="N106" s="60"/>
      <c r="O106" s="60"/>
      <c r="P106" s="60"/>
      <c r="Q106" s="60"/>
      <c r="R106" s="60"/>
      <c r="S106" s="60"/>
      <c r="T106" s="61"/>
      <c r="AT106" s="17" t="s">
        <v>247</v>
      </c>
      <c r="AU106" s="17" t="s">
        <v>79</v>
      </c>
    </row>
    <row r="107" spans="2:65" s="1" customFormat="1" ht="14.5" customHeight="1">
      <c r="B107" s="34"/>
      <c r="C107" s="221" t="s">
        <v>294</v>
      </c>
      <c r="D107" s="221" t="s">
        <v>361</v>
      </c>
      <c r="E107" s="222" t="s">
        <v>1479</v>
      </c>
      <c r="F107" s="223" t="s">
        <v>1480</v>
      </c>
      <c r="G107" s="224" t="s">
        <v>390</v>
      </c>
      <c r="H107" s="225">
        <v>1</v>
      </c>
      <c r="I107" s="226"/>
      <c r="J107" s="227">
        <f>ROUND(I107*H107,2)</f>
        <v>0</v>
      </c>
      <c r="K107" s="223" t="s">
        <v>1</v>
      </c>
      <c r="L107" s="228"/>
      <c r="M107" s="229" t="s">
        <v>1</v>
      </c>
      <c r="N107" s="230" t="s">
        <v>41</v>
      </c>
      <c r="O107" s="60"/>
      <c r="P107" s="193">
        <f>O107*H107</f>
        <v>0</v>
      </c>
      <c r="Q107" s="193">
        <v>0.014</v>
      </c>
      <c r="R107" s="193">
        <f>Q107*H107</f>
        <v>0.014</v>
      </c>
      <c r="S107" s="193">
        <v>0</v>
      </c>
      <c r="T107" s="194">
        <f>S107*H107</f>
        <v>0</v>
      </c>
      <c r="AR107" s="17" t="s">
        <v>425</v>
      </c>
      <c r="AT107" s="17" t="s">
        <v>361</v>
      </c>
      <c r="AU107" s="17" t="s">
        <v>79</v>
      </c>
      <c r="AY107" s="17" t="s">
        <v>238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7" t="s">
        <v>77</v>
      </c>
      <c r="BK107" s="195">
        <f>ROUND(I107*H107,2)</f>
        <v>0</v>
      </c>
      <c r="BL107" s="17" t="s">
        <v>330</v>
      </c>
      <c r="BM107" s="17" t="s">
        <v>1463</v>
      </c>
    </row>
    <row r="108" spans="2:65" s="1" customFormat="1" ht="19" customHeight="1">
      <c r="B108" s="34"/>
      <c r="C108" s="184" t="s">
        <v>299</v>
      </c>
      <c r="D108" s="184" t="s">
        <v>240</v>
      </c>
      <c r="E108" s="185" t="s">
        <v>1464</v>
      </c>
      <c r="F108" s="186" t="s">
        <v>1465</v>
      </c>
      <c r="G108" s="187" t="s">
        <v>333</v>
      </c>
      <c r="H108" s="188">
        <v>0.014</v>
      </c>
      <c r="I108" s="189"/>
      <c r="J108" s="190">
        <f>ROUND(I108*H108,2)</f>
        <v>0</v>
      </c>
      <c r="K108" s="186" t="s">
        <v>244</v>
      </c>
      <c r="L108" s="38"/>
      <c r="M108" s="191" t="s">
        <v>1</v>
      </c>
      <c r="N108" s="192" t="s">
        <v>41</v>
      </c>
      <c r="O108" s="60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7" t="s">
        <v>330</v>
      </c>
      <c r="AT108" s="17" t="s">
        <v>240</v>
      </c>
      <c r="AU108" s="17" t="s">
        <v>79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330</v>
      </c>
      <c r="BM108" s="17" t="s">
        <v>1466</v>
      </c>
    </row>
    <row r="109" spans="2:47" s="1" customFormat="1" ht="18">
      <c r="B109" s="34"/>
      <c r="C109" s="35"/>
      <c r="D109" s="196" t="s">
        <v>247</v>
      </c>
      <c r="E109" s="35"/>
      <c r="F109" s="197" t="s">
        <v>1467</v>
      </c>
      <c r="G109" s="35"/>
      <c r="H109" s="35"/>
      <c r="I109" s="113"/>
      <c r="J109" s="35"/>
      <c r="K109" s="35"/>
      <c r="L109" s="38"/>
      <c r="M109" s="198"/>
      <c r="N109" s="60"/>
      <c r="O109" s="60"/>
      <c r="P109" s="60"/>
      <c r="Q109" s="60"/>
      <c r="R109" s="60"/>
      <c r="S109" s="60"/>
      <c r="T109" s="61"/>
      <c r="AT109" s="17" t="s">
        <v>247</v>
      </c>
      <c r="AU109" s="17" t="s">
        <v>79</v>
      </c>
    </row>
    <row r="110" spans="2:65" s="1" customFormat="1" ht="19" customHeight="1">
      <c r="B110" s="34"/>
      <c r="C110" s="184" t="s">
        <v>305</v>
      </c>
      <c r="D110" s="184" t="s">
        <v>240</v>
      </c>
      <c r="E110" s="185" t="s">
        <v>1481</v>
      </c>
      <c r="F110" s="186" t="s">
        <v>1482</v>
      </c>
      <c r="G110" s="187" t="s">
        <v>333</v>
      </c>
      <c r="H110" s="188">
        <v>0.014</v>
      </c>
      <c r="I110" s="189"/>
      <c r="J110" s="190">
        <f>ROUND(I110*H110,2)</f>
        <v>0</v>
      </c>
      <c r="K110" s="186" t="s">
        <v>244</v>
      </c>
      <c r="L110" s="38"/>
      <c r="M110" s="191" t="s">
        <v>1</v>
      </c>
      <c r="N110" s="192" t="s">
        <v>41</v>
      </c>
      <c r="O110" s="60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17" t="s">
        <v>330</v>
      </c>
      <c r="AT110" s="17" t="s">
        <v>240</v>
      </c>
      <c r="AU110" s="17" t="s">
        <v>79</v>
      </c>
      <c r="AY110" s="17" t="s">
        <v>238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7" t="s">
        <v>77</v>
      </c>
      <c r="BK110" s="195">
        <f>ROUND(I110*H110,2)</f>
        <v>0</v>
      </c>
      <c r="BL110" s="17" t="s">
        <v>330</v>
      </c>
      <c r="BM110" s="17" t="s">
        <v>1483</v>
      </c>
    </row>
    <row r="111" spans="2:47" s="1" customFormat="1" ht="18">
      <c r="B111" s="34"/>
      <c r="C111" s="35"/>
      <c r="D111" s="196" t="s">
        <v>247</v>
      </c>
      <c r="E111" s="35"/>
      <c r="F111" s="197" t="s">
        <v>1484</v>
      </c>
      <c r="G111" s="35"/>
      <c r="H111" s="35"/>
      <c r="I111" s="113"/>
      <c r="J111" s="35"/>
      <c r="K111" s="35"/>
      <c r="L111" s="38"/>
      <c r="M111" s="245"/>
      <c r="N111" s="246"/>
      <c r="O111" s="246"/>
      <c r="P111" s="246"/>
      <c r="Q111" s="246"/>
      <c r="R111" s="246"/>
      <c r="S111" s="246"/>
      <c r="T111" s="247"/>
      <c r="AT111" s="17" t="s">
        <v>247</v>
      </c>
      <c r="AU111" s="17" t="s">
        <v>79</v>
      </c>
    </row>
    <row r="112" spans="2:12" s="1" customFormat="1" ht="7" customHeight="1">
      <c r="B112" s="46"/>
      <c r="C112" s="47"/>
      <c r="D112" s="47"/>
      <c r="E112" s="47"/>
      <c r="F112" s="47"/>
      <c r="G112" s="47"/>
      <c r="H112" s="47"/>
      <c r="I112" s="136"/>
      <c r="J112" s="47"/>
      <c r="K112" s="47"/>
      <c r="L112" s="38"/>
    </row>
  </sheetData>
  <sheetProtection algorithmName="SHA-512" hashValue="gUV/pb/GaEKLWPJc5ifWANZe7DztGWWY0zQAPaG760h09OUStx7UUGRZaSqULQHzz3DzxriHI1sK8YPQDgxK4A==" saltValue="6iET4fbWWCa07qdRg3w8x3ty2qY1TeohSQ38I9YXCnYKwryYG2a4Y1X0w7ENzUO5p3G5vk4fIHXaa3vXifxVEA==" spinCount="100000" sheet="1" objects="1" scenarios="1" formatColumns="0" formatRows="0" autoFilter="0"/>
  <autoFilter ref="C87:K11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4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7.421875" style="0" customWidth="1"/>
    <col min="9" max="9" width="9.4218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94</v>
      </c>
      <c r="AZ2" s="107" t="s">
        <v>123</v>
      </c>
      <c r="BA2" s="107" t="s">
        <v>1</v>
      </c>
      <c r="BB2" s="107" t="s">
        <v>1</v>
      </c>
      <c r="BC2" s="107" t="s">
        <v>1485</v>
      </c>
      <c r="BD2" s="107" t="s">
        <v>79</v>
      </c>
    </row>
    <row r="3" spans="2:5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  <c r="AZ3" s="107" t="s">
        <v>1486</v>
      </c>
      <c r="BA3" s="107" t="s">
        <v>1</v>
      </c>
      <c r="BB3" s="107" t="s">
        <v>1</v>
      </c>
      <c r="BC3" s="107" t="s">
        <v>1487</v>
      </c>
      <c r="BD3" s="107" t="s">
        <v>79</v>
      </c>
    </row>
    <row r="4" spans="2:56" ht="25" customHeight="1">
      <c r="B4" s="20"/>
      <c r="D4" s="111" t="s">
        <v>127</v>
      </c>
      <c r="L4" s="20"/>
      <c r="M4" s="24" t="s">
        <v>10</v>
      </c>
      <c r="AT4" s="17" t="s">
        <v>4</v>
      </c>
      <c r="AZ4" s="107" t="s">
        <v>125</v>
      </c>
      <c r="BA4" s="107" t="s">
        <v>1</v>
      </c>
      <c r="BB4" s="107" t="s">
        <v>1</v>
      </c>
      <c r="BC4" s="107" t="s">
        <v>1488</v>
      </c>
      <c r="BD4" s="107" t="s">
        <v>79</v>
      </c>
    </row>
    <row r="5" spans="2:56" ht="7" customHeight="1">
      <c r="B5" s="20"/>
      <c r="L5" s="20"/>
      <c r="AZ5" s="107" t="s">
        <v>132</v>
      </c>
      <c r="BA5" s="107" t="s">
        <v>1</v>
      </c>
      <c r="BB5" s="107" t="s">
        <v>1</v>
      </c>
      <c r="BC5" s="107" t="s">
        <v>1489</v>
      </c>
      <c r="BD5" s="107" t="s">
        <v>79</v>
      </c>
    </row>
    <row r="6" spans="2:56" ht="12" customHeight="1">
      <c r="B6" s="20"/>
      <c r="D6" s="112" t="s">
        <v>17</v>
      </c>
      <c r="L6" s="20"/>
      <c r="AZ6" s="107" t="s">
        <v>134</v>
      </c>
      <c r="BA6" s="107" t="s">
        <v>1</v>
      </c>
      <c r="BB6" s="107" t="s">
        <v>1</v>
      </c>
      <c r="BC6" s="107" t="s">
        <v>1490</v>
      </c>
      <c r="BD6" s="107" t="s">
        <v>79</v>
      </c>
    </row>
    <row r="7" spans="2:56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  <c r="AZ7" s="107" t="s">
        <v>137</v>
      </c>
      <c r="BA7" s="107" t="s">
        <v>1</v>
      </c>
      <c r="BB7" s="107" t="s">
        <v>1</v>
      </c>
      <c r="BC7" s="107" t="s">
        <v>1491</v>
      </c>
      <c r="BD7" s="107" t="s">
        <v>79</v>
      </c>
    </row>
    <row r="8" spans="2:56" ht="12" customHeight="1">
      <c r="B8" s="20"/>
      <c r="D8" s="112" t="s">
        <v>136</v>
      </c>
      <c r="L8" s="20"/>
      <c r="AZ8" s="107" t="s">
        <v>140</v>
      </c>
      <c r="BA8" s="107" t="s">
        <v>1</v>
      </c>
      <c r="BB8" s="107" t="s">
        <v>1</v>
      </c>
      <c r="BC8" s="107" t="s">
        <v>1492</v>
      </c>
      <c r="BD8" s="107" t="s">
        <v>79</v>
      </c>
    </row>
    <row r="9" spans="2:56" s="1" customFormat="1" ht="14.5" customHeight="1">
      <c r="B9" s="38"/>
      <c r="E9" s="306" t="s">
        <v>1493</v>
      </c>
      <c r="F9" s="308"/>
      <c r="G9" s="308"/>
      <c r="H9" s="308"/>
      <c r="I9" s="113"/>
      <c r="L9" s="38"/>
      <c r="AZ9" s="107" t="s">
        <v>1494</v>
      </c>
      <c r="BA9" s="107" t="s">
        <v>1</v>
      </c>
      <c r="BB9" s="107" t="s">
        <v>1</v>
      </c>
      <c r="BC9" s="107" t="s">
        <v>1495</v>
      </c>
      <c r="BD9" s="107" t="s">
        <v>79</v>
      </c>
    </row>
    <row r="10" spans="2:56" s="1" customFormat="1" ht="12" customHeight="1">
      <c r="B10" s="38"/>
      <c r="D10" s="112" t="s">
        <v>142</v>
      </c>
      <c r="I10" s="113"/>
      <c r="L10" s="38"/>
      <c r="AZ10" s="107" t="s">
        <v>1496</v>
      </c>
      <c r="BA10" s="107" t="s">
        <v>1</v>
      </c>
      <c r="BB10" s="107" t="s">
        <v>1</v>
      </c>
      <c r="BC10" s="107" t="s">
        <v>1497</v>
      </c>
      <c r="BD10" s="107" t="s">
        <v>79</v>
      </c>
    </row>
    <row r="11" spans="2:56" s="1" customFormat="1" ht="37" customHeight="1">
      <c r="B11" s="38"/>
      <c r="E11" s="309" t="s">
        <v>145</v>
      </c>
      <c r="F11" s="308"/>
      <c r="G11" s="308"/>
      <c r="H11" s="308"/>
      <c r="I11" s="113"/>
      <c r="L11" s="38"/>
      <c r="AZ11" s="107" t="s">
        <v>1498</v>
      </c>
      <c r="BA11" s="107" t="s">
        <v>1</v>
      </c>
      <c r="BB11" s="107" t="s">
        <v>1</v>
      </c>
      <c r="BC11" s="107" t="s">
        <v>258</v>
      </c>
      <c r="BD11" s="107" t="s">
        <v>79</v>
      </c>
    </row>
    <row r="12" spans="2:56" s="1" customFormat="1" ht="10">
      <c r="B12" s="38"/>
      <c r="I12" s="113"/>
      <c r="L12" s="38"/>
      <c r="AZ12" s="107" t="s">
        <v>146</v>
      </c>
      <c r="BA12" s="107" t="s">
        <v>1</v>
      </c>
      <c r="BB12" s="107" t="s">
        <v>1</v>
      </c>
      <c r="BC12" s="107" t="s">
        <v>1499</v>
      </c>
      <c r="BD12" s="107" t="s">
        <v>79</v>
      </c>
    </row>
    <row r="13" spans="2:56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  <c r="AZ13" s="107" t="s">
        <v>984</v>
      </c>
      <c r="BA13" s="107" t="s">
        <v>1</v>
      </c>
      <c r="BB13" s="107" t="s">
        <v>1</v>
      </c>
      <c r="BC13" s="107" t="s">
        <v>1500</v>
      </c>
      <c r="BD13" s="107" t="s">
        <v>79</v>
      </c>
    </row>
    <row r="14" spans="2:56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  <c r="AZ14" s="107" t="s">
        <v>1501</v>
      </c>
      <c r="BA14" s="107" t="s">
        <v>1</v>
      </c>
      <c r="BB14" s="107" t="s">
        <v>1</v>
      </c>
      <c r="BC14" s="107" t="s">
        <v>1502</v>
      </c>
      <c r="BD14" s="107" t="s">
        <v>79</v>
      </c>
    </row>
    <row r="15" spans="2:56" s="1" customFormat="1" ht="10.75" customHeight="1">
      <c r="B15" s="38"/>
      <c r="I15" s="113"/>
      <c r="L15" s="38"/>
      <c r="AZ15" s="107" t="s">
        <v>152</v>
      </c>
      <c r="BA15" s="107" t="s">
        <v>1</v>
      </c>
      <c r="BB15" s="107" t="s">
        <v>1</v>
      </c>
      <c r="BC15" s="107" t="s">
        <v>1503</v>
      </c>
      <c r="BD15" s="107" t="s">
        <v>79</v>
      </c>
    </row>
    <row r="16" spans="2:56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  <c r="AZ16" s="107" t="s">
        <v>1504</v>
      </c>
      <c r="BA16" s="107" t="s">
        <v>1</v>
      </c>
      <c r="BB16" s="107" t="s">
        <v>1</v>
      </c>
      <c r="BC16" s="107" t="s">
        <v>1505</v>
      </c>
      <c r="BD16" s="107" t="s">
        <v>79</v>
      </c>
    </row>
    <row r="17" spans="2:56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  <c r="AZ17" s="107" t="s">
        <v>1506</v>
      </c>
      <c r="BA17" s="107" t="s">
        <v>1</v>
      </c>
      <c r="BB17" s="107" t="s">
        <v>1</v>
      </c>
      <c r="BC17" s="107" t="s">
        <v>1507</v>
      </c>
      <c r="BD17" s="107" t="s">
        <v>79</v>
      </c>
    </row>
    <row r="18" spans="2:56" s="1" customFormat="1" ht="7" customHeight="1">
      <c r="B18" s="38"/>
      <c r="I18" s="113"/>
      <c r="L18" s="38"/>
      <c r="AZ18" s="107" t="s">
        <v>1508</v>
      </c>
      <c r="BA18" s="107" t="s">
        <v>1</v>
      </c>
      <c r="BB18" s="107" t="s">
        <v>1</v>
      </c>
      <c r="BC18" s="107" t="s">
        <v>1509</v>
      </c>
      <c r="BD18" s="107" t="s">
        <v>79</v>
      </c>
    </row>
    <row r="19" spans="2:56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  <c r="AZ19" s="107" t="s">
        <v>154</v>
      </c>
      <c r="BA19" s="107" t="s">
        <v>1</v>
      </c>
      <c r="BB19" s="107" t="s">
        <v>1</v>
      </c>
      <c r="BC19" s="107" t="s">
        <v>1510</v>
      </c>
      <c r="BD19" s="107" t="s">
        <v>79</v>
      </c>
    </row>
    <row r="20" spans="2:56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  <c r="AZ20" s="107" t="s">
        <v>1511</v>
      </c>
      <c r="BA20" s="107" t="s">
        <v>1</v>
      </c>
      <c r="BB20" s="107" t="s">
        <v>1</v>
      </c>
      <c r="BC20" s="107" t="s">
        <v>272</v>
      </c>
      <c r="BD20" s="107" t="s">
        <v>79</v>
      </c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ROUND(J99,2)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ROUND((SUM(BE99:BE443)),2)</f>
        <v>0</v>
      </c>
      <c r="I35" s="125">
        <v>0.21</v>
      </c>
      <c r="J35" s="124">
        <f>ROUND(((SUM(BE99:BE443))*I35),2)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ROUND((SUM(BF99:BF443)),2)</f>
        <v>0</v>
      </c>
      <c r="I36" s="125">
        <v>0.15</v>
      </c>
      <c r="J36" s="124">
        <f>ROUND(((SUM(BF99:BF443))*I36),2)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ROUND((SUM(BG99:BG443)),2)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ROUND((SUM(BH99:BH443)),2)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ROUND((SUM(BI99:BI443)),2)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1493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stav - Předpokládaný soupis stavebních prací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J99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203</v>
      </c>
      <c r="E64" s="148"/>
      <c r="F64" s="148"/>
      <c r="G64" s="148"/>
      <c r="H64" s="148"/>
      <c r="I64" s="149"/>
      <c r="J64" s="150">
        <f>J100</f>
        <v>0</v>
      </c>
      <c r="K64" s="146"/>
      <c r="L64" s="151"/>
    </row>
    <row r="65" spans="2:12" s="9" customFormat="1" ht="19.9" customHeight="1">
      <c r="B65" s="152"/>
      <c r="C65" s="94"/>
      <c r="D65" s="153" t="s">
        <v>204</v>
      </c>
      <c r="E65" s="154"/>
      <c r="F65" s="154"/>
      <c r="G65" s="154"/>
      <c r="H65" s="154"/>
      <c r="I65" s="155"/>
      <c r="J65" s="156">
        <f>J101</f>
        <v>0</v>
      </c>
      <c r="K65" s="94"/>
      <c r="L65" s="157"/>
    </row>
    <row r="66" spans="2:12" s="9" customFormat="1" ht="19.9" customHeight="1">
      <c r="B66" s="152"/>
      <c r="C66" s="94"/>
      <c r="D66" s="153" t="s">
        <v>205</v>
      </c>
      <c r="E66" s="154"/>
      <c r="F66" s="154"/>
      <c r="G66" s="154"/>
      <c r="H66" s="154"/>
      <c r="I66" s="155"/>
      <c r="J66" s="156">
        <f>J124</f>
        <v>0</v>
      </c>
      <c r="K66" s="94"/>
      <c r="L66" s="157"/>
    </row>
    <row r="67" spans="2:12" s="9" customFormat="1" ht="19.9" customHeight="1">
      <c r="B67" s="152"/>
      <c r="C67" s="94"/>
      <c r="D67" s="153" t="s">
        <v>206</v>
      </c>
      <c r="E67" s="154"/>
      <c r="F67" s="154"/>
      <c r="G67" s="154"/>
      <c r="H67" s="154"/>
      <c r="I67" s="155"/>
      <c r="J67" s="156">
        <f>J128</f>
        <v>0</v>
      </c>
      <c r="K67" s="94"/>
      <c r="L67" s="157"/>
    </row>
    <row r="68" spans="2:12" s="9" customFormat="1" ht="19.9" customHeight="1">
      <c r="B68" s="152"/>
      <c r="C68" s="94"/>
      <c r="D68" s="153" t="s">
        <v>1512</v>
      </c>
      <c r="E68" s="154"/>
      <c r="F68" s="154"/>
      <c r="G68" s="154"/>
      <c r="H68" s="154"/>
      <c r="I68" s="155"/>
      <c r="J68" s="156">
        <f>J151</f>
        <v>0</v>
      </c>
      <c r="K68" s="94"/>
      <c r="L68" s="157"/>
    </row>
    <row r="69" spans="2:12" s="9" customFormat="1" ht="19.9" customHeight="1">
      <c r="B69" s="152"/>
      <c r="C69" s="94"/>
      <c r="D69" s="153" t="s">
        <v>208</v>
      </c>
      <c r="E69" s="154"/>
      <c r="F69" s="154"/>
      <c r="G69" s="154"/>
      <c r="H69" s="154"/>
      <c r="I69" s="155"/>
      <c r="J69" s="156">
        <f>J161</f>
        <v>0</v>
      </c>
      <c r="K69" s="94"/>
      <c r="L69" s="157"/>
    </row>
    <row r="70" spans="2:12" s="9" customFormat="1" ht="19.9" customHeight="1">
      <c r="B70" s="152"/>
      <c r="C70" s="94"/>
      <c r="D70" s="153" t="s">
        <v>209</v>
      </c>
      <c r="E70" s="154"/>
      <c r="F70" s="154"/>
      <c r="G70" s="154"/>
      <c r="H70" s="154"/>
      <c r="I70" s="155"/>
      <c r="J70" s="156">
        <f>J196</f>
        <v>0</v>
      </c>
      <c r="K70" s="94"/>
      <c r="L70" s="157"/>
    </row>
    <row r="71" spans="2:12" s="9" customFormat="1" ht="19.9" customHeight="1">
      <c r="B71" s="152"/>
      <c r="C71" s="94"/>
      <c r="D71" s="153" t="s">
        <v>210</v>
      </c>
      <c r="E71" s="154"/>
      <c r="F71" s="154"/>
      <c r="G71" s="154"/>
      <c r="H71" s="154"/>
      <c r="I71" s="155"/>
      <c r="J71" s="156">
        <f>J326</f>
        <v>0</v>
      </c>
      <c r="K71" s="94"/>
      <c r="L71" s="157"/>
    </row>
    <row r="72" spans="2:12" s="9" customFormat="1" ht="19.9" customHeight="1">
      <c r="B72" s="152"/>
      <c r="C72" s="94"/>
      <c r="D72" s="153" t="s">
        <v>211</v>
      </c>
      <c r="E72" s="154"/>
      <c r="F72" s="154"/>
      <c r="G72" s="154"/>
      <c r="H72" s="154"/>
      <c r="I72" s="155"/>
      <c r="J72" s="156">
        <f>J341</f>
        <v>0</v>
      </c>
      <c r="K72" s="94"/>
      <c r="L72" s="157"/>
    </row>
    <row r="73" spans="2:12" s="8" customFormat="1" ht="25" customHeight="1">
      <c r="B73" s="145"/>
      <c r="C73" s="146"/>
      <c r="D73" s="147" t="s">
        <v>212</v>
      </c>
      <c r="E73" s="148"/>
      <c r="F73" s="148"/>
      <c r="G73" s="148"/>
      <c r="H73" s="148"/>
      <c r="I73" s="149"/>
      <c r="J73" s="150">
        <f>J346</f>
        <v>0</v>
      </c>
      <c r="K73" s="146"/>
      <c r="L73" s="151"/>
    </row>
    <row r="74" spans="2:12" s="9" customFormat="1" ht="19.9" customHeight="1">
      <c r="B74" s="152"/>
      <c r="C74" s="94"/>
      <c r="D74" s="153" t="s">
        <v>215</v>
      </c>
      <c r="E74" s="154"/>
      <c r="F74" s="154"/>
      <c r="G74" s="154"/>
      <c r="H74" s="154"/>
      <c r="I74" s="155"/>
      <c r="J74" s="156">
        <f>J347</f>
        <v>0</v>
      </c>
      <c r="K74" s="94"/>
      <c r="L74" s="157"/>
    </row>
    <row r="75" spans="2:12" s="9" customFormat="1" ht="19.9" customHeight="1">
      <c r="B75" s="152"/>
      <c r="C75" s="94"/>
      <c r="D75" s="153" t="s">
        <v>216</v>
      </c>
      <c r="E75" s="154"/>
      <c r="F75" s="154"/>
      <c r="G75" s="154"/>
      <c r="H75" s="154"/>
      <c r="I75" s="155"/>
      <c r="J75" s="156">
        <f>J402</f>
        <v>0</v>
      </c>
      <c r="K75" s="94"/>
      <c r="L75" s="157"/>
    </row>
    <row r="76" spans="2:12" s="9" customFormat="1" ht="19.9" customHeight="1">
      <c r="B76" s="152"/>
      <c r="C76" s="94"/>
      <c r="D76" s="153" t="s">
        <v>218</v>
      </c>
      <c r="E76" s="154"/>
      <c r="F76" s="154"/>
      <c r="G76" s="154"/>
      <c r="H76" s="154"/>
      <c r="I76" s="155"/>
      <c r="J76" s="156">
        <f>J411</f>
        <v>0</v>
      </c>
      <c r="K76" s="94"/>
      <c r="L76" s="157"/>
    </row>
    <row r="77" spans="2:12" s="9" customFormat="1" ht="19.9" customHeight="1">
      <c r="B77" s="152"/>
      <c r="C77" s="94"/>
      <c r="D77" s="153" t="s">
        <v>220</v>
      </c>
      <c r="E77" s="154"/>
      <c r="F77" s="154"/>
      <c r="G77" s="154"/>
      <c r="H77" s="154"/>
      <c r="I77" s="155"/>
      <c r="J77" s="156">
        <f>J437</f>
        <v>0</v>
      </c>
      <c r="K77" s="94"/>
      <c r="L77" s="157"/>
    </row>
    <row r="78" spans="2:12" s="1" customFormat="1" ht="21.75" customHeight="1">
      <c r="B78" s="34"/>
      <c r="C78" s="35"/>
      <c r="D78" s="35"/>
      <c r="E78" s="35"/>
      <c r="F78" s="35"/>
      <c r="G78" s="35"/>
      <c r="H78" s="35"/>
      <c r="I78" s="113"/>
      <c r="J78" s="35"/>
      <c r="K78" s="35"/>
      <c r="L78" s="38"/>
    </row>
    <row r="79" spans="2:12" s="1" customFormat="1" ht="7" customHeight="1">
      <c r="B79" s="46"/>
      <c r="C79" s="47"/>
      <c r="D79" s="47"/>
      <c r="E79" s="47"/>
      <c r="F79" s="47"/>
      <c r="G79" s="47"/>
      <c r="H79" s="47"/>
      <c r="I79" s="136"/>
      <c r="J79" s="47"/>
      <c r="K79" s="47"/>
      <c r="L79" s="38"/>
    </row>
    <row r="83" spans="2:12" s="1" customFormat="1" ht="7" customHeight="1">
      <c r="B83" s="48"/>
      <c r="C83" s="49"/>
      <c r="D83" s="49"/>
      <c r="E83" s="49"/>
      <c r="F83" s="49"/>
      <c r="G83" s="49"/>
      <c r="H83" s="49"/>
      <c r="I83" s="139"/>
      <c r="J83" s="49"/>
      <c r="K83" s="49"/>
      <c r="L83" s="38"/>
    </row>
    <row r="84" spans="2:12" s="1" customFormat="1" ht="25" customHeight="1">
      <c r="B84" s="34"/>
      <c r="C84" s="23" t="s">
        <v>223</v>
      </c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7" customHeight="1">
      <c r="B85" s="34"/>
      <c r="C85" s="35"/>
      <c r="D85" s="35"/>
      <c r="E85" s="35"/>
      <c r="F85" s="35"/>
      <c r="G85" s="35"/>
      <c r="H85" s="35"/>
      <c r="I85" s="113"/>
      <c r="J85" s="35"/>
      <c r="K85" s="35"/>
      <c r="L85" s="38"/>
    </row>
    <row r="86" spans="2:12" s="1" customFormat="1" ht="12" customHeight="1">
      <c r="B86" s="34"/>
      <c r="C86" s="29" t="s">
        <v>17</v>
      </c>
      <c r="D86" s="35"/>
      <c r="E86" s="35"/>
      <c r="F86" s="35"/>
      <c r="G86" s="35"/>
      <c r="H86" s="35"/>
      <c r="I86" s="113"/>
      <c r="J86" s="35"/>
      <c r="K86" s="35"/>
      <c r="L86" s="38"/>
    </row>
    <row r="87" spans="2:12" s="1" customFormat="1" ht="14.5" customHeight="1">
      <c r="B87" s="34"/>
      <c r="C87" s="35"/>
      <c r="D87" s="35"/>
      <c r="E87" s="313" t="str">
        <f>E7</f>
        <v>Revitalizace a zatraktivnění pevnosti - Stavební úpravy pevnostních objektů</v>
      </c>
      <c r="F87" s="314"/>
      <c r="G87" s="314"/>
      <c r="H87" s="314"/>
      <c r="I87" s="113"/>
      <c r="J87" s="35"/>
      <c r="K87" s="35"/>
      <c r="L87" s="38"/>
    </row>
    <row r="88" spans="2:12" ht="12" customHeight="1">
      <c r="B88" s="21"/>
      <c r="C88" s="29" t="s">
        <v>136</v>
      </c>
      <c r="D88" s="22"/>
      <c r="E88" s="22"/>
      <c r="F88" s="22"/>
      <c r="G88" s="22"/>
      <c r="H88" s="22"/>
      <c r="J88" s="22"/>
      <c r="K88" s="22"/>
      <c r="L88" s="20"/>
    </row>
    <row r="89" spans="2:12" s="1" customFormat="1" ht="14.5" customHeight="1">
      <c r="B89" s="34"/>
      <c r="C89" s="35"/>
      <c r="D89" s="35"/>
      <c r="E89" s="313" t="s">
        <v>1493</v>
      </c>
      <c r="F89" s="280"/>
      <c r="G89" s="280"/>
      <c r="H89" s="280"/>
      <c r="I89" s="113"/>
      <c r="J89" s="35"/>
      <c r="K89" s="35"/>
      <c r="L89" s="38"/>
    </row>
    <row r="90" spans="2:12" s="1" customFormat="1" ht="12" customHeight="1">
      <c r="B90" s="34"/>
      <c r="C90" s="29" t="s">
        <v>142</v>
      </c>
      <c r="D90" s="35"/>
      <c r="E90" s="35"/>
      <c r="F90" s="35"/>
      <c r="G90" s="35"/>
      <c r="H90" s="35"/>
      <c r="I90" s="113"/>
      <c r="J90" s="35"/>
      <c r="K90" s="35"/>
      <c r="L90" s="38"/>
    </row>
    <row r="91" spans="2:12" s="1" customFormat="1" ht="14.5" customHeight="1">
      <c r="B91" s="34"/>
      <c r="C91" s="35"/>
      <c r="D91" s="35"/>
      <c r="E91" s="281" t="str">
        <f>E11</f>
        <v>stav - Předpokládaný soupis stavebních prací</v>
      </c>
      <c r="F91" s="280"/>
      <c r="G91" s="280"/>
      <c r="H91" s="280"/>
      <c r="I91" s="113"/>
      <c r="J91" s="35"/>
      <c r="K91" s="35"/>
      <c r="L91" s="38"/>
    </row>
    <row r="92" spans="2:12" s="1" customFormat="1" ht="7" customHeight="1">
      <c r="B92" s="34"/>
      <c r="C92" s="35"/>
      <c r="D92" s="35"/>
      <c r="E92" s="35"/>
      <c r="F92" s="35"/>
      <c r="G92" s="35"/>
      <c r="H92" s="35"/>
      <c r="I92" s="113"/>
      <c r="J92" s="35"/>
      <c r="K92" s="35"/>
      <c r="L92" s="38"/>
    </row>
    <row r="93" spans="2:12" s="1" customFormat="1" ht="12" customHeight="1">
      <c r="B93" s="34"/>
      <c r="C93" s="29" t="s">
        <v>21</v>
      </c>
      <c r="D93" s="35"/>
      <c r="E93" s="35"/>
      <c r="F93" s="27" t="str">
        <f>F14</f>
        <v>Dobrošov</v>
      </c>
      <c r="G93" s="35"/>
      <c r="H93" s="35"/>
      <c r="I93" s="114" t="s">
        <v>23</v>
      </c>
      <c r="J93" s="55" t="str">
        <f>IF(J14="","",J14)</f>
        <v>4. 1. 2019</v>
      </c>
      <c r="K93" s="35"/>
      <c r="L93" s="38"/>
    </row>
    <row r="94" spans="2:12" s="1" customFormat="1" ht="7" customHeight="1">
      <c r="B94" s="34"/>
      <c r="C94" s="35"/>
      <c r="D94" s="35"/>
      <c r="E94" s="35"/>
      <c r="F94" s="35"/>
      <c r="G94" s="35"/>
      <c r="H94" s="35"/>
      <c r="I94" s="113"/>
      <c r="J94" s="35"/>
      <c r="K94" s="35"/>
      <c r="L94" s="38"/>
    </row>
    <row r="95" spans="2:12" s="1" customFormat="1" ht="12.4" customHeight="1">
      <c r="B95" s="34"/>
      <c r="C95" s="29" t="s">
        <v>25</v>
      </c>
      <c r="D95" s="35"/>
      <c r="E95" s="35"/>
      <c r="F95" s="27" t="str">
        <f>E17</f>
        <v xml:space="preserve"> </v>
      </c>
      <c r="G95" s="35"/>
      <c r="H95" s="35"/>
      <c r="I95" s="114" t="s">
        <v>31</v>
      </c>
      <c r="J95" s="32" t="str">
        <f>E23</f>
        <v xml:space="preserve"> </v>
      </c>
      <c r="K95" s="35"/>
      <c r="L95" s="38"/>
    </row>
    <row r="96" spans="2:12" s="1" customFormat="1" ht="12.4" customHeight="1">
      <c r="B96" s="34"/>
      <c r="C96" s="29" t="s">
        <v>29</v>
      </c>
      <c r="D96" s="35"/>
      <c r="E96" s="35"/>
      <c r="F96" s="27" t="str">
        <f>IF(E20="","",E20)</f>
        <v>Vyplň údaj</v>
      </c>
      <c r="G96" s="35"/>
      <c r="H96" s="35"/>
      <c r="I96" s="114" t="s">
        <v>33</v>
      </c>
      <c r="J96" s="32" t="str">
        <f>E26</f>
        <v xml:space="preserve"> </v>
      </c>
      <c r="K96" s="35"/>
      <c r="L96" s="38"/>
    </row>
    <row r="97" spans="2:12" s="1" customFormat="1" ht="10.25" customHeight="1">
      <c r="B97" s="34"/>
      <c r="C97" s="35"/>
      <c r="D97" s="35"/>
      <c r="E97" s="35"/>
      <c r="F97" s="35"/>
      <c r="G97" s="35"/>
      <c r="H97" s="35"/>
      <c r="I97" s="113"/>
      <c r="J97" s="35"/>
      <c r="K97" s="35"/>
      <c r="L97" s="38"/>
    </row>
    <row r="98" spans="2:20" s="10" customFormat="1" ht="29.25" customHeight="1">
      <c r="B98" s="158"/>
      <c r="C98" s="159" t="s">
        <v>224</v>
      </c>
      <c r="D98" s="160" t="s">
        <v>55</v>
      </c>
      <c r="E98" s="160" t="s">
        <v>51</v>
      </c>
      <c r="F98" s="160" t="s">
        <v>52</v>
      </c>
      <c r="G98" s="160" t="s">
        <v>225</v>
      </c>
      <c r="H98" s="160" t="s">
        <v>226</v>
      </c>
      <c r="I98" s="161" t="s">
        <v>227</v>
      </c>
      <c r="J98" s="160" t="s">
        <v>200</v>
      </c>
      <c r="K98" s="162" t="s">
        <v>228</v>
      </c>
      <c r="L98" s="163"/>
      <c r="M98" s="64" t="s">
        <v>1</v>
      </c>
      <c r="N98" s="65" t="s">
        <v>40</v>
      </c>
      <c r="O98" s="65" t="s">
        <v>229</v>
      </c>
      <c r="P98" s="65" t="s">
        <v>230</v>
      </c>
      <c r="Q98" s="65" t="s">
        <v>231</v>
      </c>
      <c r="R98" s="65" t="s">
        <v>232</v>
      </c>
      <c r="S98" s="65" t="s">
        <v>233</v>
      </c>
      <c r="T98" s="66" t="s">
        <v>234</v>
      </c>
    </row>
    <row r="99" spans="2:63" s="1" customFormat="1" ht="22.75" customHeight="1">
      <c r="B99" s="34"/>
      <c r="C99" s="71" t="s">
        <v>235</v>
      </c>
      <c r="D99" s="35"/>
      <c r="E99" s="35"/>
      <c r="F99" s="35"/>
      <c r="G99" s="35"/>
      <c r="H99" s="35"/>
      <c r="I99" s="113"/>
      <c r="J99" s="164">
        <f>BK99</f>
        <v>0</v>
      </c>
      <c r="K99" s="35"/>
      <c r="L99" s="38"/>
      <c r="M99" s="67"/>
      <c r="N99" s="68"/>
      <c r="O99" s="68"/>
      <c r="P99" s="165">
        <f>P100+P346</f>
        <v>0</v>
      </c>
      <c r="Q99" s="68"/>
      <c r="R99" s="165">
        <f>R100+R346</f>
        <v>83.31448152</v>
      </c>
      <c r="S99" s="68"/>
      <c r="T99" s="166">
        <f>T100+T346</f>
        <v>129.00825700000001</v>
      </c>
      <c r="AT99" s="17" t="s">
        <v>69</v>
      </c>
      <c r="AU99" s="17" t="s">
        <v>202</v>
      </c>
      <c r="BK99" s="167">
        <f>BK100+BK346</f>
        <v>0</v>
      </c>
    </row>
    <row r="100" spans="2:63" s="11" customFormat="1" ht="25.9" customHeight="1">
      <c r="B100" s="168"/>
      <c r="C100" s="169"/>
      <c r="D100" s="170" t="s">
        <v>69</v>
      </c>
      <c r="E100" s="171" t="s">
        <v>236</v>
      </c>
      <c r="F100" s="171" t="s">
        <v>237</v>
      </c>
      <c r="G100" s="169"/>
      <c r="H100" s="169"/>
      <c r="I100" s="172"/>
      <c r="J100" s="173">
        <f>BK100</f>
        <v>0</v>
      </c>
      <c r="K100" s="169"/>
      <c r="L100" s="174"/>
      <c r="M100" s="175"/>
      <c r="N100" s="176"/>
      <c r="O100" s="176"/>
      <c r="P100" s="177">
        <f>P101+P124+P128+P151+P161+P196+P326+P341</f>
        <v>0</v>
      </c>
      <c r="Q100" s="176"/>
      <c r="R100" s="177">
        <f>R101+R124+R128+R151+R161+R196+R326+R341</f>
        <v>81.98194593</v>
      </c>
      <c r="S100" s="176"/>
      <c r="T100" s="178">
        <f>T101+T124+T128+T151+T161+T196+T326+T341</f>
        <v>127.687239</v>
      </c>
      <c r="AR100" s="179" t="s">
        <v>77</v>
      </c>
      <c r="AT100" s="180" t="s">
        <v>69</v>
      </c>
      <c r="AU100" s="180" t="s">
        <v>70</v>
      </c>
      <c r="AY100" s="179" t="s">
        <v>238</v>
      </c>
      <c r="BK100" s="181">
        <f>BK101+BK124+BK128+BK151+BK161+BK196+BK326+BK341</f>
        <v>0</v>
      </c>
    </row>
    <row r="101" spans="2:63" s="11" customFormat="1" ht="22.75" customHeight="1">
      <c r="B101" s="168"/>
      <c r="C101" s="169"/>
      <c r="D101" s="170" t="s">
        <v>69</v>
      </c>
      <c r="E101" s="182" t="s">
        <v>77</v>
      </c>
      <c r="F101" s="182" t="s">
        <v>239</v>
      </c>
      <c r="G101" s="169"/>
      <c r="H101" s="169"/>
      <c r="I101" s="172"/>
      <c r="J101" s="183">
        <f>BK101</f>
        <v>0</v>
      </c>
      <c r="K101" s="169"/>
      <c r="L101" s="174"/>
      <c r="M101" s="175"/>
      <c r="N101" s="176"/>
      <c r="O101" s="176"/>
      <c r="P101" s="177">
        <f>SUM(P102:P123)</f>
        <v>0</v>
      </c>
      <c r="Q101" s="176"/>
      <c r="R101" s="177">
        <f>SUM(R102:R123)</f>
        <v>0</v>
      </c>
      <c r="S101" s="176"/>
      <c r="T101" s="178">
        <f>SUM(T102:T123)</f>
        <v>0</v>
      </c>
      <c r="AR101" s="179" t="s">
        <v>77</v>
      </c>
      <c r="AT101" s="180" t="s">
        <v>69</v>
      </c>
      <c r="AU101" s="180" t="s">
        <v>77</v>
      </c>
      <c r="AY101" s="179" t="s">
        <v>238</v>
      </c>
      <c r="BK101" s="181">
        <f>SUM(BK102:BK123)</f>
        <v>0</v>
      </c>
    </row>
    <row r="102" spans="2:65" s="1" customFormat="1" ht="19" customHeight="1">
      <c r="B102" s="34"/>
      <c r="C102" s="184" t="s">
        <v>77</v>
      </c>
      <c r="D102" s="184" t="s">
        <v>240</v>
      </c>
      <c r="E102" s="185" t="s">
        <v>1513</v>
      </c>
      <c r="F102" s="186" t="s">
        <v>1514</v>
      </c>
      <c r="G102" s="187" t="s">
        <v>261</v>
      </c>
      <c r="H102" s="188">
        <v>0.6</v>
      </c>
      <c r="I102" s="189"/>
      <c r="J102" s="190">
        <f>ROUND(I102*H102,2)</f>
        <v>0</v>
      </c>
      <c r="K102" s="186" t="s">
        <v>244</v>
      </c>
      <c r="L102" s="38"/>
      <c r="M102" s="191" t="s">
        <v>1</v>
      </c>
      <c r="N102" s="192" t="s">
        <v>41</v>
      </c>
      <c r="O102" s="60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7" t="s">
        <v>245</v>
      </c>
      <c r="AT102" s="17" t="s">
        <v>240</v>
      </c>
      <c r="AU102" s="17" t="s">
        <v>79</v>
      </c>
      <c r="AY102" s="17" t="s">
        <v>238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7" t="s">
        <v>77</v>
      </c>
      <c r="BK102" s="195">
        <f>ROUND(I102*H102,2)</f>
        <v>0</v>
      </c>
      <c r="BL102" s="17" t="s">
        <v>245</v>
      </c>
      <c r="BM102" s="17" t="s">
        <v>1515</v>
      </c>
    </row>
    <row r="103" spans="2:47" s="1" customFormat="1" ht="18">
      <c r="B103" s="34"/>
      <c r="C103" s="35"/>
      <c r="D103" s="196" t="s">
        <v>247</v>
      </c>
      <c r="E103" s="35"/>
      <c r="F103" s="197" t="s">
        <v>1516</v>
      </c>
      <c r="G103" s="35"/>
      <c r="H103" s="35"/>
      <c r="I103" s="113"/>
      <c r="J103" s="35"/>
      <c r="K103" s="35"/>
      <c r="L103" s="38"/>
      <c r="M103" s="198"/>
      <c r="N103" s="60"/>
      <c r="O103" s="60"/>
      <c r="P103" s="60"/>
      <c r="Q103" s="60"/>
      <c r="R103" s="60"/>
      <c r="S103" s="60"/>
      <c r="T103" s="61"/>
      <c r="AT103" s="17" t="s">
        <v>247</v>
      </c>
      <c r="AU103" s="17" t="s">
        <v>79</v>
      </c>
    </row>
    <row r="104" spans="2:51" s="12" customFormat="1" ht="10">
      <c r="B104" s="199"/>
      <c r="C104" s="200"/>
      <c r="D104" s="196" t="s">
        <v>249</v>
      </c>
      <c r="E104" s="201" t="s">
        <v>1498</v>
      </c>
      <c r="F104" s="202" t="s">
        <v>1517</v>
      </c>
      <c r="G104" s="200"/>
      <c r="H104" s="203">
        <v>3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249</v>
      </c>
      <c r="AU104" s="209" t="s">
        <v>79</v>
      </c>
      <c r="AV104" s="12" t="s">
        <v>79</v>
      </c>
      <c r="AW104" s="12" t="s">
        <v>32</v>
      </c>
      <c r="AX104" s="12" t="s">
        <v>70</v>
      </c>
      <c r="AY104" s="209" t="s">
        <v>238</v>
      </c>
    </row>
    <row r="105" spans="2:51" s="12" customFormat="1" ht="10">
      <c r="B105" s="199"/>
      <c r="C105" s="200"/>
      <c r="D105" s="196" t="s">
        <v>249</v>
      </c>
      <c r="E105" s="201" t="s">
        <v>1</v>
      </c>
      <c r="F105" s="202" t="s">
        <v>1518</v>
      </c>
      <c r="G105" s="200"/>
      <c r="H105" s="203">
        <v>0.6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249</v>
      </c>
      <c r="AU105" s="209" t="s">
        <v>79</v>
      </c>
      <c r="AV105" s="12" t="s">
        <v>79</v>
      </c>
      <c r="AW105" s="12" t="s">
        <v>32</v>
      </c>
      <c r="AX105" s="12" t="s">
        <v>77</v>
      </c>
      <c r="AY105" s="209" t="s">
        <v>238</v>
      </c>
    </row>
    <row r="106" spans="2:65" s="1" customFormat="1" ht="19" customHeight="1">
      <c r="B106" s="34"/>
      <c r="C106" s="184" t="s">
        <v>79</v>
      </c>
      <c r="D106" s="184" t="s">
        <v>240</v>
      </c>
      <c r="E106" s="185" t="s">
        <v>1519</v>
      </c>
      <c r="F106" s="186" t="s">
        <v>1520</v>
      </c>
      <c r="G106" s="187" t="s">
        <v>261</v>
      </c>
      <c r="H106" s="188">
        <v>0.288</v>
      </c>
      <c r="I106" s="189"/>
      <c r="J106" s="190">
        <f>ROUND(I106*H106,2)</f>
        <v>0</v>
      </c>
      <c r="K106" s="186" t="s">
        <v>244</v>
      </c>
      <c r="L106" s="38"/>
      <c r="M106" s="191" t="s">
        <v>1</v>
      </c>
      <c r="N106" s="192" t="s">
        <v>41</v>
      </c>
      <c r="O106" s="60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7" t="s">
        <v>245</v>
      </c>
      <c r="AT106" s="17" t="s">
        <v>240</v>
      </c>
      <c r="AU106" s="17" t="s">
        <v>79</v>
      </c>
      <c r="AY106" s="17" t="s">
        <v>238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77</v>
      </c>
      <c r="BK106" s="195">
        <f>ROUND(I106*H106,2)</f>
        <v>0</v>
      </c>
      <c r="BL106" s="17" t="s">
        <v>245</v>
      </c>
      <c r="BM106" s="17" t="s">
        <v>1521</v>
      </c>
    </row>
    <row r="107" spans="2:47" s="1" customFormat="1" ht="18">
      <c r="B107" s="34"/>
      <c r="C107" s="35"/>
      <c r="D107" s="196" t="s">
        <v>247</v>
      </c>
      <c r="E107" s="35"/>
      <c r="F107" s="197" t="s">
        <v>1522</v>
      </c>
      <c r="G107" s="35"/>
      <c r="H107" s="35"/>
      <c r="I107" s="113"/>
      <c r="J107" s="35"/>
      <c r="K107" s="35"/>
      <c r="L107" s="38"/>
      <c r="M107" s="198"/>
      <c r="N107" s="60"/>
      <c r="O107" s="60"/>
      <c r="P107" s="60"/>
      <c r="Q107" s="60"/>
      <c r="R107" s="60"/>
      <c r="S107" s="60"/>
      <c r="T107" s="61"/>
      <c r="AT107" s="17" t="s">
        <v>247</v>
      </c>
      <c r="AU107" s="17" t="s">
        <v>79</v>
      </c>
    </row>
    <row r="108" spans="2:51" s="12" customFormat="1" ht="10">
      <c r="B108" s="199"/>
      <c r="C108" s="200"/>
      <c r="D108" s="196" t="s">
        <v>249</v>
      </c>
      <c r="E108" s="201" t="s">
        <v>1494</v>
      </c>
      <c r="F108" s="202" t="s">
        <v>1523</v>
      </c>
      <c r="G108" s="200"/>
      <c r="H108" s="203">
        <v>0.288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249</v>
      </c>
      <c r="AU108" s="209" t="s">
        <v>79</v>
      </c>
      <c r="AV108" s="12" t="s">
        <v>79</v>
      </c>
      <c r="AW108" s="12" t="s">
        <v>32</v>
      </c>
      <c r="AX108" s="12" t="s">
        <v>77</v>
      </c>
      <c r="AY108" s="209" t="s">
        <v>238</v>
      </c>
    </row>
    <row r="109" spans="2:65" s="1" customFormat="1" ht="19" customHeight="1">
      <c r="B109" s="34"/>
      <c r="C109" s="184" t="s">
        <v>258</v>
      </c>
      <c r="D109" s="184" t="s">
        <v>240</v>
      </c>
      <c r="E109" s="185" t="s">
        <v>311</v>
      </c>
      <c r="F109" s="186" t="s">
        <v>312</v>
      </c>
      <c r="G109" s="187" t="s">
        <v>261</v>
      </c>
      <c r="H109" s="188">
        <v>0.888</v>
      </c>
      <c r="I109" s="189"/>
      <c r="J109" s="190">
        <f>ROUND(I109*H109,2)</f>
        <v>0</v>
      </c>
      <c r="K109" s="186" t="s">
        <v>244</v>
      </c>
      <c r="L109" s="38"/>
      <c r="M109" s="191" t="s">
        <v>1</v>
      </c>
      <c r="N109" s="192" t="s">
        <v>41</v>
      </c>
      <c r="O109" s="60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17" t="s">
        <v>245</v>
      </c>
      <c r="AT109" s="17" t="s">
        <v>240</v>
      </c>
      <c r="AU109" s="17" t="s">
        <v>79</v>
      </c>
      <c r="AY109" s="17" t="s">
        <v>238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7" t="s">
        <v>77</v>
      </c>
      <c r="BK109" s="195">
        <f>ROUND(I109*H109,2)</f>
        <v>0</v>
      </c>
      <c r="BL109" s="17" t="s">
        <v>245</v>
      </c>
      <c r="BM109" s="17" t="s">
        <v>1524</v>
      </c>
    </row>
    <row r="110" spans="2:47" s="1" customFormat="1" ht="27">
      <c r="B110" s="34"/>
      <c r="C110" s="35"/>
      <c r="D110" s="196" t="s">
        <v>247</v>
      </c>
      <c r="E110" s="35"/>
      <c r="F110" s="197" t="s">
        <v>314</v>
      </c>
      <c r="G110" s="35"/>
      <c r="H110" s="35"/>
      <c r="I110" s="113"/>
      <c r="J110" s="35"/>
      <c r="K110" s="35"/>
      <c r="L110" s="38"/>
      <c r="M110" s="198"/>
      <c r="N110" s="60"/>
      <c r="O110" s="60"/>
      <c r="P110" s="60"/>
      <c r="Q110" s="60"/>
      <c r="R110" s="60"/>
      <c r="S110" s="60"/>
      <c r="T110" s="61"/>
      <c r="AT110" s="17" t="s">
        <v>247</v>
      </c>
      <c r="AU110" s="17" t="s">
        <v>79</v>
      </c>
    </row>
    <row r="111" spans="2:51" s="12" customFormat="1" ht="10">
      <c r="B111" s="199"/>
      <c r="C111" s="200"/>
      <c r="D111" s="196" t="s">
        <v>249</v>
      </c>
      <c r="E111" s="201" t="s">
        <v>1</v>
      </c>
      <c r="F111" s="202" t="s">
        <v>1525</v>
      </c>
      <c r="G111" s="200"/>
      <c r="H111" s="203">
        <v>0.888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249</v>
      </c>
      <c r="AU111" s="209" t="s">
        <v>79</v>
      </c>
      <c r="AV111" s="12" t="s">
        <v>79</v>
      </c>
      <c r="AW111" s="12" t="s">
        <v>32</v>
      </c>
      <c r="AX111" s="12" t="s">
        <v>77</v>
      </c>
      <c r="AY111" s="209" t="s">
        <v>238</v>
      </c>
    </row>
    <row r="112" spans="2:65" s="1" customFormat="1" ht="19" customHeight="1">
      <c r="B112" s="34"/>
      <c r="C112" s="184" t="s">
        <v>245</v>
      </c>
      <c r="D112" s="184" t="s">
        <v>240</v>
      </c>
      <c r="E112" s="185" t="s">
        <v>327</v>
      </c>
      <c r="F112" s="186" t="s">
        <v>328</v>
      </c>
      <c r="G112" s="187" t="s">
        <v>261</v>
      </c>
      <c r="H112" s="188">
        <v>0.888</v>
      </c>
      <c r="I112" s="189"/>
      <c r="J112" s="190">
        <f>ROUND(I112*H112,2)</f>
        <v>0</v>
      </c>
      <c r="K112" s="186" t="s">
        <v>244</v>
      </c>
      <c r="L112" s="38"/>
      <c r="M112" s="191" t="s">
        <v>1</v>
      </c>
      <c r="N112" s="192" t="s">
        <v>41</v>
      </c>
      <c r="O112" s="60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7" t="s">
        <v>245</v>
      </c>
      <c r="AT112" s="17" t="s">
        <v>240</v>
      </c>
      <c r="AU112" s="17" t="s">
        <v>79</v>
      </c>
      <c r="AY112" s="17" t="s">
        <v>238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7" t="s">
        <v>77</v>
      </c>
      <c r="BK112" s="195">
        <f>ROUND(I112*H112,2)</f>
        <v>0</v>
      </c>
      <c r="BL112" s="17" t="s">
        <v>245</v>
      </c>
      <c r="BM112" s="17" t="s">
        <v>1526</v>
      </c>
    </row>
    <row r="113" spans="2:47" s="1" customFormat="1" ht="10">
      <c r="B113" s="34"/>
      <c r="C113" s="35"/>
      <c r="D113" s="196" t="s">
        <v>247</v>
      </c>
      <c r="E113" s="35"/>
      <c r="F113" s="197" t="s">
        <v>328</v>
      </c>
      <c r="G113" s="35"/>
      <c r="H113" s="35"/>
      <c r="I113" s="113"/>
      <c r="J113" s="35"/>
      <c r="K113" s="35"/>
      <c r="L113" s="38"/>
      <c r="M113" s="198"/>
      <c r="N113" s="60"/>
      <c r="O113" s="60"/>
      <c r="P113" s="60"/>
      <c r="Q113" s="60"/>
      <c r="R113" s="60"/>
      <c r="S113" s="60"/>
      <c r="T113" s="61"/>
      <c r="AT113" s="17" t="s">
        <v>247</v>
      </c>
      <c r="AU113" s="17" t="s">
        <v>79</v>
      </c>
    </row>
    <row r="114" spans="2:51" s="12" customFormat="1" ht="10">
      <c r="B114" s="199"/>
      <c r="C114" s="200"/>
      <c r="D114" s="196" t="s">
        <v>249</v>
      </c>
      <c r="E114" s="201" t="s">
        <v>1</v>
      </c>
      <c r="F114" s="202" t="s">
        <v>1525</v>
      </c>
      <c r="G114" s="200"/>
      <c r="H114" s="203">
        <v>0.888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249</v>
      </c>
      <c r="AU114" s="209" t="s">
        <v>79</v>
      </c>
      <c r="AV114" s="12" t="s">
        <v>79</v>
      </c>
      <c r="AW114" s="12" t="s">
        <v>32</v>
      </c>
      <c r="AX114" s="12" t="s">
        <v>77</v>
      </c>
      <c r="AY114" s="209" t="s">
        <v>238</v>
      </c>
    </row>
    <row r="115" spans="2:65" s="1" customFormat="1" ht="19" customHeight="1">
      <c r="B115" s="34"/>
      <c r="C115" s="184" t="s">
        <v>272</v>
      </c>
      <c r="D115" s="184" t="s">
        <v>240</v>
      </c>
      <c r="E115" s="185" t="s">
        <v>331</v>
      </c>
      <c r="F115" s="186" t="s">
        <v>332</v>
      </c>
      <c r="G115" s="187" t="s">
        <v>333</v>
      </c>
      <c r="H115" s="188">
        <v>1.598</v>
      </c>
      <c r="I115" s="189"/>
      <c r="J115" s="190">
        <f>ROUND(I115*H115,2)</f>
        <v>0</v>
      </c>
      <c r="K115" s="186" t="s">
        <v>244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7" t="s">
        <v>245</v>
      </c>
      <c r="AT115" s="17" t="s">
        <v>240</v>
      </c>
      <c r="AU115" s="17" t="s">
        <v>79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245</v>
      </c>
      <c r="BM115" s="17" t="s">
        <v>1527</v>
      </c>
    </row>
    <row r="116" spans="2:47" s="1" customFormat="1" ht="10">
      <c r="B116" s="34"/>
      <c r="C116" s="35"/>
      <c r="D116" s="196" t="s">
        <v>247</v>
      </c>
      <c r="E116" s="35"/>
      <c r="F116" s="197" t="s">
        <v>335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79</v>
      </c>
    </row>
    <row r="117" spans="2:51" s="12" customFormat="1" ht="10">
      <c r="B117" s="199"/>
      <c r="C117" s="200"/>
      <c r="D117" s="196" t="s">
        <v>249</v>
      </c>
      <c r="E117" s="201" t="s">
        <v>1</v>
      </c>
      <c r="F117" s="202" t="s">
        <v>1528</v>
      </c>
      <c r="G117" s="200"/>
      <c r="H117" s="203">
        <v>1.598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249</v>
      </c>
      <c r="AU117" s="209" t="s">
        <v>79</v>
      </c>
      <c r="AV117" s="12" t="s">
        <v>79</v>
      </c>
      <c r="AW117" s="12" t="s">
        <v>32</v>
      </c>
      <c r="AX117" s="12" t="s">
        <v>77</v>
      </c>
      <c r="AY117" s="209" t="s">
        <v>238</v>
      </c>
    </row>
    <row r="118" spans="2:65" s="1" customFormat="1" ht="19" customHeight="1">
      <c r="B118" s="34"/>
      <c r="C118" s="184" t="s">
        <v>278</v>
      </c>
      <c r="D118" s="184" t="s">
        <v>240</v>
      </c>
      <c r="E118" s="185" t="s">
        <v>1529</v>
      </c>
      <c r="F118" s="186" t="s">
        <v>1530</v>
      </c>
      <c r="G118" s="187" t="s">
        <v>357</v>
      </c>
      <c r="H118" s="188">
        <v>46.947</v>
      </c>
      <c r="I118" s="189"/>
      <c r="J118" s="190">
        <f>ROUND(I118*H118,2)</f>
        <v>0</v>
      </c>
      <c r="K118" s="186" t="s">
        <v>244</v>
      </c>
      <c r="L118" s="38"/>
      <c r="M118" s="191" t="s">
        <v>1</v>
      </c>
      <c r="N118" s="192" t="s">
        <v>41</v>
      </c>
      <c r="O118" s="60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7" t="s">
        <v>245</v>
      </c>
      <c r="AT118" s="17" t="s">
        <v>240</v>
      </c>
      <c r="AU118" s="17" t="s">
        <v>79</v>
      </c>
      <c r="AY118" s="17" t="s">
        <v>238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7" t="s">
        <v>77</v>
      </c>
      <c r="BK118" s="195">
        <f>ROUND(I118*H118,2)</f>
        <v>0</v>
      </c>
      <c r="BL118" s="17" t="s">
        <v>245</v>
      </c>
      <c r="BM118" s="17" t="s">
        <v>1531</v>
      </c>
    </row>
    <row r="119" spans="2:47" s="1" customFormat="1" ht="18">
      <c r="B119" s="34"/>
      <c r="C119" s="35"/>
      <c r="D119" s="196" t="s">
        <v>247</v>
      </c>
      <c r="E119" s="35"/>
      <c r="F119" s="197" t="s">
        <v>1532</v>
      </c>
      <c r="G119" s="35"/>
      <c r="H119" s="35"/>
      <c r="I119" s="113"/>
      <c r="J119" s="35"/>
      <c r="K119" s="35"/>
      <c r="L119" s="38"/>
      <c r="M119" s="198"/>
      <c r="N119" s="60"/>
      <c r="O119" s="60"/>
      <c r="P119" s="60"/>
      <c r="Q119" s="60"/>
      <c r="R119" s="60"/>
      <c r="S119" s="60"/>
      <c r="T119" s="61"/>
      <c r="AT119" s="17" t="s">
        <v>247</v>
      </c>
      <c r="AU119" s="17" t="s">
        <v>79</v>
      </c>
    </row>
    <row r="120" spans="2:51" s="12" customFormat="1" ht="10">
      <c r="B120" s="199"/>
      <c r="C120" s="200"/>
      <c r="D120" s="196" t="s">
        <v>249</v>
      </c>
      <c r="E120" s="201" t="s">
        <v>1</v>
      </c>
      <c r="F120" s="202" t="s">
        <v>1496</v>
      </c>
      <c r="G120" s="200"/>
      <c r="H120" s="203">
        <v>46.947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249</v>
      </c>
      <c r="AU120" s="209" t="s">
        <v>79</v>
      </c>
      <c r="AV120" s="12" t="s">
        <v>79</v>
      </c>
      <c r="AW120" s="12" t="s">
        <v>32</v>
      </c>
      <c r="AX120" s="12" t="s">
        <v>77</v>
      </c>
      <c r="AY120" s="209" t="s">
        <v>238</v>
      </c>
    </row>
    <row r="121" spans="2:65" s="1" customFormat="1" ht="19" customHeight="1">
      <c r="B121" s="34"/>
      <c r="C121" s="184" t="s">
        <v>283</v>
      </c>
      <c r="D121" s="184" t="s">
        <v>240</v>
      </c>
      <c r="E121" s="185" t="s">
        <v>1533</v>
      </c>
      <c r="F121" s="186" t="s">
        <v>1534</v>
      </c>
      <c r="G121" s="187" t="s">
        <v>357</v>
      </c>
      <c r="H121" s="188">
        <v>46.947</v>
      </c>
      <c r="I121" s="189"/>
      <c r="J121" s="190">
        <f>ROUND(I121*H121,2)</f>
        <v>0</v>
      </c>
      <c r="K121" s="186" t="s">
        <v>244</v>
      </c>
      <c r="L121" s="38"/>
      <c r="M121" s="191" t="s">
        <v>1</v>
      </c>
      <c r="N121" s="192" t="s">
        <v>41</v>
      </c>
      <c r="O121" s="60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17" t="s">
        <v>245</v>
      </c>
      <c r="AT121" s="17" t="s">
        <v>240</v>
      </c>
      <c r="AU121" s="17" t="s">
        <v>79</v>
      </c>
      <c r="AY121" s="17" t="s">
        <v>238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7" t="s">
        <v>77</v>
      </c>
      <c r="BK121" s="195">
        <f>ROUND(I121*H121,2)</f>
        <v>0</v>
      </c>
      <c r="BL121" s="17" t="s">
        <v>245</v>
      </c>
      <c r="BM121" s="17" t="s">
        <v>1535</v>
      </c>
    </row>
    <row r="122" spans="2:47" s="1" customFormat="1" ht="10">
      <c r="B122" s="34"/>
      <c r="C122" s="35"/>
      <c r="D122" s="196" t="s">
        <v>247</v>
      </c>
      <c r="E122" s="35"/>
      <c r="F122" s="197" t="s">
        <v>1536</v>
      </c>
      <c r="G122" s="35"/>
      <c r="H122" s="35"/>
      <c r="I122" s="113"/>
      <c r="J122" s="35"/>
      <c r="K122" s="35"/>
      <c r="L122" s="38"/>
      <c r="M122" s="198"/>
      <c r="N122" s="60"/>
      <c r="O122" s="60"/>
      <c r="P122" s="60"/>
      <c r="Q122" s="60"/>
      <c r="R122" s="60"/>
      <c r="S122" s="60"/>
      <c r="T122" s="61"/>
      <c r="AT122" s="17" t="s">
        <v>247</v>
      </c>
      <c r="AU122" s="17" t="s">
        <v>79</v>
      </c>
    </row>
    <row r="123" spans="2:51" s="12" customFormat="1" ht="10">
      <c r="B123" s="199"/>
      <c r="C123" s="200"/>
      <c r="D123" s="196" t="s">
        <v>249</v>
      </c>
      <c r="E123" s="201" t="s">
        <v>1496</v>
      </c>
      <c r="F123" s="202" t="s">
        <v>1537</v>
      </c>
      <c r="G123" s="200"/>
      <c r="H123" s="203">
        <v>46.947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249</v>
      </c>
      <c r="AU123" s="209" t="s">
        <v>79</v>
      </c>
      <c r="AV123" s="12" t="s">
        <v>79</v>
      </c>
      <c r="AW123" s="12" t="s">
        <v>32</v>
      </c>
      <c r="AX123" s="12" t="s">
        <v>77</v>
      </c>
      <c r="AY123" s="209" t="s">
        <v>238</v>
      </c>
    </row>
    <row r="124" spans="2:63" s="11" customFormat="1" ht="22.75" customHeight="1">
      <c r="B124" s="168"/>
      <c r="C124" s="169"/>
      <c r="D124" s="170" t="s">
        <v>69</v>
      </c>
      <c r="E124" s="182" t="s">
        <v>79</v>
      </c>
      <c r="F124" s="182" t="s">
        <v>343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SUM(P125:P127)</f>
        <v>0</v>
      </c>
      <c r="Q124" s="176"/>
      <c r="R124" s="177">
        <f>SUM(R125:R127)</f>
        <v>0.73108042</v>
      </c>
      <c r="S124" s="176"/>
      <c r="T124" s="178">
        <f>SUM(T125:T127)</f>
        <v>0</v>
      </c>
      <c r="AR124" s="179" t="s">
        <v>77</v>
      </c>
      <c r="AT124" s="180" t="s">
        <v>69</v>
      </c>
      <c r="AU124" s="180" t="s">
        <v>77</v>
      </c>
      <c r="AY124" s="179" t="s">
        <v>238</v>
      </c>
      <c r="BK124" s="181">
        <f>SUM(BK125:BK127)</f>
        <v>0</v>
      </c>
    </row>
    <row r="125" spans="2:65" s="1" customFormat="1" ht="19" customHeight="1">
      <c r="B125" s="34"/>
      <c r="C125" s="184" t="s">
        <v>288</v>
      </c>
      <c r="D125" s="184" t="s">
        <v>240</v>
      </c>
      <c r="E125" s="185" t="s">
        <v>1538</v>
      </c>
      <c r="F125" s="186" t="s">
        <v>1539</v>
      </c>
      <c r="G125" s="187" t="s">
        <v>261</v>
      </c>
      <c r="H125" s="188">
        <v>0.298</v>
      </c>
      <c r="I125" s="189"/>
      <c r="J125" s="190">
        <f>ROUND(I125*H125,2)</f>
        <v>0</v>
      </c>
      <c r="K125" s="186" t="s">
        <v>244</v>
      </c>
      <c r="L125" s="38"/>
      <c r="M125" s="191" t="s">
        <v>1</v>
      </c>
      <c r="N125" s="192" t="s">
        <v>41</v>
      </c>
      <c r="O125" s="60"/>
      <c r="P125" s="193">
        <f>O125*H125</f>
        <v>0</v>
      </c>
      <c r="Q125" s="193">
        <v>2.45329</v>
      </c>
      <c r="R125" s="193">
        <f>Q125*H125</f>
        <v>0.73108042</v>
      </c>
      <c r="S125" s="193">
        <v>0</v>
      </c>
      <c r="T125" s="194">
        <f>S125*H125</f>
        <v>0</v>
      </c>
      <c r="AR125" s="17" t="s">
        <v>245</v>
      </c>
      <c r="AT125" s="17" t="s">
        <v>240</v>
      </c>
      <c r="AU125" s="17" t="s">
        <v>79</v>
      </c>
      <c r="AY125" s="17" t="s">
        <v>238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7" t="s">
        <v>77</v>
      </c>
      <c r="BK125" s="195">
        <f>ROUND(I125*H125,2)</f>
        <v>0</v>
      </c>
      <c r="BL125" s="17" t="s">
        <v>245</v>
      </c>
      <c r="BM125" s="17" t="s">
        <v>1540</v>
      </c>
    </row>
    <row r="126" spans="2:47" s="1" customFormat="1" ht="10">
      <c r="B126" s="34"/>
      <c r="C126" s="35"/>
      <c r="D126" s="196" t="s">
        <v>247</v>
      </c>
      <c r="E126" s="35"/>
      <c r="F126" s="197" t="s">
        <v>1541</v>
      </c>
      <c r="G126" s="35"/>
      <c r="H126" s="35"/>
      <c r="I126" s="113"/>
      <c r="J126" s="35"/>
      <c r="K126" s="35"/>
      <c r="L126" s="38"/>
      <c r="M126" s="198"/>
      <c r="N126" s="60"/>
      <c r="O126" s="60"/>
      <c r="P126" s="60"/>
      <c r="Q126" s="60"/>
      <c r="R126" s="60"/>
      <c r="S126" s="60"/>
      <c r="T126" s="61"/>
      <c r="AT126" s="17" t="s">
        <v>247</v>
      </c>
      <c r="AU126" s="17" t="s">
        <v>79</v>
      </c>
    </row>
    <row r="127" spans="2:51" s="12" customFormat="1" ht="10">
      <c r="B127" s="199"/>
      <c r="C127" s="200"/>
      <c r="D127" s="196" t="s">
        <v>249</v>
      </c>
      <c r="E127" s="201" t="s">
        <v>1</v>
      </c>
      <c r="F127" s="202" t="s">
        <v>1542</v>
      </c>
      <c r="G127" s="200"/>
      <c r="H127" s="203">
        <v>0.298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249</v>
      </c>
      <c r="AU127" s="209" t="s">
        <v>79</v>
      </c>
      <c r="AV127" s="12" t="s">
        <v>79</v>
      </c>
      <c r="AW127" s="12" t="s">
        <v>32</v>
      </c>
      <c r="AX127" s="12" t="s">
        <v>77</v>
      </c>
      <c r="AY127" s="209" t="s">
        <v>238</v>
      </c>
    </row>
    <row r="128" spans="2:63" s="11" customFormat="1" ht="22.75" customHeight="1">
      <c r="B128" s="168"/>
      <c r="C128" s="169"/>
      <c r="D128" s="170" t="s">
        <v>69</v>
      </c>
      <c r="E128" s="182" t="s">
        <v>258</v>
      </c>
      <c r="F128" s="182" t="s">
        <v>373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SUM(P129:P150)</f>
        <v>0</v>
      </c>
      <c r="Q128" s="176"/>
      <c r="R128" s="177">
        <f>SUM(R129:R150)</f>
        <v>28.642066550000003</v>
      </c>
      <c r="S128" s="176"/>
      <c r="T128" s="178">
        <f>SUM(T129:T150)</f>
        <v>0.0002</v>
      </c>
      <c r="AR128" s="179" t="s">
        <v>77</v>
      </c>
      <c r="AT128" s="180" t="s">
        <v>69</v>
      </c>
      <c r="AU128" s="180" t="s">
        <v>77</v>
      </c>
      <c r="AY128" s="179" t="s">
        <v>238</v>
      </c>
      <c r="BK128" s="181">
        <f>SUM(BK129:BK150)</f>
        <v>0</v>
      </c>
    </row>
    <row r="129" spans="2:65" s="1" customFormat="1" ht="19" customHeight="1">
      <c r="B129" s="34"/>
      <c r="C129" s="184" t="s">
        <v>294</v>
      </c>
      <c r="D129" s="184" t="s">
        <v>240</v>
      </c>
      <c r="E129" s="185" t="s">
        <v>382</v>
      </c>
      <c r="F129" s="186" t="s">
        <v>1543</v>
      </c>
      <c r="G129" s="187" t="s">
        <v>261</v>
      </c>
      <c r="H129" s="188">
        <v>5.297</v>
      </c>
      <c r="I129" s="189"/>
      <c r="J129" s="190">
        <f>ROUND(I129*H129,2)</f>
        <v>0</v>
      </c>
      <c r="K129" s="186" t="s">
        <v>244</v>
      </c>
      <c r="L129" s="38"/>
      <c r="M129" s="191" t="s">
        <v>1</v>
      </c>
      <c r="N129" s="192" t="s">
        <v>41</v>
      </c>
      <c r="O129" s="60"/>
      <c r="P129" s="193">
        <f>O129*H129</f>
        <v>0</v>
      </c>
      <c r="Q129" s="193">
        <v>2.2618</v>
      </c>
      <c r="R129" s="193">
        <f>Q129*H129</f>
        <v>11.9807546</v>
      </c>
      <c r="S129" s="193">
        <v>0</v>
      </c>
      <c r="T129" s="194">
        <f>S129*H129</f>
        <v>0</v>
      </c>
      <c r="AR129" s="17" t="s">
        <v>245</v>
      </c>
      <c r="AT129" s="17" t="s">
        <v>240</v>
      </c>
      <c r="AU129" s="17" t="s">
        <v>79</v>
      </c>
      <c r="AY129" s="17" t="s">
        <v>238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77</v>
      </c>
      <c r="BK129" s="195">
        <f>ROUND(I129*H129,2)</f>
        <v>0</v>
      </c>
      <c r="BL129" s="17" t="s">
        <v>245</v>
      </c>
      <c r="BM129" s="17" t="s">
        <v>1544</v>
      </c>
    </row>
    <row r="130" spans="2:47" s="1" customFormat="1" ht="18">
      <c r="B130" s="34"/>
      <c r="C130" s="35"/>
      <c r="D130" s="196" t="s">
        <v>247</v>
      </c>
      <c r="E130" s="35"/>
      <c r="F130" s="197" t="s">
        <v>1545</v>
      </c>
      <c r="G130" s="35"/>
      <c r="H130" s="35"/>
      <c r="I130" s="113"/>
      <c r="J130" s="35"/>
      <c r="K130" s="35"/>
      <c r="L130" s="38"/>
      <c r="M130" s="198"/>
      <c r="N130" s="60"/>
      <c r="O130" s="60"/>
      <c r="P130" s="60"/>
      <c r="Q130" s="60"/>
      <c r="R130" s="60"/>
      <c r="S130" s="60"/>
      <c r="T130" s="61"/>
      <c r="AT130" s="17" t="s">
        <v>247</v>
      </c>
      <c r="AU130" s="17" t="s">
        <v>79</v>
      </c>
    </row>
    <row r="131" spans="2:51" s="12" customFormat="1" ht="10">
      <c r="B131" s="199"/>
      <c r="C131" s="200"/>
      <c r="D131" s="196" t="s">
        <v>249</v>
      </c>
      <c r="E131" s="201" t="s">
        <v>984</v>
      </c>
      <c r="F131" s="202" t="s">
        <v>1546</v>
      </c>
      <c r="G131" s="200"/>
      <c r="H131" s="203">
        <v>11.77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249</v>
      </c>
      <c r="AU131" s="209" t="s">
        <v>79</v>
      </c>
      <c r="AV131" s="12" t="s">
        <v>79</v>
      </c>
      <c r="AW131" s="12" t="s">
        <v>32</v>
      </c>
      <c r="AX131" s="12" t="s">
        <v>70</v>
      </c>
      <c r="AY131" s="209" t="s">
        <v>238</v>
      </c>
    </row>
    <row r="132" spans="2:51" s="12" customFormat="1" ht="10">
      <c r="B132" s="199"/>
      <c r="C132" s="200"/>
      <c r="D132" s="196" t="s">
        <v>249</v>
      </c>
      <c r="E132" s="201" t="s">
        <v>1</v>
      </c>
      <c r="F132" s="202" t="s">
        <v>1547</v>
      </c>
      <c r="G132" s="200"/>
      <c r="H132" s="203">
        <v>5.297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249</v>
      </c>
      <c r="AU132" s="209" t="s">
        <v>79</v>
      </c>
      <c r="AV132" s="12" t="s">
        <v>79</v>
      </c>
      <c r="AW132" s="12" t="s">
        <v>32</v>
      </c>
      <c r="AX132" s="12" t="s">
        <v>77</v>
      </c>
      <c r="AY132" s="209" t="s">
        <v>238</v>
      </c>
    </row>
    <row r="133" spans="2:65" s="1" customFormat="1" ht="19" customHeight="1">
      <c r="B133" s="34"/>
      <c r="C133" s="184" t="s">
        <v>299</v>
      </c>
      <c r="D133" s="184" t="s">
        <v>240</v>
      </c>
      <c r="E133" s="185" t="s">
        <v>411</v>
      </c>
      <c r="F133" s="186" t="s">
        <v>412</v>
      </c>
      <c r="G133" s="187" t="s">
        <v>281</v>
      </c>
      <c r="H133" s="188">
        <v>10</v>
      </c>
      <c r="I133" s="189"/>
      <c r="J133" s="190">
        <f>ROUND(I133*H133,2)</f>
        <v>0</v>
      </c>
      <c r="K133" s="186" t="s">
        <v>1</v>
      </c>
      <c r="L133" s="38"/>
      <c r="M133" s="191" t="s">
        <v>1</v>
      </c>
      <c r="N133" s="192" t="s">
        <v>41</v>
      </c>
      <c r="O133" s="60"/>
      <c r="P133" s="193">
        <f>O133*H133</f>
        <v>0</v>
      </c>
      <c r="Q133" s="193">
        <v>0.0012</v>
      </c>
      <c r="R133" s="193">
        <f>Q133*H133</f>
        <v>0.011999999999999999</v>
      </c>
      <c r="S133" s="193">
        <v>1E-05</v>
      </c>
      <c r="T133" s="194">
        <f>S133*H133</f>
        <v>0.0001</v>
      </c>
      <c r="AR133" s="17" t="s">
        <v>245</v>
      </c>
      <c r="AT133" s="17" t="s">
        <v>240</v>
      </c>
      <c r="AU133" s="17" t="s">
        <v>79</v>
      </c>
      <c r="AY133" s="17" t="s">
        <v>238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77</v>
      </c>
      <c r="BK133" s="195">
        <f>ROUND(I133*H133,2)</f>
        <v>0</v>
      </c>
      <c r="BL133" s="17" t="s">
        <v>245</v>
      </c>
      <c r="BM133" s="17" t="s">
        <v>1548</v>
      </c>
    </row>
    <row r="134" spans="2:51" s="12" customFormat="1" ht="10">
      <c r="B134" s="199"/>
      <c r="C134" s="200"/>
      <c r="D134" s="196" t="s">
        <v>249</v>
      </c>
      <c r="E134" s="201" t="s">
        <v>1</v>
      </c>
      <c r="F134" s="202" t="s">
        <v>1549</v>
      </c>
      <c r="G134" s="200"/>
      <c r="H134" s="203">
        <v>10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249</v>
      </c>
      <c r="AU134" s="209" t="s">
        <v>79</v>
      </c>
      <c r="AV134" s="12" t="s">
        <v>79</v>
      </c>
      <c r="AW134" s="12" t="s">
        <v>32</v>
      </c>
      <c r="AX134" s="12" t="s">
        <v>70</v>
      </c>
      <c r="AY134" s="209" t="s">
        <v>238</v>
      </c>
    </row>
    <row r="135" spans="2:51" s="13" customFormat="1" ht="10">
      <c r="B135" s="210"/>
      <c r="C135" s="211"/>
      <c r="D135" s="196" t="s">
        <v>249</v>
      </c>
      <c r="E135" s="212" t="s">
        <v>1</v>
      </c>
      <c r="F135" s="213" t="s">
        <v>252</v>
      </c>
      <c r="G135" s="211"/>
      <c r="H135" s="214">
        <v>10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249</v>
      </c>
      <c r="AU135" s="220" t="s">
        <v>79</v>
      </c>
      <c r="AV135" s="13" t="s">
        <v>245</v>
      </c>
      <c r="AW135" s="13" t="s">
        <v>32</v>
      </c>
      <c r="AX135" s="13" t="s">
        <v>77</v>
      </c>
      <c r="AY135" s="220" t="s">
        <v>238</v>
      </c>
    </row>
    <row r="136" spans="2:65" s="1" customFormat="1" ht="19" customHeight="1">
      <c r="B136" s="34"/>
      <c r="C136" s="184" t="s">
        <v>305</v>
      </c>
      <c r="D136" s="184" t="s">
        <v>240</v>
      </c>
      <c r="E136" s="185" t="s">
        <v>416</v>
      </c>
      <c r="F136" s="186" t="s">
        <v>417</v>
      </c>
      <c r="G136" s="187" t="s">
        <v>281</v>
      </c>
      <c r="H136" s="188">
        <v>10</v>
      </c>
      <c r="I136" s="189"/>
      <c r="J136" s="190">
        <f>ROUND(I136*H136,2)</f>
        <v>0</v>
      </c>
      <c r="K136" s="186" t="s">
        <v>1</v>
      </c>
      <c r="L136" s="38"/>
      <c r="M136" s="191" t="s">
        <v>1</v>
      </c>
      <c r="N136" s="192" t="s">
        <v>41</v>
      </c>
      <c r="O136" s="60"/>
      <c r="P136" s="193">
        <f>O136*H136</f>
        <v>0</v>
      </c>
      <c r="Q136" s="193">
        <v>0.0012</v>
      </c>
      <c r="R136" s="193">
        <f>Q136*H136</f>
        <v>0.011999999999999999</v>
      </c>
      <c r="S136" s="193">
        <v>1E-05</v>
      </c>
      <c r="T136" s="194">
        <f>S136*H136</f>
        <v>0.0001</v>
      </c>
      <c r="AR136" s="17" t="s">
        <v>245</v>
      </c>
      <c r="AT136" s="17" t="s">
        <v>240</v>
      </c>
      <c r="AU136" s="17" t="s">
        <v>79</v>
      </c>
      <c r="AY136" s="17" t="s">
        <v>238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7" t="s">
        <v>77</v>
      </c>
      <c r="BK136" s="195">
        <f>ROUND(I136*H136,2)</f>
        <v>0</v>
      </c>
      <c r="BL136" s="17" t="s">
        <v>245</v>
      </c>
      <c r="BM136" s="17" t="s">
        <v>1550</v>
      </c>
    </row>
    <row r="137" spans="2:51" s="12" customFormat="1" ht="10">
      <c r="B137" s="199"/>
      <c r="C137" s="200"/>
      <c r="D137" s="196" t="s">
        <v>249</v>
      </c>
      <c r="E137" s="201" t="s">
        <v>1</v>
      </c>
      <c r="F137" s="202" t="s">
        <v>1549</v>
      </c>
      <c r="G137" s="200"/>
      <c r="H137" s="203">
        <v>10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249</v>
      </c>
      <c r="AU137" s="209" t="s">
        <v>79</v>
      </c>
      <c r="AV137" s="12" t="s">
        <v>79</v>
      </c>
      <c r="AW137" s="12" t="s">
        <v>32</v>
      </c>
      <c r="AX137" s="12" t="s">
        <v>77</v>
      </c>
      <c r="AY137" s="209" t="s">
        <v>238</v>
      </c>
    </row>
    <row r="138" spans="2:51" s="13" customFormat="1" ht="10">
      <c r="B138" s="210"/>
      <c r="C138" s="211"/>
      <c r="D138" s="196" t="s">
        <v>249</v>
      </c>
      <c r="E138" s="212" t="s">
        <v>1</v>
      </c>
      <c r="F138" s="213" t="s">
        <v>252</v>
      </c>
      <c r="G138" s="211"/>
      <c r="H138" s="214">
        <v>10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249</v>
      </c>
      <c r="AU138" s="220" t="s">
        <v>79</v>
      </c>
      <c r="AV138" s="13" t="s">
        <v>245</v>
      </c>
      <c r="AW138" s="13" t="s">
        <v>32</v>
      </c>
      <c r="AX138" s="13" t="s">
        <v>70</v>
      </c>
      <c r="AY138" s="220" t="s">
        <v>238</v>
      </c>
    </row>
    <row r="139" spans="2:65" s="1" customFormat="1" ht="19" customHeight="1">
      <c r="B139" s="34"/>
      <c r="C139" s="184" t="s">
        <v>310</v>
      </c>
      <c r="D139" s="184" t="s">
        <v>240</v>
      </c>
      <c r="E139" s="185" t="s">
        <v>1551</v>
      </c>
      <c r="F139" s="186" t="s">
        <v>1552</v>
      </c>
      <c r="G139" s="187" t="s">
        <v>261</v>
      </c>
      <c r="H139" s="188">
        <v>6.255</v>
      </c>
      <c r="I139" s="189"/>
      <c r="J139" s="190">
        <f>ROUND(I139*H139,2)</f>
        <v>0</v>
      </c>
      <c r="K139" s="186" t="s">
        <v>1</v>
      </c>
      <c r="L139" s="38"/>
      <c r="M139" s="191" t="s">
        <v>1</v>
      </c>
      <c r="N139" s="192" t="s">
        <v>41</v>
      </c>
      <c r="O139" s="60"/>
      <c r="P139" s="193">
        <f>O139*H139</f>
        <v>0</v>
      </c>
      <c r="Q139" s="193">
        <v>2.5143</v>
      </c>
      <c r="R139" s="193">
        <f>Q139*H139</f>
        <v>15.7269465</v>
      </c>
      <c r="S139" s="193">
        <v>0</v>
      </c>
      <c r="T139" s="194">
        <f>S139*H139</f>
        <v>0</v>
      </c>
      <c r="AR139" s="17" t="s">
        <v>245</v>
      </c>
      <c r="AT139" s="17" t="s">
        <v>240</v>
      </c>
      <c r="AU139" s="17" t="s">
        <v>79</v>
      </c>
      <c r="AY139" s="17" t="s">
        <v>238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77</v>
      </c>
      <c r="BK139" s="195">
        <f>ROUND(I139*H139,2)</f>
        <v>0</v>
      </c>
      <c r="BL139" s="17" t="s">
        <v>245</v>
      </c>
      <c r="BM139" s="17" t="s">
        <v>1553</v>
      </c>
    </row>
    <row r="140" spans="2:47" s="1" customFormat="1" ht="18">
      <c r="B140" s="34"/>
      <c r="C140" s="35"/>
      <c r="D140" s="196" t="s">
        <v>247</v>
      </c>
      <c r="E140" s="35"/>
      <c r="F140" s="197" t="s">
        <v>1554</v>
      </c>
      <c r="G140" s="35"/>
      <c r="H140" s="35"/>
      <c r="I140" s="113"/>
      <c r="J140" s="35"/>
      <c r="K140" s="35"/>
      <c r="L140" s="38"/>
      <c r="M140" s="198"/>
      <c r="N140" s="60"/>
      <c r="O140" s="60"/>
      <c r="P140" s="60"/>
      <c r="Q140" s="60"/>
      <c r="R140" s="60"/>
      <c r="S140" s="60"/>
      <c r="T140" s="61"/>
      <c r="AT140" s="17" t="s">
        <v>247</v>
      </c>
      <c r="AU140" s="17" t="s">
        <v>79</v>
      </c>
    </row>
    <row r="141" spans="2:51" s="12" customFormat="1" ht="10">
      <c r="B141" s="199"/>
      <c r="C141" s="200"/>
      <c r="D141" s="196" t="s">
        <v>249</v>
      </c>
      <c r="E141" s="201" t="s">
        <v>123</v>
      </c>
      <c r="F141" s="202" t="s">
        <v>1555</v>
      </c>
      <c r="G141" s="200"/>
      <c r="H141" s="203">
        <v>6.255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249</v>
      </c>
      <c r="AU141" s="209" t="s">
        <v>79</v>
      </c>
      <c r="AV141" s="12" t="s">
        <v>79</v>
      </c>
      <c r="AW141" s="12" t="s">
        <v>32</v>
      </c>
      <c r="AX141" s="12" t="s">
        <v>77</v>
      </c>
      <c r="AY141" s="209" t="s">
        <v>238</v>
      </c>
    </row>
    <row r="142" spans="2:65" s="1" customFormat="1" ht="19" customHeight="1">
      <c r="B142" s="34"/>
      <c r="C142" s="184" t="s">
        <v>316</v>
      </c>
      <c r="D142" s="184" t="s">
        <v>240</v>
      </c>
      <c r="E142" s="185" t="s">
        <v>1556</v>
      </c>
      <c r="F142" s="186" t="s">
        <v>1557</v>
      </c>
      <c r="G142" s="187" t="s">
        <v>357</v>
      </c>
      <c r="H142" s="188">
        <v>21.848</v>
      </c>
      <c r="I142" s="189"/>
      <c r="J142" s="190">
        <f>ROUND(I142*H142,2)</f>
        <v>0</v>
      </c>
      <c r="K142" s="186" t="s">
        <v>244</v>
      </c>
      <c r="L142" s="38"/>
      <c r="M142" s="191" t="s">
        <v>1</v>
      </c>
      <c r="N142" s="192" t="s">
        <v>41</v>
      </c>
      <c r="O142" s="60"/>
      <c r="P142" s="193">
        <f>O142*H142</f>
        <v>0</v>
      </c>
      <c r="Q142" s="193">
        <v>0.00353</v>
      </c>
      <c r="R142" s="193">
        <f>Q142*H142</f>
        <v>0.07712344</v>
      </c>
      <c r="S142" s="193">
        <v>0</v>
      </c>
      <c r="T142" s="194">
        <f>S142*H142</f>
        <v>0</v>
      </c>
      <c r="AR142" s="17" t="s">
        <v>245</v>
      </c>
      <c r="AT142" s="17" t="s">
        <v>240</v>
      </c>
      <c r="AU142" s="17" t="s">
        <v>79</v>
      </c>
      <c r="AY142" s="17" t="s">
        <v>238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77</v>
      </c>
      <c r="BK142" s="195">
        <f>ROUND(I142*H142,2)</f>
        <v>0</v>
      </c>
      <c r="BL142" s="17" t="s">
        <v>245</v>
      </c>
      <c r="BM142" s="17" t="s">
        <v>1558</v>
      </c>
    </row>
    <row r="143" spans="2:47" s="1" customFormat="1" ht="18">
      <c r="B143" s="34"/>
      <c r="C143" s="35"/>
      <c r="D143" s="196" t="s">
        <v>247</v>
      </c>
      <c r="E143" s="35"/>
      <c r="F143" s="197" t="s">
        <v>1559</v>
      </c>
      <c r="G143" s="35"/>
      <c r="H143" s="35"/>
      <c r="I143" s="113"/>
      <c r="J143" s="35"/>
      <c r="K143" s="35"/>
      <c r="L143" s="38"/>
      <c r="M143" s="198"/>
      <c r="N143" s="60"/>
      <c r="O143" s="60"/>
      <c r="P143" s="60"/>
      <c r="Q143" s="60"/>
      <c r="R143" s="60"/>
      <c r="S143" s="60"/>
      <c r="T143" s="61"/>
      <c r="AT143" s="17" t="s">
        <v>247</v>
      </c>
      <c r="AU143" s="17" t="s">
        <v>79</v>
      </c>
    </row>
    <row r="144" spans="2:51" s="12" customFormat="1" ht="10">
      <c r="B144" s="199"/>
      <c r="C144" s="200"/>
      <c r="D144" s="196" t="s">
        <v>249</v>
      </c>
      <c r="E144" s="201" t="s">
        <v>140</v>
      </c>
      <c r="F144" s="202" t="s">
        <v>1560</v>
      </c>
      <c r="G144" s="200"/>
      <c r="H144" s="203">
        <v>21.848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249</v>
      </c>
      <c r="AU144" s="209" t="s">
        <v>79</v>
      </c>
      <c r="AV144" s="12" t="s">
        <v>79</v>
      </c>
      <c r="AW144" s="12" t="s">
        <v>32</v>
      </c>
      <c r="AX144" s="12" t="s">
        <v>77</v>
      </c>
      <c r="AY144" s="209" t="s">
        <v>238</v>
      </c>
    </row>
    <row r="145" spans="2:65" s="1" customFormat="1" ht="19" customHeight="1">
      <c r="B145" s="34"/>
      <c r="C145" s="184" t="s">
        <v>322</v>
      </c>
      <c r="D145" s="184" t="s">
        <v>240</v>
      </c>
      <c r="E145" s="185" t="s">
        <v>1561</v>
      </c>
      <c r="F145" s="186" t="s">
        <v>1562</v>
      </c>
      <c r="G145" s="187" t="s">
        <v>357</v>
      </c>
      <c r="H145" s="188">
        <v>21.848</v>
      </c>
      <c r="I145" s="189"/>
      <c r="J145" s="190">
        <f>ROUND(I145*H145,2)</f>
        <v>0</v>
      </c>
      <c r="K145" s="186" t="s">
        <v>244</v>
      </c>
      <c r="L145" s="38"/>
      <c r="M145" s="191" t="s">
        <v>1</v>
      </c>
      <c r="N145" s="192" t="s">
        <v>41</v>
      </c>
      <c r="O145" s="60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AR145" s="17" t="s">
        <v>245</v>
      </c>
      <c r="AT145" s="17" t="s">
        <v>240</v>
      </c>
      <c r="AU145" s="17" t="s">
        <v>79</v>
      </c>
      <c r="AY145" s="17" t="s">
        <v>238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77</v>
      </c>
      <c r="BK145" s="195">
        <f>ROUND(I145*H145,2)</f>
        <v>0</v>
      </c>
      <c r="BL145" s="17" t="s">
        <v>245</v>
      </c>
      <c r="BM145" s="17" t="s">
        <v>1563</v>
      </c>
    </row>
    <row r="146" spans="2:47" s="1" customFormat="1" ht="18">
      <c r="B146" s="34"/>
      <c r="C146" s="35"/>
      <c r="D146" s="196" t="s">
        <v>247</v>
      </c>
      <c r="E146" s="35"/>
      <c r="F146" s="197" t="s">
        <v>1564</v>
      </c>
      <c r="G146" s="35"/>
      <c r="H146" s="35"/>
      <c r="I146" s="113"/>
      <c r="J146" s="35"/>
      <c r="K146" s="35"/>
      <c r="L146" s="38"/>
      <c r="M146" s="198"/>
      <c r="N146" s="60"/>
      <c r="O146" s="60"/>
      <c r="P146" s="60"/>
      <c r="Q146" s="60"/>
      <c r="R146" s="60"/>
      <c r="S146" s="60"/>
      <c r="T146" s="61"/>
      <c r="AT146" s="17" t="s">
        <v>247</v>
      </c>
      <c r="AU146" s="17" t="s">
        <v>79</v>
      </c>
    </row>
    <row r="147" spans="2:51" s="12" customFormat="1" ht="10">
      <c r="B147" s="199"/>
      <c r="C147" s="200"/>
      <c r="D147" s="196" t="s">
        <v>249</v>
      </c>
      <c r="E147" s="201" t="s">
        <v>1</v>
      </c>
      <c r="F147" s="202" t="s">
        <v>140</v>
      </c>
      <c r="G147" s="200"/>
      <c r="H147" s="203">
        <v>21.848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249</v>
      </c>
      <c r="AU147" s="209" t="s">
        <v>79</v>
      </c>
      <c r="AV147" s="12" t="s">
        <v>79</v>
      </c>
      <c r="AW147" s="12" t="s">
        <v>32</v>
      </c>
      <c r="AX147" s="12" t="s">
        <v>77</v>
      </c>
      <c r="AY147" s="209" t="s">
        <v>238</v>
      </c>
    </row>
    <row r="148" spans="2:65" s="1" customFormat="1" ht="19" customHeight="1">
      <c r="B148" s="34"/>
      <c r="C148" s="184" t="s">
        <v>8</v>
      </c>
      <c r="D148" s="184" t="s">
        <v>240</v>
      </c>
      <c r="E148" s="185" t="s">
        <v>443</v>
      </c>
      <c r="F148" s="186" t="s">
        <v>444</v>
      </c>
      <c r="G148" s="187" t="s">
        <v>333</v>
      </c>
      <c r="H148" s="188">
        <v>0.751</v>
      </c>
      <c r="I148" s="189"/>
      <c r="J148" s="190">
        <f>ROUND(I148*H148,2)</f>
        <v>0</v>
      </c>
      <c r="K148" s="186" t="s">
        <v>244</v>
      </c>
      <c r="L148" s="38"/>
      <c r="M148" s="191" t="s">
        <v>1</v>
      </c>
      <c r="N148" s="192" t="s">
        <v>41</v>
      </c>
      <c r="O148" s="60"/>
      <c r="P148" s="193">
        <f>O148*H148</f>
        <v>0</v>
      </c>
      <c r="Q148" s="193">
        <v>1.10951</v>
      </c>
      <c r="R148" s="193">
        <f>Q148*H148</f>
        <v>0.83324201</v>
      </c>
      <c r="S148" s="193">
        <v>0</v>
      </c>
      <c r="T148" s="194">
        <f>S148*H148</f>
        <v>0</v>
      </c>
      <c r="AR148" s="17" t="s">
        <v>245</v>
      </c>
      <c r="AT148" s="17" t="s">
        <v>240</v>
      </c>
      <c r="AU148" s="17" t="s">
        <v>79</v>
      </c>
      <c r="AY148" s="17" t="s">
        <v>238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77</v>
      </c>
      <c r="BK148" s="195">
        <f>ROUND(I148*H148,2)</f>
        <v>0</v>
      </c>
      <c r="BL148" s="17" t="s">
        <v>245</v>
      </c>
      <c r="BM148" s="17" t="s">
        <v>1565</v>
      </c>
    </row>
    <row r="149" spans="2:47" s="1" customFormat="1" ht="10">
      <c r="B149" s="34"/>
      <c r="C149" s="35"/>
      <c r="D149" s="196" t="s">
        <v>247</v>
      </c>
      <c r="E149" s="35"/>
      <c r="F149" s="197" t="s">
        <v>446</v>
      </c>
      <c r="G149" s="35"/>
      <c r="H149" s="35"/>
      <c r="I149" s="113"/>
      <c r="J149" s="35"/>
      <c r="K149" s="35"/>
      <c r="L149" s="38"/>
      <c r="M149" s="198"/>
      <c r="N149" s="60"/>
      <c r="O149" s="60"/>
      <c r="P149" s="60"/>
      <c r="Q149" s="60"/>
      <c r="R149" s="60"/>
      <c r="S149" s="60"/>
      <c r="T149" s="61"/>
      <c r="AT149" s="17" t="s">
        <v>247</v>
      </c>
      <c r="AU149" s="17" t="s">
        <v>79</v>
      </c>
    </row>
    <row r="150" spans="2:51" s="12" customFormat="1" ht="10">
      <c r="B150" s="199"/>
      <c r="C150" s="200"/>
      <c r="D150" s="196" t="s">
        <v>249</v>
      </c>
      <c r="E150" s="201" t="s">
        <v>1</v>
      </c>
      <c r="F150" s="202" t="s">
        <v>447</v>
      </c>
      <c r="G150" s="200"/>
      <c r="H150" s="203">
        <v>0.751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249</v>
      </c>
      <c r="AU150" s="209" t="s">
        <v>79</v>
      </c>
      <c r="AV150" s="12" t="s">
        <v>79</v>
      </c>
      <c r="AW150" s="12" t="s">
        <v>32</v>
      </c>
      <c r="AX150" s="12" t="s">
        <v>77</v>
      </c>
      <c r="AY150" s="209" t="s">
        <v>238</v>
      </c>
    </row>
    <row r="151" spans="2:63" s="11" customFormat="1" ht="22.75" customHeight="1">
      <c r="B151" s="168"/>
      <c r="C151" s="169"/>
      <c r="D151" s="170" t="s">
        <v>69</v>
      </c>
      <c r="E151" s="182" t="s">
        <v>272</v>
      </c>
      <c r="F151" s="182" t="s">
        <v>1566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SUM(P152:P160)</f>
        <v>0</v>
      </c>
      <c r="Q151" s="176"/>
      <c r="R151" s="177">
        <f>SUM(R152:R160)</f>
        <v>0.70692</v>
      </c>
      <c r="S151" s="176"/>
      <c r="T151" s="178">
        <f>SUM(T152:T160)</f>
        <v>0</v>
      </c>
      <c r="AR151" s="179" t="s">
        <v>77</v>
      </c>
      <c r="AT151" s="180" t="s">
        <v>69</v>
      </c>
      <c r="AU151" s="180" t="s">
        <v>77</v>
      </c>
      <c r="AY151" s="179" t="s">
        <v>238</v>
      </c>
      <c r="BK151" s="181">
        <f>SUM(BK152:BK160)</f>
        <v>0</v>
      </c>
    </row>
    <row r="152" spans="2:65" s="1" customFormat="1" ht="19" customHeight="1">
      <c r="B152" s="34"/>
      <c r="C152" s="184" t="s">
        <v>330</v>
      </c>
      <c r="D152" s="184" t="s">
        <v>240</v>
      </c>
      <c r="E152" s="185" t="s">
        <v>1567</v>
      </c>
      <c r="F152" s="186" t="s">
        <v>1568</v>
      </c>
      <c r="G152" s="187" t="s">
        <v>357</v>
      </c>
      <c r="H152" s="188">
        <v>3</v>
      </c>
      <c r="I152" s="189"/>
      <c r="J152" s="190">
        <f>ROUND(I152*H152,2)</f>
        <v>0</v>
      </c>
      <c r="K152" s="186" t="s">
        <v>244</v>
      </c>
      <c r="L152" s="38"/>
      <c r="M152" s="191" t="s">
        <v>1</v>
      </c>
      <c r="N152" s="192" t="s">
        <v>41</v>
      </c>
      <c r="O152" s="60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7" t="s">
        <v>245</v>
      </c>
      <c r="AT152" s="17" t="s">
        <v>240</v>
      </c>
      <c r="AU152" s="17" t="s">
        <v>79</v>
      </c>
      <c r="AY152" s="17" t="s">
        <v>238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77</v>
      </c>
      <c r="BK152" s="195">
        <f>ROUND(I152*H152,2)</f>
        <v>0</v>
      </c>
      <c r="BL152" s="17" t="s">
        <v>245</v>
      </c>
      <c r="BM152" s="17" t="s">
        <v>1569</v>
      </c>
    </row>
    <row r="153" spans="2:47" s="1" customFormat="1" ht="18">
      <c r="B153" s="34"/>
      <c r="C153" s="35"/>
      <c r="D153" s="196" t="s">
        <v>247</v>
      </c>
      <c r="E153" s="35"/>
      <c r="F153" s="197" t="s">
        <v>1570</v>
      </c>
      <c r="G153" s="35"/>
      <c r="H153" s="35"/>
      <c r="I153" s="113"/>
      <c r="J153" s="35"/>
      <c r="K153" s="35"/>
      <c r="L153" s="38"/>
      <c r="M153" s="198"/>
      <c r="N153" s="60"/>
      <c r="O153" s="60"/>
      <c r="P153" s="60"/>
      <c r="Q153" s="60"/>
      <c r="R153" s="60"/>
      <c r="S153" s="60"/>
      <c r="T153" s="61"/>
      <c r="AT153" s="17" t="s">
        <v>247</v>
      </c>
      <c r="AU153" s="17" t="s">
        <v>79</v>
      </c>
    </row>
    <row r="154" spans="2:51" s="12" customFormat="1" ht="10">
      <c r="B154" s="199"/>
      <c r="C154" s="200"/>
      <c r="D154" s="196" t="s">
        <v>249</v>
      </c>
      <c r="E154" s="201" t="s">
        <v>1</v>
      </c>
      <c r="F154" s="202" t="s">
        <v>1498</v>
      </c>
      <c r="G154" s="200"/>
      <c r="H154" s="203">
        <v>3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249</v>
      </c>
      <c r="AU154" s="209" t="s">
        <v>79</v>
      </c>
      <c r="AV154" s="12" t="s">
        <v>79</v>
      </c>
      <c r="AW154" s="12" t="s">
        <v>32</v>
      </c>
      <c r="AX154" s="12" t="s">
        <v>77</v>
      </c>
      <c r="AY154" s="209" t="s">
        <v>238</v>
      </c>
    </row>
    <row r="155" spans="2:65" s="1" customFormat="1" ht="19" customHeight="1">
      <c r="B155" s="34"/>
      <c r="C155" s="184" t="s">
        <v>337</v>
      </c>
      <c r="D155" s="184" t="s">
        <v>240</v>
      </c>
      <c r="E155" s="185" t="s">
        <v>1571</v>
      </c>
      <c r="F155" s="186" t="s">
        <v>1572</v>
      </c>
      <c r="G155" s="187" t="s">
        <v>357</v>
      </c>
      <c r="H155" s="188">
        <v>3</v>
      </c>
      <c r="I155" s="189"/>
      <c r="J155" s="190">
        <f>ROUND(I155*H155,2)</f>
        <v>0</v>
      </c>
      <c r="K155" s="186" t="s">
        <v>244</v>
      </c>
      <c r="L155" s="38"/>
      <c r="M155" s="191" t="s">
        <v>1</v>
      </c>
      <c r="N155" s="192" t="s">
        <v>41</v>
      </c>
      <c r="O155" s="60"/>
      <c r="P155" s="193">
        <f>O155*H155</f>
        <v>0</v>
      </c>
      <c r="Q155" s="193">
        <v>0.101</v>
      </c>
      <c r="R155" s="193">
        <f>Q155*H155</f>
        <v>0.30300000000000005</v>
      </c>
      <c r="S155" s="193">
        <v>0</v>
      </c>
      <c r="T155" s="194">
        <f>S155*H155</f>
        <v>0</v>
      </c>
      <c r="AR155" s="17" t="s">
        <v>245</v>
      </c>
      <c r="AT155" s="17" t="s">
        <v>240</v>
      </c>
      <c r="AU155" s="17" t="s">
        <v>79</v>
      </c>
      <c r="AY155" s="17" t="s">
        <v>238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77</v>
      </c>
      <c r="BK155" s="195">
        <f>ROUND(I155*H155,2)</f>
        <v>0</v>
      </c>
      <c r="BL155" s="17" t="s">
        <v>245</v>
      </c>
      <c r="BM155" s="17" t="s">
        <v>1573</v>
      </c>
    </row>
    <row r="156" spans="2:47" s="1" customFormat="1" ht="27">
      <c r="B156" s="34"/>
      <c r="C156" s="35"/>
      <c r="D156" s="196" t="s">
        <v>247</v>
      </c>
      <c r="E156" s="35"/>
      <c r="F156" s="197" t="s">
        <v>1574</v>
      </c>
      <c r="G156" s="35"/>
      <c r="H156" s="35"/>
      <c r="I156" s="113"/>
      <c r="J156" s="35"/>
      <c r="K156" s="35"/>
      <c r="L156" s="38"/>
      <c r="M156" s="198"/>
      <c r="N156" s="60"/>
      <c r="O156" s="60"/>
      <c r="P156" s="60"/>
      <c r="Q156" s="60"/>
      <c r="R156" s="60"/>
      <c r="S156" s="60"/>
      <c r="T156" s="61"/>
      <c r="AT156" s="17" t="s">
        <v>247</v>
      </c>
      <c r="AU156" s="17" t="s">
        <v>79</v>
      </c>
    </row>
    <row r="157" spans="2:51" s="12" customFormat="1" ht="10">
      <c r="B157" s="199"/>
      <c r="C157" s="200"/>
      <c r="D157" s="196" t="s">
        <v>249</v>
      </c>
      <c r="E157" s="201" t="s">
        <v>1</v>
      </c>
      <c r="F157" s="202" t="s">
        <v>1498</v>
      </c>
      <c r="G157" s="200"/>
      <c r="H157" s="203">
        <v>3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249</v>
      </c>
      <c r="AU157" s="209" t="s">
        <v>79</v>
      </c>
      <c r="AV157" s="12" t="s">
        <v>79</v>
      </c>
      <c r="AW157" s="12" t="s">
        <v>32</v>
      </c>
      <c r="AX157" s="12" t="s">
        <v>77</v>
      </c>
      <c r="AY157" s="209" t="s">
        <v>238</v>
      </c>
    </row>
    <row r="158" spans="2:65" s="1" customFormat="1" ht="19" customHeight="1">
      <c r="B158" s="34"/>
      <c r="C158" s="221" t="s">
        <v>344</v>
      </c>
      <c r="D158" s="221" t="s">
        <v>361</v>
      </c>
      <c r="E158" s="222" t="s">
        <v>1575</v>
      </c>
      <c r="F158" s="223" t="s">
        <v>1576</v>
      </c>
      <c r="G158" s="224" t="s">
        <v>357</v>
      </c>
      <c r="H158" s="225">
        <v>3.06</v>
      </c>
      <c r="I158" s="226"/>
      <c r="J158" s="227">
        <f>ROUND(I158*H158,2)</f>
        <v>0</v>
      </c>
      <c r="K158" s="223" t="s">
        <v>244</v>
      </c>
      <c r="L158" s="228"/>
      <c r="M158" s="229" t="s">
        <v>1</v>
      </c>
      <c r="N158" s="230" t="s">
        <v>41</v>
      </c>
      <c r="O158" s="60"/>
      <c r="P158" s="193">
        <f>O158*H158</f>
        <v>0</v>
      </c>
      <c r="Q158" s="193">
        <v>0.132</v>
      </c>
      <c r="R158" s="193">
        <f>Q158*H158</f>
        <v>0.40392</v>
      </c>
      <c r="S158" s="193">
        <v>0</v>
      </c>
      <c r="T158" s="194">
        <f>S158*H158</f>
        <v>0</v>
      </c>
      <c r="AR158" s="17" t="s">
        <v>288</v>
      </c>
      <c r="AT158" s="17" t="s">
        <v>361</v>
      </c>
      <c r="AU158" s="17" t="s">
        <v>79</v>
      </c>
      <c r="AY158" s="17" t="s">
        <v>238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77</v>
      </c>
      <c r="BK158" s="195">
        <f>ROUND(I158*H158,2)</f>
        <v>0</v>
      </c>
      <c r="BL158" s="17" t="s">
        <v>245</v>
      </c>
      <c r="BM158" s="17" t="s">
        <v>1577</v>
      </c>
    </row>
    <row r="159" spans="2:47" s="1" customFormat="1" ht="10">
      <c r="B159" s="34"/>
      <c r="C159" s="35"/>
      <c r="D159" s="196" t="s">
        <v>247</v>
      </c>
      <c r="E159" s="35"/>
      <c r="F159" s="197" t="s">
        <v>1578</v>
      </c>
      <c r="G159" s="35"/>
      <c r="H159" s="35"/>
      <c r="I159" s="113"/>
      <c r="J159" s="35"/>
      <c r="K159" s="35"/>
      <c r="L159" s="38"/>
      <c r="M159" s="198"/>
      <c r="N159" s="60"/>
      <c r="O159" s="60"/>
      <c r="P159" s="60"/>
      <c r="Q159" s="60"/>
      <c r="R159" s="60"/>
      <c r="S159" s="60"/>
      <c r="T159" s="61"/>
      <c r="AT159" s="17" t="s">
        <v>247</v>
      </c>
      <c r="AU159" s="17" t="s">
        <v>79</v>
      </c>
    </row>
    <row r="160" spans="2:51" s="12" customFormat="1" ht="10">
      <c r="B160" s="199"/>
      <c r="C160" s="200"/>
      <c r="D160" s="196" t="s">
        <v>249</v>
      </c>
      <c r="E160" s="201" t="s">
        <v>1</v>
      </c>
      <c r="F160" s="202" t="s">
        <v>1579</v>
      </c>
      <c r="G160" s="200"/>
      <c r="H160" s="203">
        <v>3.06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249</v>
      </c>
      <c r="AU160" s="209" t="s">
        <v>79</v>
      </c>
      <c r="AV160" s="12" t="s">
        <v>79</v>
      </c>
      <c r="AW160" s="12" t="s">
        <v>32</v>
      </c>
      <c r="AX160" s="12" t="s">
        <v>77</v>
      </c>
      <c r="AY160" s="209" t="s">
        <v>238</v>
      </c>
    </row>
    <row r="161" spans="2:63" s="11" customFormat="1" ht="22.75" customHeight="1">
      <c r="B161" s="168"/>
      <c r="C161" s="169"/>
      <c r="D161" s="170" t="s">
        <v>69</v>
      </c>
      <c r="E161" s="182" t="s">
        <v>278</v>
      </c>
      <c r="F161" s="182" t="s">
        <v>543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SUM(P162:P195)</f>
        <v>0</v>
      </c>
      <c r="Q161" s="176"/>
      <c r="R161" s="177">
        <f>SUM(R162:R195)</f>
        <v>39.453688459999995</v>
      </c>
      <c r="S161" s="176"/>
      <c r="T161" s="178">
        <f>SUM(T162:T195)</f>
        <v>0</v>
      </c>
      <c r="AR161" s="179" t="s">
        <v>77</v>
      </c>
      <c r="AT161" s="180" t="s">
        <v>69</v>
      </c>
      <c r="AU161" s="180" t="s">
        <v>77</v>
      </c>
      <c r="AY161" s="179" t="s">
        <v>238</v>
      </c>
      <c r="BK161" s="181">
        <f>SUM(BK162:BK195)</f>
        <v>0</v>
      </c>
    </row>
    <row r="162" spans="2:65" s="1" customFormat="1" ht="19" customHeight="1">
      <c r="B162" s="34"/>
      <c r="C162" s="184" t="s">
        <v>349</v>
      </c>
      <c r="D162" s="184" t="s">
        <v>240</v>
      </c>
      <c r="E162" s="185" t="s">
        <v>545</v>
      </c>
      <c r="F162" s="186" t="s">
        <v>546</v>
      </c>
      <c r="G162" s="187" t="s">
        <v>357</v>
      </c>
      <c r="H162" s="188">
        <v>11.77</v>
      </c>
      <c r="I162" s="189"/>
      <c r="J162" s="190">
        <f>ROUND(I162*H162,2)</f>
        <v>0</v>
      </c>
      <c r="K162" s="186" t="s">
        <v>244</v>
      </c>
      <c r="L162" s="38"/>
      <c r="M162" s="191" t="s">
        <v>1</v>
      </c>
      <c r="N162" s="192" t="s">
        <v>41</v>
      </c>
      <c r="O162" s="60"/>
      <c r="P162" s="193">
        <f>O162*H162</f>
        <v>0</v>
      </c>
      <c r="Q162" s="193">
        <v>0.00028</v>
      </c>
      <c r="R162" s="193">
        <f>Q162*H162</f>
        <v>0.0032955999999999997</v>
      </c>
      <c r="S162" s="193">
        <v>0</v>
      </c>
      <c r="T162" s="194">
        <f>S162*H162</f>
        <v>0</v>
      </c>
      <c r="AR162" s="17" t="s">
        <v>245</v>
      </c>
      <c r="AT162" s="17" t="s">
        <v>240</v>
      </c>
      <c r="AU162" s="17" t="s">
        <v>79</v>
      </c>
      <c r="AY162" s="17" t="s">
        <v>238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7" t="s">
        <v>77</v>
      </c>
      <c r="BK162" s="195">
        <f>ROUND(I162*H162,2)</f>
        <v>0</v>
      </c>
      <c r="BL162" s="17" t="s">
        <v>245</v>
      </c>
      <c r="BM162" s="17" t="s">
        <v>1580</v>
      </c>
    </row>
    <row r="163" spans="2:47" s="1" customFormat="1" ht="18">
      <c r="B163" s="34"/>
      <c r="C163" s="35"/>
      <c r="D163" s="196" t="s">
        <v>247</v>
      </c>
      <c r="E163" s="35"/>
      <c r="F163" s="197" t="s">
        <v>548</v>
      </c>
      <c r="G163" s="35"/>
      <c r="H163" s="35"/>
      <c r="I163" s="113"/>
      <c r="J163" s="35"/>
      <c r="K163" s="35"/>
      <c r="L163" s="38"/>
      <c r="M163" s="198"/>
      <c r="N163" s="60"/>
      <c r="O163" s="60"/>
      <c r="P163" s="60"/>
      <c r="Q163" s="60"/>
      <c r="R163" s="60"/>
      <c r="S163" s="60"/>
      <c r="T163" s="61"/>
      <c r="AT163" s="17" t="s">
        <v>247</v>
      </c>
      <c r="AU163" s="17" t="s">
        <v>79</v>
      </c>
    </row>
    <row r="164" spans="2:51" s="12" customFormat="1" ht="10">
      <c r="B164" s="199"/>
      <c r="C164" s="200"/>
      <c r="D164" s="196" t="s">
        <v>249</v>
      </c>
      <c r="E164" s="201" t="s">
        <v>1</v>
      </c>
      <c r="F164" s="202" t="s">
        <v>984</v>
      </c>
      <c r="G164" s="200"/>
      <c r="H164" s="203">
        <v>11.77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249</v>
      </c>
      <c r="AU164" s="209" t="s">
        <v>79</v>
      </c>
      <c r="AV164" s="12" t="s">
        <v>79</v>
      </c>
      <c r="AW164" s="12" t="s">
        <v>32</v>
      </c>
      <c r="AX164" s="12" t="s">
        <v>77</v>
      </c>
      <c r="AY164" s="209" t="s">
        <v>238</v>
      </c>
    </row>
    <row r="165" spans="2:65" s="1" customFormat="1" ht="19" customHeight="1">
      <c r="B165" s="34"/>
      <c r="C165" s="184" t="s">
        <v>354</v>
      </c>
      <c r="D165" s="184" t="s">
        <v>240</v>
      </c>
      <c r="E165" s="185" t="s">
        <v>1581</v>
      </c>
      <c r="F165" s="186" t="s">
        <v>1582</v>
      </c>
      <c r="G165" s="187" t="s">
        <v>357</v>
      </c>
      <c r="H165" s="188">
        <v>11.77</v>
      </c>
      <c r="I165" s="189"/>
      <c r="J165" s="190">
        <f>ROUND(I165*H165,2)</f>
        <v>0</v>
      </c>
      <c r="K165" s="186" t="s">
        <v>244</v>
      </c>
      <c r="L165" s="38"/>
      <c r="M165" s="191" t="s">
        <v>1</v>
      </c>
      <c r="N165" s="192" t="s">
        <v>41</v>
      </c>
      <c r="O165" s="60"/>
      <c r="P165" s="193">
        <f>O165*H165</f>
        <v>0</v>
      </c>
      <c r="Q165" s="193">
        <v>0.021</v>
      </c>
      <c r="R165" s="193">
        <f>Q165*H165</f>
        <v>0.24717</v>
      </c>
      <c r="S165" s="193">
        <v>0</v>
      </c>
      <c r="T165" s="194">
        <f>S165*H165</f>
        <v>0</v>
      </c>
      <c r="AR165" s="17" t="s">
        <v>245</v>
      </c>
      <c r="AT165" s="17" t="s">
        <v>240</v>
      </c>
      <c r="AU165" s="17" t="s">
        <v>79</v>
      </c>
      <c r="AY165" s="17" t="s">
        <v>238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7" t="s">
        <v>77</v>
      </c>
      <c r="BK165" s="195">
        <f>ROUND(I165*H165,2)</f>
        <v>0</v>
      </c>
      <c r="BL165" s="17" t="s">
        <v>245</v>
      </c>
      <c r="BM165" s="17" t="s">
        <v>1583</v>
      </c>
    </row>
    <row r="166" spans="2:47" s="1" customFormat="1" ht="18">
      <c r="B166" s="34"/>
      <c r="C166" s="35"/>
      <c r="D166" s="196" t="s">
        <v>247</v>
      </c>
      <c r="E166" s="35"/>
      <c r="F166" s="197" t="s">
        <v>1584</v>
      </c>
      <c r="G166" s="35"/>
      <c r="H166" s="35"/>
      <c r="I166" s="113"/>
      <c r="J166" s="35"/>
      <c r="K166" s="35"/>
      <c r="L166" s="38"/>
      <c r="M166" s="198"/>
      <c r="N166" s="60"/>
      <c r="O166" s="60"/>
      <c r="P166" s="60"/>
      <c r="Q166" s="60"/>
      <c r="R166" s="60"/>
      <c r="S166" s="60"/>
      <c r="T166" s="61"/>
      <c r="AT166" s="17" t="s">
        <v>247</v>
      </c>
      <c r="AU166" s="17" t="s">
        <v>79</v>
      </c>
    </row>
    <row r="167" spans="2:51" s="12" customFormat="1" ht="10">
      <c r="B167" s="199"/>
      <c r="C167" s="200"/>
      <c r="D167" s="196" t="s">
        <v>249</v>
      </c>
      <c r="E167" s="201" t="s">
        <v>1</v>
      </c>
      <c r="F167" s="202" t="s">
        <v>1585</v>
      </c>
      <c r="G167" s="200"/>
      <c r="H167" s="203">
        <v>11.77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249</v>
      </c>
      <c r="AU167" s="209" t="s">
        <v>79</v>
      </c>
      <c r="AV167" s="12" t="s">
        <v>79</v>
      </c>
      <c r="AW167" s="12" t="s">
        <v>32</v>
      </c>
      <c r="AX167" s="12" t="s">
        <v>77</v>
      </c>
      <c r="AY167" s="209" t="s">
        <v>238</v>
      </c>
    </row>
    <row r="168" spans="2:65" s="1" customFormat="1" ht="19" customHeight="1">
      <c r="B168" s="34"/>
      <c r="C168" s="184" t="s">
        <v>7</v>
      </c>
      <c r="D168" s="184" t="s">
        <v>240</v>
      </c>
      <c r="E168" s="185" t="s">
        <v>1586</v>
      </c>
      <c r="F168" s="186" t="s">
        <v>1587</v>
      </c>
      <c r="G168" s="187" t="s">
        <v>357</v>
      </c>
      <c r="H168" s="188">
        <v>230.523</v>
      </c>
      <c r="I168" s="189"/>
      <c r="J168" s="190">
        <f>ROUND(I168*H168,2)</f>
        <v>0</v>
      </c>
      <c r="K168" s="186" t="s">
        <v>244</v>
      </c>
      <c r="L168" s="38"/>
      <c r="M168" s="191" t="s">
        <v>1</v>
      </c>
      <c r="N168" s="192" t="s">
        <v>41</v>
      </c>
      <c r="O168" s="60"/>
      <c r="P168" s="193">
        <f>O168*H168</f>
        <v>0</v>
      </c>
      <c r="Q168" s="193">
        <v>0.00026</v>
      </c>
      <c r="R168" s="193">
        <f>Q168*H168</f>
        <v>0.05993597999999999</v>
      </c>
      <c r="S168" s="193">
        <v>0</v>
      </c>
      <c r="T168" s="194">
        <f>S168*H168</f>
        <v>0</v>
      </c>
      <c r="AR168" s="17" t="s">
        <v>245</v>
      </c>
      <c r="AT168" s="17" t="s">
        <v>240</v>
      </c>
      <c r="AU168" s="17" t="s">
        <v>79</v>
      </c>
      <c r="AY168" s="17" t="s">
        <v>238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77</v>
      </c>
      <c r="BK168" s="195">
        <f>ROUND(I168*H168,2)</f>
        <v>0</v>
      </c>
      <c r="BL168" s="17" t="s">
        <v>245</v>
      </c>
      <c r="BM168" s="17" t="s">
        <v>1588</v>
      </c>
    </row>
    <row r="169" spans="2:47" s="1" customFormat="1" ht="18">
      <c r="B169" s="34"/>
      <c r="C169" s="35"/>
      <c r="D169" s="196" t="s">
        <v>247</v>
      </c>
      <c r="E169" s="35"/>
      <c r="F169" s="197" t="s">
        <v>1589</v>
      </c>
      <c r="G169" s="35"/>
      <c r="H169" s="35"/>
      <c r="I169" s="113"/>
      <c r="J169" s="35"/>
      <c r="K169" s="35"/>
      <c r="L169" s="38"/>
      <c r="M169" s="198"/>
      <c r="N169" s="60"/>
      <c r="O169" s="60"/>
      <c r="P169" s="60"/>
      <c r="Q169" s="60"/>
      <c r="R169" s="60"/>
      <c r="S169" s="60"/>
      <c r="T169" s="61"/>
      <c r="AT169" s="17" t="s">
        <v>247</v>
      </c>
      <c r="AU169" s="17" t="s">
        <v>79</v>
      </c>
    </row>
    <row r="170" spans="2:51" s="12" customFormat="1" ht="10">
      <c r="B170" s="199"/>
      <c r="C170" s="200"/>
      <c r="D170" s="196" t="s">
        <v>249</v>
      </c>
      <c r="E170" s="201" t="s">
        <v>1</v>
      </c>
      <c r="F170" s="202" t="s">
        <v>1501</v>
      </c>
      <c r="G170" s="200"/>
      <c r="H170" s="203">
        <v>230.523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249</v>
      </c>
      <c r="AU170" s="209" t="s">
        <v>79</v>
      </c>
      <c r="AV170" s="12" t="s">
        <v>79</v>
      </c>
      <c r="AW170" s="12" t="s">
        <v>32</v>
      </c>
      <c r="AX170" s="12" t="s">
        <v>77</v>
      </c>
      <c r="AY170" s="209" t="s">
        <v>238</v>
      </c>
    </row>
    <row r="171" spans="2:65" s="1" customFormat="1" ht="19" customHeight="1">
      <c r="B171" s="34"/>
      <c r="C171" s="184" t="s">
        <v>367</v>
      </c>
      <c r="D171" s="184" t="s">
        <v>240</v>
      </c>
      <c r="E171" s="185" t="s">
        <v>1590</v>
      </c>
      <c r="F171" s="186" t="s">
        <v>1591</v>
      </c>
      <c r="G171" s="187" t="s">
        <v>357</v>
      </c>
      <c r="H171" s="188">
        <v>1</v>
      </c>
      <c r="I171" s="189"/>
      <c r="J171" s="190">
        <f>ROUND(I171*H171,2)</f>
        <v>0</v>
      </c>
      <c r="K171" s="186" t="s">
        <v>244</v>
      </c>
      <c r="L171" s="38"/>
      <c r="M171" s="191" t="s">
        <v>1</v>
      </c>
      <c r="N171" s="192" t="s">
        <v>41</v>
      </c>
      <c r="O171" s="60"/>
      <c r="P171" s="193">
        <f>O171*H171</f>
        <v>0</v>
      </c>
      <c r="Q171" s="193">
        <v>0.0315</v>
      </c>
      <c r="R171" s="193">
        <f>Q171*H171</f>
        <v>0.0315</v>
      </c>
      <c r="S171" s="193">
        <v>0</v>
      </c>
      <c r="T171" s="194">
        <f>S171*H171</f>
        <v>0</v>
      </c>
      <c r="AR171" s="17" t="s">
        <v>245</v>
      </c>
      <c r="AT171" s="17" t="s">
        <v>240</v>
      </c>
      <c r="AU171" s="17" t="s">
        <v>79</v>
      </c>
      <c r="AY171" s="17" t="s">
        <v>238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7" t="s">
        <v>77</v>
      </c>
      <c r="BK171" s="195">
        <f>ROUND(I171*H171,2)</f>
        <v>0</v>
      </c>
      <c r="BL171" s="17" t="s">
        <v>245</v>
      </c>
      <c r="BM171" s="17" t="s">
        <v>1592</v>
      </c>
    </row>
    <row r="172" spans="2:47" s="1" customFormat="1" ht="18">
      <c r="B172" s="34"/>
      <c r="C172" s="35"/>
      <c r="D172" s="196" t="s">
        <v>247</v>
      </c>
      <c r="E172" s="35"/>
      <c r="F172" s="197" t="s">
        <v>1593</v>
      </c>
      <c r="G172" s="35"/>
      <c r="H172" s="35"/>
      <c r="I172" s="113"/>
      <c r="J172" s="35"/>
      <c r="K172" s="35"/>
      <c r="L172" s="38"/>
      <c r="M172" s="198"/>
      <c r="N172" s="60"/>
      <c r="O172" s="60"/>
      <c r="P172" s="60"/>
      <c r="Q172" s="60"/>
      <c r="R172" s="60"/>
      <c r="S172" s="60"/>
      <c r="T172" s="61"/>
      <c r="AT172" s="17" t="s">
        <v>247</v>
      </c>
      <c r="AU172" s="17" t="s">
        <v>79</v>
      </c>
    </row>
    <row r="173" spans="2:51" s="12" customFormat="1" ht="10">
      <c r="B173" s="199"/>
      <c r="C173" s="200"/>
      <c r="D173" s="196" t="s">
        <v>249</v>
      </c>
      <c r="E173" s="201" t="s">
        <v>1</v>
      </c>
      <c r="F173" s="202" t="s">
        <v>1594</v>
      </c>
      <c r="G173" s="200"/>
      <c r="H173" s="203">
        <v>1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249</v>
      </c>
      <c r="AU173" s="209" t="s">
        <v>79</v>
      </c>
      <c r="AV173" s="12" t="s">
        <v>79</v>
      </c>
      <c r="AW173" s="12" t="s">
        <v>32</v>
      </c>
      <c r="AX173" s="12" t="s">
        <v>77</v>
      </c>
      <c r="AY173" s="209" t="s">
        <v>238</v>
      </c>
    </row>
    <row r="174" spans="2:65" s="1" customFormat="1" ht="19" customHeight="1">
      <c r="B174" s="34"/>
      <c r="C174" s="184" t="s">
        <v>374</v>
      </c>
      <c r="D174" s="184" t="s">
        <v>240</v>
      </c>
      <c r="E174" s="185" t="s">
        <v>1595</v>
      </c>
      <c r="F174" s="186" t="s">
        <v>1596</v>
      </c>
      <c r="G174" s="187" t="s">
        <v>357</v>
      </c>
      <c r="H174" s="188">
        <v>230.523</v>
      </c>
      <c r="I174" s="189"/>
      <c r="J174" s="190">
        <f>ROUND(I174*H174,2)</f>
        <v>0</v>
      </c>
      <c r="K174" s="186" t="s">
        <v>244</v>
      </c>
      <c r="L174" s="38"/>
      <c r="M174" s="191" t="s">
        <v>1</v>
      </c>
      <c r="N174" s="192" t="s">
        <v>41</v>
      </c>
      <c r="O174" s="60"/>
      <c r="P174" s="193">
        <f>O174*H174</f>
        <v>0</v>
      </c>
      <c r="Q174" s="193">
        <v>0.05964</v>
      </c>
      <c r="R174" s="193">
        <f>Q174*H174</f>
        <v>13.748391719999999</v>
      </c>
      <c r="S174" s="193">
        <v>0</v>
      </c>
      <c r="T174" s="194">
        <f>S174*H174</f>
        <v>0</v>
      </c>
      <c r="AR174" s="17" t="s">
        <v>245</v>
      </c>
      <c r="AT174" s="17" t="s">
        <v>240</v>
      </c>
      <c r="AU174" s="17" t="s">
        <v>79</v>
      </c>
      <c r="AY174" s="17" t="s">
        <v>238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7" t="s">
        <v>77</v>
      </c>
      <c r="BK174" s="195">
        <f>ROUND(I174*H174,2)</f>
        <v>0</v>
      </c>
      <c r="BL174" s="17" t="s">
        <v>245</v>
      </c>
      <c r="BM174" s="17" t="s">
        <v>1597</v>
      </c>
    </row>
    <row r="175" spans="2:47" s="1" customFormat="1" ht="27">
      <c r="B175" s="34"/>
      <c r="C175" s="35"/>
      <c r="D175" s="196" t="s">
        <v>247</v>
      </c>
      <c r="E175" s="35"/>
      <c r="F175" s="197" t="s">
        <v>1598</v>
      </c>
      <c r="G175" s="35"/>
      <c r="H175" s="35"/>
      <c r="I175" s="113"/>
      <c r="J175" s="35"/>
      <c r="K175" s="35"/>
      <c r="L175" s="38"/>
      <c r="M175" s="198"/>
      <c r="N175" s="60"/>
      <c r="O175" s="60"/>
      <c r="P175" s="60"/>
      <c r="Q175" s="60"/>
      <c r="R175" s="60"/>
      <c r="S175" s="60"/>
      <c r="T175" s="61"/>
      <c r="AT175" s="17" t="s">
        <v>247</v>
      </c>
      <c r="AU175" s="17" t="s">
        <v>79</v>
      </c>
    </row>
    <row r="176" spans="2:51" s="12" customFormat="1" ht="10">
      <c r="B176" s="199"/>
      <c r="C176" s="200"/>
      <c r="D176" s="196" t="s">
        <v>249</v>
      </c>
      <c r="E176" s="201" t="s">
        <v>1</v>
      </c>
      <c r="F176" s="202" t="s">
        <v>1501</v>
      </c>
      <c r="G176" s="200"/>
      <c r="H176" s="203">
        <v>230.523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249</v>
      </c>
      <c r="AU176" s="209" t="s">
        <v>79</v>
      </c>
      <c r="AV176" s="12" t="s">
        <v>79</v>
      </c>
      <c r="AW176" s="12" t="s">
        <v>32</v>
      </c>
      <c r="AX176" s="12" t="s">
        <v>77</v>
      </c>
      <c r="AY176" s="209" t="s">
        <v>238</v>
      </c>
    </row>
    <row r="177" spans="2:65" s="1" customFormat="1" ht="19" customHeight="1">
      <c r="B177" s="34"/>
      <c r="C177" s="184" t="s">
        <v>381</v>
      </c>
      <c r="D177" s="184" t="s">
        <v>240</v>
      </c>
      <c r="E177" s="185" t="s">
        <v>1599</v>
      </c>
      <c r="F177" s="186" t="s">
        <v>1600</v>
      </c>
      <c r="G177" s="187" t="s">
        <v>357</v>
      </c>
      <c r="H177" s="188">
        <v>520.8</v>
      </c>
      <c r="I177" s="189"/>
      <c r="J177" s="190">
        <f>ROUND(I177*H177,2)</f>
        <v>0</v>
      </c>
      <c r="K177" s="186" t="s">
        <v>1</v>
      </c>
      <c r="L177" s="38"/>
      <c r="M177" s="191" t="s">
        <v>1</v>
      </c>
      <c r="N177" s="192" t="s">
        <v>41</v>
      </c>
      <c r="O177" s="60"/>
      <c r="P177" s="193">
        <f>O177*H177</f>
        <v>0</v>
      </c>
      <c r="Q177" s="193">
        <v>0.0003</v>
      </c>
      <c r="R177" s="193">
        <f>Q177*H177</f>
        <v>0.15623999999999996</v>
      </c>
      <c r="S177" s="193">
        <v>0</v>
      </c>
      <c r="T177" s="194">
        <f>S177*H177</f>
        <v>0</v>
      </c>
      <c r="AR177" s="17" t="s">
        <v>245</v>
      </c>
      <c r="AT177" s="17" t="s">
        <v>240</v>
      </c>
      <c r="AU177" s="17" t="s">
        <v>79</v>
      </c>
      <c r="AY177" s="17" t="s">
        <v>238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77</v>
      </c>
      <c r="BK177" s="195">
        <f>ROUND(I177*H177,2)</f>
        <v>0</v>
      </c>
      <c r="BL177" s="17" t="s">
        <v>245</v>
      </c>
      <c r="BM177" s="17" t="s">
        <v>1601</v>
      </c>
    </row>
    <row r="178" spans="2:51" s="12" customFormat="1" ht="10">
      <c r="B178" s="199"/>
      <c r="C178" s="200"/>
      <c r="D178" s="196" t="s">
        <v>249</v>
      </c>
      <c r="E178" s="201" t="s">
        <v>1</v>
      </c>
      <c r="F178" s="202" t="s">
        <v>146</v>
      </c>
      <c r="G178" s="200"/>
      <c r="H178" s="203">
        <v>520.8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249</v>
      </c>
      <c r="AU178" s="209" t="s">
        <v>79</v>
      </c>
      <c r="AV178" s="12" t="s">
        <v>79</v>
      </c>
      <c r="AW178" s="12" t="s">
        <v>32</v>
      </c>
      <c r="AX178" s="12" t="s">
        <v>77</v>
      </c>
      <c r="AY178" s="209" t="s">
        <v>238</v>
      </c>
    </row>
    <row r="179" spans="2:65" s="1" customFormat="1" ht="19" customHeight="1">
      <c r="B179" s="34"/>
      <c r="C179" s="184" t="s">
        <v>387</v>
      </c>
      <c r="D179" s="184" t="s">
        <v>240</v>
      </c>
      <c r="E179" s="185" t="s">
        <v>1602</v>
      </c>
      <c r="F179" s="186" t="s">
        <v>563</v>
      </c>
      <c r="G179" s="187" t="s">
        <v>357</v>
      </c>
      <c r="H179" s="188">
        <v>520.8</v>
      </c>
      <c r="I179" s="189"/>
      <c r="J179" s="190">
        <f>ROUND(I179*H179,2)</f>
        <v>0</v>
      </c>
      <c r="K179" s="186" t="s">
        <v>1</v>
      </c>
      <c r="L179" s="38"/>
      <c r="M179" s="191" t="s">
        <v>1</v>
      </c>
      <c r="N179" s="192" t="s">
        <v>41</v>
      </c>
      <c r="O179" s="60"/>
      <c r="P179" s="193">
        <f>O179*H179</f>
        <v>0</v>
      </c>
      <c r="Q179" s="193">
        <v>0.00048</v>
      </c>
      <c r="R179" s="193">
        <f>Q179*H179</f>
        <v>0.24998399999999998</v>
      </c>
      <c r="S179" s="193">
        <v>0</v>
      </c>
      <c r="T179" s="194">
        <f>S179*H179</f>
        <v>0</v>
      </c>
      <c r="AR179" s="17" t="s">
        <v>245</v>
      </c>
      <c r="AT179" s="17" t="s">
        <v>240</v>
      </c>
      <c r="AU179" s="17" t="s">
        <v>79</v>
      </c>
      <c r="AY179" s="17" t="s">
        <v>238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7" t="s">
        <v>77</v>
      </c>
      <c r="BK179" s="195">
        <f>ROUND(I179*H179,2)</f>
        <v>0</v>
      </c>
      <c r="BL179" s="17" t="s">
        <v>245</v>
      </c>
      <c r="BM179" s="17" t="s">
        <v>1603</v>
      </c>
    </row>
    <row r="180" spans="2:51" s="12" customFormat="1" ht="10">
      <c r="B180" s="199"/>
      <c r="C180" s="200"/>
      <c r="D180" s="196" t="s">
        <v>249</v>
      </c>
      <c r="E180" s="201" t="s">
        <v>1</v>
      </c>
      <c r="F180" s="202" t="s">
        <v>146</v>
      </c>
      <c r="G180" s="200"/>
      <c r="H180" s="203">
        <v>520.8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249</v>
      </c>
      <c r="AU180" s="209" t="s">
        <v>79</v>
      </c>
      <c r="AV180" s="12" t="s">
        <v>79</v>
      </c>
      <c r="AW180" s="12" t="s">
        <v>32</v>
      </c>
      <c r="AX180" s="12" t="s">
        <v>77</v>
      </c>
      <c r="AY180" s="209" t="s">
        <v>238</v>
      </c>
    </row>
    <row r="181" spans="2:65" s="1" customFormat="1" ht="19" customHeight="1">
      <c r="B181" s="34"/>
      <c r="C181" s="184" t="s">
        <v>393</v>
      </c>
      <c r="D181" s="184" t="s">
        <v>240</v>
      </c>
      <c r="E181" s="185" t="s">
        <v>1604</v>
      </c>
      <c r="F181" s="186" t="s">
        <v>1605</v>
      </c>
      <c r="G181" s="187" t="s">
        <v>357</v>
      </c>
      <c r="H181" s="188">
        <v>12.452</v>
      </c>
      <c r="I181" s="189"/>
      <c r="J181" s="190">
        <f>ROUND(I181*H181,2)</f>
        <v>0</v>
      </c>
      <c r="K181" s="186" t="s">
        <v>1</v>
      </c>
      <c r="L181" s="38"/>
      <c r="M181" s="191" t="s">
        <v>1</v>
      </c>
      <c r="N181" s="192" t="s">
        <v>41</v>
      </c>
      <c r="O181" s="60"/>
      <c r="P181" s="193">
        <f>O181*H181</f>
        <v>0</v>
      </c>
      <c r="Q181" s="193">
        <v>0.0315</v>
      </c>
      <c r="R181" s="193">
        <f>Q181*H181</f>
        <v>0.392238</v>
      </c>
      <c r="S181" s="193">
        <v>0</v>
      </c>
      <c r="T181" s="194">
        <f>S181*H181</f>
        <v>0</v>
      </c>
      <c r="AR181" s="17" t="s">
        <v>245</v>
      </c>
      <c r="AT181" s="17" t="s">
        <v>240</v>
      </c>
      <c r="AU181" s="17" t="s">
        <v>79</v>
      </c>
      <c r="AY181" s="17" t="s">
        <v>238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77</v>
      </c>
      <c r="BK181" s="195">
        <f>ROUND(I181*H181,2)</f>
        <v>0</v>
      </c>
      <c r="BL181" s="17" t="s">
        <v>245</v>
      </c>
      <c r="BM181" s="17" t="s">
        <v>1606</v>
      </c>
    </row>
    <row r="182" spans="2:47" s="1" customFormat="1" ht="18">
      <c r="B182" s="34"/>
      <c r="C182" s="35"/>
      <c r="D182" s="196" t="s">
        <v>247</v>
      </c>
      <c r="E182" s="35"/>
      <c r="F182" s="197" t="s">
        <v>1607</v>
      </c>
      <c r="G182" s="35"/>
      <c r="H182" s="35"/>
      <c r="I182" s="113"/>
      <c r="J182" s="35"/>
      <c r="K182" s="35"/>
      <c r="L182" s="38"/>
      <c r="M182" s="198"/>
      <c r="N182" s="60"/>
      <c r="O182" s="60"/>
      <c r="P182" s="60"/>
      <c r="Q182" s="60"/>
      <c r="R182" s="60"/>
      <c r="S182" s="60"/>
      <c r="T182" s="61"/>
      <c r="AT182" s="17" t="s">
        <v>247</v>
      </c>
      <c r="AU182" s="17" t="s">
        <v>79</v>
      </c>
    </row>
    <row r="183" spans="2:51" s="12" customFormat="1" ht="10">
      <c r="B183" s="199"/>
      <c r="C183" s="200"/>
      <c r="D183" s="196" t="s">
        <v>249</v>
      </c>
      <c r="E183" s="201" t="s">
        <v>1</v>
      </c>
      <c r="F183" s="202" t="s">
        <v>154</v>
      </c>
      <c r="G183" s="200"/>
      <c r="H183" s="203">
        <v>12.452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249</v>
      </c>
      <c r="AU183" s="209" t="s">
        <v>79</v>
      </c>
      <c r="AV183" s="12" t="s">
        <v>79</v>
      </c>
      <c r="AW183" s="12" t="s">
        <v>32</v>
      </c>
      <c r="AX183" s="12" t="s">
        <v>77</v>
      </c>
      <c r="AY183" s="209" t="s">
        <v>238</v>
      </c>
    </row>
    <row r="184" spans="2:65" s="1" customFormat="1" ht="14.5" customHeight="1">
      <c r="B184" s="34"/>
      <c r="C184" s="184" t="s">
        <v>160</v>
      </c>
      <c r="D184" s="184" t="s">
        <v>240</v>
      </c>
      <c r="E184" s="185" t="s">
        <v>1608</v>
      </c>
      <c r="F184" s="186" t="s">
        <v>1609</v>
      </c>
      <c r="G184" s="187" t="s">
        <v>281</v>
      </c>
      <c r="H184" s="188">
        <v>7.379</v>
      </c>
      <c r="I184" s="189"/>
      <c r="J184" s="190">
        <f>ROUND(I184*H184,2)</f>
        <v>0</v>
      </c>
      <c r="K184" s="186" t="s">
        <v>1</v>
      </c>
      <c r="L184" s="38"/>
      <c r="M184" s="191" t="s">
        <v>1</v>
      </c>
      <c r="N184" s="192" t="s">
        <v>41</v>
      </c>
      <c r="O184" s="60"/>
      <c r="P184" s="193">
        <f>O184*H184</f>
        <v>0</v>
      </c>
      <c r="Q184" s="193">
        <v>0.00133</v>
      </c>
      <c r="R184" s="193">
        <f>Q184*H184</f>
        <v>0.00981407</v>
      </c>
      <c r="S184" s="193">
        <v>0</v>
      </c>
      <c r="T184" s="194">
        <f>S184*H184</f>
        <v>0</v>
      </c>
      <c r="AR184" s="17" t="s">
        <v>245</v>
      </c>
      <c r="AT184" s="17" t="s">
        <v>240</v>
      </c>
      <c r="AU184" s="17" t="s">
        <v>79</v>
      </c>
      <c r="AY184" s="17" t="s">
        <v>238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77</v>
      </c>
      <c r="BK184" s="195">
        <f>ROUND(I184*H184,2)</f>
        <v>0</v>
      </c>
      <c r="BL184" s="17" t="s">
        <v>245</v>
      </c>
      <c r="BM184" s="17" t="s">
        <v>1610</v>
      </c>
    </row>
    <row r="185" spans="2:47" s="1" customFormat="1" ht="10">
      <c r="B185" s="34"/>
      <c r="C185" s="35"/>
      <c r="D185" s="196" t="s">
        <v>247</v>
      </c>
      <c r="E185" s="35"/>
      <c r="F185" s="197" t="s">
        <v>1609</v>
      </c>
      <c r="G185" s="35"/>
      <c r="H185" s="35"/>
      <c r="I185" s="113"/>
      <c r="J185" s="35"/>
      <c r="K185" s="35"/>
      <c r="L185" s="38"/>
      <c r="M185" s="198"/>
      <c r="N185" s="60"/>
      <c r="O185" s="60"/>
      <c r="P185" s="60"/>
      <c r="Q185" s="60"/>
      <c r="R185" s="60"/>
      <c r="S185" s="60"/>
      <c r="T185" s="61"/>
      <c r="AT185" s="17" t="s">
        <v>247</v>
      </c>
      <c r="AU185" s="17" t="s">
        <v>79</v>
      </c>
    </row>
    <row r="186" spans="2:51" s="12" customFormat="1" ht="10">
      <c r="B186" s="199"/>
      <c r="C186" s="200"/>
      <c r="D186" s="196" t="s">
        <v>249</v>
      </c>
      <c r="E186" s="201" t="s">
        <v>1508</v>
      </c>
      <c r="F186" s="202" t="s">
        <v>1611</v>
      </c>
      <c r="G186" s="200"/>
      <c r="H186" s="203">
        <v>7.379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249</v>
      </c>
      <c r="AU186" s="209" t="s">
        <v>79</v>
      </c>
      <c r="AV186" s="12" t="s">
        <v>79</v>
      </c>
      <c r="AW186" s="12" t="s">
        <v>32</v>
      </c>
      <c r="AX186" s="12" t="s">
        <v>77</v>
      </c>
      <c r="AY186" s="209" t="s">
        <v>238</v>
      </c>
    </row>
    <row r="187" spans="2:65" s="1" customFormat="1" ht="14.5" customHeight="1">
      <c r="B187" s="34"/>
      <c r="C187" s="184" t="s">
        <v>402</v>
      </c>
      <c r="D187" s="184" t="s">
        <v>240</v>
      </c>
      <c r="E187" s="185" t="s">
        <v>1612</v>
      </c>
      <c r="F187" s="186" t="s">
        <v>1613</v>
      </c>
      <c r="G187" s="187" t="s">
        <v>281</v>
      </c>
      <c r="H187" s="188">
        <v>7.379</v>
      </c>
      <c r="I187" s="189"/>
      <c r="J187" s="190">
        <f>ROUND(I187*H187,2)</f>
        <v>0</v>
      </c>
      <c r="K187" s="186" t="s">
        <v>1</v>
      </c>
      <c r="L187" s="38"/>
      <c r="M187" s="191" t="s">
        <v>1</v>
      </c>
      <c r="N187" s="192" t="s">
        <v>41</v>
      </c>
      <c r="O187" s="60"/>
      <c r="P187" s="193">
        <f>O187*H187</f>
        <v>0</v>
      </c>
      <c r="Q187" s="193">
        <v>0.00071</v>
      </c>
      <c r="R187" s="193">
        <f>Q187*H187</f>
        <v>0.00523909</v>
      </c>
      <c r="S187" s="193">
        <v>0</v>
      </c>
      <c r="T187" s="194">
        <f>S187*H187</f>
        <v>0</v>
      </c>
      <c r="AR187" s="17" t="s">
        <v>245</v>
      </c>
      <c r="AT187" s="17" t="s">
        <v>240</v>
      </c>
      <c r="AU187" s="17" t="s">
        <v>79</v>
      </c>
      <c r="AY187" s="17" t="s">
        <v>238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7" t="s">
        <v>77</v>
      </c>
      <c r="BK187" s="195">
        <f>ROUND(I187*H187,2)</f>
        <v>0</v>
      </c>
      <c r="BL187" s="17" t="s">
        <v>245</v>
      </c>
      <c r="BM187" s="17" t="s">
        <v>1614</v>
      </c>
    </row>
    <row r="188" spans="2:47" s="1" customFormat="1" ht="10">
      <c r="B188" s="34"/>
      <c r="C188" s="35"/>
      <c r="D188" s="196" t="s">
        <v>247</v>
      </c>
      <c r="E188" s="35"/>
      <c r="F188" s="197" t="s">
        <v>1613</v>
      </c>
      <c r="G188" s="35"/>
      <c r="H188" s="35"/>
      <c r="I188" s="113"/>
      <c r="J188" s="35"/>
      <c r="K188" s="35"/>
      <c r="L188" s="38"/>
      <c r="M188" s="198"/>
      <c r="N188" s="60"/>
      <c r="O188" s="60"/>
      <c r="P188" s="60"/>
      <c r="Q188" s="60"/>
      <c r="R188" s="60"/>
      <c r="S188" s="60"/>
      <c r="T188" s="61"/>
      <c r="AT188" s="17" t="s">
        <v>247</v>
      </c>
      <c r="AU188" s="17" t="s">
        <v>79</v>
      </c>
    </row>
    <row r="189" spans="2:51" s="12" customFormat="1" ht="10">
      <c r="B189" s="199"/>
      <c r="C189" s="200"/>
      <c r="D189" s="196" t="s">
        <v>249</v>
      </c>
      <c r="E189" s="201" t="s">
        <v>1</v>
      </c>
      <c r="F189" s="202" t="s">
        <v>1508</v>
      </c>
      <c r="G189" s="200"/>
      <c r="H189" s="203">
        <v>7.379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249</v>
      </c>
      <c r="AU189" s="209" t="s">
        <v>79</v>
      </c>
      <c r="AV189" s="12" t="s">
        <v>79</v>
      </c>
      <c r="AW189" s="12" t="s">
        <v>32</v>
      </c>
      <c r="AX189" s="12" t="s">
        <v>77</v>
      </c>
      <c r="AY189" s="209" t="s">
        <v>238</v>
      </c>
    </row>
    <row r="190" spans="2:65" s="1" customFormat="1" ht="19" customHeight="1">
      <c r="B190" s="34"/>
      <c r="C190" s="184" t="s">
        <v>410</v>
      </c>
      <c r="D190" s="184" t="s">
        <v>240</v>
      </c>
      <c r="E190" s="185" t="s">
        <v>1615</v>
      </c>
      <c r="F190" s="186" t="s">
        <v>1616</v>
      </c>
      <c r="G190" s="187" t="s">
        <v>261</v>
      </c>
      <c r="H190" s="188">
        <v>10</v>
      </c>
      <c r="I190" s="189"/>
      <c r="J190" s="190">
        <f>ROUND(I190*H190,2)</f>
        <v>0</v>
      </c>
      <c r="K190" s="186" t="s">
        <v>244</v>
      </c>
      <c r="L190" s="38"/>
      <c r="M190" s="191" t="s">
        <v>1</v>
      </c>
      <c r="N190" s="192" t="s">
        <v>41</v>
      </c>
      <c r="O190" s="60"/>
      <c r="P190" s="193">
        <f>O190*H190</f>
        <v>0</v>
      </c>
      <c r="Q190" s="193">
        <v>2.45329</v>
      </c>
      <c r="R190" s="193">
        <f>Q190*H190</f>
        <v>24.532899999999998</v>
      </c>
      <c r="S190" s="193">
        <v>0</v>
      </c>
      <c r="T190" s="194">
        <f>S190*H190</f>
        <v>0</v>
      </c>
      <c r="AR190" s="17" t="s">
        <v>245</v>
      </c>
      <c r="AT190" s="17" t="s">
        <v>240</v>
      </c>
      <c r="AU190" s="17" t="s">
        <v>79</v>
      </c>
      <c r="AY190" s="17" t="s">
        <v>238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7" t="s">
        <v>77</v>
      </c>
      <c r="BK190" s="195">
        <f>ROUND(I190*H190,2)</f>
        <v>0</v>
      </c>
      <c r="BL190" s="17" t="s">
        <v>245</v>
      </c>
      <c r="BM190" s="17" t="s">
        <v>1617</v>
      </c>
    </row>
    <row r="191" spans="2:47" s="1" customFormat="1" ht="18">
      <c r="B191" s="34"/>
      <c r="C191" s="35"/>
      <c r="D191" s="196" t="s">
        <v>247</v>
      </c>
      <c r="E191" s="35"/>
      <c r="F191" s="197" t="s">
        <v>1618</v>
      </c>
      <c r="G191" s="35"/>
      <c r="H191" s="35"/>
      <c r="I191" s="113"/>
      <c r="J191" s="35"/>
      <c r="K191" s="35"/>
      <c r="L191" s="38"/>
      <c r="M191" s="198"/>
      <c r="N191" s="60"/>
      <c r="O191" s="60"/>
      <c r="P191" s="60"/>
      <c r="Q191" s="60"/>
      <c r="R191" s="60"/>
      <c r="S191" s="60"/>
      <c r="T191" s="61"/>
      <c r="AT191" s="17" t="s">
        <v>247</v>
      </c>
      <c r="AU191" s="17" t="s">
        <v>79</v>
      </c>
    </row>
    <row r="192" spans="2:51" s="12" customFormat="1" ht="10">
      <c r="B192" s="199"/>
      <c r="C192" s="200"/>
      <c r="D192" s="196" t="s">
        <v>249</v>
      </c>
      <c r="E192" s="201" t="s">
        <v>1</v>
      </c>
      <c r="F192" s="202" t="s">
        <v>1619</v>
      </c>
      <c r="G192" s="200"/>
      <c r="H192" s="203">
        <v>10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249</v>
      </c>
      <c r="AU192" s="209" t="s">
        <v>79</v>
      </c>
      <c r="AV192" s="12" t="s">
        <v>79</v>
      </c>
      <c r="AW192" s="12" t="s">
        <v>32</v>
      </c>
      <c r="AX192" s="12" t="s">
        <v>77</v>
      </c>
      <c r="AY192" s="209" t="s">
        <v>238</v>
      </c>
    </row>
    <row r="193" spans="2:65" s="1" customFormat="1" ht="19" customHeight="1">
      <c r="B193" s="34"/>
      <c r="C193" s="184" t="s">
        <v>415</v>
      </c>
      <c r="D193" s="184" t="s">
        <v>240</v>
      </c>
      <c r="E193" s="185" t="s">
        <v>680</v>
      </c>
      <c r="F193" s="186" t="s">
        <v>681</v>
      </c>
      <c r="G193" s="187" t="s">
        <v>390</v>
      </c>
      <c r="H193" s="188">
        <v>1</v>
      </c>
      <c r="I193" s="189"/>
      <c r="J193" s="190">
        <f>ROUND(I193*H193,2)</f>
        <v>0</v>
      </c>
      <c r="K193" s="186" t="s">
        <v>244</v>
      </c>
      <c r="L193" s="38"/>
      <c r="M193" s="191" t="s">
        <v>1</v>
      </c>
      <c r="N193" s="192" t="s">
        <v>41</v>
      </c>
      <c r="O193" s="60"/>
      <c r="P193" s="193">
        <f>O193*H193</f>
        <v>0</v>
      </c>
      <c r="Q193" s="193">
        <v>0.01698</v>
      </c>
      <c r="R193" s="193">
        <f>Q193*H193</f>
        <v>0.01698</v>
      </c>
      <c r="S193" s="193">
        <v>0</v>
      </c>
      <c r="T193" s="194">
        <f>S193*H193</f>
        <v>0</v>
      </c>
      <c r="AR193" s="17" t="s">
        <v>245</v>
      </c>
      <c r="AT193" s="17" t="s">
        <v>240</v>
      </c>
      <c r="AU193" s="17" t="s">
        <v>79</v>
      </c>
      <c r="AY193" s="17" t="s">
        <v>238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7" t="s">
        <v>77</v>
      </c>
      <c r="BK193" s="195">
        <f>ROUND(I193*H193,2)</f>
        <v>0</v>
      </c>
      <c r="BL193" s="17" t="s">
        <v>245</v>
      </c>
      <c r="BM193" s="17" t="s">
        <v>1620</v>
      </c>
    </row>
    <row r="194" spans="2:47" s="1" customFormat="1" ht="18">
      <c r="B194" s="34"/>
      <c r="C194" s="35"/>
      <c r="D194" s="196" t="s">
        <v>247</v>
      </c>
      <c r="E194" s="35"/>
      <c r="F194" s="197" t="s">
        <v>1621</v>
      </c>
      <c r="G194" s="35"/>
      <c r="H194" s="35"/>
      <c r="I194" s="113"/>
      <c r="J194" s="35"/>
      <c r="K194" s="35"/>
      <c r="L194" s="38"/>
      <c r="M194" s="198"/>
      <c r="N194" s="60"/>
      <c r="O194" s="60"/>
      <c r="P194" s="60"/>
      <c r="Q194" s="60"/>
      <c r="R194" s="60"/>
      <c r="S194" s="60"/>
      <c r="T194" s="61"/>
      <c r="AT194" s="17" t="s">
        <v>247</v>
      </c>
      <c r="AU194" s="17" t="s">
        <v>79</v>
      </c>
    </row>
    <row r="195" spans="2:51" s="12" customFormat="1" ht="10">
      <c r="B195" s="199"/>
      <c r="C195" s="200"/>
      <c r="D195" s="196" t="s">
        <v>249</v>
      </c>
      <c r="E195" s="201" t="s">
        <v>1</v>
      </c>
      <c r="F195" s="202" t="s">
        <v>1622</v>
      </c>
      <c r="G195" s="200"/>
      <c r="H195" s="203">
        <v>1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249</v>
      </c>
      <c r="AU195" s="209" t="s">
        <v>79</v>
      </c>
      <c r="AV195" s="12" t="s">
        <v>79</v>
      </c>
      <c r="AW195" s="12" t="s">
        <v>32</v>
      </c>
      <c r="AX195" s="12" t="s">
        <v>77</v>
      </c>
      <c r="AY195" s="209" t="s">
        <v>238</v>
      </c>
    </row>
    <row r="196" spans="2:63" s="11" customFormat="1" ht="22.75" customHeight="1">
      <c r="B196" s="168"/>
      <c r="C196" s="169"/>
      <c r="D196" s="170" t="s">
        <v>69</v>
      </c>
      <c r="E196" s="182" t="s">
        <v>294</v>
      </c>
      <c r="F196" s="182" t="s">
        <v>691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SUM(P197:P325)</f>
        <v>0</v>
      </c>
      <c r="Q196" s="176"/>
      <c r="R196" s="177">
        <f>SUM(R197:R325)</f>
        <v>12.448190500000003</v>
      </c>
      <c r="S196" s="176"/>
      <c r="T196" s="178">
        <f>SUM(T197:T325)</f>
        <v>76.226539</v>
      </c>
      <c r="AR196" s="179" t="s">
        <v>77</v>
      </c>
      <c r="AT196" s="180" t="s">
        <v>69</v>
      </c>
      <c r="AU196" s="180" t="s">
        <v>77</v>
      </c>
      <c r="AY196" s="179" t="s">
        <v>238</v>
      </c>
      <c r="BK196" s="181">
        <f>SUM(BK197:BK325)</f>
        <v>0</v>
      </c>
    </row>
    <row r="197" spans="2:65" s="1" customFormat="1" ht="19" customHeight="1">
      <c r="B197" s="34"/>
      <c r="C197" s="184" t="s">
        <v>419</v>
      </c>
      <c r="D197" s="184" t="s">
        <v>240</v>
      </c>
      <c r="E197" s="185" t="s">
        <v>1623</v>
      </c>
      <c r="F197" s="186" t="s">
        <v>1624</v>
      </c>
      <c r="G197" s="187" t="s">
        <v>281</v>
      </c>
      <c r="H197" s="188">
        <v>5</v>
      </c>
      <c r="I197" s="189"/>
      <c r="J197" s="190">
        <f>ROUND(I197*H197,2)</f>
        <v>0</v>
      </c>
      <c r="K197" s="186" t="s">
        <v>244</v>
      </c>
      <c r="L197" s="38"/>
      <c r="M197" s="191" t="s">
        <v>1</v>
      </c>
      <c r="N197" s="192" t="s">
        <v>41</v>
      </c>
      <c r="O197" s="60"/>
      <c r="P197" s="193">
        <f>O197*H197</f>
        <v>0</v>
      </c>
      <c r="Q197" s="193">
        <v>0.14067</v>
      </c>
      <c r="R197" s="193">
        <f>Q197*H197</f>
        <v>0.7033499999999999</v>
      </c>
      <c r="S197" s="193">
        <v>0</v>
      </c>
      <c r="T197" s="194">
        <f>S197*H197</f>
        <v>0</v>
      </c>
      <c r="AR197" s="17" t="s">
        <v>245</v>
      </c>
      <c r="AT197" s="17" t="s">
        <v>240</v>
      </c>
      <c r="AU197" s="17" t="s">
        <v>79</v>
      </c>
      <c r="AY197" s="17" t="s">
        <v>238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7" t="s">
        <v>77</v>
      </c>
      <c r="BK197" s="195">
        <f>ROUND(I197*H197,2)</f>
        <v>0</v>
      </c>
      <c r="BL197" s="17" t="s">
        <v>245</v>
      </c>
      <c r="BM197" s="17" t="s">
        <v>1625</v>
      </c>
    </row>
    <row r="198" spans="2:47" s="1" customFormat="1" ht="18">
      <c r="B198" s="34"/>
      <c r="C198" s="35"/>
      <c r="D198" s="196" t="s">
        <v>247</v>
      </c>
      <c r="E198" s="35"/>
      <c r="F198" s="197" t="s">
        <v>1626</v>
      </c>
      <c r="G198" s="35"/>
      <c r="H198" s="35"/>
      <c r="I198" s="113"/>
      <c r="J198" s="35"/>
      <c r="K198" s="35"/>
      <c r="L198" s="38"/>
      <c r="M198" s="198"/>
      <c r="N198" s="60"/>
      <c r="O198" s="60"/>
      <c r="P198" s="60"/>
      <c r="Q198" s="60"/>
      <c r="R198" s="60"/>
      <c r="S198" s="60"/>
      <c r="T198" s="61"/>
      <c r="AT198" s="17" t="s">
        <v>247</v>
      </c>
      <c r="AU198" s="17" t="s">
        <v>79</v>
      </c>
    </row>
    <row r="199" spans="2:51" s="12" customFormat="1" ht="10">
      <c r="B199" s="199"/>
      <c r="C199" s="200"/>
      <c r="D199" s="196" t="s">
        <v>249</v>
      </c>
      <c r="E199" s="201" t="s">
        <v>1511</v>
      </c>
      <c r="F199" s="202" t="s">
        <v>1627</v>
      </c>
      <c r="G199" s="200"/>
      <c r="H199" s="203">
        <v>5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249</v>
      </c>
      <c r="AU199" s="209" t="s">
        <v>79</v>
      </c>
      <c r="AV199" s="12" t="s">
        <v>79</v>
      </c>
      <c r="AW199" s="12" t="s">
        <v>32</v>
      </c>
      <c r="AX199" s="12" t="s">
        <v>77</v>
      </c>
      <c r="AY199" s="209" t="s">
        <v>238</v>
      </c>
    </row>
    <row r="200" spans="2:65" s="1" customFormat="1" ht="19" customHeight="1">
      <c r="B200" s="34"/>
      <c r="C200" s="221" t="s">
        <v>425</v>
      </c>
      <c r="D200" s="221" t="s">
        <v>361</v>
      </c>
      <c r="E200" s="222" t="s">
        <v>1628</v>
      </c>
      <c r="F200" s="223" t="s">
        <v>1629</v>
      </c>
      <c r="G200" s="224" t="s">
        <v>281</v>
      </c>
      <c r="H200" s="225">
        <v>5.1</v>
      </c>
      <c r="I200" s="226"/>
      <c r="J200" s="227">
        <f>ROUND(I200*H200,2)</f>
        <v>0</v>
      </c>
      <c r="K200" s="223" t="s">
        <v>244</v>
      </c>
      <c r="L200" s="228"/>
      <c r="M200" s="229" t="s">
        <v>1</v>
      </c>
      <c r="N200" s="230" t="s">
        <v>41</v>
      </c>
      <c r="O200" s="60"/>
      <c r="P200" s="193">
        <f>O200*H200</f>
        <v>0</v>
      </c>
      <c r="Q200" s="193">
        <v>0.045</v>
      </c>
      <c r="R200" s="193">
        <f>Q200*H200</f>
        <v>0.22949999999999998</v>
      </c>
      <c r="S200" s="193">
        <v>0</v>
      </c>
      <c r="T200" s="194">
        <f>S200*H200</f>
        <v>0</v>
      </c>
      <c r="AR200" s="17" t="s">
        <v>288</v>
      </c>
      <c r="AT200" s="17" t="s">
        <v>361</v>
      </c>
      <c r="AU200" s="17" t="s">
        <v>79</v>
      </c>
      <c r="AY200" s="17" t="s">
        <v>238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7" t="s">
        <v>77</v>
      </c>
      <c r="BK200" s="195">
        <f>ROUND(I200*H200,2)</f>
        <v>0</v>
      </c>
      <c r="BL200" s="17" t="s">
        <v>245</v>
      </c>
      <c r="BM200" s="17" t="s">
        <v>1630</v>
      </c>
    </row>
    <row r="201" spans="2:47" s="1" customFormat="1" ht="10">
      <c r="B201" s="34"/>
      <c r="C201" s="35"/>
      <c r="D201" s="196" t="s">
        <v>247</v>
      </c>
      <c r="E201" s="35"/>
      <c r="F201" s="197" t="s">
        <v>1629</v>
      </c>
      <c r="G201" s="35"/>
      <c r="H201" s="35"/>
      <c r="I201" s="113"/>
      <c r="J201" s="35"/>
      <c r="K201" s="35"/>
      <c r="L201" s="38"/>
      <c r="M201" s="198"/>
      <c r="N201" s="60"/>
      <c r="O201" s="60"/>
      <c r="P201" s="60"/>
      <c r="Q201" s="60"/>
      <c r="R201" s="60"/>
      <c r="S201" s="60"/>
      <c r="T201" s="61"/>
      <c r="AT201" s="17" t="s">
        <v>247</v>
      </c>
      <c r="AU201" s="17" t="s">
        <v>79</v>
      </c>
    </row>
    <row r="202" spans="2:51" s="12" customFormat="1" ht="10">
      <c r="B202" s="199"/>
      <c r="C202" s="200"/>
      <c r="D202" s="196" t="s">
        <v>249</v>
      </c>
      <c r="E202" s="201" t="s">
        <v>1</v>
      </c>
      <c r="F202" s="202" t="s">
        <v>1631</v>
      </c>
      <c r="G202" s="200"/>
      <c r="H202" s="203">
        <v>5.1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249</v>
      </c>
      <c r="AU202" s="209" t="s">
        <v>79</v>
      </c>
      <c r="AV202" s="12" t="s">
        <v>79</v>
      </c>
      <c r="AW202" s="12" t="s">
        <v>32</v>
      </c>
      <c r="AX202" s="12" t="s">
        <v>77</v>
      </c>
      <c r="AY202" s="209" t="s">
        <v>238</v>
      </c>
    </row>
    <row r="203" spans="2:65" s="1" customFormat="1" ht="19" customHeight="1">
      <c r="B203" s="34"/>
      <c r="C203" s="184" t="s">
        <v>431</v>
      </c>
      <c r="D203" s="184" t="s">
        <v>240</v>
      </c>
      <c r="E203" s="185" t="s">
        <v>693</v>
      </c>
      <c r="F203" s="186" t="s">
        <v>694</v>
      </c>
      <c r="G203" s="187" t="s">
        <v>357</v>
      </c>
      <c r="H203" s="188">
        <v>595.2</v>
      </c>
      <c r="I203" s="189"/>
      <c r="J203" s="190">
        <f>ROUND(I203*H203,2)</f>
        <v>0</v>
      </c>
      <c r="K203" s="186" t="s">
        <v>244</v>
      </c>
      <c r="L203" s="38"/>
      <c r="M203" s="191" t="s">
        <v>1</v>
      </c>
      <c r="N203" s="192" t="s">
        <v>41</v>
      </c>
      <c r="O203" s="60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17" t="s">
        <v>245</v>
      </c>
      <c r="AT203" s="17" t="s">
        <v>240</v>
      </c>
      <c r="AU203" s="17" t="s">
        <v>79</v>
      </c>
      <c r="AY203" s="17" t="s">
        <v>238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7" t="s">
        <v>77</v>
      </c>
      <c r="BK203" s="195">
        <f>ROUND(I203*H203,2)</f>
        <v>0</v>
      </c>
      <c r="BL203" s="17" t="s">
        <v>245</v>
      </c>
      <c r="BM203" s="17" t="s">
        <v>1632</v>
      </c>
    </row>
    <row r="204" spans="2:47" s="1" customFormat="1" ht="18">
      <c r="B204" s="34"/>
      <c r="C204" s="35"/>
      <c r="D204" s="196" t="s">
        <v>247</v>
      </c>
      <c r="E204" s="35"/>
      <c r="F204" s="197" t="s">
        <v>696</v>
      </c>
      <c r="G204" s="35"/>
      <c r="H204" s="35"/>
      <c r="I204" s="113"/>
      <c r="J204" s="35"/>
      <c r="K204" s="35"/>
      <c r="L204" s="38"/>
      <c r="M204" s="198"/>
      <c r="N204" s="60"/>
      <c r="O204" s="60"/>
      <c r="P204" s="60"/>
      <c r="Q204" s="60"/>
      <c r="R204" s="60"/>
      <c r="S204" s="60"/>
      <c r="T204" s="61"/>
      <c r="AT204" s="17" t="s">
        <v>247</v>
      </c>
      <c r="AU204" s="17" t="s">
        <v>79</v>
      </c>
    </row>
    <row r="205" spans="2:51" s="12" customFormat="1" ht="10">
      <c r="B205" s="199"/>
      <c r="C205" s="200"/>
      <c r="D205" s="196" t="s">
        <v>249</v>
      </c>
      <c r="E205" s="201" t="s">
        <v>137</v>
      </c>
      <c r="F205" s="202" t="s">
        <v>1633</v>
      </c>
      <c r="G205" s="200"/>
      <c r="H205" s="203">
        <v>595.2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249</v>
      </c>
      <c r="AU205" s="209" t="s">
        <v>79</v>
      </c>
      <c r="AV205" s="12" t="s">
        <v>79</v>
      </c>
      <c r="AW205" s="12" t="s">
        <v>32</v>
      </c>
      <c r="AX205" s="12" t="s">
        <v>77</v>
      </c>
      <c r="AY205" s="209" t="s">
        <v>238</v>
      </c>
    </row>
    <row r="206" spans="2:65" s="1" customFormat="1" ht="19" customHeight="1">
      <c r="B206" s="34"/>
      <c r="C206" s="184" t="s">
        <v>437</v>
      </c>
      <c r="D206" s="184" t="s">
        <v>240</v>
      </c>
      <c r="E206" s="185" t="s">
        <v>699</v>
      </c>
      <c r="F206" s="186" t="s">
        <v>700</v>
      </c>
      <c r="G206" s="187" t="s">
        <v>357</v>
      </c>
      <c r="H206" s="188">
        <v>89280</v>
      </c>
      <c r="I206" s="189"/>
      <c r="J206" s="190">
        <f>ROUND(I206*H206,2)</f>
        <v>0</v>
      </c>
      <c r="K206" s="186" t="s">
        <v>244</v>
      </c>
      <c r="L206" s="38"/>
      <c r="M206" s="191" t="s">
        <v>1</v>
      </c>
      <c r="N206" s="192" t="s">
        <v>41</v>
      </c>
      <c r="O206" s="60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AR206" s="17" t="s">
        <v>245</v>
      </c>
      <c r="AT206" s="17" t="s">
        <v>240</v>
      </c>
      <c r="AU206" s="17" t="s">
        <v>79</v>
      </c>
      <c r="AY206" s="17" t="s">
        <v>238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7" t="s">
        <v>77</v>
      </c>
      <c r="BK206" s="195">
        <f>ROUND(I206*H206,2)</f>
        <v>0</v>
      </c>
      <c r="BL206" s="17" t="s">
        <v>245</v>
      </c>
      <c r="BM206" s="17" t="s">
        <v>1634</v>
      </c>
    </row>
    <row r="207" spans="2:47" s="1" customFormat="1" ht="18">
      <c r="B207" s="34"/>
      <c r="C207" s="35"/>
      <c r="D207" s="196" t="s">
        <v>247</v>
      </c>
      <c r="E207" s="35"/>
      <c r="F207" s="197" t="s">
        <v>702</v>
      </c>
      <c r="G207" s="35"/>
      <c r="H207" s="35"/>
      <c r="I207" s="113"/>
      <c r="J207" s="35"/>
      <c r="K207" s="35"/>
      <c r="L207" s="38"/>
      <c r="M207" s="198"/>
      <c r="N207" s="60"/>
      <c r="O207" s="60"/>
      <c r="P207" s="60"/>
      <c r="Q207" s="60"/>
      <c r="R207" s="60"/>
      <c r="S207" s="60"/>
      <c r="T207" s="61"/>
      <c r="AT207" s="17" t="s">
        <v>247</v>
      </c>
      <c r="AU207" s="17" t="s">
        <v>79</v>
      </c>
    </row>
    <row r="208" spans="2:51" s="12" customFormat="1" ht="10">
      <c r="B208" s="199"/>
      <c r="C208" s="200"/>
      <c r="D208" s="196" t="s">
        <v>249</v>
      </c>
      <c r="E208" s="201" t="s">
        <v>1</v>
      </c>
      <c r="F208" s="202" t="s">
        <v>703</v>
      </c>
      <c r="G208" s="200"/>
      <c r="H208" s="203">
        <v>89280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249</v>
      </c>
      <c r="AU208" s="209" t="s">
        <v>79</v>
      </c>
      <c r="AV208" s="12" t="s">
        <v>79</v>
      </c>
      <c r="AW208" s="12" t="s">
        <v>32</v>
      </c>
      <c r="AX208" s="12" t="s">
        <v>77</v>
      </c>
      <c r="AY208" s="209" t="s">
        <v>238</v>
      </c>
    </row>
    <row r="209" spans="2:65" s="1" customFormat="1" ht="19" customHeight="1">
      <c r="B209" s="34"/>
      <c r="C209" s="184" t="s">
        <v>442</v>
      </c>
      <c r="D209" s="184" t="s">
        <v>240</v>
      </c>
      <c r="E209" s="185" t="s">
        <v>705</v>
      </c>
      <c r="F209" s="186" t="s">
        <v>706</v>
      </c>
      <c r="G209" s="187" t="s">
        <v>357</v>
      </c>
      <c r="H209" s="188">
        <v>595.2</v>
      </c>
      <c r="I209" s="189"/>
      <c r="J209" s="190">
        <f>ROUND(I209*H209,2)</f>
        <v>0</v>
      </c>
      <c r="K209" s="186" t="s">
        <v>244</v>
      </c>
      <c r="L209" s="38"/>
      <c r="M209" s="191" t="s">
        <v>1</v>
      </c>
      <c r="N209" s="192" t="s">
        <v>41</v>
      </c>
      <c r="O209" s="60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AR209" s="17" t="s">
        <v>245</v>
      </c>
      <c r="AT209" s="17" t="s">
        <v>240</v>
      </c>
      <c r="AU209" s="17" t="s">
        <v>79</v>
      </c>
      <c r="AY209" s="17" t="s">
        <v>238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7" t="s">
        <v>77</v>
      </c>
      <c r="BK209" s="195">
        <f>ROUND(I209*H209,2)</f>
        <v>0</v>
      </c>
      <c r="BL209" s="17" t="s">
        <v>245</v>
      </c>
      <c r="BM209" s="17" t="s">
        <v>1635</v>
      </c>
    </row>
    <row r="210" spans="2:47" s="1" customFormat="1" ht="18">
      <c r="B210" s="34"/>
      <c r="C210" s="35"/>
      <c r="D210" s="196" t="s">
        <v>247</v>
      </c>
      <c r="E210" s="35"/>
      <c r="F210" s="197" t="s">
        <v>708</v>
      </c>
      <c r="G210" s="35"/>
      <c r="H210" s="35"/>
      <c r="I210" s="113"/>
      <c r="J210" s="35"/>
      <c r="K210" s="35"/>
      <c r="L210" s="38"/>
      <c r="M210" s="198"/>
      <c r="N210" s="60"/>
      <c r="O210" s="60"/>
      <c r="P210" s="60"/>
      <c r="Q210" s="60"/>
      <c r="R210" s="60"/>
      <c r="S210" s="60"/>
      <c r="T210" s="61"/>
      <c r="AT210" s="17" t="s">
        <v>247</v>
      </c>
      <c r="AU210" s="17" t="s">
        <v>79</v>
      </c>
    </row>
    <row r="211" spans="2:51" s="12" customFormat="1" ht="10">
      <c r="B211" s="199"/>
      <c r="C211" s="200"/>
      <c r="D211" s="196" t="s">
        <v>249</v>
      </c>
      <c r="E211" s="201" t="s">
        <v>1</v>
      </c>
      <c r="F211" s="202" t="s">
        <v>137</v>
      </c>
      <c r="G211" s="200"/>
      <c r="H211" s="203">
        <v>595.2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249</v>
      </c>
      <c r="AU211" s="209" t="s">
        <v>79</v>
      </c>
      <c r="AV211" s="12" t="s">
        <v>79</v>
      </c>
      <c r="AW211" s="12" t="s">
        <v>32</v>
      </c>
      <c r="AX211" s="12" t="s">
        <v>77</v>
      </c>
      <c r="AY211" s="209" t="s">
        <v>238</v>
      </c>
    </row>
    <row r="212" spans="2:65" s="1" customFormat="1" ht="19" customHeight="1">
      <c r="B212" s="34"/>
      <c r="C212" s="184" t="s">
        <v>151</v>
      </c>
      <c r="D212" s="184" t="s">
        <v>240</v>
      </c>
      <c r="E212" s="185" t="s">
        <v>1636</v>
      </c>
      <c r="F212" s="186" t="s">
        <v>1637</v>
      </c>
      <c r="G212" s="187" t="s">
        <v>261</v>
      </c>
      <c r="H212" s="188">
        <v>10.786</v>
      </c>
      <c r="I212" s="189"/>
      <c r="J212" s="190">
        <f>ROUND(I212*H212,2)</f>
        <v>0</v>
      </c>
      <c r="K212" s="186" t="s">
        <v>244</v>
      </c>
      <c r="L212" s="38"/>
      <c r="M212" s="191" t="s">
        <v>1</v>
      </c>
      <c r="N212" s="192" t="s">
        <v>41</v>
      </c>
      <c r="O212" s="60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7" t="s">
        <v>245</v>
      </c>
      <c r="AT212" s="17" t="s">
        <v>240</v>
      </c>
      <c r="AU212" s="17" t="s">
        <v>79</v>
      </c>
      <c r="AY212" s="17" t="s">
        <v>238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77</v>
      </c>
      <c r="BK212" s="195">
        <f>ROUND(I212*H212,2)</f>
        <v>0</v>
      </c>
      <c r="BL212" s="17" t="s">
        <v>245</v>
      </c>
      <c r="BM212" s="17" t="s">
        <v>1638</v>
      </c>
    </row>
    <row r="213" spans="2:47" s="1" customFormat="1" ht="18">
      <c r="B213" s="34"/>
      <c r="C213" s="35"/>
      <c r="D213" s="196" t="s">
        <v>247</v>
      </c>
      <c r="E213" s="35"/>
      <c r="F213" s="197" t="s">
        <v>1639</v>
      </c>
      <c r="G213" s="35"/>
      <c r="H213" s="35"/>
      <c r="I213" s="113"/>
      <c r="J213" s="35"/>
      <c r="K213" s="35"/>
      <c r="L213" s="38"/>
      <c r="M213" s="198"/>
      <c r="N213" s="60"/>
      <c r="O213" s="60"/>
      <c r="P213" s="60"/>
      <c r="Q213" s="60"/>
      <c r="R213" s="60"/>
      <c r="S213" s="60"/>
      <c r="T213" s="61"/>
      <c r="AT213" s="17" t="s">
        <v>247</v>
      </c>
      <c r="AU213" s="17" t="s">
        <v>79</v>
      </c>
    </row>
    <row r="214" spans="2:51" s="12" customFormat="1" ht="10">
      <c r="B214" s="199"/>
      <c r="C214" s="200"/>
      <c r="D214" s="196" t="s">
        <v>249</v>
      </c>
      <c r="E214" s="201" t="s">
        <v>1504</v>
      </c>
      <c r="F214" s="202" t="s">
        <v>1640</v>
      </c>
      <c r="G214" s="200"/>
      <c r="H214" s="203">
        <v>10.786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249</v>
      </c>
      <c r="AU214" s="209" t="s">
        <v>79</v>
      </c>
      <c r="AV214" s="12" t="s">
        <v>79</v>
      </c>
      <c r="AW214" s="12" t="s">
        <v>32</v>
      </c>
      <c r="AX214" s="12" t="s">
        <v>77</v>
      </c>
      <c r="AY214" s="209" t="s">
        <v>238</v>
      </c>
    </row>
    <row r="215" spans="2:65" s="1" customFormat="1" ht="19" customHeight="1">
      <c r="B215" s="34"/>
      <c r="C215" s="184" t="s">
        <v>452</v>
      </c>
      <c r="D215" s="184" t="s">
        <v>240</v>
      </c>
      <c r="E215" s="185" t="s">
        <v>710</v>
      </c>
      <c r="F215" s="186" t="s">
        <v>711</v>
      </c>
      <c r="G215" s="187" t="s">
        <v>261</v>
      </c>
      <c r="H215" s="188">
        <v>347.67</v>
      </c>
      <c r="I215" s="189"/>
      <c r="J215" s="190">
        <f>ROUND(I215*H215,2)</f>
        <v>0</v>
      </c>
      <c r="K215" s="186" t="s">
        <v>244</v>
      </c>
      <c r="L215" s="38"/>
      <c r="M215" s="191" t="s">
        <v>1</v>
      </c>
      <c r="N215" s="192" t="s">
        <v>41</v>
      </c>
      <c r="O215" s="60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17" t="s">
        <v>245</v>
      </c>
      <c r="AT215" s="17" t="s">
        <v>240</v>
      </c>
      <c r="AU215" s="17" t="s">
        <v>79</v>
      </c>
      <c r="AY215" s="17" t="s">
        <v>238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17" t="s">
        <v>77</v>
      </c>
      <c r="BK215" s="195">
        <f>ROUND(I215*H215,2)</f>
        <v>0</v>
      </c>
      <c r="BL215" s="17" t="s">
        <v>245</v>
      </c>
      <c r="BM215" s="17" t="s">
        <v>1641</v>
      </c>
    </row>
    <row r="216" spans="2:47" s="1" customFormat="1" ht="18">
      <c r="B216" s="34"/>
      <c r="C216" s="35"/>
      <c r="D216" s="196" t="s">
        <v>247</v>
      </c>
      <c r="E216" s="35"/>
      <c r="F216" s="197" t="s">
        <v>713</v>
      </c>
      <c r="G216" s="35"/>
      <c r="H216" s="35"/>
      <c r="I216" s="113"/>
      <c r="J216" s="35"/>
      <c r="K216" s="35"/>
      <c r="L216" s="38"/>
      <c r="M216" s="198"/>
      <c r="N216" s="60"/>
      <c r="O216" s="60"/>
      <c r="P216" s="60"/>
      <c r="Q216" s="60"/>
      <c r="R216" s="60"/>
      <c r="S216" s="60"/>
      <c r="T216" s="61"/>
      <c r="AT216" s="17" t="s">
        <v>247</v>
      </c>
      <c r="AU216" s="17" t="s">
        <v>79</v>
      </c>
    </row>
    <row r="217" spans="2:51" s="12" customFormat="1" ht="10">
      <c r="B217" s="199"/>
      <c r="C217" s="200"/>
      <c r="D217" s="196" t="s">
        <v>249</v>
      </c>
      <c r="E217" s="201" t="s">
        <v>134</v>
      </c>
      <c r="F217" s="202" t="s">
        <v>1642</v>
      </c>
      <c r="G217" s="200"/>
      <c r="H217" s="203">
        <v>347.67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249</v>
      </c>
      <c r="AU217" s="209" t="s">
        <v>79</v>
      </c>
      <c r="AV217" s="12" t="s">
        <v>79</v>
      </c>
      <c r="AW217" s="12" t="s">
        <v>32</v>
      </c>
      <c r="AX217" s="12" t="s">
        <v>77</v>
      </c>
      <c r="AY217" s="209" t="s">
        <v>238</v>
      </c>
    </row>
    <row r="218" spans="2:65" s="1" customFormat="1" ht="19" customHeight="1">
      <c r="B218" s="34"/>
      <c r="C218" s="184" t="s">
        <v>457</v>
      </c>
      <c r="D218" s="184" t="s">
        <v>240</v>
      </c>
      <c r="E218" s="185" t="s">
        <v>1643</v>
      </c>
      <c r="F218" s="186" t="s">
        <v>1644</v>
      </c>
      <c r="G218" s="187" t="s">
        <v>261</v>
      </c>
      <c r="H218" s="188">
        <v>10.786</v>
      </c>
      <c r="I218" s="189"/>
      <c r="J218" s="190">
        <f>ROUND(I218*H218,2)</f>
        <v>0</v>
      </c>
      <c r="K218" s="186" t="s">
        <v>244</v>
      </c>
      <c r="L218" s="38"/>
      <c r="M218" s="191" t="s">
        <v>1</v>
      </c>
      <c r="N218" s="192" t="s">
        <v>41</v>
      </c>
      <c r="O218" s="60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17" t="s">
        <v>245</v>
      </c>
      <c r="AT218" s="17" t="s">
        <v>240</v>
      </c>
      <c r="AU218" s="17" t="s">
        <v>79</v>
      </c>
      <c r="AY218" s="17" t="s">
        <v>238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77</v>
      </c>
      <c r="BK218" s="195">
        <f>ROUND(I218*H218,2)</f>
        <v>0</v>
      </c>
      <c r="BL218" s="17" t="s">
        <v>245</v>
      </c>
      <c r="BM218" s="17" t="s">
        <v>1645</v>
      </c>
    </row>
    <row r="219" spans="2:47" s="1" customFormat="1" ht="18">
      <c r="B219" s="34"/>
      <c r="C219" s="35"/>
      <c r="D219" s="196" t="s">
        <v>247</v>
      </c>
      <c r="E219" s="35"/>
      <c r="F219" s="197" t="s">
        <v>1646</v>
      </c>
      <c r="G219" s="35"/>
      <c r="H219" s="35"/>
      <c r="I219" s="113"/>
      <c r="J219" s="35"/>
      <c r="K219" s="35"/>
      <c r="L219" s="38"/>
      <c r="M219" s="198"/>
      <c r="N219" s="60"/>
      <c r="O219" s="60"/>
      <c r="P219" s="60"/>
      <c r="Q219" s="60"/>
      <c r="R219" s="60"/>
      <c r="S219" s="60"/>
      <c r="T219" s="61"/>
      <c r="AT219" s="17" t="s">
        <v>247</v>
      </c>
      <c r="AU219" s="17" t="s">
        <v>79</v>
      </c>
    </row>
    <row r="220" spans="2:51" s="12" customFormat="1" ht="10">
      <c r="B220" s="199"/>
      <c r="C220" s="200"/>
      <c r="D220" s="196" t="s">
        <v>249</v>
      </c>
      <c r="E220" s="201" t="s">
        <v>1</v>
      </c>
      <c r="F220" s="202" t="s">
        <v>1504</v>
      </c>
      <c r="G220" s="200"/>
      <c r="H220" s="203">
        <v>10.786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249</v>
      </c>
      <c r="AU220" s="209" t="s">
        <v>79</v>
      </c>
      <c r="AV220" s="12" t="s">
        <v>79</v>
      </c>
      <c r="AW220" s="12" t="s">
        <v>32</v>
      </c>
      <c r="AX220" s="12" t="s">
        <v>77</v>
      </c>
      <c r="AY220" s="209" t="s">
        <v>238</v>
      </c>
    </row>
    <row r="221" spans="2:65" s="1" customFormat="1" ht="19" customHeight="1">
      <c r="B221" s="34"/>
      <c r="C221" s="184" t="s">
        <v>463</v>
      </c>
      <c r="D221" s="184" t="s">
        <v>240</v>
      </c>
      <c r="E221" s="185" t="s">
        <v>1647</v>
      </c>
      <c r="F221" s="186" t="s">
        <v>1648</v>
      </c>
      <c r="G221" s="187" t="s">
        <v>261</v>
      </c>
      <c r="H221" s="188">
        <v>647.16</v>
      </c>
      <c r="I221" s="189"/>
      <c r="J221" s="190">
        <f>ROUND(I221*H221,2)</f>
        <v>0</v>
      </c>
      <c r="K221" s="186" t="s">
        <v>244</v>
      </c>
      <c r="L221" s="38"/>
      <c r="M221" s="191" t="s">
        <v>1</v>
      </c>
      <c r="N221" s="192" t="s">
        <v>41</v>
      </c>
      <c r="O221" s="60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AR221" s="17" t="s">
        <v>245</v>
      </c>
      <c r="AT221" s="17" t="s">
        <v>240</v>
      </c>
      <c r="AU221" s="17" t="s">
        <v>79</v>
      </c>
      <c r="AY221" s="17" t="s">
        <v>238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7" t="s">
        <v>77</v>
      </c>
      <c r="BK221" s="195">
        <f>ROUND(I221*H221,2)</f>
        <v>0</v>
      </c>
      <c r="BL221" s="17" t="s">
        <v>245</v>
      </c>
      <c r="BM221" s="17" t="s">
        <v>1649</v>
      </c>
    </row>
    <row r="222" spans="2:47" s="1" customFormat="1" ht="18">
      <c r="B222" s="34"/>
      <c r="C222" s="35"/>
      <c r="D222" s="196" t="s">
        <v>247</v>
      </c>
      <c r="E222" s="35"/>
      <c r="F222" s="197" t="s">
        <v>1650</v>
      </c>
      <c r="G222" s="35"/>
      <c r="H222" s="35"/>
      <c r="I222" s="113"/>
      <c r="J222" s="35"/>
      <c r="K222" s="35"/>
      <c r="L222" s="38"/>
      <c r="M222" s="198"/>
      <c r="N222" s="60"/>
      <c r="O222" s="60"/>
      <c r="P222" s="60"/>
      <c r="Q222" s="60"/>
      <c r="R222" s="60"/>
      <c r="S222" s="60"/>
      <c r="T222" s="61"/>
      <c r="AT222" s="17" t="s">
        <v>247</v>
      </c>
      <c r="AU222" s="17" t="s">
        <v>79</v>
      </c>
    </row>
    <row r="223" spans="2:51" s="12" customFormat="1" ht="10">
      <c r="B223" s="199"/>
      <c r="C223" s="200"/>
      <c r="D223" s="196" t="s">
        <v>249</v>
      </c>
      <c r="E223" s="201" t="s">
        <v>1</v>
      </c>
      <c r="F223" s="202" t="s">
        <v>1651</v>
      </c>
      <c r="G223" s="200"/>
      <c r="H223" s="203">
        <v>647.16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249</v>
      </c>
      <c r="AU223" s="209" t="s">
        <v>79</v>
      </c>
      <c r="AV223" s="12" t="s">
        <v>79</v>
      </c>
      <c r="AW223" s="12" t="s">
        <v>32</v>
      </c>
      <c r="AX223" s="12" t="s">
        <v>77</v>
      </c>
      <c r="AY223" s="209" t="s">
        <v>238</v>
      </c>
    </row>
    <row r="224" spans="2:65" s="1" customFormat="1" ht="19" customHeight="1">
      <c r="B224" s="34"/>
      <c r="C224" s="184" t="s">
        <v>469</v>
      </c>
      <c r="D224" s="184" t="s">
        <v>240</v>
      </c>
      <c r="E224" s="185" t="s">
        <v>716</v>
      </c>
      <c r="F224" s="186" t="s">
        <v>717</v>
      </c>
      <c r="G224" s="187" t="s">
        <v>261</v>
      </c>
      <c r="H224" s="188">
        <v>52150.5</v>
      </c>
      <c r="I224" s="189"/>
      <c r="J224" s="190">
        <f>ROUND(I224*H224,2)</f>
        <v>0</v>
      </c>
      <c r="K224" s="186" t="s">
        <v>244</v>
      </c>
      <c r="L224" s="38"/>
      <c r="M224" s="191" t="s">
        <v>1</v>
      </c>
      <c r="N224" s="192" t="s">
        <v>41</v>
      </c>
      <c r="O224" s="60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17" t="s">
        <v>245</v>
      </c>
      <c r="AT224" s="17" t="s">
        <v>240</v>
      </c>
      <c r="AU224" s="17" t="s">
        <v>79</v>
      </c>
      <c r="AY224" s="17" t="s">
        <v>238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7" t="s">
        <v>77</v>
      </c>
      <c r="BK224" s="195">
        <f>ROUND(I224*H224,2)</f>
        <v>0</v>
      </c>
      <c r="BL224" s="17" t="s">
        <v>245</v>
      </c>
      <c r="BM224" s="17" t="s">
        <v>1652</v>
      </c>
    </row>
    <row r="225" spans="2:47" s="1" customFormat="1" ht="18">
      <c r="B225" s="34"/>
      <c r="C225" s="35"/>
      <c r="D225" s="196" t="s">
        <v>247</v>
      </c>
      <c r="E225" s="35"/>
      <c r="F225" s="197" t="s">
        <v>719</v>
      </c>
      <c r="G225" s="35"/>
      <c r="H225" s="35"/>
      <c r="I225" s="113"/>
      <c r="J225" s="35"/>
      <c r="K225" s="35"/>
      <c r="L225" s="38"/>
      <c r="M225" s="198"/>
      <c r="N225" s="60"/>
      <c r="O225" s="60"/>
      <c r="P225" s="60"/>
      <c r="Q225" s="60"/>
      <c r="R225" s="60"/>
      <c r="S225" s="60"/>
      <c r="T225" s="61"/>
      <c r="AT225" s="17" t="s">
        <v>247</v>
      </c>
      <c r="AU225" s="17" t="s">
        <v>79</v>
      </c>
    </row>
    <row r="226" spans="2:51" s="12" customFormat="1" ht="10">
      <c r="B226" s="199"/>
      <c r="C226" s="200"/>
      <c r="D226" s="196" t="s">
        <v>249</v>
      </c>
      <c r="E226" s="201" t="s">
        <v>1</v>
      </c>
      <c r="F226" s="202" t="s">
        <v>720</v>
      </c>
      <c r="G226" s="200"/>
      <c r="H226" s="203">
        <v>52150.5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249</v>
      </c>
      <c r="AU226" s="209" t="s">
        <v>79</v>
      </c>
      <c r="AV226" s="12" t="s">
        <v>79</v>
      </c>
      <c r="AW226" s="12" t="s">
        <v>32</v>
      </c>
      <c r="AX226" s="12" t="s">
        <v>77</v>
      </c>
      <c r="AY226" s="209" t="s">
        <v>238</v>
      </c>
    </row>
    <row r="227" spans="2:65" s="1" customFormat="1" ht="19" customHeight="1">
      <c r="B227" s="34"/>
      <c r="C227" s="184" t="s">
        <v>475</v>
      </c>
      <c r="D227" s="184" t="s">
        <v>240</v>
      </c>
      <c r="E227" s="185" t="s">
        <v>1653</v>
      </c>
      <c r="F227" s="186" t="s">
        <v>1654</v>
      </c>
      <c r="G227" s="187" t="s">
        <v>261</v>
      </c>
      <c r="H227" s="188">
        <v>10.786</v>
      </c>
      <c r="I227" s="189"/>
      <c r="J227" s="190">
        <f>ROUND(I227*H227,2)</f>
        <v>0</v>
      </c>
      <c r="K227" s="186" t="s">
        <v>244</v>
      </c>
      <c r="L227" s="38"/>
      <c r="M227" s="191" t="s">
        <v>1</v>
      </c>
      <c r="N227" s="192" t="s">
        <v>41</v>
      </c>
      <c r="O227" s="60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AR227" s="17" t="s">
        <v>245</v>
      </c>
      <c r="AT227" s="17" t="s">
        <v>240</v>
      </c>
      <c r="AU227" s="17" t="s">
        <v>79</v>
      </c>
      <c r="AY227" s="17" t="s">
        <v>238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7" t="s">
        <v>77</v>
      </c>
      <c r="BK227" s="195">
        <f>ROUND(I227*H227,2)</f>
        <v>0</v>
      </c>
      <c r="BL227" s="17" t="s">
        <v>245</v>
      </c>
      <c r="BM227" s="17" t="s">
        <v>1655</v>
      </c>
    </row>
    <row r="228" spans="2:47" s="1" customFormat="1" ht="18">
      <c r="B228" s="34"/>
      <c r="C228" s="35"/>
      <c r="D228" s="196" t="s">
        <v>247</v>
      </c>
      <c r="E228" s="35"/>
      <c r="F228" s="197" t="s">
        <v>1656</v>
      </c>
      <c r="G228" s="35"/>
      <c r="H228" s="35"/>
      <c r="I228" s="113"/>
      <c r="J228" s="35"/>
      <c r="K228" s="35"/>
      <c r="L228" s="38"/>
      <c r="M228" s="198"/>
      <c r="N228" s="60"/>
      <c r="O228" s="60"/>
      <c r="P228" s="60"/>
      <c r="Q228" s="60"/>
      <c r="R228" s="60"/>
      <c r="S228" s="60"/>
      <c r="T228" s="61"/>
      <c r="AT228" s="17" t="s">
        <v>247</v>
      </c>
      <c r="AU228" s="17" t="s">
        <v>79</v>
      </c>
    </row>
    <row r="229" spans="2:51" s="12" customFormat="1" ht="10">
      <c r="B229" s="199"/>
      <c r="C229" s="200"/>
      <c r="D229" s="196" t="s">
        <v>249</v>
      </c>
      <c r="E229" s="201" t="s">
        <v>1</v>
      </c>
      <c r="F229" s="202" t="s">
        <v>1504</v>
      </c>
      <c r="G229" s="200"/>
      <c r="H229" s="203">
        <v>10.786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249</v>
      </c>
      <c r="AU229" s="209" t="s">
        <v>79</v>
      </c>
      <c r="AV229" s="12" t="s">
        <v>79</v>
      </c>
      <c r="AW229" s="12" t="s">
        <v>32</v>
      </c>
      <c r="AX229" s="12" t="s">
        <v>77</v>
      </c>
      <c r="AY229" s="209" t="s">
        <v>238</v>
      </c>
    </row>
    <row r="230" spans="2:65" s="1" customFormat="1" ht="19" customHeight="1">
      <c r="B230" s="34"/>
      <c r="C230" s="184" t="s">
        <v>482</v>
      </c>
      <c r="D230" s="184" t="s">
        <v>240</v>
      </c>
      <c r="E230" s="185" t="s">
        <v>722</v>
      </c>
      <c r="F230" s="186" t="s">
        <v>723</v>
      </c>
      <c r="G230" s="187" t="s">
        <v>261</v>
      </c>
      <c r="H230" s="188">
        <v>347.67</v>
      </c>
      <c r="I230" s="189"/>
      <c r="J230" s="190">
        <f>ROUND(I230*H230,2)</f>
        <v>0</v>
      </c>
      <c r="K230" s="186" t="s">
        <v>244</v>
      </c>
      <c r="L230" s="38"/>
      <c r="M230" s="191" t="s">
        <v>1</v>
      </c>
      <c r="N230" s="192" t="s">
        <v>41</v>
      </c>
      <c r="O230" s="60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AR230" s="17" t="s">
        <v>245</v>
      </c>
      <c r="AT230" s="17" t="s">
        <v>240</v>
      </c>
      <c r="AU230" s="17" t="s">
        <v>79</v>
      </c>
      <c r="AY230" s="17" t="s">
        <v>238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7" t="s">
        <v>77</v>
      </c>
      <c r="BK230" s="195">
        <f>ROUND(I230*H230,2)</f>
        <v>0</v>
      </c>
      <c r="BL230" s="17" t="s">
        <v>245</v>
      </c>
      <c r="BM230" s="17" t="s">
        <v>1657</v>
      </c>
    </row>
    <row r="231" spans="2:47" s="1" customFormat="1" ht="18">
      <c r="B231" s="34"/>
      <c r="C231" s="35"/>
      <c r="D231" s="196" t="s">
        <v>247</v>
      </c>
      <c r="E231" s="35"/>
      <c r="F231" s="197" t="s">
        <v>725</v>
      </c>
      <c r="G231" s="35"/>
      <c r="H231" s="35"/>
      <c r="I231" s="113"/>
      <c r="J231" s="35"/>
      <c r="K231" s="35"/>
      <c r="L231" s="38"/>
      <c r="M231" s="198"/>
      <c r="N231" s="60"/>
      <c r="O231" s="60"/>
      <c r="P231" s="60"/>
      <c r="Q231" s="60"/>
      <c r="R231" s="60"/>
      <c r="S231" s="60"/>
      <c r="T231" s="61"/>
      <c r="AT231" s="17" t="s">
        <v>247</v>
      </c>
      <c r="AU231" s="17" t="s">
        <v>79</v>
      </c>
    </row>
    <row r="232" spans="2:51" s="12" customFormat="1" ht="10">
      <c r="B232" s="199"/>
      <c r="C232" s="200"/>
      <c r="D232" s="196" t="s">
        <v>249</v>
      </c>
      <c r="E232" s="201" t="s">
        <v>1</v>
      </c>
      <c r="F232" s="202" t="s">
        <v>134</v>
      </c>
      <c r="G232" s="200"/>
      <c r="H232" s="203">
        <v>347.67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249</v>
      </c>
      <c r="AU232" s="209" t="s">
        <v>79</v>
      </c>
      <c r="AV232" s="12" t="s">
        <v>79</v>
      </c>
      <c r="AW232" s="12" t="s">
        <v>32</v>
      </c>
      <c r="AX232" s="12" t="s">
        <v>77</v>
      </c>
      <c r="AY232" s="209" t="s">
        <v>238</v>
      </c>
    </row>
    <row r="233" spans="2:65" s="1" customFormat="1" ht="19" customHeight="1">
      <c r="B233" s="34"/>
      <c r="C233" s="184" t="s">
        <v>487</v>
      </c>
      <c r="D233" s="184" t="s">
        <v>240</v>
      </c>
      <c r="E233" s="185" t="s">
        <v>754</v>
      </c>
      <c r="F233" s="186" t="s">
        <v>755</v>
      </c>
      <c r="G233" s="187" t="s">
        <v>281</v>
      </c>
      <c r="H233" s="188">
        <v>12</v>
      </c>
      <c r="I233" s="189"/>
      <c r="J233" s="190">
        <f>ROUND(I233*H233,2)</f>
        <v>0</v>
      </c>
      <c r="K233" s="186" t="s">
        <v>244</v>
      </c>
      <c r="L233" s="38"/>
      <c r="M233" s="191" t="s">
        <v>1</v>
      </c>
      <c r="N233" s="192" t="s">
        <v>41</v>
      </c>
      <c r="O233" s="60"/>
      <c r="P233" s="193">
        <f>O233*H233</f>
        <v>0</v>
      </c>
      <c r="Q233" s="193">
        <v>0.00098</v>
      </c>
      <c r="R233" s="193">
        <f>Q233*H233</f>
        <v>0.01176</v>
      </c>
      <c r="S233" s="193">
        <v>0</v>
      </c>
      <c r="T233" s="194">
        <f>S233*H233</f>
        <v>0</v>
      </c>
      <c r="AR233" s="17" t="s">
        <v>245</v>
      </c>
      <c r="AT233" s="17" t="s">
        <v>240</v>
      </c>
      <c r="AU233" s="17" t="s">
        <v>79</v>
      </c>
      <c r="AY233" s="17" t="s">
        <v>238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7" t="s">
        <v>77</v>
      </c>
      <c r="BK233" s="195">
        <f>ROUND(I233*H233,2)</f>
        <v>0</v>
      </c>
      <c r="BL233" s="17" t="s">
        <v>245</v>
      </c>
      <c r="BM233" s="17" t="s">
        <v>1658</v>
      </c>
    </row>
    <row r="234" spans="2:47" s="1" customFormat="1" ht="18">
      <c r="B234" s="34"/>
      <c r="C234" s="35"/>
      <c r="D234" s="196" t="s">
        <v>247</v>
      </c>
      <c r="E234" s="35"/>
      <c r="F234" s="197" t="s">
        <v>757</v>
      </c>
      <c r="G234" s="35"/>
      <c r="H234" s="35"/>
      <c r="I234" s="113"/>
      <c r="J234" s="35"/>
      <c r="K234" s="35"/>
      <c r="L234" s="38"/>
      <c r="M234" s="198"/>
      <c r="N234" s="60"/>
      <c r="O234" s="60"/>
      <c r="P234" s="60"/>
      <c r="Q234" s="60"/>
      <c r="R234" s="60"/>
      <c r="S234" s="60"/>
      <c r="T234" s="61"/>
      <c r="AT234" s="17" t="s">
        <v>247</v>
      </c>
      <c r="AU234" s="17" t="s">
        <v>79</v>
      </c>
    </row>
    <row r="235" spans="2:65" s="1" customFormat="1" ht="19" customHeight="1">
      <c r="B235" s="34"/>
      <c r="C235" s="184" t="s">
        <v>492</v>
      </c>
      <c r="D235" s="184" t="s">
        <v>240</v>
      </c>
      <c r="E235" s="185" t="s">
        <v>1659</v>
      </c>
      <c r="F235" s="186" t="s">
        <v>1660</v>
      </c>
      <c r="G235" s="187" t="s">
        <v>390</v>
      </c>
      <c r="H235" s="188">
        <v>3</v>
      </c>
      <c r="I235" s="189"/>
      <c r="J235" s="190">
        <f>ROUND(I235*H235,2)</f>
        <v>0</v>
      </c>
      <c r="K235" s="186" t="s">
        <v>244</v>
      </c>
      <c r="L235" s="38"/>
      <c r="M235" s="191" t="s">
        <v>1</v>
      </c>
      <c r="N235" s="192" t="s">
        <v>41</v>
      </c>
      <c r="O235" s="60"/>
      <c r="P235" s="193">
        <f>O235*H235</f>
        <v>0</v>
      </c>
      <c r="Q235" s="193">
        <v>0.00025</v>
      </c>
      <c r="R235" s="193">
        <f>Q235*H235</f>
        <v>0.00075</v>
      </c>
      <c r="S235" s="193">
        <v>0</v>
      </c>
      <c r="T235" s="194">
        <f>S235*H235</f>
        <v>0</v>
      </c>
      <c r="AR235" s="17" t="s">
        <v>245</v>
      </c>
      <c r="AT235" s="17" t="s">
        <v>240</v>
      </c>
      <c r="AU235" s="17" t="s">
        <v>79</v>
      </c>
      <c r="AY235" s="17" t="s">
        <v>238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7" t="s">
        <v>77</v>
      </c>
      <c r="BK235" s="195">
        <f>ROUND(I235*H235,2)</f>
        <v>0</v>
      </c>
      <c r="BL235" s="17" t="s">
        <v>245</v>
      </c>
      <c r="BM235" s="17" t="s">
        <v>1661</v>
      </c>
    </row>
    <row r="236" spans="2:47" s="1" customFormat="1" ht="18">
      <c r="B236" s="34"/>
      <c r="C236" s="35"/>
      <c r="D236" s="196" t="s">
        <v>247</v>
      </c>
      <c r="E236" s="35"/>
      <c r="F236" s="197" t="s">
        <v>1662</v>
      </c>
      <c r="G236" s="35"/>
      <c r="H236" s="35"/>
      <c r="I236" s="113"/>
      <c r="J236" s="35"/>
      <c r="K236" s="35"/>
      <c r="L236" s="38"/>
      <c r="M236" s="198"/>
      <c r="N236" s="60"/>
      <c r="O236" s="60"/>
      <c r="P236" s="60"/>
      <c r="Q236" s="60"/>
      <c r="R236" s="60"/>
      <c r="S236" s="60"/>
      <c r="T236" s="61"/>
      <c r="AT236" s="17" t="s">
        <v>247</v>
      </c>
      <c r="AU236" s="17" t="s">
        <v>79</v>
      </c>
    </row>
    <row r="237" spans="2:65" s="1" customFormat="1" ht="19" customHeight="1">
      <c r="B237" s="34"/>
      <c r="C237" s="221" t="s">
        <v>176</v>
      </c>
      <c r="D237" s="221" t="s">
        <v>361</v>
      </c>
      <c r="E237" s="222" t="s">
        <v>1663</v>
      </c>
      <c r="F237" s="223" t="s">
        <v>1664</v>
      </c>
      <c r="G237" s="224" t="s">
        <v>390</v>
      </c>
      <c r="H237" s="225">
        <v>3</v>
      </c>
      <c r="I237" s="226"/>
      <c r="J237" s="227">
        <f>ROUND(I237*H237,2)</f>
        <v>0</v>
      </c>
      <c r="K237" s="223" t="s">
        <v>1</v>
      </c>
      <c r="L237" s="228"/>
      <c r="M237" s="229" t="s">
        <v>1</v>
      </c>
      <c r="N237" s="230" t="s">
        <v>41</v>
      </c>
      <c r="O237" s="60"/>
      <c r="P237" s="193">
        <f>O237*H237</f>
        <v>0</v>
      </c>
      <c r="Q237" s="193">
        <v>0.015</v>
      </c>
      <c r="R237" s="193">
        <f>Q237*H237</f>
        <v>0.045</v>
      </c>
      <c r="S237" s="193">
        <v>0</v>
      </c>
      <c r="T237" s="194">
        <f>S237*H237</f>
        <v>0</v>
      </c>
      <c r="AR237" s="17" t="s">
        <v>288</v>
      </c>
      <c r="AT237" s="17" t="s">
        <v>361</v>
      </c>
      <c r="AU237" s="17" t="s">
        <v>79</v>
      </c>
      <c r="AY237" s="17" t="s">
        <v>238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7" t="s">
        <v>77</v>
      </c>
      <c r="BK237" s="195">
        <f>ROUND(I237*H237,2)</f>
        <v>0</v>
      </c>
      <c r="BL237" s="17" t="s">
        <v>245</v>
      </c>
      <c r="BM237" s="17" t="s">
        <v>1665</v>
      </c>
    </row>
    <row r="238" spans="2:51" s="12" customFormat="1" ht="10">
      <c r="B238" s="199"/>
      <c r="C238" s="200"/>
      <c r="D238" s="196" t="s">
        <v>249</v>
      </c>
      <c r="E238" s="201" t="s">
        <v>1</v>
      </c>
      <c r="F238" s="202" t="s">
        <v>1666</v>
      </c>
      <c r="G238" s="200"/>
      <c r="H238" s="203">
        <v>3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249</v>
      </c>
      <c r="AU238" s="209" t="s">
        <v>79</v>
      </c>
      <c r="AV238" s="12" t="s">
        <v>79</v>
      </c>
      <c r="AW238" s="12" t="s">
        <v>32</v>
      </c>
      <c r="AX238" s="12" t="s">
        <v>77</v>
      </c>
      <c r="AY238" s="209" t="s">
        <v>238</v>
      </c>
    </row>
    <row r="239" spans="2:65" s="1" customFormat="1" ht="19" customHeight="1">
      <c r="B239" s="34"/>
      <c r="C239" s="184" t="s">
        <v>502</v>
      </c>
      <c r="D239" s="184" t="s">
        <v>240</v>
      </c>
      <c r="E239" s="185" t="s">
        <v>802</v>
      </c>
      <c r="F239" s="186" t="s">
        <v>803</v>
      </c>
      <c r="G239" s="187" t="s">
        <v>390</v>
      </c>
      <c r="H239" s="188">
        <v>32</v>
      </c>
      <c r="I239" s="189"/>
      <c r="J239" s="190">
        <f>ROUND(I239*H239,2)</f>
        <v>0</v>
      </c>
      <c r="K239" s="186" t="s">
        <v>244</v>
      </c>
      <c r="L239" s="38"/>
      <c r="M239" s="191" t="s">
        <v>1</v>
      </c>
      <c r="N239" s="192" t="s">
        <v>41</v>
      </c>
      <c r="O239" s="60"/>
      <c r="P239" s="193">
        <f>O239*H239</f>
        <v>0</v>
      </c>
      <c r="Q239" s="193">
        <v>1E-05</v>
      </c>
      <c r="R239" s="193">
        <f>Q239*H239</f>
        <v>0.00032</v>
      </c>
      <c r="S239" s="193">
        <v>0</v>
      </c>
      <c r="T239" s="194">
        <f>S239*H239</f>
        <v>0</v>
      </c>
      <c r="AR239" s="17" t="s">
        <v>245</v>
      </c>
      <c r="AT239" s="17" t="s">
        <v>240</v>
      </c>
      <c r="AU239" s="17" t="s">
        <v>79</v>
      </c>
      <c r="AY239" s="17" t="s">
        <v>238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7" t="s">
        <v>77</v>
      </c>
      <c r="BK239" s="195">
        <f>ROUND(I239*H239,2)</f>
        <v>0</v>
      </c>
      <c r="BL239" s="17" t="s">
        <v>245</v>
      </c>
      <c r="BM239" s="17" t="s">
        <v>1667</v>
      </c>
    </row>
    <row r="240" spans="2:47" s="1" customFormat="1" ht="18">
      <c r="B240" s="34"/>
      <c r="C240" s="35"/>
      <c r="D240" s="196" t="s">
        <v>247</v>
      </c>
      <c r="E240" s="35"/>
      <c r="F240" s="197" t="s">
        <v>1668</v>
      </c>
      <c r="G240" s="35"/>
      <c r="H240" s="35"/>
      <c r="I240" s="113"/>
      <c r="J240" s="35"/>
      <c r="K240" s="35"/>
      <c r="L240" s="38"/>
      <c r="M240" s="198"/>
      <c r="N240" s="60"/>
      <c r="O240" s="60"/>
      <c r="P240" s="60"/>
      <c r="Q240" s="60"/>
      <c r="R240" s="60"/>
      <c r="S240" s="60"/>
      <c r="T240" s="61"/>
      <c r="AT240" s="17" t="s">
        <v>247</v>
      </c>
      <c r="AU240" s="17" t="s">
        <v>79</v>
      </c>
    </row>
    <row r="241" spans="2:51" s="12" customFormat="1" ht="10">
      <c r="B241" s="199"/>
      <c r="C241" s="200"/>
      <c r="D241" s="196" t="s">
        <v>249</v>
      </c>
      <c r="E241" s="201" t="s">
        <v>1</v>
      </c>
      <c r="F241" s="202" t="s">
        <v>1669</v>
      </c>
      <c r="G241" s="200"/>
      <c r="H241" s="203">
        <v>12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249</v>
      </c>
      <c r="AU241" s="209" t="s">
        <v>79</v>
      </c>
      <c r="AV241" s="12" t="s">
        <v>79</v>
      </c>
      <c r="AW241" s="12" t="s">
        <v>32</v>
      </c>
      <c r="AX241" s="12" t="s">
        <v>70</v>
      </c>
      <c r="AY241" s="209" t="s">
        <v>238</v>
      </c>
    </row>
    <row r="242" spans="2:51" s="12" customFormat="1" ht="10">
      <c r="B242" s="199"/>
      <c r="C242" s="200"/>
      <c r="D242" s="196" t="s">
        <v>249</v>
      </c>
      <c r="E242" s="201" t="s">
        <v>1</v>
      </c>
      <c r="F242" s="202" t="s">
        <v>1670</v>
      </c>
      <c r="G242" s="200"/>
      <c r="H242" s="203">
        <v>20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249</v>
      </c>
      <c r="AU242" s="209" t="s">
        <v>79</v>
      </c>
      <c r="AV242" s="12" t="s">
        <v>79</v>
      </c>
      <c r="AW242" s="12" t="s">
        <v>32</v>
      </c>
      <c r="AX242" s="12" t="s">
        <v>70</v>
      </c>
      <c r="AY242" s="209" t="s">
        <v>238</v>
      </c>
    </row>
    <row r="243" spans="2:51" s="13" customFormat="1" ht="10">
      <c r="B243" s="210"/>
      <c r="C243" s="211"/>
      <c r="D243" s="196" t="s">
        <v>249</v>
      </c>
      <c r="E243" s="212" t="s">
        <v>1</v>
      </c>
      <c r="F243" s="213" t="s">
        <v>252</v>
      </c>
      <c r="G243" s="211"/>
      <c r="H243" s="214">
        <v>32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249</v>
      </c>
      <c r="AU243" s="220" t="s">
        <v>79</v>
      </c>
      <c r="AV243" s="13" t="s">
        <v>245</v>
      </c>
      <c r="AW243" s="13" t="s">
        <v>32</v>
      </c>
      <c r="AX243" s="13" t="s">
        <v>77</v>
      </c>
      <c r="AY243" s="220" t="s">
        <v>238</v>
      </c>
    </row>
    <row r="244" spans="2:65" s="1" customFormat="1" ht="14.5" customHeight="1">
      <c r="B244" s="34"/>
      <c r="C244" s="184" t="s">
        <v>508</v>
      </c>
      <c r="D244" s="184" t="s">
        <v>240</v>
      </c>
      <c r="E244" s="185" t="s">
        <v>766</v>
      </c>
      <c r="F244" s="186" t="s">
        <v>1671</v>
      </c>
      <c r="G244" s="187" t="s">
        <v>390</v>
      </c>
      <c r="H244" s="188">
        <v>1</v>
      </c>
      <c r="I244" s="189"/>
      <c r="J244" s="190">
        <f>ROUND(I244*H244,2)</f>
        <v>0</v>
      </c>
      <c r="K244" s="186" t="s">
        <v>1</v>
      </c>
      <c r="L244" s="38"/>
      <c r="M244" s="191" t="s">
        <v>1</v>
      </c>
      <c r="N244" s="192" t="s">
        <v>41</v>
      </c>
      <c r="O244" s="60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AR244" s="17" t="s">
        <v>245</v>
      </c>
      <c r="AT244" s="17" t="s">
        <v>240</v>
      </c>
      <c r="AU244" s="17" t="s">
        <v>79</v>
      </c>
      <c r="AY244" s="17" t="s">
        <v>238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7" t="s">
        <v>77</v>
      </c>
      <c r="BK244" s="195">
        <f>ROUND(I244*H244,2)</f>
        <v>0</v>
      </c>
      <c r="BL244" s="17" t="s">
        <v>245</v>
      </c>
      <c r="BM244" s="17" t="s">
        <v>1672</v>
      </c>
    </row>
    <row r="245" spans="2:65" s="1" customFormat="1" ht="14.5" customHeight="1">
      <c r="B245" s="34"/>
      <c r="C245" s="184" t="s">
        <v>514</v>
      </c>
      <c r="D245" s="184" t="s">
        <v>240</v>
      </c>
      <c r="E245" s="185" t="s">
        <v>780</v>
      </c>
      <c r="F245" s="186" t="s">
        <v>1673</v>
      </c>
      <c r="G245" s="187" t="s">
        <v>1674</v>
      </c>
      <c r="H245" s="188">
        <v>1</v>
      </c>
      <c r="I245" s="189"/>
      <c r="J245" s="190">
        <f>ROUND(I245*H245,2)</f>
        <v>0</v>
      </c>
      <c r="K245" s="186" t="s">
        <v>1</v>
      </c>
      <c r="L245" s="38"/>
      <c r="M245" s="191" t="s">
        <v>1</v>
      </c>
      <c r="N245" s="192" t="s">
        <v>41</v>
      </c>
      <c r="O245" s="60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AR245" s="17" t="s">
        <v>245</v>
      </c>
      <c r="AT245" s="17" t="s">
        <v>240</v>
      </c>
      <c r="AU245" s="17" t="s">
        <v>79</v>
      </c>
      <c r="AY245" s="17" t="s">
        <v>238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7" t="s">
        <v>77</v>
      </c>
      <c r="BK245" s="195">
        <f>ROUND(I245*H245,2)</f>
        <v>0</v>
      </c>
      <c r="BL245" s="17" t="s">
        <v>245</v>
      </c>
      <c r="BM245" s="17" t="s">
        <v>1675</v>
      </c>
    </row>
    <row r="246" spans="2:47" s="1" customFormat="1" ht="10">
      <c r="B246" s="34"/>
      <c r="C246" s="35"/>
      <c r="D246" s="196" t="s">
        <v>247</v>
      </c>
      <c r="E246" s="35"/>
      <c r="F246" s="197" t="s">
        <v>1673</v>
      </c>
      <c r="G246" s="35"/>
      <c r="H246" s="35"/>
      <c r="I246" s="113"/>
      <c r="J246" s="35"/>
      <c r="K246" s="35"/>
      <c r="L246" s="38"/>
      <c r="M246" s="198"/>
      <c r="N246" s="60"/>
      <c r="O246" s="60"/>
      <c r="P246" s="60"/>
      <c r="Q246" s="60"/>
      <c r="R246" s="60"/>
      <c r="S246" s="60"/>
      <c r="T246" s="61"/>
      <c r="AT246" s="17" t="s">
        <v>247</v>
      </c>
      <c r="AU246" s="17" t="s">
        <v>79</v>
      </c>
    </row>
    <row r="247" spans="2:65" s="1" customFormat="1" ht="14.5" customHeight="1">
      <c r="B247" s="34"/>
      <c r="C247" s="184" t="s">
        <v>519</v>
      </c>
      <c r="D247" s="184" t="s">
        <v>240</v>
      </c>
      <c r="E247" s="185" t="s">
        <v>784</v>
      </c>
      <c r="F247" s="186" t="s">
        <v>1676</v>
      </c>
      <c r="G247" s="187" t="s">
        <v>390</v>
      </c>
      <c r="H247" s="188">
        <v>1</v>
      </c>
      <c r="I247" s="189"/>
      <c r="J247" s="190">
        <f>ROUND(I247*H247,2)</f>
        <v>0</v>
      </c>
      <c r="K247" s="186" t="s">
        <v>1</v>
      </c>
      <c r="L247" s="38"/>
      <c r="M247" s="191" t="s">
        <v>1</v>
      </c>
      <c r="N247" s="192" t="s">
        <v>41</v>
      </c>
      <c r="O247" s="60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AR247" s="17" t="s">
        <v>245</v>
      </c>
      <c r="AT247" s="17" t="s">
        <v>240</v>
      </c>
      <c r="AU247" s="17" t="s">
        <v>79</v>
      </c>
      <c r="AY247" s="17" t="s">
        <v>238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7" t="s">
        <v>77</v>
      </c>
      <c r="BK247" s="195">
        <f>ROUND(I247*H247,2)</f>
        <v>0</v>
      </c>
      <c r="BL247" s="17" t="s">
        <v>245</v>
      </c>
      <c r="BM247" s="17" t="s">
        <v>1677</v>
      </c>
    </row>
    <row r="248" spans="2:47" s="1" customFormat="1" ht="10">
      <c r="B248" s="34"/>
      <c r="C248" s="35"/>
      <c r="D248" s="196" t="s">
        <v>247</v>
      </c>
      <c r="E248" s="35"/>
      <c r="F248" s="197" t="s">
        <v>1678</v>
      </c>
      <c r="G248" s="35"/>
      <c r="H248" s="35"/>
      <c r="I248" s="113"/>
      <c r="J248" s="35"/>
      <c r="K248" s="35"/>
      <c r="L248" s="38"/>
      <c r="M248" s="198"/>
      <c r="N248" s="60"/>
      <c r="O248" s="60"/>
      <c r="P248" s="60"/>
      <c r="Q248" s="60"/>
      <c r="R248" s="60"/>
      <c r="S248" s="60"/>
      <c r="T248" s="61"/>
      <c r="AT248" s="17" t="s">
        <v>247</v>
      </c>
      <c r="AU248" s="17" t="s">
        <v>79</v>
      </c>
    </row>
    <row r="249" spans="2:65" s="1" customFormat="1" ht="19" customHeight="1">
      <c r="B249" s="34"/>
      <c r="C249" s="184" t="s">
        <v>526</v>
      </c>
      <c r="D249" s="184" t="s">
        <v>240</v>
      </c>
      <c r="E249" s="185" t="s">
        <v>859</v>
      </c>
      <c r="F249" s="186" t="s">
        <v>1679</v>
      </c>
      <c r="G249" s="187" t="s">
        <v>357</v>
      </c>
      <c r="H249" s="188">
        <v>5.6</v>
      </c>
      <c r="I249" s="189"/>
      <c r="J249" s="190">
        <f>ROUND(I249*H249,2)</f>
        <v>0</v>
      </c>
      <c r="K249" s="186" t="s">
        <v>244</v>
      </c>
      <c r="L249" s="38"/>
      <c r="M249" s="191" t="s">
        <v>1</v>
      </c>
      <c r="N249" s="192" t="s">
        <v>41</v>
      </c>
      <c r="O249" s="60"/>
      <c r="P249" s="193">
        <f>O249*H249</f>
        <v>0</v>
      </c>
      <c r="Q249" s="193">
        <v>0</v>
      </c>
      <c r="R249" s="193">
        <f>Q249*H249</f>
        <v>0</v>
      </c>
      <c r="S249" s="193">
        <v>0.066</v>
      </c>
      <c r="T249" s="194">
        <f>S249*H249</f>
        <v>0.3696</v>
      </c>
      <c r="AR249" s="17" t="s">
        <v>245</v>
      </c>
      <c r="AT249" s="17" t="s">
        <v>240</v>
      </c>
      <c r="AU249" s="17" t="s">
        <v>79</v>
      </c>
      <c r="AY249" s="17" t="s">
        <v>238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7" t="s">
        <v>77</v>
      </c>
      <c r="BK249" s="195">
        <f>ROUND(I249*H249,2)</f>
        <v>0</v>
      </c>
      <c r="BL249" s="17" t="s">
        <v>245</v>
      </c>
      <c r="BM249" s="17" t="s">
        <v>1680</v>
      </c>
    </row>
    <row r="250" spans="2:47" s="1" customFormat="1" ht="10">
      <c r="B250" s="34"/>
      <c r="C250" s="35"/>
      <c r="D250" s="196" t="s">
        <v>247</v>
      </c>
      <c r="E250" s="35"/>
      <c r="F250" s="197" t="s">
        <v>862</v>
      </c>
      <c r="G250" s="35"/>
      <c r="H250" s="35"/>
      <c r="I250" s="113"/>
      <c r="J250" s="35"/>
      <c r="K250" s="35"/>
      <c r="L250" s="38"/>
      <c r="M250" s="198"/>
      <c r="N250" s="60"/>
      <c r="O250" s="60"/>
      <c r="P250" s="60"/>
      <c r="Q250" s="60"/>
      <c r="R250" s="60"/>
      <c r="S250" s="60"/>
      <c r="T250" s="61"/>
      <c r="AT250" s="17" t="s">
        <v>247</v>
      </c>
      <c r="AU250" s="17" t="s">
        <v>79</v>
      </c>
    </row>
    <row r="251" spans="2:51" s="12" customFormat="1" ht="10">
      <c r="B251" s="199"/>
      <c r="C251" s="200"/>
      <c r="D251" s="196" t="s">
        <v>249</v>
      </c>
      <c r="E251" s="201" t="s">
        <v>1</v>
      </c>
      <c r="F251" s="202" t="s">
        <v>1681</v>
      </c>
      <c r="G251" s="200"/>
      <c r="H251" s="203">
        <v>5.6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249</v>
      </c>
      <c r="AU251" s="209" t="s">
        <v>79</v>
      </c>
      <c r="AV251" s="12" t="s">
        <v>79</v>
      </c>
      <c r="AW251" s="12" t="s">
        <v>32</v>
      </c>
      <c r="AX251" s="12" t="s">
        <v>77</v>
      </c>
      <c r="AY251" s="209" t="s">
        <v>238</v>
      </c>
    </row>
    <row r="252" spans="2:65" s="1" customFormat="1" ht="19" customHeight="1">
      <c r="B252" s="34"/>
      <c r="C252" s="184" t="s">
        <v>532</v>
      </c>
      <c r="D252" s="184" t="s">
        <v>240</v>
      </c>
      <c r="E252" s="185" t="s">
        <v>1682</v>
      </c>
      <c r="F252" s="186" t="s">
        <v>1683</v>
      </c>
      <c r="G252" s="187" t="s">
        <v>357</v>
      </c>
      <c r="H252" s="188">
        <v>12</v>
      </c>
      <c r="I252" s="189"/>
      <c r="J252" s="190">
        <f>ROUND(I252*H252,2)</f>
        <v>0</v>
      </c>
      <c r="K252" s="186" t="s">
        <v>244</v>
      </c>
      <c r="L252" s="38"/>
      <c r="M252" s="191" t="s">
        <v>1</v>
      </c>
      <c r="N252" s="192" t="s">
        <v>41</v>
      </c>
      <c r="O252" s="60"/>
      <c r="P252" s="193">
        <f>O252*H252</f>
        <v>0</v>
      </c>
      <c r="Q252" s="193">
        <v>0</v>
      </c>
      <c r="R252" s="193">
        <f>Q252*H252</f>
        <v>0</v>
      </c>
      <c r="S252" s="193">
        <v>0.25</v>
      </c>
      <c r="T252" s="194">
        <f>S252*H252</f>
        <v>3</v>
      </c>
      <c r="AR252" s="17" t="s">
        <v>245</v>
      </c>
      <c r="AT252" s="17" t="s">
        <v>240</v>
      </c>
      <c r="AU252" s="17" t="s">
        <v>79</v>
      </c>
      <c r="AY252" s="17" t="s">
        <v>238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7" t="s">
        <v>77</v>
      </c>
      <c r="BK252" s="195">
        <f>ROUND(I252*H252,2)</f>
        <v>0</v>
      </c>
      <c r="BL252" s="17" t="s">
        <v>245</v>
      </c>
      <c r="BM252" s="17" t="s">
        <v>1684</v>
      </c>
    </row>
    <row r="253" spans="2:47" s="1" customFormat="1" ht="10">
      <c r="B253" s="34"/>
      <c r="C253" s="35"/>
      <c r="D253" s="196" t="s">
        <v>247</v>
      </c>
      <c r="E253" s="35"/>
      <c r="F253" s="197" t="s">
        <v>1685</v>
      </c>
      <c r="G253" s="35"/>
      <c r="H253" s="35"/>
      <c r="I253" s="113"/>
      <c r="J253" s="35"/>
      <c r="K253" s="35"/>
      <c r="L253" s="38"/>
      <c r="M253" s="198"/>
      <c r="N253" s="60"/>
      <c r="O253" s="60"/>
      <c r="P253" s="60"/>
      <c r="Q253" s="60"/>
      <c r="R253" s="60"/>
      <c r="S253" s="60"/>
      <c r="T253" s="61"/>
      <c r="AT253" s="17" t="s">
        <v>247</v>
      </c>
      <c r="AU253" s="17" t="s">
        <v>79</v>
      </c>
    </row>
    <row r="254" spans="2:65" s="1" customFormat="1" ht="19" customHeight="1">
      <c r="B254" s="34"/>
      <c r="C254" s="184" t="s">
        <v>538</v>
      </c>
      <c r="D254" s="184" t="s">
        <v>240</v>
      </c>
      <c r="E254" s="185" t="s">
        <v>878</v>
      </c>
      <c r="F254" s="186" t="s">
        <v>1686</v>
      </c>
      <c r="G254" s="187" t="s">
        <v>261</v>
      </c>
      <c r="H254" s="188">
        <v>1.175</v>
      </c>
      <c r="I254" s="189"/>
      <c r="J254" s="190">
        <f>ROUND(I254*H254,2)</f>
        <v>0</v>
      </c>
      <c r="K254" s="186" t="s">
        <v>244</v>
      </c>
      <c r="L254" s="38"/>
      <c r="M254" s="191" t="s">
        <v>1</v>
      </c>
      <c r="N254" s="192" t="s">
        <v>41</v>
      </c>
      <c r="O254" s="60"/>
      <c r="P254" s="193">
        <f>O254*H254</f>
        <v>0</v>
      </c>
      <c r="Q254" s="193">
        <v>0</v>
      </c>
      <c r="R254" s="193">
        <f>Q254*H254</f>
        <v>0</v>
      </c>
      <c r="S254" s="193">
        <v>2.4</v>
      </c>
      <c r="T254" s="194">
        <f>S254*H254</f>
        <v>2.82</v>
      </c>
      <c r="AR254" s="17" t="s">
        <v>245</v>
      </c>
      <c r="AT254" s="17" t="s">
        <v>240</v>
      </c>
      <c r="AU254" s="17" t="s">
        <v>79</v>
      </c>
      <c r="AY254" s="17" t="s">
        <v>238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7" t="s">
        <v>77</v>
      </c>
      <c r="BK254" s="195">
        <f>ROUND(I254*H254,2)</f>
        <v>0</v>
      </c>
      <c r="BL254" s="17" t="s">
        <v>245</v>
      </c>
      <c r="BM254" s="17" t="s">
        <v>1687</v>
      </c>
    </row>
    <row r="255" spans="2:47" s="1" customFormat="1" ht="18">
      <c r="B255" s="34"/>
      <c r="C255" s="35"/>
      <c r="D255" s="196" t="s">
        <v>247</v>
      </c>
      <c r="E255" s="35"/>
      <c r="F255" s="197" t="s">
        <v>1688</v>
      </c>
      <c r="G255" s="35"/>
      <c r="H255" s="35"/>
      <c r="I255" s="113"/>
      <c r="J255" s="35"/>
      <c r="K255" s="35"/>
      <c r="L255" s="38"/>
      <c r="M255" s="198"/>
      <c r="N255" s="60"/>
      <c r="O255" s="60"/>
      <c r="P255" s="60"/>
      <c r="Q255" s="60"/>
      <c r="R255" s="60"/>
      <c r="S255" s="60"/>
      <c r="T255" s="61"/>
      <c r="AT255" s="17" t="s">
        <v>247</v>
      </c>
      <c r="AU255" s="17" t="s">
        <v>79</v>
      </c>
    </row>
    <row r="256" spans="2:51" s="12" customFormat="1" ht="10">
      <c r="B256" s="199"/>
      <c r="C256" s="200"/>
      <c r="D256" s="196" t="s">
        <v>249</v>
      </c>
      <c r="E256" s="201" t="s">
        <v>1</v>
      </c>
      <c r="F256" s="202" t="s">
        <v>1689</v>
      </c>
      <c r="G256" s="200"/>
      <c r="H256" s="203">
        <v>1.175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249</v>
      </c>
      <c r="AU256" s="209" t="s">
        <v>79</v>
      </c>
      <c r="AV256" s="12" t="s">
        <v>79</v>
      </c>
      <c r="AW256" s="12" t="s">
        <v>32</v>
      </c>
      <c r="AX256" s="12" t="s">
        <v>77</v>
      </c>
      <c r="AY256" s="209" t="s">
        <v>238</v>
      </c>
    </row>
    <row r="257" spans="2:65" s="1" customFormat="1" ht="19" customHeight="1">
      <c r="B257" s="34"/>
      <c r="C257" s="184" t="s">
        <v>544</v>
      </c>
      <c r="D257" s="184" t="s">
        <v>240</v>
      </c>
      <c r="E257" s="185" t="s">
        <v>1690</v>
      </c>
      <c r="F257" s="186" t="s">
        <v>1691</v>
      </c>
      <c r="G257" s="187" t="s">
        <v>357</v>
      </c>
      <c r="H257" s="188">
        <v>230.523</v>
      </c>
      <c r="I257" s="189"/>
      <c r="J257" s="190">
        <f>ROUND(I257*H257,2)</f>
        <v>0</v>
      </c>
      <c r="K257" s="186" t="s">
        <v>244</v>
      </c>
      <c r="L257" s="38"/>
      <c r="M257" s="191" t="s">
        <v>1</v>
      </c>
      <c r="N257" s="192" t="s">
        <v>41</v>
      </c>
      <c r="O257" s="60"/>
      <c r="P257" s="193">
        <f>O257*H257</f>
        <v>0</v>
      </c>
      <c r="Q257" s="193">
        <v>0</v>
      </c>
      <c r="R257" s="193">
        <f>Q257*H257</f>
        <v>0</v>
      </c>
      <c r="S257" s="193">
        <v>0.05</v>
      </c>
      <c r="T257" s="194">
        <f>S257*H257</f>
        <v>11.526150000000001</v>
      </c>
      <c r="AR257" s="17" t="s">
        <v>245</v>
      </c>
      <c r="AT257" s="17" t="s">
        <v>240</v>
      </c>
      <c r="AU257" s="17" t="s">
        <v>79</v>
      </c>
      <c r="AY257" s="17" t="s">
        <v>238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7" t="s">
        <v>77</v>
      </c>
      <c r="BK257" s="195">
        <f>ROUND(I257*H257,2)</f>
        <v>0</v>
      </c>
      <c r="BL257" s="17" t="s">
        <v>245</v>
      </c>
      <c r="BM257" s="17" t="s">
        <v>1692</v>
      </c>
    </row>
    <row r="258" spans="2:47" s="1" customFormat="1" ht="18">
      <c r="B258" s="34"/>
      <c r="C258" s="35"/>
      <c r="D258" s="196" t="s">
        <v>247</v>
      </c>
      <c r="E258" s="35"/>
      <c r="F258" s="197" t="s">
        <v>1693</v>
      </c>
      <c r="G258" s="35"/>
      <c r="H258" s="35"/>
      <c r="I258" s="113"/>
      <c r="J258" s="35"/>
      <c r="K258" s="35"/>
      <c r="L258" s="38"/>
      <c r="M258" s="198"/>
      <c r="N258" s="60"/>
      <c r="O258" s="60"/>
      <c r="P258" s="60"/>
      <c r="Q258" s="60"/>
      <c r="R258" s="60"/>
      <c r="S258" s="60"/>
      <c r="T258" s="61"/>
      <c r="AT258" s="17" t="s">
        <v>247</v>
      </c>
      <c r="AU258" s="17" t="s">
        <v>79</v>
      </c>
    </row>
    <row r="259" spans="2:51" s="12" customFormat="1" ht="10">
      <c r="B259" s="199"/>
      <c r="C259" s="200"/>
      <c r="D259" s="196" t="s">
        <v>249</v>
      </c>
      <c r="E259" s="201" t="s">
        <v>1501</v>
      </c>
      <c r="F259" s="202" t="s">
        <v>1694</v>
      </c>
      <c r="G259" s="200"/>
      <c r="H259" s="203">
        <v>230.523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249</v>
      </c>
      <c r="AU259" s="209" t="s">
        <v>79</v>
      </c>
      <c r="AV259" s="12" t="s">
        <v>79</v>
      </c>
      <c r="AW259" s="12" t="s">
        <v>32</v>
      </c>
      <c r="AX259" s="12" t="s">
        <v>77</v>
      </c>
      <c r="AY259" s="209" t="s">
        <v>238</v>
      </c>
    </row>
    <row r="260" spans="2:65" s="1" customFormat="1" ht="19" customHeight="1">
      <c r="B260" s="34"/>
      <c r="C260" s="184" t="s">
        <v>144</v>
      </c>
      <c r="D260" s="184" t="s">
        <v>240</v>
      </c>
      <c r="E260" s="185" t="s">
        <v>1695</v>
      </c>
      <c r="F260" s="186" t="s">
        <v>1696</v>
      </c>
      <c r="G260" s="187" t="s">
        <v>357</v>
      </c>
      <c r="H260" s="188">
        <v>69.157</v>
      </c>
      <c r="I260" s="189"/>
      <c r="J260" s="190">
        <f>ROUND(I260*H260,2)</f>
        <v>0</v>
      </c>
      <c r="K260" s="186" t="s">
        <v>505</v>
      </c>
      <c r="L260" s="38"/>
      <c r="M260" s="191" t="s">
        <v>1</v>
      </c>
      <c r="N260" s="192" t="s">
        <v>41</v>
      </c>
      <c r="O260" s="60"/>
      <c r="P260" s="193">
        <f>O260*H260</f>
        <v>0</v>
      </c>
      <c r="Q260" s="193">
        <v>0</v>
      </c>
      <c r="R260" s="193">
        <f>Q260*H260</f>
        <v>0</v>
      </c>
      <c r="S260" s="193">
        <v>0.063</v>
      </c>
      <c r="T260" s="194">
        <f>S260*H260</f>
        <v>4.356891</v>
      </c>
      <c r="AR260" s="17" t="s">
        <v>245</v>
      </c>
      <c r="AT260" s="17" t="s">
        <v>240</v>
      </c>
      <c r="AU260" s="17" t="s">
        <v>79</v>
      </c>
      <c r="AY260" s="17" t="s">
        <v>238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7" t="s">
        <v>77</v>
      </c>
      <c r="BK260" s="195">
        <f>ROUND(I260*H260,2)</f>
        <v>0</v>
      </c>
      <c r="BL260" s="17" t="s">
        <v>245</v>
      </c>
      <c r="BM260" s="17" t="s">
        <v>1697</v>
      </c>
    </row>
    <row r="261" spans="2:47" s="1" customFormat="1" ht="10">
      <c r="B261" s="34"/>
      <c r="C261" s="35"/>
      <c r="D261" s="196" t="s">
        <v>247</v>
      </c>
      <c r="E261" s="35"/>
      <c r="F261" s="197" t="s">
        <v>1698</v>
      </c>
      <c r="G261" s="35"/>
      <c r="H261" s="35"/>
      <c r="I261" s="113"/>
      <c r="J261" s="35"/>
      <c r="K261" s="35"/>
      <c r="L261" s="38"/>
      <c r="M261" s="198"/>
      <c r="N261" s="60"/>
      <c r="O261" s="60"/>
      <c r="P261" s="60"/>
      <c r="Q261" s="60"/>
      <c r="R261" s="60"/>
      <c r="S261" s="60"/>
      <c r="T261" s="61"/>
      <c r="AT261" s="17" t="s">
        <v>247</v>
      </c>
      <c r="AU261" s="17" t="s">
        <v>79</v>
      </c>
    </row>
    <row r="262" spans="2:51" s="12" customFormat="1" ht="10">
      <c r="B262" s="199"/>
      <c r="C262" s="200"/>
      <c r="D262" s="196" t="s">
        <v>249</v>
      </c>
      <c r="E262" s="201" t="s">
        <v>1</v>
      </c>
      <c r="F262" s="202" t="s">
        <v>1699</v>
      </c>
      <c r="G262" s="200"/>
      <c r="H262" s="203">
        <v>69.157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249</v>
      </c>
      <c r="AU262" s="209" t="s">
        <v>79</v>
      </c>
      <c r="AV262" s="12" t="s">
        <v>79</v>
      </c>
      <c r="AW262" s="12" t="s">
        <v>32</v>
      </c>
      <c r="AX262" s="12" t="s">
        <v>77</v>
      </c>
      <c r="AY262" s="209" t="s">
        <v>238</v>
      </c>
    </row>
    <row r="263" spans="2:65" s="1" customFormat="1" ht="19" customHeight="1">
      <c r="B263" s="34"/>
      <c r="C263" s="184" t="s">
        <v>556</v>
      </c>
      <c r="D263" s="184" t="s">
        <v>240</v>
      </c>
      <c r="E263" s="185" t="s">
        <v>939</v>
      </c>
      <c r="F263" s="186" t="s">
        <v>940</v>
      </c>
      <c r="G263" s="187" t="s">
        <v>357</v>
      </c>
      <c r="H263" s="188">
        <v>104.608</v>
      </c>
      <c r="I263" s="189"/>
      <c r="J263" s="190">
        <f>ROUND(I263*H263,2)</f>
        <v>0</v>
      </c>
      <c r="K263" s="186" t="s">
        <v>244</v>
      </c>
      <c r="L263" s="38"/>
      <c r="M263" s="191" t="s">
        <v>1</v>
      </c>
      <c r="N263" s="192" t="s">
        <v>41</v>
      </c>
      <c r="O263" s="60"/>
      <c r="P263" s="193">
        <f>O263*H263</f>
        <v>0</v>
      </c>
      <c r="Q263" s="193">
        <v>0</v>
      </c>
      <c r="R263" s="193">
        <f>Q263*H263</f>
        <v>0</v>
      </c>
      <c r="S263" s="193">
        <v>0.022</v>
      </c>
      <c r="T263" s="194">
        <f>S263*H263</f>
        <v>2.301376</v>
      </c>
      <c r="AR263" s="17" t="s">
        <v>245</v>
      </c>
      <c r="AT263" s="17" t="s">
        <v>240</v>
      </c>
      <c r="AU263" s="17" t="s">
        <v>79</v>
      </c>
      <c r="AY263" s="17" t="s">
        <v>238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7" t="s">
        <v>77</v>
      </c>
      <c r="BK263" s="195">
        <f>ROUND(I263*H263,2)</f>
        <v>0</v>
      </c>
      <c r="BL263" s="17" t="s">
        <v>245</v>
      </c>
      <c r="BM263" s="17" t="s">
        <v>1700</v>
      </c>
    </row>
    <row r="264" spans="2:47" s="1" customFormat="1" ht="10">
      <c r="B264" s="34"/>
      <c r="C264" s="35"/>
      <c r="D264" s="196" t="s">
        <v>247</v>
      </c>
      <c r="E264" s="35"/>
      <c r="F264" s="197" t="s">
        <v>942</v>
      </c>
      <c r="G264" s="35"/>
      <c r="H264" s="35"/>
      <c r="I264" s="113"/>
      <c r="J264" s="35"/>
      <c r="K264" s="35"/>
      <c r="L264" s="38"/>
      <c r="M264" s="198"/>
      <c r="N264" s="60"/>
      <c r="O264" s="60"/>
      <c r="P264" s="60"/>
      <c r="Q264" s="60"/>
      <c r="R264" s="60"/>
      <c r="S264" s="60"/>
      <c r="T264" s="61"/>
      <c r="AT264" s="17" t="s">
        <v>247</v>
      </c>
      <c r="AU264" s="17" t="s">
        <v>79</v>
      </c>
    </row>
    <row r="265" spans="2:51" s="12" customFormat="1" ht="10">
      <c r="B265" s="199"/>
      <c r="C265" s="200"/>
      <c r="D265" s="196" t="s">
        <v>249</v>
      </c>
      <c r="E265" s="201" t="s">
        <v>132</v>
      </c>
      <c r="F265" s="202" t="s">
        <v>1701</v>
      </c>
      <c r="G265" s="200"/>
      <c r="H265" s="203">
        <v>149.44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249</v>
      </c>
      <c r="AU265" s="209" t="s">
        <v>79</v>
      </c>
      <c r="AV265" s="12" t="s">
        <v>79</v>
      </c>
      <c r="AW265" s="12" t="s">
        <v>32</v>
      </c>
      <c r="AX265" s="12" t="s">
        <v>70</v>
      </c>
      <c r="AY265" s="209" t="s">
        <v>238</v>
      </c>
    </row>
    <row r="266" spans="2:51" s="12" customFormat="1" ht="10">
      <c r="B266" s="199"/>
      <c r="C266" s="200"/>
      <c r="D266" s="196" t="s">
        <v>249</v>
      </c>
      <c r="E266" s="201" t="s">
        <v>1</v>
      </c>
      <c r="F266" s="202" t="s">
        <v>944</v>
      </c>
      <c r="G266" s="200"/>
      <c r="H266" s="203">
        <v>104.608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249</v>
      </c>
      <c r="AU266" s="209" t="s">
        <v>79</v>
      </c>
      <c r="AV266" s="12" t="s">
        <v>79</v>
      </c>
      <c r="AW266" s="12" t="s">
        <v>32</v>
      </c>
      <c r="AX266" s="12" t="s">
        <v>77</v>
      </c>
      <c r="AY266" s="209" t="s">
        <v>238</v>
      </c>
    </row>
    <row r="267" spans="2:65" s="1" customFormat="1" ht="19" customHeight="1">
      <c r="B267" s="34"/>
      <c r="C267" s="184" t="s">
        <v>561</v>
      </c>
      <c r="D267" s="184" t="s">
        <v>240</v>
      </c>
      <c r="E267" s="185" t="s">
        <v>946</v>
      </c>
      <c r="F267" s="186" t="s">
        <v>947</v>
      </c>
      <c r="G267" s="187" t="s">
        <v>357</v>
      </c>
      <c r="H267" s="188">
        <v>44.832</v>
      </c>
      <c r="I267" s="189"/>
      <c r="J267" s="190">
        <f>ROUND(I267*H267,2)</f>
        <v>0</v>
      </c>
      <c r="K267" s="186" t="s">
        <v>244</v>
      </c>
      <c r="L267" s="38"/>
      <c r="M267" s="191" t="s">
        <v>1</v>
      </c>
      <c r="N267" s="192" t="s">
        <v>41</v>
      </c>
      <c r="O267" s="60"/>
      <c r="P267" s="193">
        <f>O267*H267</f>
        <v>0</v>
      </c>
      <c r="Q267" s="193">
        <v>0</v>
      </c>
      <c r="R267" s="193">
        <f>Q267*H267</f>
        <v>0</v>
      </c>
      <c r="S267" s="193">
        <v>0.066</v>
      </c>
      <c r="T267" s="194">
        <f>S267*H267</f>
        <v>2.958912</v>
      </c>
      <c r="AR267" s="17" t="s">
        <v>245</v>
      </c>
      <c r="AT267" s="17" t="s">
        <v>240</v>
      </c>
      <c r="AU267" s="17" t="s">
        <v>79</v>
      </c>
      <c r="AY267" s="17" t="s">
        <v>238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7" t="s">
        <v>77</v>
      </c>
      <c r="BK267" s="195">
        <f>ROUND(I267*H267,2)</f>
        <v>0</v>
      </c>
      <c r="BL267" s="17" t="s">
        <v>245</v>
      </c>
      <c r="BM267" s="17" t="s">
        <v>1702</v>
      </c>
    </row>
    <row r="268" spans="2:47" s="1" customFormat="1" ht="10">
      <c r="B268" s="34"/>
      <c r="C268" s="35"/>
      <c r="D268" s="196" t="s">
        <v>247</v>
      </c>
      <c r="E268" s="35"/>
      <c r="F268" s="197" t="s">
        <v>949</v>
      </c>
      <c r="G268" s="35"/>
      <c r="H268" s="35"/>
      <c r="I268" s="113"/>
      <c r="J268" s="35"/>
      <c r="K268" s="35"/>
      <c r="L268" s="38"/>
      <c r="M268" s="198"/>
      <c r="N268" s="60"/>
      <c r="O268" s="60"/>
      <c r="P268" s="60"/>
      <c r="Q268" s="60"/>
      <c r="R268" s="60"/>
      <c r="S268" s="60"/>
      <c r="T268" s="61"/>
      <c r="AT268" s="17" t="s">
        <v>247</v>
      </c>
      <c r="AU268" s="17" t="s">
        <v>79</v>
      </c>
    </row>
    <row r="269" spans="2:51" s="12" customFormat="1" ht="10">
      <c r="B269" s="199"/>
      <c r="C269" s="200"/>
      <c r="D269" s="196" t="s">
        <v>249</v>
      </c>
      <c r="E269" s="201" t="s">
        <v>1</v>
      </c>
      <c r="F269" s="202" t="s">
        <v>950</v>
      </c>
      <c r="G269" s="200"/>
      <c r="H269" s="203">
        <v>44.832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249</v>
      </c>
      <c r="AU269" s="209" t="s">
        <v>79</v>
      </c>
      <c r="AV269" s="12" t="s">
        <v>79</v>
      </c>
      <c r="AW269" s="12" t="s">
        <v>32</v>
      </c>
      <c r="AX269" s="12" t="s">
        <v>77</v>
      </c>
      <c r="AY269" s="209" t="s">
        <v>238</v>
      </c>
    </row>
    <row r="270" spans="2:65" s="1" customFormat="1" ht="19" customHeight="1">
      <c r="B270" s="34"/>
      <c r="C270" s="184" t="s">
        <v>565</v>
      </c>
      <c r="D270" s="184" t="s">
        <v>240</v>
      </c>
      <c r="E270" s="185" t="s">
        <v>1703</v>
      </c>
      <c r="F270" s="186" t="s">
        <v>1704</v>
      </c>
      <c r="G270" s="187" t="s">
        <v>357</v>
      </c>
      <c r="H270" s="188">
        <v>100</v>
      </c>
      <c r="I270" s="189"/>
      <c r="J270" s="190">
        <f>ROUND(I270*H270,2)</f>
        <v>0</v>
      </c>
      <c r="K270" s="186" t="s">
        <v>244</v>
      </c>
      <c r="L270" s="38"/>
      <c r="M270" s="191" t="s">
        <v>1</v>
      </c>
      <c r="N270" s="192" t="s">
        <v>41</v>
      </c>
      <c r="O270" s="60"/>
      <c r="P270" s="193">
        <f>O270*H270</f>
        <v>0</v>
      </c>
      <c r="Q270" s="193">
        <v>0</v>
      </c>
      <c r="R270" s="193">
        <f>Q270*H270</f>
        <v>0</v>
      </c>
      <c r="S270" s="193">
        <v>0.066</v>
      </c>
      <c r="T270" s="194">
        <f>S270*H270</f>
        <v>6.6000000000000005</v>
      </c>
      <c r="AR270" s="17" t="s">
        <v>245</v>
      </c>
      <c r="AT270" s="17" t="s">
        <v>240</v>
      </c>
      <c r="AU270" s="17" t="s">
        <v>79</v>
      </c>
      <c r="AY270" s="17" t="s">
        <v>238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7" t="s">
        <v>77</v>
      </c>
      <c r="BK270" s="195">
        <f>ROUND(I270*H270,2)</f>
        <v>0</v>
      </c>
      <c r="BL270" s="17" t="s">
        <v>245</v>
      </c>
      <c r="BM270" s="17" t="s">
        <v>1705</v>
      </c>
    </row>
    <row r="271" spans="2:47" s="1" customFormat="1" ht="10">
      <c r="B271" s="34"/>
      <c r="C271" s="35"/>
      <c r="D271" s="196" t="s">
        <v>247</v>
      </c>
      <c r="E271" s="35"/>
      <c r="F271" s="197" t="s">
        <v>1706</v>
      </c>
      <c r="G271" s="35"/>
      <c r="H271" s="35"/>
      <c r="I271" s="113"/>
      <c r="J271" s="35"/>
      <c r="K271" s="35"/>
      <c r="L271" s="38"/>
      <c r="M271" s="198"/>
      <c r="N271" s="60"/>
      <c r="O271" s="60"/>
      <c r="P271" s="60"/>
      <c r="Q271" s="60"/>
      <c r="R271" s="60"/>
      <c r="S271" s="60"/>
      <c r="T271" s="61"/>
      <c r="AT271" s="17" t="s">
        <v>247</v>
      </c>
      <c r="AU271" s="17" t="s">
        <v>79</v>
      </c>
    </row>
    <row r="272" spans="2:65" s="1" customFormat="1" ht="19" customHeight="1">
      <c r="B272" s="34"/>
      <c r="C272" s="184" t="s">
        <v>571</v>
      </c>
      <c r="D272" s="184" t="s">
        <v>240</v>
      </c>
      <c r="E272" s="185" t="s">
        <v>952</v>
      </c>
      <c r="F272" s="186" t="s">
        <v>953</v>
      </c>
      <c r="G272" s="187" t="s">
        <v>357</v>
      </c>
      <c r="H272" s="188">
        <v>604.123</v>
      </c>
      <c r="I272" s="189"/>
      <c r="J272" s="190">
        <f>ROUND(I272*H272,2)</f>
        <v>0</v>
      </c>
      <c r="K272" s="186" t="s">
        <v>244</v>
      </c>
      <c r="L272" s="38"/>
      <c r="M272" s="191" t="s">
        <v>1</v>
      </c>
      <c r="N272" s="192" t="s">
        <v>41</v>
      </c>
      <c r="O272" s="60"/>
      <c r="P272" s="193">
        <f>O272*H272</f>
        <v>0</v>
      </c>
      <c r="Q272" s="193">
        <v>0</v>
      </c>
      <c r="R272" s="193">
        <f>Q272*H272</f>
        <v>0</v>
      </c>
      <c r="S272" s="193">
        <v>0.07</v>
      </c>
      <c r="T272" s="194">
        <f>S272*H272</f>
        <v>42.288610000000006</v>
      </c>
      <c r="AR272" s="17" t="s">
        <v>245</v>
      </c>
      <c r="AT272" s="17" t="s">
        <v>240</v>
      </c>
      <c r="AU272" s="17" t="s">
        <v>79</v>
      </c>
      <c r="AY272" s="17" t="s">
        <v>238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7" t="s">
        <v>77</v>
      </c>
      <c r="BK272" s="195">
        <f>ROUND(I272*H272,2)</f>
        <v>0</v>
      </c>
      <c r="BL272" s="17" t="s">
        <v>245</v>
      </c>
      <c r="BM272" s="17" t="s">
        <v>1707</v>
      </c>
    </row>
    <row r="273" spans="2:47" s="1" customFormat="1" ht="18">
      <c r="B273" s="34"/>
      <c r="C273" s="35"/>
      <c r="D273" s="196" t="s">
        <v>247</v>
      </c>
      <c r="E273" s="35"/>
      <c r="F273" s="197" t="s">
        <v>955</v>
      </c>
      <c r="G273" s="35"/>
      <c r="H273" s="35"/>
      <c r="I273" s="113"/>
      <c r="J273" s="35"/>
      <c r="K273" s="35"/>
      <c r="L273" s="38"/>
      <c r="M273" s="198"/>
      <c r="N273" s="60"/>
      <c r="O273" s="60"/>
      <c r="P273" s="60"/>
      <c r="Q273" s="60"/>
      <c r="R273" s="60"/>
      <c r="S273" s="60"/>
      <c r="T273" s="61"/>
      <c r="AT273" s="17" t="s">
        <v>247</v>
      </c>
      <c r="AU273" s="17" t="s">
        <v>79</v>
      </c>
    </row>
    <row r="274" spans="2:51" s="12" customFormat="1" ht="10">
      <c r="B274" s="199"/>
      <c r="C274" s="200"/>
      <c r="D274" s="196" t="s">
        <v>249</v>
      </c>
      <c r="E274" s="201" t="s">
        <v>1</v>
      </c>
      <c r="F274" s="202" t="s">
        <v>1708</v>
      </c>
      <c r="G274" s="200"/>
      <c r="H274" s="203">
        <v>604.123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249</v>
      </c>
      <c r="AU274" s="209" t="s">
        <v>79</v>
      </c>
      <c r="AV274" s="12" t="s">
        <v>79</v>
      </c>
      <c r="AW274" s="12" t="s">
        <v>32</v>
      </c>
      <c r="AX274" s="12" t="s">
        <v>77</v>
      </c>
      <c r="AY274" s="209" t="s">
        <v>238</v>
      </c>
    </row>
    <row r="275" spans="2:65" s="1" customFormat="1" ht="19" customHeight="1">
      <c r="B275" s="34"/>
      <c r="C275" s="184" t="s">
        <v>576</v>
      </c>
      <c r="D275" s="184" t="s">
        <v>240</v>
      </c>
      <c r="E275" s="185" t="s">
        <v>958</v>
      </c>
      <c r="F275" s="186" t="s">
        <v>959</v>
      </c>
      <c r="G275" s="187" t="s">
        <v>357</v>
      </c>
      <c r="H275" s="188">
        <v>520.8</v>
      </c>
      <c r="I275" s="189"/>
      <c r="J275" s="190">
        <f>ROUND(I275*H275,2)</f>
        <v>0</v>
      </c>
      <c r="K275" s="186" t="s">
        <v>244</v>
      </c>
      <c r="L275" s="38"/>
      <c r="M275" s="191" t="s">
        <v>1</v>
      </c>
      <c r="N275" s="192" t="s">
        <v>41</v>
      </c>
      <c r="O275" s="60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AR275" s="17" t="s">
        <v>245</v>
      </c>
      <c r="AT275" s="17" t="s">
        <v>240</v>
      </c>
      <c r="AU275" s="17" t="s">
        <v>79</v>
      </c>
      <c r="AY275" s="17" t="s">
        <v>238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7" t="s">
        <v>77</v>
      </c>
      <c r="BK275" s="195">
        <f>ROUND(I275*H275,2)</f>
        <v>0</v>
      </c>
      <c r="BL275" s="17" t="s">
        <v>245</v>
      </c>
      <c r="BM275" s="17" t="s">
        <v>1709</v>
      </c>
    </row>
    <row r="276" spans="2:47" s="1" customFormat="1" ht="10">
      <c r="B276" s="34"/>
      <c r="C276" s="35"/>
      <c r="D276" s="196" t="s">
        <v>247</v>
      </c>
      <c r="E276" s="35"/>
      <c r="F276" s="197" t="s">
        <v>959</v>
      </c>
      <c r="G276" s="35"/>
      <c r="H276" s="35"/>
      <c r="I276" s="113"/>
      <c r="J276" s="35"/>
      <c r="K276" s="35"/>
      <c r="L276" s="38"/>
      <c r="M276" s="198"/>
      <c r="N276" s="60"/>
      <c r="O276" s="60"/>
      <c r="P276" s="60"/>
      <c r="Q276" s="60"/>
      <c r="R276" s="60"/>
      <c r="S276" s="60"/>
      <c r="T276" s="61"/>
      <c r="AT276" s="17" t="s">
        <v>247</v>
      </c>
      <c r="AU276" s="17" t="s">
        <v>79</v>
      </c>
    </row>
    <row r="277" spans="2:47" s="1" customFormat="1" ht="18">
      <c r="B277" s="34"/>
      <c r="C277" s="35"/>
      <c r="D277" s="196" t="s">
        <v>407</v>
      </c>
      <c r="E277" s="35"/>
      <c r="F277" s="231" t="s">
        <v>967</v>
      </c>
      <c r="G277" s="35"/>
      <c r="H277" s="35"/>
      <c r="I277" s="113"/>
      <c r="J277" s="35"/>
      <c r="K277" s="35"/>
      <c r="L277" s="38"/>
      <c r="M277" s="198"/>
      <c r="N277" s="60"/>
      <c r="O277" s="60"/>
      <c r="P277" s="60"/>
      <c r="Q277" s="60"/>
      <c r="R277" s="60"/>
      <c r="S277" s="60"/>
      <c r="T277" s="61"/>
      <c r="AT277" s="17" t="s">
        <v>407</v>
      </c>
      <c r="AU277" s="17" t="s">
        <v>79</v>
      </c>
    </row>
    <row r="278" spans="2:51" s="12" customFormat="1" ht="10">
      <c r="B278" s="199"/>
      <c r="C278" s="200"/>
      <c r="D278" s="196" t="s">
        <v>249</v>
      </c>
      <c r="E278" s="201" t="s">
        <v>146</v>
      </c>
      <c r="F278" s="202" t="s">
        <v>1710</v>
      </c>
      <c r="G278" s="200"/>
      <c r="H278" s="203">
        <v>520.8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249</v>
      </c>
      <c r="AU278" s="209" t="s">
        <v>79</v>
      </c>
      <c r="AV278" s="12" t="s">
        <v>79</v>
      </c>
      <c r="AW278" s="12" t="s">
        <v>32</v>
      </c>
      <c r="AX278" s="12" t="s">
        <v>77</v>
      </c>
      <c r="AY278" s="209" t="s">
        <v>238</v>
      </c>
    </row>
    <row r="279" spans="2:65" s="1" customFormat="1" ht="19" customHeight="1">
      <c r="B279" s="34"/>
      <c r="C279" s="184" t="s">
        <v>582</v>
      </c>
      <c r="D279" s="184" t="s">
        <v>240</v>
      </c>
      <c r="E279" s="185" t="s">
        <v>971</v>
      </c>
      <c r="F279" s="186" t="s">
        <v>972</v>
      </c>
      <c r="G279" s="187" t="s">
        <v>357</v>
      </c>
      <c r="H279" s="188">
        <v>373.6</v>
      </c>
      <c r="I279" s="189"/>
      <c r="J279" s="190">
        <f>ROUND(I279*H279,2)</f>
        <v>0</v>
      </c>
      <c r="K279" s="186" t="s">
        <v>244</v>
      </c>
      <c r="L279" s="38"/>
      <c r="M279" s="191" t="s">
        <v>1</v>
      </c>
      <c r="N279" s="192" t="s">
        <v>41</v>
      </c>
      <c r="O279" s="60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AR279" s="17" t="s">
        <v>245</v>
      </c>
      <c r="AT279" s="17" t="s">
        <v>240</v>
      </c>
      <c r="AU279" s="17" t="s">
        <v>79</v>
      </c>
      <c r="AY279" s="17" t="s">
        <v>238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7" t="s">
        <v>77</v>
      </c>
      <c r="BK279" s="195">
        <f>ROUND(I279*H279,2)</f>
        <v>0</v>
      </c>
      <c r="BL279" s="17" t="s">
        <v>245</v>
      </c>
      <c r="BM279" s="17" t="s">
        <v>1711</v>
      </c>
    </row>
    <row r="280" spans="2:47" s="1" customFormat="1" ht="10">
      <c r="B280" s="34"/>
      <c r="C280" s="35"/>
      <c r="D280" s="196" t="s">
        <v>247</v>
      </c>
      <c r="E280" s="35"/>
      <c r="F280" s="197" t="s">
        <v>974</v>
      </c>
      <c r="G280" s="35"/>
      <c r="H280" s="35"/>
      <c r="I280" s="113"/>
      <c r="J280" s="35"/>
      <c r="K280" s="35"/>
      <c r="L280" s="38"/>
      <c r="M280" s="198"/>
      <c r="N280" s="60"/>
      <c r="O280" s="60"/>
      <c r="P280" s="60"/>
      <c r="Q280" s="60"/>
      <c r="R280" s="60"/>
      <c r="S280" s="60"/>
      <c r="T280" s="61"/>
      <c r="AT280" s="17" t="s">
        <v>247</v>
      </c>
      <c r="AU280" s="17" t="s">
        <v>79</v>
      </c>
    </row>
    <row r="281" spans="2:51" s="12" customFormat="1" ht="10">
      <c r="B281" s="199"/>
      <c r="C281" s="200"/>
      <c r="D281" s="196" t="s">
        <v>249</v>
      </c>
      <c r="E281" s="201" t="s">
        <v>125</v>
      </c>
      <c r="F281" s="202" t="s">
        <v>1712</v>
      </c>
      <c r="G281" s="200"/>
      <c r="H281" s="203">
        <v>186.8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249</v>
      </c>
      <c r="AU281" s="209" t="s">
        <v>79</v>
      </c>
      <c r="AV281" s="12" t="s">
        <v>79</v>
      </c>
      <c r="AW281" s="12" t="s">
        <v>32</v>
      </c>
      <c r="AX281" s="12" t="s">
        <v>70</v>
      </c>
      <c r="AY281" s="209" t="s">
        <v>238</v>
      </c>
    </row>
    <row r="282" spans="2:51" s="12" customFormat="1" ht="10">
      <c r="B282" s="199"/>
      <c r="C282" s="200"/>
      <c r="D282" s="196" t="s">
        <v>249</v>
      </c>
      <c r="E282" s="201" t="s">
        <v>128</v>
      </c>
      <c r="F282" s="202" t="s">
        <v>1713</v>
      </c>
      <c r="G282" s="200"/>
      <c r="H282" s="203">
        <v>435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249</v>
      </c>
      <c r="AU282" s="209" t="s">
        <v>79</v>
      </c>
      <c r="AV282" s="12" t="s">
        <v>79</v>
      </c>
      <c r="AW282" s="12" t="s">
        <v>32</v>
      </c>
      <c r="AX282" s="12" t="s">
        <v>70</v>
      </c>
      <c r="AY282" s="209" t="s">
        <v>238</v>
      </c>
    </row>
    <row r="283" spans="2:51" s="12" customFormat="1" ht="10">
      <c r="B283" s="199"/>
      <c r="C283" s="200"/>
      <c r="D283" s="196" t="s">
        <v>249</v>
      </c>
      <c r="E283" s="201" t="s">
        <v>130</v>
      </c>
      <c r="F283" s="202" t="s">
        <v>1714</v>
      </c>
      <c r="G283" s="200"/>
      <c r="H283" s="203">
        <v>428.76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249</v>
      </c>
      <c r="AU283" s="209" t="s">
        <v>79</v>
      </c>
      <c r="AV283" s="12" t="s">
        <v>79</v>
      </c>
      <c r="AW283" s="12" t="s">
        <v>32</v>
      </c>
      <c r="AX283" s="12" t="s">
        <v>70</v>
      </c>
      <c r="AY283" s="209" t="s">
        <v>238</v>
      </c>
    </row>
    <row r="284" spans="2:51" s="12" customFormat="1" ht="10">
      <c r="B284" s="199"/>
      <c r="C284" s="200"/>
      <c r="D284" s="196" t="s">
        <v>249</v>
      </c>
      <c r="E284" s="201" t="s">
        <v>1</v>
      </c>
      <c r="F284" s="202" t="s">
        <v>1715</v>
      </c>
      <c r="G284" s="200"/>
      <c r="H284" s="203">
        <v>373.6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249</v>
      </c>
      <c r="AU284" s="209" t="s">
        <v>79</v>
      </c>
      <c r="AV284" s="12" t="s">
        <v>79</v>
      </c>
      <c r="AW284" s="12" t="s">
        <v>32</v>
      </c>
      <c r="AX284" s="12" t="s">
        <v>77</v>
      </c>
      <c r="AY284" s="209" t="s">
        <v>238</v>
      </c>
    </row>
    <row r="285" spans="2:65" s="1" customFormat="1" ht="19" customHeight="1">
      <c r="B285" s="34"/>
      <c r="C285" s="184" t="s">
        <v>588</v>
      </c>
      <c r="D285" s="184" t="s">
        <v>240</v>
      </c>
      <c r="E285" s="185" t="s">
        <v>980</v>
      </c>
      <c r="F285" s="186" t="s">
        <v>981</v>
      </c>
      <c r="G285" s="187" t="s">
        <v>357</v>
      </c>
      <c r="H285" s="188">
        <v>467</v>
      </c>
      <c r="I285" s="189"/>
      <c r="J285" s="190">
        <f>ROUND(I285*H285,2)</f>
        <v>0</v>
      </c>
      <c r="K285" s="186" t="s">
        <v>244</v>
      </c>
      <c r="L285" s="38"/>
      <c r="M285" s="191" t="s">
        <v>1</v>
      </c>
      <c r="N285" s="192" t="s">
        <v>41</v>
      </c>
      <c r="O285" s="60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AR285" s="17" t="s">
        <v>245</v>
      </c>
      <c r="AT285" s="17" t="s">
        <v>240</v>
      </c>
      <c r="AU285" s="17" t="s">
        <v>79</v>
      </c>
      <c r="AY285" s="17" t="s">
        <v>238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7" t="s">
        <v>77</v>
      </c>
      <c r="BK285" s="195">
        <f>ROUND(I285*H285,2)</f>
        <v>0</v>
      </c>
      <c r="BL285" s="17" t="s">
        <v>245</v>
      </c>
      <c r="BM285" s="17" t="s">
        <v>1716</v>
      </c>
    </row>
    <row r="286" spans="2:47" s="1" customFormat="1" ht="10">
      <c r="B286" s="34"/>
      <c r="C286" s="35"/>
      <c r="D286" s="196" t="s">
        <v>247</v>
      </c>
      <c r="E286" s="35"/>
      <c r="F286" s="197" t="s">
        <v>983</v>
      </c>
      <c r="G286" s="35"/>
      <c r="H286" s="35"/>
      <c r="I286" s="113"/>
      <c r="J286" s="35"/>
      <c r="K286" s="35"/>
      <c r="L286" s="38"/>
      <c r="M286" s="198"/>
      <c r="N286" s="60"/>
      <c r="O286" s="60"/>
      <c r="P286" s="60"/>
      <c r="Q286" s="60"/>
      <c r="R286" s="60"/>
      <c r="S286" s="60"/>
      <c r="T286" s="61"/>
      <c r="AT286" s="17" t="s">
        <v>247</v>
      </c>
      <c r="AU286" s="17" t="s">
        <v>79</v>
      </c>
    </row>
    <row r="287" spans="2:51" s="12" customFormat="1" ht="10">
      <c r="B287" s="199"/>
      <c r="C287" s="200"/>
      <c r="D287" s="196" t="s">
        <v>249</v>
      </c>
      <c r="E287" s="201" t="s">
        <v>1</v>
      </c>
      <c r="F287" s="202" t="s">
        <v>1717</v>
      </c>
      <c r="G287" s="200"/>
      <c r="H287" s="203">
        <v>367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249</v>
      </c>
      <c r="AU287" s="209" t="s">
        <v>79</v>
      </c>
      <c r="AV287" s="12" t="s">
        <v>79</v>
      </c>
      <c r="AW287" s="12" t="s">
        <v>32</v>
      </c>
      <c r="AX287" s="12" t="s">
        <v>70</v>
      </c>
      <c r="AY287" s="209" t="s">
        <v>238</v>
      </c>
    </row>
    <row r="288" spans="2:51" s="12" customFormat="1" ht="10">
      <c r="B288" s="199"/>
      <c r="C288" s="200"/>
      <c r="D288" s="196" t="s">
        <v>249</v>
      </c>
      <c r="E288" s="201" t="s">
        <v>1</v>
      </c>
      <c r="F288" s="202" t="s">
        <v>1718</v>
      </c>
      <c r="G288" s="200"/>
      <c r="H288" s="203">
        <v>100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249</v>
      </c>
      <c r="AU288" s="209" t="s">
        <v>79</v>
      </c>
      <c r="AV288" s="12" t="s">
        <v>79</v>
      </c>
      <c r="AW288" s="12" t="s">
        <v>32</v>
      </c>
      <c r="AX288" s="12" t="s">
        <v>70</v>
      </c>
      <c r="AY288" s="209" t="s">
        <v>238</v>
      </c>
    </row>
    <row r="289" spans="2:51" s="13" customFormat="1" ht="10">
      <c r="B289" s="210"/>
      <c r="C289" s="211"/>
      <c r="D289" s="196" t="s">
        <v>249</v>
      </c>
      <c r="E289" s="212" t="s">
        <v>1</v>
      </c>
      <c r="F289" s="213" t="s">
        <v>252</v>
      </c>
      <c r="G289" s="211"/>
      <c r="H289" s="214">
        <v>467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249</v>
      </c>
      <c r="AU289" s="220" t="s">
        <v>79</v>
      </c>
      <c r="AV289" s="13" t="s">
        <v>245</v>
      </c>
      <c r="AW289" s="13" t="s">
        <v>32</v>
      </c>
      <c r="AX289" s="13" t="s">
        <v>77</v>
      </c>
      <c r="AY289" s="220" t="s">
        <v>238</v>
      </c>
    </row>
    <row r="290" spans="2:65" s="1" customFormat="1" ht="19" customHeight="1">
      <c r="B290" s="34"/>
      <c r="C290" s="184" t="s">
        <v>594</v>
      </c>
      <c r="D290" s="184" t="s">
        <v>240</v>
      </c>
      <c r="E290" s="185" t="s">
        <v>988</v>
      </c>
      <c r="F290" s="186" t="s">
        <v>1719</v>
      </c>
      <c r="G290" s="187" t="s">
        <v>281</v>
      </c>
      <c r="H290" s="188">
        <v>12</v>
      </c>
      <c r="I290" s="189"/>
      <c r="J290" s="190">
        <f>ROUND(I290*H290,2)</f>
        <v>0</v>
      </c>
      <c r="K290" s="186" t="s">
        <v>244</v>
      </c>
      <c r="L290" s="38"/>
      <c r="M290" s="191" t="s">
        <v>1</v>
      </c>
      <c r="N290" s="192" t="s">
        <v>41</v>
      </c>
      <c r="O290" s="60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AR290" s="17" t="s">
        <v>245</v>
      </c>
      <c r="AT290" s="17" t="s">
        <v>240</v>
      </c>
      <c r="AU290" s="17" t="s">
        <v>79</v>
      </c>
      <c r="AY290" s="17" t="s">
        <v>238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17" t="s">
        <v>77</v>
      </c>
      <c r="BK290" s="195">
        <f>ROUND(I290*H290,2)</f>
        <v>0</v>
      </c>
      <c r="BL290" s="17" t="s">
        <v>245</v>
      </c>
      <c r="BM290" s="17" t="s">
        <v>1720</v>
      </c>
    </row>
    <row r="291" spans="2:47" s="1" customFormat="1" ht="10">
      <c r="B291" s="34"/>
      <c r="C291" s="35"/>
      <c r="D291" s="196" t="s">
        <v>247</v>
      </c>
      <c r="E291" s="35"/>
      <c r="F291" s="197" t="s">
        <v>1721</v>
      </c>
      <c r="G291" s="35"/>
      <c r="H291" s="35"/>
      <c r="I291" s="113"/>
      <c r="J291" s="35"/>
      <c r="K291" s="35"/>
      <c r="L291" s="38"/>
      <c r="M291" s="198"/>
      <c r="N291" s="60"/>
      <c r="O291" s="60"/>
      <c r="P291" s="60"/>
      <c r="Q291" s="60"/>
      <c r="R291" s="60"/>
      <c r="S291" s="60"/>
      <c r="T291" s="61"/>
      <c r="AT291" s="17" t="s">
        <v>247</v>
      </c>
      <c r="AU291" s="17" t="s">
        <v>79</v>
      </c>
    </row>
    <row r="292" spans="2:65" s="1" customFormat="1" ht="19" customHeight="1">
      <c r="B292" s="34"/>
      <c r="C292" s="184" t="s">
        <v>600</v>
      </c>
      <c r="D292" s="184" t="s">
        <v>240</v>
      </c>
      <c r="E292" s="185" t="s">
        <v>1001</v>
      </c>
      <c r="F292" s="186" t="s">
        <v>1002</v>
      </c>
      <c r="G292" s="187" t="s">
        <v>357</v>
      </c>
      <c r="H292" s="188">
        <v>104.608</v>
      </c>
      <c r="I292" s="189"/>
      <c r="J292" s="190">
        <f>ROUND(I292*H292,2)</f>
        <v>0</v>
      </c>
      <c r="K292" s="186" t="s">
        <v>244</v>
      </c>
      <c r="L292" s="38"/>
      <c r="M292" s="191" t="s">
        <v>1</v>
      </c>
      <c r="N292" s="192" t="s">
        <v>41</v>
      </c>
      <c r="O292" s="60"/>
      <c r="P292" s="193">
        <f>O292*H292</f>
        <v>0</v>
      </c>
      <c r="Q292" s="193">
        <v>0.01943</v>
      </c>
      <c r="R292" s="193">
        <f>Q292*H292</f>
        <v>2.03253344</v>
      </c>
      <c r="S292" s="193">
        <v>0</v>
      </c>
      <c r="T292" s="194">
        <f>S292*H292</f>
        <v>0</v>
      </c>
      <c r="AR292" s="17" t="s">
        <v>245</v>
      </c>
      <c r="AT292" s="17" t="s">
        <v>240</v>
      </c>
      <c r="AU292" s="17" t="s">
        <v>79</v>
      </c>
      <c r="AY292" s="17" t="s">
        <v>238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17" t="s">
        <v>77</v>
      </c>
      <c r="BK292" s="195">
        <f>ROUND(I292*H292,2)</f>
        <v>0</v>
      </c>
      <c r="BL292" s="17" t="s">
        <v>245</v>
      </c>
      <c r="BM292" s="17" t="s">
        <v>1722</v>
      </c>
    </row>
    <row r="293" spans="2:47" s="1" customFormat="1" ht="10">
      <c r="B293" s="34"/>
      <c r="C293" s="35"/>
      <c r="D293" s="196" t="s">
        <v>247</v>
      </c>
      <c r="E293" s="35"/>
      <c r="F293" s="197" t="s">
        <v>1004</v>
      </c>
      <c r="G293" s="35"/>
      <c r="H293" s="35"/>
      <c r="I293" s="113"/>
      <c r="J293" s="35"/>
      <c r="K293" s="35"/>
      <c r="L293" s="38"/>
      <c r="M293" s="198"/>
      <c r="N293" s="60"/>
      <c r="O293" s="60"/>
      <c r="P293" s="60"/>
      <c r="Q293" s="60"/>
      <c r="R293" s="60"/>
      <c r="S293" s="60"/>
      <c r="T293" s="61"/>
      <c r="AT293" s="17" t="s">
        <v>247</v>
      </c>
      <c r="AU293" s="17" t="s">
        <v>79</v>
      </c>
    </row>
    <row r="294" spans="2:51" s="12" customFormat="1" ht="10">
      <c r="B294" s="199"/>
      <c r="C294" s="200"/>
      <c r="D294" s="196" t="s">
        <v>249</v>
      </c>
      <c r="E294" s="201" t="s">
        <v>1</v>
      </c>
      <c r="F294" s="202" t="s">
        <v>944</v>
      </c>
      <c r="G294" s="200"/>
      <c r="H294" s="203">
        <v>104.608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249</v>
      </c>
      <c r="AU294" s="209" t="s">
        <v>79</v>
      </c>
      <c r="AV294" s="12" t="s">
        <v>79</v>
      </c>
      <c r="AW294" s="12" t="s">
        <v>32</v>
      </c>
      <c r="AX294" s="12" t="s">
        <v>77</v>
      </c>
      <c r="AY294" s="209" t="s">
        <v>238</v>
      </c>
    </row>
    <row r="295" spans="2:65" s="1" customFormat="1" ht="19" customHeight="1">
      <c r="B295" s="34"/>
      <c r="C295" s="184" t="s">
        <v>605</v>
      </c>
      <c r="D295" s="184" t="s">
        <v>240</v>
      </c>
      <c r="E295" s="185" t="s">
        <v>1006</v>
      </c>
      <c r="F295" s="186" t="s">
        <v>1007</v>
      </c>
      <c r="G295" s="187" t="s">
        <v>357</v>
      </c>
      <c r="H295" s="188">
        <v>44.832</v>
      </c>
      <c r="I295" s="189"/>
      <c r="J295" s="190">
        <f>ROUND(I295*H295,2)</f>
        <v>0</v>
      </c>
      <c r="K295" s="186" t="s">
        <v>244</v>
      </c>
      <c r="L295" s="38"/>
      <c r="M295" s="191" t="s">
        <v>1</v>
      </c>
      <c r="N295" s="192" t="s">
        <v>41</v>
      </c>
      <c r="O295" s="60"/>
      <c r="P295" s="193">
        <f>O295*H295</f>
        <v>0</v>
      </c>
      <c r="Q295" s="193">
        <v>0.05828</v>
      </c>
      <c r="R295" s="193">
        <f>Q295*H295</f>
        <v>2.61280896</v>
      </c>
      <c r="S295" s="193">
        <v>0</v>
      </c>
      <c r="T295" s="194">
        <f>S295*H295</f>
        <v>0</v>
      </c>
      <c r="AR295" s="17" t="s">
        <v>245</v>
      </c>
      <c r="AT295" s="17" t="s">
        <v>240</v>
      </c>
      <c r="AU295" s="17" t="s">
        <v>79</v>
      </c>
      <c r="AY295" s="17" t="s">
        <v>238</v>
      </c>
      <c r="BE295" s="195">
        <f>IF(N295="základní",J295,0)</f>
        <v>0</v>
      </c>
      <c r="BF295" s="195">
        <f>IF(N295="snížená",J295,0)</f>
        <v>0</v>
      </c>
      <c r="BG295" s="195">
        <f>IF(N295="zákl. přenesená",J295,0)</f>
        <v>0</v>
      </c>
      <c r="BH295" s="195">
        <f>IF(N295="sníž. přenesená",J295,0)</f>
        <v>0</v>
      </c>
      <c r="BI295" s="195">
        <f>IF(N295="nulová",J295,0)</f>
        <v>0</v>
      </c>
      <c r="BJ295" s="17" t="s">
        <v>77</v>
      </c>
      <c r="BK295" s="195">
        <f>ROUND(I295*H295,2)</f>
        <v>0</v>
      </c>
      <c r="BL295" s="17" t="s">
        <v>245</v>
      </c>
      <c r="BM295" s="17" t="s">
        <v>1723</v>
      </c>
    </row>
    <row r="296" spans="2:47" s="1" customFormat="1" ht="18">
      <c r="B296" s="34"/>
      <c r="C296" s="35"/>
      <c r="D296" s="196" t="s">
        <v>247</v>
      </c>
      <c r="E296" s="35"/>
      <c r="F296" s="197" t="s">
        <v>1009</v>
      </c>
      <c r="G296" s="35"/>
      <c r="H296" s="35"/>
      <c r="I296" s="113"/>
      <c r="J296" s="35"/>
      <c r="K296" s="35"/>
      <c r="L296" s="38"/>
      <c r="M296" s="198"/>
      <c r="N296" s="60"/>
      <c r="O296" s="60"/>
      <c r="P296" s="60"/>
      <c r="Q296" s="60"/>
      <c r="R296" s="60"/>
      <c r="S296" s="60"/>
      <c r="T296" s="61"/>
      <c r="AT296" s="17" t="s">
        <v>247</v>
      </c>
      <c r="AU296" s="17" t="s">
        <v>79</v>
      </c>
    </row>
    <row r="297" spans="2:51" s="12" customFormat="1" ht="10">
      <c r="B297" s="199"/>
      <c r="C297" s="200"/>
      <c r="D297" s="196" t="s">
        <v>249</v>
      </c>
      <c r="E297" s="201" t="s">
        <v>1</v>
      </c>
      <c r="F297" s="202" t="s">
        <v>950</v>
      </c>
      <c r="G297" s="200"/>
      <c r="H297" s="203">
        <v>44.832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249</v>
      </c>
      <c r="AU297" s="209" t="s">
        <v>79</v>
      </c>
      <c r="AV297" s="12" t="s">
        <v>79</v>
      </c>
      <c r="AW297" s="12" t="s">
        <v>32</v>
      </c>
      <c r="AX297" s="12" t="s">
        <v>77</v>
      </c>
      <c r="AY297" s="209" t="s">
        <v>238</v>
      </c>
    </row>
    <row r="298" spans="2:65" s="1" customFormat="1" ht="19" customHeight="1">
      <c r="B298" s="34"/>
      <c r="C298" s="184" t="s">
        <v>610</v>
      </c>
      <c r="D298" s="184" t="s">
        <v>240</v>
      </c>
      <c r="E298" s="185" t="s">
        <v>1724</v>
      </c>
      <c r="F298" s="186" t="s">
        <v>1725</v>
      </c>
      <c r="G298" s="187" t="s">
        <v>357</v>
      </c>
      <c r="H298" s="188">
        <v>100</v>
      </c>
      <c r="I298" s="189"/>
      <c r="J298" s="190">
        <f>ROUND(I298*H298,2)</f>
        <v>0</v>
      </c>
      <c r="K298" s="186" t="s">
        <v>244</v>
      </c>
      <c r="L298" s="38"/>
      <c r="M298" s="191" t="s">
        <v>1</v>
      </c>
      <c r="N298" s="192" t="s">
        <v>41</v>
      </c>
      <c r="O298" s="60"/>
      <c r="P298" s="193">
        <f>O298*H298</f>
        <v>0</v>
      </c>
      <c r="Q298" s="193">
        <v>0.05985</v>
      </c>
      <c r="R298" s="193">
        <f>Q298*H298</f>
        <v>5.985</v>
      </c>
      <c r="S298" s="193">
        <v>0</v>
      </c>
      <c r="T298" s="194">
        <f>S298*H298</f>
        <v>0</v>
      </c>
      <c r="AR298" s="17" t="s">
        <v>245</v>
      </c>
      <c r="AT298" s="17" t="s">
        <v>240</v>
      </c>
      <c r="AU298" s="17" t="s">
        <v>79</v>
      </c>
      <c r="AY298" s="17" t="s">
        <v>238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7" t="s">
        <v>77</v>
      </c>
      <c r="BK298" s="195">
        <f>ROUND(I298*H298,2)</f>
        <v>0</v>
      </c>
      <c r="BL298" s="17" t="s">
        <v>245</v>
      </c>
      <c r="BM298" s="17" t="s">
        <v>1726</v>
      </c>
    </row>
    <row r="299" spans="2:47" s="1" customFormat="1" ht="18">
      <c r="B299" s="34"/>
      <c r="C299" s="35"/>
      <c r="D299" s="196" t="s">
        <v>247</v>
      </c>
      <c r="E299" s="35"/>
      <c r="F299" s="197" t="s">
        <v>1727</v>
      </c>
      <c r="G299" s="35"/>
      <c r="H299" s="35"/>
      <c r="I299" s="113"/>
      <c r="J299" s="35"/>
      <c r="K299" s="35"/>
      <c r="L299" s="38"/>
      <c r="M299" s="198"/>
      <c r="N299" s="60"/>
      <c r="O299" s="60"/>
      <c r="P299" s="60"/>
      <c r="Q299" s="60"/>
      <c r="R299" s="60"/>
      <c r="S299" s="60"/>
      <c r="T299" s="61"/>
      <c r="AT299" s="17" t="s">
        <v>247</v>
      </c>
      <c r="AU299" s="17" t="s">
        <v>79</v>
      </c>
    </row>
    <row r="300" spans="2:65" s="1" customFormat="1" ht="19" customHeight="1">
      <c r="B300" s="34"/>
      <c r="C300" s="184" t="s">
        <v>616</v>
      </c>
      <c r="D300" s="184" t="s">
        <v>240</v>
      </c>
      <c r="E300" s="185" t="s">
        <v>1011</v>
      </c>
      <c r="F300" s="186" t="s">
        <v>1012</v>
      </c>
      <c r="G300" s="187" t="s">
        <v>357</v>
      </c>
      <c r="H300" s="188">
        <v>18.68</v>
      </c>
      <c r="I300" s="189"/>
      <c r="J300" s="190">
        <f>ROUND(I300*H300,2)</f>
        <v>0</v>
      </c>
      <c r="K300" s="186" t="s">
        <v>244</v>
      </c>
      <c r="L300" s="38"/>
      <c r="M300" s="191" t="s">
        <v>1</v>
      </c>
      <c r="N300" s="192" t="s">
        <v>41</v>
      </c>
      <c r="O300" s="60"/>
      <c r="P300" s="193">
        <f>O300*H300</f>
        <v>0</v>
      </c>
      <c r="Q300" s="193">
        <v>0.00099</v>
      </c>
      <c r="R300" s="193">
        <f>Q300*H300</f>
        <v>0.0184932</v>
      </c>
      <c r="S300" s="193">
        <v>0</v>
      </c>
      <c r="T300" s="194">
        <f>S300*H300</f>
        <v>0</v>
      </c>
      <c r="AR300" s="17" t="s">
        <v>245</v>
      </c>
      <c r="AT300" s="17" t="s">
        <v>240</v>
      </c>
      <c r="AU300" s="17" t="s">
        <v>79</v>
      </c>
      <c r="AY300" s="17" t="s">
        <v>238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17" t="s">
        <v>77</v>
      </c>
      <c r="BK300" s="195">
        <f>ROUND(I300*H300,2)</f>
        <v>0</v>
      </c>
      <c r="BL300" s="17" t="s">
        <v>245</v>
      </c>
      <c r="BM300" s="17" t="s">
        <v>1728</v>
      </c>
    </row>
    <row r="301" spans="2:47" s="1" customFormat="1" ht="18">
      <c r="B301" s="34"/>
      <c r="C301" s="35"/>
      <c r="D301" s="196" t="s">
        <v>247</v>
      </c>
      <c r="E301" s="35"/>
      <c r="F301" s="197" t="s">
        <v>1014</v>
      </c>
      <c r="G301" s="35"/>
      <c r="H301" s="35"/>
      <c r="I301" s="113"/>
      <c r="J301" s="35"/>
      <c r="K301" s="35"/>
      <c r="L301" s="38"/>
      <c r="M301" s="198"/>
      <c r="N301" s="60"/>
      <c r="O301" s="60"/>
      <c r="P301" s="60"/>
      <c r="Q301" s="60"/>
      <c r="R301" s="60"/>
      <c r="S301" s="60"/>
      <c r="T301" s="61"/>
      <c r="AT301" s="17" t="s">
        <v>247</v>
      </c>
      <c r="AU301" s="17" t="s">
        <v>79</v>
      </c>
    </row>
    <row r="302" spans="2:51" s="12" customFormat="1" ht="10">
      <c r="B302" s="199"/>
      <c r="C302" s="200"/>
      <c r="D302" s="196" t="s">
        <v>249</v>
      </c>
      <c r="E302" s="201" t="s">
        <v>1</v>
      </c>
      <c r="F302" s="202" t="s">
        <v>1729</v>
      </c>
      <c r="G302" s="200"/>
      <c r="H302" s="203">
        <v>18.68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249</v>
      </c>
      <c r="AU302" s="209" t="s">
        <v>79</v>
      </c>
      <c r="AV302" s="12" t="s">
        <v>79</v>
      </c>
      <c r="AW302" s="12" t="s">
        <v>32</v>
      </c>
      <c r="AX302" s="12" t="s">
        <v>77</v>
      </c>
      <c r="AY302" s="209" t="s">
        <v>238</v>
      </c>
    </row>
    <row r="303" spans="2:65" s="1" customFormat="1" ht="19" customHeight="1">
      <c r="B303" s="34"/>
      <c r="C303" s="184" t="s">
        <v>621</v>
      </c>
      <c r="D303" s="184" t="s">
        <v>240</v>
      </c>
      <c r="E303" s="185" t="s">
        <v>1017</v>
      </c>
      <c r="F303" s="186" t="s">
        <v>1018</v>
      </c>
      <c r="G303" s="187" t="s">
        <v>357</v>
      </c>
      <c r="H303" s="188">
        <v>149.44</v>
      </c>
      <c r="I303" s="189"/>
      <c r="J303" s="190">
        <f>ROUND(I303*H303,2)</f>
        <v>0</v>
      </c>
      <c r="K303" s="186" t="s">
        <v>244</v>
      </c>
      <c r="L303" s="38"/>
      <c r="M303" s="191" t="s">
        <v>1</v>
      </c>
      <c r="N303" s="192" t="s">
        <v>41</v>
      </c>
      <c r="O303" s="60"/>
      <c r="P303" s="193">
        <f>O303*H303</f>
        <v>0</v>
      </c>
      <c r="Q303" s="193">
        <v>0.00158</v>
      </c>
      <c r="R303" s="193">
        <f>Q303*H303</f>
        <v>0.2361152</v>
      </c>
      <c r="S303" s="193">
        <v>0</v>
      </c>
      <c r="T303" s="194">
        <f>S303*H303</f>
        <v>0</v>
      </c>
      <c r="AR303" s="17" t="s">
        <v>245</v>
      </c>
      <c r="AT303" s="17" t="s">
        <v>240</v>
      </c>
      <c r="AU303" s="17" t="s">
        <v>79</v>
      </c>
      <c r="AY303" s="17" t="s">
        <v>238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7" t="s">
        <v>77</v>
      </c>
      <c r="BK303" s="195">
        <f>ROUND(I303*H303,2)</f>
        <v>0</v>
      </c>
      <c r="BL303" s="17" t="s">
        <v>245</v>
      </c>
      <c r="BM303" s="17" t="s">
        <v>1730</v>
      </c>
    </row>
    <row r="304" spans="2:47" s="1" customFormat="1" ht="10">
      <c r="B304" s="34"/>
      <c r="C304" s="35"/>
      <c r="D304" s="196" t="s">
        <v>247</v>
      </c>
      <c r="E304" s="35"/>
      <c r="F304" s="197" t="s">
        <v>1020</v>
      </c>
      <c r="G304" s="35"/>
      <c r="H304" s="35"/>
      <c r="I304" s="113"/>
      <c r="J304" s="35"/>
      <c r="K304" s="35"/>
      <c r="L304" s="38"/>
      <c r="M304" s="198"/>
      <c r="N304" s="60"/>
      <c r="O304" s="60"/>
      <c r="P304" s="60"/>
      <c r="Q304" s="60"/>
      <c r="R304" s="60"/>
      <c r="S304" s="60"/>
      <c r="T304" s="61"/>
      <c r="AT304" s="17" t="s">
        <v>247</v>
      </c>
      <c r="AU304" s="17" t="s">
        <v>79</v>
      </c>
    </row>
    <row r="305" spans="2:51" s="12" customFormat="1" ht="10">
      <c r="B305" s="199"/>
      <c r="C305" s="200"/>
      <c r="D305" s="196" t="s">
        <v>249</v>
      </c>
      <c r="E305" s="201" t="s">
        <v>1</v>
      </c>
      <c r="F305" s="202" t="s">
        <v>132</v>
      </c>
      <c r="G305" s="200"/>
      <c r="H305" s="203">
        <v>149.44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249</v>
      </c>
      <c r="AU305" s="209" t="s">
        <v>79</v>
      </c>
      <c r="AV305" s="12" t="s">
        <v>79</v>
      </c>
      <c r="AW305" s="12" t="s">
        <v>32</v>
      </c>
      <c r="AX305" s="12" t="s">
        <v>77</v>
      </c>
      <c r="AY305" s="209" t="s">
        <v>238</v>
      </c>
    </row>
    <row r="306" spans="2:65" s="1" customFormat="1" ht="19" customHeight="1">
      <c r="B306" s="34"/>
      <c r="C306" s="184" t="s">
        <v>627</v>
      </c>
      <c r="D306" s="184" t="s">
        <v>240</v>
      </c>
      <c r="E306" s="185" t="s">
        <v>1022</v>
      </c>
      <c r="F306" s="186" t="s">
        <v>1023</v>
      </c>
      <c r="G306" s="187" t="s">
        <v>357</v>
      </c>
      <c r="H306" s="188">
        <v>495.811</v>
      </c>
      <c r="I306" s="189"/>
      <c r="J306" s="190">
        <f>ROUND(I306*H306,2)</f>
        <v>0</v>
      </c>
      <c r="K306" s="186" t="s">
        <v>244</v>
      </c>
      <c r="L306" s="38"/>
      <c r="M306" s="191" t="s">
        <v>1</v>
      </c>
      <c r="N306" s="192" t="s">
        <v>41</v>
      </c>
      <c r="O306" s="60"/>
      <c r="P306" s="193">
        <f>O306*H306</f>
        <v>0</v>
      </c>
      <c r="Q306" s="193">
        <v>0.0005</v>
      </c>
      <c r="R306" s="193">
        <f>Q306*H306</f>
        <v>0.2479055</v>
      </c>
      <c r="S306" s="193">
        <v>0</v>
      </c>
      <c r="T306" s="194">
        <f>S306*H306</f>
        <v>0</v>
      </c>
      <c r="AR306" s="17" t="s">
        <v>245</v>
      </c>
      <c r="AT306" s="17" t="s">
        <v>240</v>
      </c>
      <c r="AU306" s="17" t="s">
        <v>79</v>
      </c>
      <c r="AY306" s="17" t="s">
        <v>238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17" t="s">
        <v>77</v>
      </c>
      <c r="BK306" s="195">
        <f>ROUND(I306*H306,2)</f>
        <v>0</v>
      </c>
      <c r="BL306" s="17" t="s">
        <v>245</v>
      </c>
      <c r="BM306" s="17" t="s">
        <v>1731</v>
      </c>
    </row>
    <row r="307" spans="2:47" s="1" customFormat="1" ht="10">
      <c r="B307" s="34"/>
      <c r="C307" s="35"/>
      <c r="D307" s="196" t="s">
        <v>247</v>
      </c>
      <c r="E307" s="35"/>
      <c r="F307" s="197" t="s">
        <v>1025</v>
      </c>
      <c r="G307" s="35"/>
      <c r="H307" s="35"/>
      <c r="I307" s="113"/>
      <c r="J307" s="35"/>
      <c r="K307" s="35"/>
      <c r="L307" s="38"/>
      <c r="M307" s="198"/>
      <c r="N307" s="60"/>
      <c r="O307" s="60"/>
      <c r="P307" s="60"/>
      <c r="Q307" s="60"/>
      <c r="R307" s="60"/>
      <c r="S307" s="60"/>
      <c r="T307" s="61"/>
      <c r="AT307" s="17" t="s">
        <v>247</v>
      </c>
      <c r="AU307" s="17" t="s">
        <v>79</v>
      </c>
    </row>
    <row r="308" spans="2:51" s="12" customFormat="1" ht="10">
      <c r="B308" s="199"/>
      <c r="C308" s="200"/>
      <c r="D308" s="196" t="s">
        <v>249</v>
      </c>
      <c r="E308" s="201" t="s">
        <v>1</v>
      </c>
      <c r="F308" s="202" t="s">
        <v>1715</v>
      </c>
      <c r="G308" s="200"/>
      <c r="H308" s="203">
        <v>373.6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249</v>
      </c>
      <c r="AU308" s="209" t="s">
        <v>79</v>
      </c>
      <c r="AV308" s="12" t="s">
        <v>79</v>
      </c>
      <c r="AW308" s="12" t="s">
        <v>32</v>
      </c>
      <c r="AX308" s="12" t="s">
        <v>70</v>
      </c>
      <c r="AY308" s="209" t="s">
        <v>238</v>
      </c>
    </row>
    <row r="309" spans="2:51" s="12" customFormat="1" ht="10">
      <c r="B309" s="199"/>
      <c r="C309" s="200"/>
      <c r="D309" s="196" t="s">
        <v>249</v>
      </c>
      <c r="E309" s="201" t="s">
        <v>1</v>
      </c>
      <c r="F309" s="202" t="s">
        <v>1718</v>
      </c>
      <c r="G309" s="200"/>
      <c r="H309" s="203">
        <v>100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249</v>
      </c>
      <c r="AU309" s="209" t="s">
        <v>79</v>
      </c>
      <c r="AV309" s="12" t="s">
        <v>79</v>
      </c>
      <c r="AW309" s="12" t="s">
        <v>32</v>
      </c>
      <c r="AX309" s="12" t="s">
        <v>70</v>
      </c>
      <c r="AY309" s="209" t="s">
        <v>238</v>
      </c>
    </row>
    <row r="310" spans="2:51" s="12" customFormat="1" ht="10">
      <c r="B310" s="199"/>
      <c r="C310" s="200"/>
      <c r="D310" s="196" t="s">
        <v>249</v>
      </c>
      <c r="E310" s="201" t="s">
        <v>1</v>
      </c>
      <c r="F310" s="202" t="s">
        <v>1732</v>
      </c>
      <c r="G310" s="200"/>
      <c r="H310" s="203">
        <v>22.211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249</v>
      </c>
      <c r="AU310" s="209" t="s">
        <v>79</v>
      </c>
      <c r="AV310" s="12" t="s">
        <v>79</v>
      </c>
      <c r="AW310" s="12" t="s">
        <v>32</v>
      </c>
      <c r="AX310" s="12" t="s">
        <v>70</v>
      </c>
      <c r="AY310" s="209" t="s">
        <v>238</v>
      </c>
    </row>
    <row r="311" spans="2:51" s="13" customFormat="1" ht="10">
      <c r="B311" s="210"/>
      <c r="C311" s="211"/>
      <c r="D311" s="196" t="s">
        <v>249</v>
      </c>
      <c r="E311" s="212" t="s">
        <v>1</v>
      </c>
      <c r="F311" s="213" t="s">
        <v>252</v>
      </c>
      <c r="G311" s="211"/>
      <c r="H311" s="214">
        <v>495.811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249</v>
      </c>
      <c r="AU311" s="220" t="s">
        <v>79</v>
      </c>
      <c r="AV311" s="13" t="s">
        <v>245</v>
      </c>
      <c r="AW311" s="13" t="s">
        <v>32</v>
      </c>
      <c r="AX311" s="13" t="s">
        <v>77</v>
      </c>
      <c r="AY311" s="220" t="s">
        <v>238</v>
      </c>
    </row>
    <row r="312" spans="2:65" s="1" customFormat="1" ht="19" customHeight="1">
      <c r="B312" s="34"/>
      <c r="C312" s="184" t="s">
        <v>633</v>
      </c>
      <c r="D312" s="184" t="s">
        <v>240</v>
      </c>
      <c r="E312" s="185" t="s">
        <v>1733</v>
      </c>
      <c r="F312" s="186" t="s">
        <v>1734</v>
      </c>
      <c r="G312" s="187" t="s">
        <v>357</v>
      </c>
      <c r="H312" s="188">
        <v>230.523</v>
      </c>
      <c r="I312" s="189"/>
      <c r="J312" s="190">
        <f>ROUND(I312*H312,2)</f>
        <v>0</v>
      </c>
      <c r="K312" s="186" t="s">
        <v>244</v>
      </c>
      <c r="L312" s="38"/>
      <c r="M312" s="191" t="s">
        <v>1</v>
      </c>
      <c r="N312" s="192" t="s">
        <v>41</v>
      </c>
      <c r="O312" s="60"/>
      <c r="P312" s="193">
        <f>O312*H312</f>
        <v>0</v>
      </c>
      <c r="Q312" s="193">
        <v>0.00116</v>
      </c>
      <c r="R312" s="193">
        <f>Q312*H312</f>
        <v>0.26740668</v>
      </c>
      <c r="S312" s="193">
        <v>0</v>
      </c>
      <c r="T312" s="194">
        <f>S312*H312</f>
        <v>0</v>
      </c>
      <c r="AR312" s="17" t="s">
        <v>245</v>
      </c>
      <c r="AT312" s="17" t="s">
        <v>240</v>
      </c>
      <c r="AU312" s="17" t="s">
        <v>79</v>
      </c>
      <c r="AY312" s="17" t="s">
        <v>238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7" t="s">
        <v>77</v>
      </c>
      <c r="BK312" s="195">
        <f>ROUND(I312*H312,2)</f>
        <v>0</v>
      </c>
      <c r="BL312" s="17" t="s">
        <v>245</v>
      </c>
      <c r="BM312" s="17" t="s">
        <v>1735</v>
      </c>
    </row>
    <row r="313" spans="2:47" s="1" customFormat="1" ht="10">
      <c r="B313" s="34"/>
      <c r="C313" s="35"/>
      <c r="D313" s="196" t="s">
        <v>247</v>
      </c>
      <c r="E313" s="35"/>
      <c r="F313" s="197" t="s">
        <v>1736</v>
      </c>
      <c r="G313" s="35"/>
      <c r="H313" s="35"/>
      <c r="I313" s="113"/>
      <c r="J313" s="35"/>
      <c r="K313" s="35"/>
      <c r="L313" s="38"/>
      <c r="M313" s="198"/>
      <c r="N313" s="60"/>
      <c r="O313" s="60"/>
      <c r="P313" s="60"/>
      <c r="Q313" s="60"/>
      <c r="R313" s="60"/>
      <c r="S313" s="60"/>
      <c r="T313" s="61"/>
      <c r="AT313" s="17" t="s">
        <v>247</v>
      </c>
      <c r="AU313" s="17" t="s">
        <v>79</v>
      </c>
    </row>
    <row r="314" spans="2:51" s="12" customFormat="1" ht="10">
      <c r="B314" s="199"/>
      <c r="C314" s="200"/>
      <c r="D314" s="196" t="s">
        <v>249</v>
      </c>
      <c r="E314" s="201" t="s">
        <v>1</v>
      </c>
      <c r="F314" s="202" t="s">
        <v>1501</v>
      </c>
      <c r="G314" s="200"/>
      <c r="H314" s="203">
        <v>230.523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249</v>
      </c>
      <c r="AU314" s="209" t="s">
        <v>79</v>
      </c>
      <c r="AV314" s="12" t="s">
        <v>79</v>
      </c>
      <c r="AW314" s="12" t="s">
        <v>32</v>
      </c>
      <c r="AX314" s="12" t="s">
        <v>77</v>
      </c>
      <c r="AY314" s="209" t="s">
        <v>238</v>
      </c>
    </row>
    <row r="315" spans="2:65" s="1" customFormat="1" ht="14.5" customHeight="1">
      <c r="B315" s="34"/>
      <c r="C315" s="184" t="s">
        <v>638</v>
      </c>
      <c r="D315" s="184" t="s">
        <v>240</v>
      </c>
      <c r="E315" s="185" t="s">
        <v>1028</v>
      </c>
      <c r="F315" s="186" t="s">
        <v>1737</v>
      </c>
      <c r="G315" s="187" t="s">
        <v>357</v>
      </c>
      <c r="H315" s="188">
        <v>12.452</v>
      </c>
      <c r="I315" s="189"/>
      <c r="J315" s="190">
        <f>ROUND(I315*H315,2)</f>
        <v>0</v>
      </c>
      <c r="K315" s="186" t="s">
        <v>1</v>
      </c>
      <c r="L315" s="38"/>
      <c r="M315" s="191" t="s">
        <v>1</v>
      </c>
      <c r="N315" s="192" t="s">
        <v>41</v>
      </c>
      <c r="O315" s="60"/>
      <c r="P315" s="193">
        <f>O315*H315</f>
        <v>0</v>
      </c>
      <c r="Q315" s="193">
        <v>0.00276</v>
      </c>
      <c r="R315" s="193">
        <f>Q315*H315</f>
        <v>0.03436752</v>
      </c>
      <c r="S315" s="193">
        <v>0</v>
      </c>
      <c r="T315" s="194">
        <f>S315*H315</f>
        <v>0</v>
      </c>
      <c r="AR315" s="17" t="s">
        <v>245</v>
      </c>
      <c r="AT315" s="17" t="s">
        <v>240</v>
      </c>
      <c r="AU315" s="17" t="s">
        <v>79</v>
      </c>
      <c r="AY315" s="17" t="s">
        <v>238</v>
      </c>
      <c r="BE315" s="195">
        <f>IF(N315="základní",J315,0)</f>
        <v>0</v>
      </c>
      <c r="BF315" s="195">
        <f>IF(N315="snížená",J315,0)</f>
        <v>0</v>
      </c>
      <c r="BG315" s="195">
        <f>IF(N315="zákl. přenesená",J315,0)</f>
        <v>0</v>
      </c>
      <c r="BH315" s="195">
        <f>IF(N315="sníž. přenesená",J315,0)</f>
        <v>0</v>
      </c>
      <c r="BI315" s="195">
        <f>IF(N315="nulová",J315,0)</f>
        <v>0</v>
      </c>
      <c r="BJ315" s="17" t="s">
        <v>77</v>
      </c>
      <c r="BK315" s="195">
        <f>ROUND(I315*H315,2)</f>
        <v>0</v>
      </c>
      <c r="BL315" s="17" t="s">
        <v>245</v>
      </c>
      <c r="BM315" s="17" t="s">
        <v>1738</v>
      </c>
    </row>
    <row r="316" spans="2:51" s="12" customFormat="1" ht="10">
      <c r="B316" s="199"/>
      <c r="C316" s="200"/>
      <c r="D316" s="196" t="s">
        <v>249</v>
      </c>
      <c r="E316" s="201" t="s">
        <v>1</v>
      </c>
      <c r="F316" s="202" t="s">
        <v>154</v>
      </c>
      <c r="G316" s="200"/>
      <c r="H316" s="203">
        <v>12.452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249</v>
      </c>
      <c r="AU316" s="209" t="s">
        <v>79</v>
      </c>
      <c r="AV316" s="12" t="s">
        <v>79</v>
      </c>
      <c r="AW316" s="12" t="s">
        <v>32</v>
      </c>
      <c r="AX316" s="12" t="s">
        <v>77</v>
      </c>
      <c r="AY316" s="209" t="s">
        <v>238</v>
      </c>
    </row>
    <row r="317" spans="2:65" s="1" customFormat="1" ht="19" customHeight="1">
      <c r="B317" s="34"/>
      <c r="C317" s="184" t="s">
        <v>643</v>
      </c>
      <c r="D317" s="184" t="s">
        <v>240</v>
      </c>
      <c r="E317" s="185" t="s">
        <v>1739</v>
      </c>
      <c r="F317" s="186" t="s">
        <v>1740</v>
      </c>
      <c r="G317" s="187" t="s">
        <v>357</v>
      </c>
      <c r="H317" s="188">
        <v>10</v>
      </c>
      <c r="I317" s="189"/>
      <c r="J317" s="190">
        <f>ROUND(I317*H317,2)</f>
        <v>0</v>
      </c>
      <c r="K317" s="186" t="s">
        <v>1</v>
      </c>
      <c r="L317" s="38"/>
      <c r="M317" s="191" t="s">
        <v>1</v>
      </c>
      <c r="N317" s="192" t="s">
        <v>41</v>
      </c>
      <c r="O317" s="60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7" t="s">
        <v>245</v>
      </c>
      <c r="AT317" s="17" t="s">
        <v>240</v>
      </c>
      <c r="AU317" s="17" t="s">
        <v>79</v>
      </c>
      <c r="AY317" s="17" t="s">
        <v>238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7" t="s">
        <v>77</v>
      </c>
      <c r="BK317" s="195">
        <f>ROUND(I317*H317,2)</f>
        <v>0</v>
      </c>
      <c r="BL317" s="17" t="s">
        <v>245</v>
      </c>
      <c r="BM317" s="17" t="s">
        <v>1741</v>
      </c>
    </row>
    <row r="318" spans="2:47" s="1" customFormat="1" ht="10">
      <c r="B318" s="34"/>
      <c r="C318" s="35"/>
      <c r="D318" s="196" t="s">
        <v>247</v>
      </c>
      <c r="E318" s="35"/>
      <c r="F318" s="197" t="s">
        <v>1742</v>
      </c>
      <c r="G318" s="35"/>
      <c r="H318" s="35"/>
      <c r="I318" s="113"/>
      <c r="J318" s="35"/>
      <c r="K318" s="35"/>
      <c r="L318" s="38"/>
      <c r="M318" s="198"/>
      <c r="N318" s="60"/>
      <c r="O318" s="60"/>
      <c r="P318" s="60"/>
      <c r="Q318" s="60"/>
      <c r="R318" s="60"/>
      <c r="S318" s="60"/>
      <c r="T318" s="61"/>
      <c r="AT318" s="17" t="s">
        <v>247</v>
      </c>
      <c r="AU318" s="17" t="s">
        <v>79</v>
      </c>
    </row>
    <row r="319" spans="2:65" s="1" customFormat="1" ht="19" customHeight="1">
      <c r="B319" s="34"/>
      <c r="C319" s="184" t="s">
        <v>649</v>
      </c>
      <c r="D319" s="184" t="s">
        <v>240</v>
      </c>
      <c r="E319" s="185" t="s">
        <v>1743</v>
      </c>
      <c r="F319" s="186" t="s">
        <v>1744</v>
      </c>
      <c r="G319" s="187" t="s">
        <v>281</v>
      </c>
      <c r="H319" s="188">
        <v>5</v>
      </c>
      <c r="I319" s="189"/>
      <c r="J319" s="190">
        <f>ROUND(I319*H319,2)</f>
        <v>0</v>
      </c>
      <c r="K319" s="186" t="s">
        <v>244</v>
      </c>
      <c r="L319" s="38"/>
      <c r="M319" s="191" t="s">
        <v>1</v>
      </c>
      <c r="N319" s="192" t="s">
        <v>41</v>
      </c>
      <c r="O319" s="60"/>
      <c r="P319" s="193">
        <f>O319*H319</f>
        <v>0</v>
      </c>
      <c r="Q319" s="193">
        <v>0.0004</v>
      </c>
      <c r="R319" s="193">
        <f>Q319*H319</f>
        <v>0.002</v>
      </c>
      <c r="S319" s="193">
        <v>0.001</v>
      </c>
      <c r="T319" s="194">
        <f>S319*H319</f>
        <v>0.005</v>
      </c>
      <c r="AR319" s="17" t="s">
        <v>245</v>
      </c>
      <c r="AT319" s="17" t="s">
        <v>240</v>
      </c>
      <c r="AU319" s="17" t="s">
        <v>79</v>
      </c>
      <c r="AY319" s="17" t="s">
        <v>238</v>
      </c>
      <c r="BE319" s="195">
        <f>IF(N319="základní",J319,0)</f>
        <v>0</v>
      </c>
      <c r="BF319" s="195">
        <f>IF(N319="snížená",J319,0)</f>
        <v>0</v>
      </c>
      <c r="BG319" s="195">
        <f>IF(N319="zákl. přenesená",J319,0)</f>
        <v>0</v>
      </c>
      <c r="BH319" s="195">
        <f>IF(N319="sníž. přenesená",J319,0)</f>
        <v>0</v>
      </c>
      <c r="BI319" s="195">
        <f>IF(N319="nulová",J319,0)</f>
        <v>0</v>
      </c>
      <c r="BJ319" s="17" t="s">
        <v>77</v>
      </c>
      <c r="BK319" s="195">
        <f>ROUND(I319*H319,2)</f>
        <v>0</v>
      </c>
      <c r="BL319" s="17" t="s">
        <v>245</v>
      </c>
      <c r="BM319" s="17" t="s">
        <v>1745</v>
      </c>
    </row>
    <row r="320" spans="2:47" s="1" customFormat="1" ht="18">
      <c r="B320" s="34"/>
      <c r="C320" s="35"/>
      <c r="D320" s="196" t="s">
        <v>247</v>
      </c>
      <c r="E320" s="35"/>
      <c r="F320" s="197" t="s">
        <v>1746</v>
      </c>
      <c r="G320" s="35"/>
      <c r="H320" s="35"/>
      <c r="I320" s="113"/>
      <c r="J320" s="35"/>
      <c r="K320" s="35"/>
      <c r="L320" s="38"/>
      <c r="M320" s="198"/>
      <c r="N320" s="60"/>
      <c r="O320" s="60"/>
      <c r="P320" s="60"/>
      <c r="Q320" s="60"/>
      <c r="R320" s="60"/>
      <c r="S320" s="60"/>
      <c r="T320" s="61"/>
      <c r="AT320" s="17" t="s">
        <v>247</v>
      </c>
      <c r="AU320" s="17" t="s">
        <v>79</v>
      </c>
    </row>
    <row r="321" spans="2:65" s="1" customFormat="1" ht="19" customHeight="1">
      <c r="B321" s="34"/>
      <c r="C321" s="221" t="s">
        <v>654</v>
      </c>
      <c r="D321" s="221" t="s">
        <v>361</v>
      </c>
      <c r="E321" s="222" t="s">
        <v>1747</v>
      </c>
      <c r="F321" s="223" t="s">
        <v>1748</v>
      </c>
      <c r="G321" s="224" t="s">
        <v>333</v>
      </c>
      <c r="H321" s="225">
        <v>0.006</v>
      </c>
      <c r="I321" s="226"/>
      <c r="J321" s="227">
        <f>ROUND(I321*H321,2)</f>
        <v>0</v>
      </c>
      <c r="K321" s="223" t="s">
        <v>244</v>
      </c>
      <c r="L321" s="228"/>
      <c r="M321" s="229" t="s">
        <v>1</v>
      </c>
      <c r="N321" s="230" t="s">
        <v>41</v>
      </c>
      <c r="O321" s="60"/>
      <c r="P321" s="193">
        <f>O321*H321</f>
        <v>0</v>
      </c>
      <c r="Q321" s="193">
        <v>1</v>
      </c>
      <c r="R321" s="193">
        <f>Q321*H321</f>
        <v>0.006</v>
      </c>
      <c r="S321" s="193">
        <v>0</v>
      </c>
      <c r="T321" s="194">
        <f>S321*H321</f>
        <v>0</v>
      </c>
      <c r="AR321" s="17" t="s">
        <v>288</v>
      </c>
      <c r="AT321" s="17" t="s">
        <v>361</v>
      </c>
      <c r="AU321" s="17" t="s">
        <v>79</v>
      </c>
      <c r="AY321" s="17" t="s">
        <v>238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17" t="s">
        <v>77</v>
      </c>
      <c r="BK321" s="195">
        <f>ROUND(I321*H321,2)</f>
        <v>0</v>
      </c>
      <c r="BL321" s="17" t="s">
        <v>245</v>
      </c>
      <c r="BM321" s="17" t="s">
        <v>1749</v>
      </c>
    </row>
    <row r="322" spans="2:47" s="1" customFormat="1" ht="10">
      <c r="B322" s="34"/>
      <c r="C322" s="35"/>
      <c r="D322" s="196" t="s">
        <v>247</v>
      </c>
      <c r="E322" s="35"/>
      <c r="F322" s="197" t="s">
        <v>1748</v>
      </c>
      <c r="G322" s="35"/>
      <c r="H322" s="35"/>
      <c r="I322" s="113"/>
      <c r="J322" s="35"/>
      <c r="K322" s="35"/>
      <c r="L322" s="38"/>
      <c r="M322" s="198"/>
      <c r="N322" s="60"/>
      <c r="O322" s="60"/>
      <c r="P322" s="60"/>
      <c r="Q322" s="60"/>
      <c r="R322" s="60"/>
      <c r="S322" s="60"/>
      <c r="T322" s="61"/>
      <c r="AT322" s="17" t="s">
        <v>247</v>
      </c>
      <c r="AU322" s="17" t="s">
        <v>79</v>
      </c>
    </row>
    <row r="323" spans="2:51" s="12" customFormat="1" ht="10">
      <c r="B323" s="199"/>
      <c r="C323" s="200"/>
      <c r="D323" s="196" t="s">
        <v>249</v>
      </c>
      <c r="E323" s="201" t="s">
        <v>1</v>
      </c>
      <c r="F323" s="202" t="s">
        <v>1750</v>
      </c>
      <c r="G323" s="200"/>
      <c r="H323" s="203">
        <v>0.006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249</v>
      </c>
      <c r="AU323" s="209" t="s">
        <v>79</v>
      </c>
      <c r="AV323" s="12" t="s">
        <v>79</v>
      </c>
      <c r="AW323" s="12" t="s">
        <v>32</v>
      </c>
      <c r="AX323" s="12" t="s">
        <v>77</v>
      </c>
      <c r="AY323" s="209" t="s">
        <v>238</v>
      </c>
    </row>
    <row r="324" spans="2:65" s="1" customFormat="1" ht="14.5" customHeight="1">
      <c r="B324" s="34"/>
      <c r="C324" s="184" t="s">
        <v>660</v>
      </c>
      <c r="D324" s="184" t="s">
        <v>240</v>
      </c>
      <c r="E324" s="185" t="s">
        <v>1032</v>
      </c>
      <c r="F324" s="186" t="s">
        <v>1033</v>
      </c>
      <c r="G324" s="187" t="s">
        <v>281</v>
      </c>
      <c r="H324" s="188">
        <v>12</v>
      </c>
      <c r="I324" s="189"/>
      <c r="J324" s="190">
        <f>ROUND(I324*H324,2)</f>
        <v>0</v>
      </c>
      <c r="K324" s="186" t="s">
        <v>1</v>
      </c>
      <c r="L324" s="38"/>
      <c r="M324" s="191" t="s">
        <v>1</v>
      </c>
      <c r="N324" s="192" t="s">
        <v>41</v>
      </c>
      <c r="O324" s="60"/>
      <c r="P324" s="193">
        <f>O324*H324</f>
        <v>0</v>
      </c>
      <c r="Q324" s="193">
        <v>0.00124</v>
      </c>
      <c r="R324" s="193">
        <f>Q324*H324</f>
        <v>0.01488</v>
      </c>
      <c r="S324" s="193">
        <v>0</v>
      </c>
      <c r="T324" s="194">
        <f>S324*H324</f>
        <v>0</v>
      </c>
      <c r="AR324" s="17" t="s">
        <v>245</v>
      </c>
      <c r="AT324" s="17" t="s">
        <v>240</v>
      </c>
      <c r="AU324" s="17" t="s">
        <v>79</v>
      </c>
      <c r="AY324" s="17" t="s">
        <v>238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7" t="s">
        <v>77</v>
      </c>
      <c r="BK324" s="195">
        <f>ROUND(I324*H324,2)</f>
        <v>0</v>
      </c>
      <c r="BL324" s="17" t="s">
        <v>245</v>
      </c>
      <c r="BM324" s="17" t="s">
        <v>1751</v>
      </c>
    </row>
    <row r="325" spans="2:47" s="1" customFormat="1" ht="27">
      <c r="B325" s="34"/>
      <c r="C325" s="35"/>
      <c r="D325" s="196" t="s">
        <v>247</v>
      </c>
      <c r="E325" s="35"/>
      <c r="F325" s="197" t="s">
        <v>1035</v>
      </c>
      <c r="G325" s="35"/>
      <c r="H325" s="35"/>
      <c r="I325" s="113"/>
      <c r="J325" s="35"/>
      <c r="K325" s="35"/>
      <c r="L325" s="38"/>
      <c r="M325" s="198"/>
      <c r="N325" s="60"/>
      <c r="O325" s="60"/>
      <c r="P325" s="60"/>
      <c r="Q325" s="60"/>
      <c r="R325" s="60"/>
      <c r="S325" s="60"/>
      <c r="T325" s="61"/>
      <c r="AT325" s="17" t="s">
        <v>247</v>
      </c>
      <c r="AU325" s="17" t="s">
        <v>79</v>
      </c>
    </row>
    <row r="326" spans="2:63" s="11" customFormat="1" ht="22.75" customHeight="1">
      <c r="B326" s="168"/>
      <c r="C326" s="169"/>
      <c r="D326" s="170" t="s">
        <v>69</v>
      </c>
      <c r="E326" s="182" t="s">
        <v>1042</v>
      </c>
      <c r="F326" s="182" t="s">
        <v>1043</v>
      </c>
      <c r="G326" s="169"/>
      <c r="H326" s="169"/>
      <c r="I326" s="172"/>
      <c r="J326" s="183">
        <f>BK326</f>
        <v>0</v>
      </c>
      <c r="K326" s="169"/>
      <c r="L326" s="174"/>
      <c r="M326" s="175"/>
      <c r="N326" s="176"/>
      <c r="O326" s="176"/>
      <c r="P326" s="177">
        <f>SUM(P327:P340)</f>
        <v>0</v>
      </c>
      <c r="Q326" s="176"/>
      <c r="R326" s="177">
        <f>SUM(R327:R340)</f>
        <v>0</v>
      </c>
      <c r="S326" s="176"/>
      <c r="T326" s="178">
        <f>SUM(T327:T340)</f>
        <v>51.4605</v>
      </c>
      <c r="AR326" s="179" t="s">
        <v>77</v>
      </c>
      <c r="AT326" s="180" t="s">
        <v>69</v>
      </c>
      <c r="AU326" s="180" t="s">
        <v>77</v>
      </c>
      <c r="AY326" s="179" t="s">
        <v>238</v>
      </c>
      <c r="BK326" s="181">
        <f>SUM(BK327:BK340)</f>
        <v>0</v>
      </c>
    </row>
    <row r="327" spans="2:65" s="1" customFormat="1" ht="19" customHeight="1">
      <c r="B327" s="34"/>
      <c r="C327" s="184" t="s">
        <v>666</v>
      </c>
      <c r="D327" s="184" t="s">
        <v>240</v>
      </c>
      <c r="E327" s="185" t="s">
        <v>1752</v>
      </c>
      <c r="F327" s="186" t="s">
        <v>1753</v>
      </c>
      <c r="G327" s="187" t="s">
        <v>261</v>
      </c>
      <c r="H327" s="188">
        <v>34.307</v>
      </c>
      <c r="I327" s="189"/>
      <c r="J327" s="190">
        <f>ROUND(I327*H327,2)</f>
        <v>0</v>
      </c>
      <c r="K327" s="186" t="s">
        <v>244</v>
      </c>
      <c r="L327" s="38"/>
      <c r="M327" s="191" t="s">
        <v>1</v>
      </c>
      <c r="N327" s="192" t="s">
        <v>41</v>
      </c>
      <c r="O327" s="60"/>
      <c r="P327" s="193">
        <f>O327*H327</f>
        <v>0</v>
      </c>
      <c r="Q327" s="193">
        <v>0</v>
      </c>
      <c r="R327" s="193">
        <f>Q327*H327</f>
        <v>0</v>
      </c>
      <c r="S327" s="193">
        <v>1.5</v>
      </c>
      <c r="T327" s="194">
        <f>S327*H327</f>
        <v>51.4605</v>
      </c>
      <c r="AR327" s="17" t="s">
        <v>245</v>
      </c>
      <c r="AT327" s="17" t="s">
        <v>240</v>
      </c>
      <c r="AU327" s="17" t="s">
        <v>79</v>
      </c>
      <c r="AY327" s="17" t="s">
        <v>238</v>
      </c>
      <c r="BE327" s="195">
        <f>IF(N327="základní",J327,0)</f>
        <v>0</v>
      </c>
      <c r="BF327" s="195">
        <f>IF(N327="snížená",J327,0)</f>
        <v>0</v>
      </c>
      <c r="BG327" s="195">
        <f>IF(N327="zákl. přenesená",J327,0)</f>
        <v>0</v>
      </c>
      <c r="BH327" s="195">
        <f>IF(N327="sníž. přenesená",J327,0)</f>
        <v>0</v>
      </c>
      <c r="BI327" s="195">
        <f>IF(N327="nulová",J327,0)</f>
        <v>0</v>
      </c>
      <c r="BJ327" s="17" t="s">
        <v>77</v>
      </c>
      <c r="BK327" s="195">
        <f>ROUND(I327*H327,2)</f>
        <v>0</v>
      </c>
      <c r="BL327" s="17" t="s">
        <v>245</v>
      </c>
      <c r="BM327" s="17" t="s">
        <v>1754</v>
      </c>
    </row>
    <row r="328" spans="2:47" s="1" customFormat="1" ht="18">
      <c r="B328" s="34"/>
      <c r="C328" s="35"/>
      <c r="D328" s="196" t="s">
        <v>247</v>
      </c>
      <c r="E328" s="35"/>
      <c r="F328" s="197" t="s">
        <v>1755</v>
      </c>
      <c r="G328" s="35"/>
      <c r="H328" s="35"/>
      <c r="I328" s="113"/>
      <c r="J328" s="35"/>
      <c r="K328" s="35"/>
      <c r="L328" s="38"/>
      <c r="M328" s="198"/>
      <c r="N328" s="60"/>
      <c r="O328" s="60"/>
      <c r="P328" s="60"/>
      <c r="Q328" s="60"/>
      <c r="R328" s="60"/>
      <c r="S328" s="60"/>
      <c r="T328" s="61"/>
      <c r="AT328" s="17" t="s">
        <v>247</v>
      </c>
      <c r="AU328" s="17" t="s">
        <v>79</v>
      </c>
    </row>
    <row r="329" spans="2:51" s="12" customFormat="1" ht="10">
      <c r="B329" s="199"/>
      <c r="C329" s="200"/>
      <c r="D329" s="196" t="s">
        <v>249</v>
      </c>
      <c r="E329" s="201" t="s">
        <v>1</v>
      </c>
      <c r="F329" s="202" t="s">
        <v>1756</v>
      </c>
      <c r="G329" s="200"/>
      <c r="H329" s="203">
        <v>18.107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249</v>
      </c>
      <c r="AU329" s="209" t="s">
        <v>79</v>
      </c>
      <c r="AV329" s="12" t="s">
        <v>79</v>
      </c>
      <c r="AW329" s="12" t="s">
        <v>32</v>
      </c>
      <c r="AX329" s="12" t="s">
        <v>70</v>
      </c>
      <c r="AY329" s="209" t="s">
        <v>238</v>
      </c>
    </row>
    <row r="330" spans="2:51" s="12" customFormat="1" ht="10">
      <c r="B330" s="199"/>
      <c r="C330" s="200"/>
      <c r="D330" s="196" t="s">
        <v>249</v>
      </c>
      <c r="E330" s="201" t="s">
        <v>1</v>
      </c>
      <c r="F330" s="202" t="s">
        <v>1757</v>
      </c>
      <c r="G330" s="200"/>
      <c r="H330" s="203">
        <v>16.2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249</v>
      </c>
      <c r="AU330" s="209" t="s">
        <v>79</v>
      </c>
      <c r="AV330" s="12" t="s">
        <v>79</v>
      </c>
      <c r="AW330" s="12" t="s">
        <v>32</v>
      </c>
      <c r="AX330" s="12" t="s">
        <v>70</v>
      </c>
      <c r="AY330" s="209" t="s">
        <v>238</v>
      </c>
    </row>
    <row r="331" spans="2:51" s="13" customFormat="1" ht="10">
      <c r="B331" s="210"/>
      <c r="C331" s="211"/>
      <c r="D331" s="196" t="s">
        <v>249</v>
      </c>
      <c r="E331" s="212" t="s">
        <v>1</v>
      </c>
      <c r="F331" s="213" t="s">
        <v>252</v>
      </c>
      <c r="G331" s="211"/>
      <c r="H331" s="214">
        <v>34.307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249</v>
      </c>
      <c r="AU331" s="220" t="s">
        <v>79</v>
      </c>
      <c r="AV331" s="13" t="s">
        <v>245</v>
      </c>
      <c r="AW331" s="13" t="s">
        <v>32</v>
      </c>
      <c r="AX331" s="13" t="s">
        <v>77</v>
      </c>
      <c r="AY331" s="220" t="s">
        <v>238</v>
      </c>
    </row>
    <row r="332" spans="2:65" s="1" customFormat="1" ht="19" customHeight="1">
      <c r="B332" s="34"/>
      <c r="C332" s="184" t="s">
        <v>671</v>
      </c>
      <c r="D332" s="184" t="s">
        <v>240</v>
      </c>
      <c r="E332" s="185" t="s">
        <v>1045</v>
      </c>
      <c r="F332" s="186" t="s">
        <v>1046</v>
      </c>
      <c r="G332" s="187" t="s">
        <v>333</v>
      </c>
      <c r="H332" s="188">
        <v>129.008</v>
      </c>
      <c r="I332" s="189"/>
      <c r="J332" s="190">
        <f>ROUND(I332*H332,2)</f>
        <v>0</v>
      </c>
      <c r="K332" s="186" t="s">
        <v>244</v>
      </c>
      <c r="L332" s="38"/>
      <c r="M332" s="191" t="s">
        <v>1</v>
      </c>
      <c r="N332" s="192" t="s">
        <v>41</v>
      </c>
      <c r="O332" s="60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17" t="s">
        <v>245</v>
      </c>
      <c r="AT332" s="17" t="s">
        <v>240</v>
      </c>
      <c r="AU332" s="17" t="s">
        <v>79</v>
      </c>
      <c r="AY332" s="17" t="s">
        <v>238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7" t="s">
        <v>77</v>
      </c>
      <c r="BK332" s="195">
        <f>ROUND(I332*H332,2)</f>
        <v>0</v>
      </c>
      <c r="BL332" s="17" t="s">
        <v>245</v>
      </c>
      <c r="BM332" s="17" t="s">
        <v>1758</v>
      </c>
    </row>
    <row r="333" spans="2:47" s="1" customFormat="1" ht="18">
      <c r="B333" s="34"/>
      <c r="C333" s="35"/>
      <c r="D333" s="196" t="s">
        <v>247</v>
      </c>
      <c r="E333" s="35"/>
      <c r="F333" s="197" t="s">
        <v>1048</v>
      </c>
      <c r="G333" s="35"/>
      <c r="H333" s="35"/>
      <c r="I333" s="113"/>
      <c r="J333" s="35"/>
      <c r="K333" s="35"/>
      <c r="L333" s="38"/>
      <c r="M333" s="198"/>
      <c r="N333" s="60"/>
      <c r="O333" s="60"/>
      <c r="P333" s="60"/>
      <c r="Q333" s="60"/>
      <c r="R333" s="60"/>
      <c r="S333" s="60"/>
      <c r="T333" s="61"/>
      <c r="AT333" s="17" t="s">
        <v>247</v>
      </c>
      <c r="AU333" s="17" t="s">
        <v>79</v>
      </c>
    </row>
    <row r="334" spans="2:65" s="1" customFormat="1" ht="19" customHeight="1">
      <c r="B334" s="34"/>
      <c r="C334" s="184" t="s">
        <v>679</v>
      </c>
      <c r="D334" s="184" t="s">
        <v>240</v>
      </c>
      <c r="E334" s="185" t="s">
        <v>1050</v>
      </c>
      <c r="F334" s="186" t="s">
        <v>1051</v>
      </c>
      <c r="G334" s="187" t="s">
        <v>333</v>
      </c>
      <c r="H334" s="188">
        <v>129.008</v>
      </c>
      <c r="I334" s="189"/>
      <c r="J334" s="190">
        <f>ROUND(I334*H334,2)</f>
        <v>0</v>
      </c>
      <c r="K334" s="186" t="s">
        <v>244</v>
      </c>
      <c r="L334" s="38"/>
      <c r="M334" s="191" t="s">
        <v>1</v>
      </c>
      <c r="N334" s="192" t="s">
        <v>41</v>
      </c>
      <c r="O334" s="60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AR334" s="17" t="s">
        <v>245</v>
      </c>
      <c r="AT334" s="17" t="s">
        <v>240</v>
      </c>
      <c r="AU334" s="17" t="s">
        <v>79</v>
      </c>
      <c r="AY334" s="17" t="s">
        <v>238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17" t="s">
        <v>77</v>
      </c>
      <c r="BK334" s="195">
        <f>ROUND(I334*H334,2)</f>
        <v>0</v>
      </c>
      <c r="BL334" s="17" t="s">
        <v>245</v>
      </c>
      <c r="BM334" s="17" t="s">
        <v>1759</v>
      </c>
    </row>
    <row r="335" spans="2:47" s="1" customFormat="1" ht="18">
      <c r="B335" s="34"/>
      <c r="C335" s="35"/>
      <c r="D335" s="196" t="s">
        <v>247</v>
      </c>
      <c r="E335" s="35"/>
      <c r="F335" s="197" t="s">
        <v>1053</v>
      </c>
      <c r="G335" s="35"/>
      <c r="H335" s="35"/>
      <c r="I335" s="113"/>
      <c r="J335" s="35"/>
      <c r="K335" s="35"/>
      <c r="L335" s="38"/>
      <c r="M335" s="198"/>
      <c r="N335" s="60"/>
      <c r="O335" s="60"/>
      <c r="P335" s="60"/>
      <c r="Q335" s="60"/>
      <c r="R335" s="60"/>
      <c r="S335" s="60"/>
      <c r="T335" s="61"/>
      <c r="AT335" s="17" t="s">
        <v>247</v>
      </c>
      <c r="AU335" s="17" t="s">
        <v>79</v>
      </c>
    </row>
    <row r="336" spans="2:65" s="1" customFormat="1" ht="19" customHeight="1">
      <c r="B336" s="34"/>
      <c r="C336" s="184" t="s">
        <v>686</v>
      </c>
      <c r="D336" s="184" t="s">
        <v>240</v>
      </c>
      <c r="E336" s="185" t="s">
        <v>1055</v>
      </c>
      <c r="F336" s="186" t="s">
        <v>1056</v>
      </c>
      <c r="G336" s="187" t="s">
        <v>333</v>
      </c>
      <c r="H336" s="188">
        <v>3096.192</v>
      </c>
      <c r="I336" s="189"/>
      <c r="J336" s="190">
        <f>ROUND(I336*H336,2)</f>
        <v>0</v>
      </c>
      <c r="K336" s="186" t="s">
        <v>244</v>
      </c>
      <c r="L336" s="38"/>
      <c r="M336" s="191" t="s">
        <v>1</v>
      </c>
      <c r="N336" s="192" t="s">
        <v>41</v>
      </c>
      <c r="O336" s="60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AR336" s="17" t="s">
        <v>245</v>
      </c>
      <c r="AT336" s="17" t="s">
        <v>240</v>
      </c>
      <c r="AU336" s="17" t="s">
        <v>79</v>
      </c>
      <c r="AY336" s="17" t="s">
        <v>238</v>
      </c>
      <c r="BE336" s="195">
        <f>IF(N336="základní",J336,0)</f>
        <v>0</v>
      </c>
      <c r="BF336" s="195">
        <f>IF(N336="snížená",J336,0)</f>
        <v>0</v>
      </c>
      <c r="BG336" s="195">
        <f>IF(N336="zákl. přenesená",J336,0)</f>
        <v>0</v>
      </c>
      <c r="BH336" s="195">
        <f>IF(N336="sníž. přenesená",J336,0)</f>
        <v>0</v>
      </c>
      <c r="BI336" s="195">
        <f>IF(N336="nulová",J336,0)</f>
        <v>0</v>
      </c>
      <c r="BJ336" s="17" t="s">
        <v>77</v>
      </c>
      <c r="BK336" s="195">
        <f>ROUND(I336*H336,2)</f>
        <v>0</v>
      </c>
      <c r="BL336" s="17" t="s">
        <v>245</v>
      </c>
      <c r="BM336" s="17" t="s">
        <v>1760</v>
      </c>
    </row>
    <row r="337" spans="2:47" s="1" customFormat="1" ht="18">
      <c r="B337" s="34"/>
      <c r="C337" s="35"/>
      <c r="D337" s="196" t="s">
        <v>247</v>
      </c>
      <c r="E337" s="35"/>
      <c r="F337" s="197" t="s">
        <v>1058</v>
      </c>
      <c r="G337" s="35"/>
      <c r="H337" s="35"/>
      <c r="I337" s="113"/>
      <c r="J337" s="35"/>
      <c r="K337" s="35"/>
      <c r="L337" s="38"/>
      <c r="M337" s="198"/>
      <c r="N337" s="60"/>
      <c r="O337" s="60"/>
      <c r="P337" s="60"/>
      <c r="Q337" s="60"/>
      <c r="R337" s="60"/>
      <c r="S337" s="60"/>
      <c r="T337" s="61"/>
      <c r="AT337" s="17" t="s">
        <v>247</v>
      </c>
      <c r="AU337" s="17" t="s">
        <v>79</v>
      </c>
    </row>
    <row r="338" spans="2:51" s="12" customFormat="1" ht="10">
      <c r="B338" s="199"/>
      <c r="C338" s="200"/>
      <c r="D338" s="196" t="s">
        <v>249</v>
      </c>
      <c r="E338" s="200"/>
      <c r="F338" s="202" t="s">
        <v>1761</v>
      </c>
      <c r="G338" s="200"/>
      <c r="H338" s="203">
        <v>3096.192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249</v>
      </c>
      <c r="AU338" s="209" t="s">
        <v>79</v>
      </c>
      <c r="AV338" s="12" t="s">
        <v>79</v>
      </c>
      <c r="AW338" s="12" t="s">
        <v>4</v>
      </c>
      <c r="AX338" s="12" t="s">
        <v>77</v>
      </c>
      <c r="AY338" s="209" t="s">
        <v>238</v>
      </c>
    </row>
    <row r="339" spans="2:65" s="1" customFormat="1" ht="19" customHeight="1">
      <c r="B339" s="34"/>
      <c r="C339" s="184" t="s">
        <v>692</v>
      </c>
      <c r="D339" s="184" t="s">
        <v>240</v>
      </c>
      <c r="E339" s="185" t="s">
        <v>1061</v>
      </c>
      <c r="F339" s="186" t="s">
        <v>1062</v>
      </c>
      <c r="G339" s="187" t="s">
        <v>333</v>
      </c>
      <c r="H339" s="188">
        <v>129.008</v>
      </c>
      <c r="I339" s="189"/>
      <c r="J339" s="190">
        <f>ROUND(I339*H339,2)</f>
        <v>0</v>
      </c>
      <c r="K339" s="186" t="s">
        <v>244</v>
      </c>
      <c r="L339" s="38"/>
      <c r="M339" s="191" t="s">
        <v>1</v>
      </c>
      <c r="N339" s="192" t="s">
        <v>41</v>
      </c>
      <c r="O339" s="60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AR339" s="17" t="s">
        <v>245</v>
      </c>
      <c r="AT339" s="17" t="s">
        <v>240</v>
      </c>
      <c r="AU339" s="17" t="s">
        <v>79</v>
      </c>
      <c r="AY339" s="17" t="s">
        <v>238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17" t="s">
        <v>77</v>
      </c>
      <c r="BK339" s="195">
        <f>ROUND(I339*H339,2)</f>
        <v>0</v>
      </c>
      <c r="BL339" s="17" t="s">
        <v>245</v>
      </c>
      <c r="BM339" s="17" t="s">
        <v>1762</v>
      </c>
    </row>
    <row r="340" spans="2:47" s="1" customFormat="1" ht="10">
      <c r="B340" s="34"/>
      <c r="C340" s="35"/>
      <c r="D340" s="196" t="s">
        <v>247</v>
      </c>
      <c r="E340" s="35"/>
      <c r="F340" s="197" t="s">
        <v>1064</v>
      </c>
      <c r="G340" s="35"/>
      <c r="H340" s="35"/>
      <c r="I340" s="113"/>
      <c r="J340" s="35"/>
      <c r="K340" s="35"/>
      <c r="L340" s="38"/>
      <c r="M340" s="198"/>
      <c r="N340" s="60"/>
      <c r="O340" s="60"/>
      <c r="P340" s="60"/>
      <c r="Q340" s="60"/>
      <c r="R340" s="60"/>
      <c r="S340" s="60"/>
      <c r="T340" s="61"/>
      <c r="AT340" s="17" t="s">
        <v>247</v>
      </c>
      <c r="AU340" s="17" t="s">
        <v>79</v>
      </c>
    </row>
    <row r="341" spans="2:63" s="11" customFormat="1" ht="22.75" customHeight="1">
      <c r="B341" s="168"/>
      <c r="C341" s="169"/>
      <c r="D341" s="170" t="s">
        <v>69</v>
      </c>
      <c r="E341" s="182" t="s">
        <v>1065</v>
      </c>
      <c r="F341" s="182" t="s">
        <v>1066</v>
      </c>
      <c r="G341" s="169"/>
      <c r="H341" s="169"/>
      <c r="I341" s="172"/>
      <c r="J341" s="183">
        <f>BK341</f>
        <v>0</v>
      </c>
      <c r="K341" s="169"/>
      <c r="L341" s="174"/>
      <c r="M341" s="175"/>
      <c r="N341" s="176"/>
      <c r="O341" s="176"/>
      <c r="P341" s="177">
        <f>SUM(P342:P345)</f>
        <v>0</v>
      </c>
      <c r="Q341" s="176"/>
      <c r="R341" s="177">
        <f>SUM(R342:R345)</f>
        <v>0</v>
      </c>
      <c r="S341" s="176"/>
      <c r="T341" s="178">
        <f>SUM(T342:T345)</f>
        <v>0</v>
      </c>
      <c r="AR341" s="179" t="s">
        <v>77</v>
      </c>
      <c r="AT341" s="180" t="s">
        <v>69</v>
      </c>
      <c r="AU341" s="180" t="s">
        <v>77</v>
      </c>
      <c r="AY341" s="179" t="s">
        <v>238</v>
      </c>
      <c r="BK341" s="181">
        <f>SUM(BK342:BK345)</f>
        <v>0</v>
      </c>
    </row>
    <row r="342" spans="2:65" s="1" customFormat="1" ht="19" customHeight="1">
      <c r="B342" s="34"/>
      <c r="C342" s="184" t="s">
        <v>698</v>
      </c>
      <c r="D342" s="184" t="s">
        <v>240</v>
      </c>
      <c r="E342" s="185" t="s">
        <v>1073</v>
      </c>
      <c r="F342" s="186" t="s">
        <v>1074</v>
      </c>
      <c r="G342" s="187" t="s">
        <v>333</v>
      </c>
      <c r="H342" s="188">
        <v>81.982</v>
      </c>
      <c r="I342" s="189"/>
      <c r="J342" s="190">
        <f>ROUND(I342*H342,2)</f>
        <v>0</v>
      </c>
      <c r="K342" s="186" t="s">
        <v>244</v>
      </c>
      <c r="L342" s="38"/>
      <c r="M342" s="191" t="s">
        <v>1</v>
      </c>
      <c r="N342" s="192" t="s">
        <v>41</v>
      </c>
      <c r="O342" s="60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AR342" s="17" t="s">
        <v>245</v>
      </c>
      <c r="AT342" s="17" t="s">
        <v>240</v>
      </c>
      <c r="AU342" s="17" t="s">
        <v>79</v>
      </c>
      <c r="AY342" s="17" t="s">
        <v>238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7" t="s">
        <v>77</v>
      </c>
      <c r="BK342" s="195">
        <f>ROUND(I342*H342,2)</f>
        <v>0</v>
      </c>
      <c r="BL342" s="17" t="s">
        <v>245</v>
      </c>
      <c r="BM342" s="17" t="s">
        <v>1763</v>
      </c>
    </row>
    <row r="343" spans="2:47" s="1" customFormat="1" ht="36">
      <c r="B343" s="34"/>
      <c r="C343" s="35"/>
      <c r="D343" s="196" t="s">
        <v>247</v>
      </c>
      <c r="E343" s="35"/>
      <c r="F343" s="197" t="s">
        <v>1076</v>
      </c>
      <c r="G343" s="35"/>
      <c r="H343" s="35"/>
      <c r="I343" s="113"/>
      <c r="J343" s="35"/>
      <c r="K343" s="35"/>
      <c r="L343" s="38"/>
      <c r="M343" s="198"/>
      <c r="N343" s="60"/>
      <c r="O343" s="60"/>
      <c r="P343" s="60"/>
      <c r="Q343" s="60"/>
      <c r="R343" s="60"/>
      <c r="S343" s="60"/>
      <c r="T343" s="61"/>
      <c r="AT343" s="17" t="s">
        <v>247</v>
      </c>
      <c r="AU343" s="17" t="s">
        <v>79</v>
      </c>
    </row>
    <row r="344" spans="2:65" s="1" customFormat="1" ht="14.5" customHeight="1">
      <c r="B344" s="34"/>
      <c r="C344" s="184" t="s">
        <v>704</v>
      </c>
      <c r="D344" s="184" t="s">
        <v>240</v>
      </c>
      <c r="E344" s="185" t="s">
        <v>1764</v>
      </c>
      <c r="F344" s="186" t="s">
        <v>1765</v>
      </c>
      <c r="G344" s="187" t="s">
        <v>333</v>
      </c>
      <c r="H344" s="188">
        <v>81.982</v>
      </c>
      <c r="I344" s="189"/>
      <c r="J344" s="190">
        <f>ROUND(I344*H344,2)</f>
        <v>0</v>
      </c>
      <c r="K344" s="186" t="s">
        <v>1</v>
      </c>
      <c r="L344" s="38"/>
      <c r="M344" s="191" t="s">
        <v>1</v>
      </c>
      <c r="N344" s="192" t="s">
        <v>41</v>
      </c>
      <c r="O344" s="60"/>
      <c r="P344" s="193">
        <f>O344*H344</f>
        <v>0</v>
      </c>
      <c r="Q344" s="193">
        <v>0</v>
      </c>
      <c r="R344" s="193">
        <f>Q344*H344</f>
        <v>0</v>
      </c>
      <c r="S344" s="193">
        <v>0</v>
      </c>
      <c r="T344" s="194">
        <f>S344*H344</f>
        <v>0</v>
      </c>
      <c r="AR344" s="17" t="s">
        <v>245</v>
      </c>
      <c r="AT344" s="17" t="s">
        <v>240</v>
      </c>
      <c r="AU344" s="17" t="s">
        <v>79</v>
      </c>
      <c r="AY344" s="17" t="s">
        <v>238</v>
      </c>
      <c r="BE344" s="195">
        <f>IF(N344="základní",J344,0)</f>
        <v>0</v>
      </c>
      <c r="BF344" s="195">
        <f>IF(N344="snížená",J344,0)</f>
        <v>0</v>
      </c>
      <c r="BG344" s="195">
        <f>IF(N344="zákl. přenesená",J344,0)</f>
        <v>0</v>
      </c>
      <c r="BH344" s="195">
        <f>IF(N344="sníž. přenesená",J344,0)</f>
        <v>0</v>
      </c>
      <c r="BI344" s="195">
        <f>IF(N344="nulová",J344,0)</f>
        <v>0</v>
      </c>
      <c r="BJ344" s="17" t="s">
        <v>77</v>
      </c>
      <c r="BK344" s="195">
        <f>ROUND(I344*H344,2)</f>
        <v>0</v>
      </c>
      <c r="BL344" s="17" t="s">
        <v>245</v>
      </c>
      <c r="BM344" s="17" t="s">
        <v>1766</v>
      </c>
    </row>
    <row r="345" spans="2:47" s="1" customFormat="1" ht="27">
      <c r="B345" s="34"/>
      <c r="C345" s="35"/>
      <c r="D345" s="196" t="s">
        <v>247</v>
      </c>
      <c r="E345" s="35"/>
      <c r="F345" s="197" t="s">
        <v>1767</v>
      </c>
      <c r="G345" s="35"/>
      <c r="H345" s="35"/>
      <c r="I345" s="113"/>
      <c r="J345" s="35"/>
      <c r="K345" s="35"/>
      <c r="L345" s="38"/>
      <c r="M345" s="198"/>
      <c r="N345" s="60"/>
      <c r="O345" s="60"/>
      <c r="P345" s="60"/>
      <c r="Q345" s="60"/>
      <c r="R345" s="60"/>
      <c r="S345" s="60"/>
      <c r="T345" s="61"/>
      <c r="AT345" s="17" t="s">
        <v>247</v>
      </c>
      <c r="AU345" s="17" t="s">
        <v>79</v>
      </c>
    </row>
    <row r="346" spans="2:63" s="11" customFormat="1" ht="25.9" customHeight="1">
      <c r="B346" s="168"/>
      <c r="C346" s="169"/>
      <c r="D346" s="170" t="s">
        <v>69</v>
      </c>
      <c r="E346" s="171" t="s">
        <v>1077</v>
      </c>
      <c r="F346" s="171" t="s">
        <v>1078</v>
      </c>
      <c r="G346" s="169"/>
      <c r="H346" s="169"/>
      <c r="I346" s="172"/>
      <c r="J346" s="173">
        <f>BK346</f>
        <v>0</v>
      </c>
      <c r="K346" s="169"/>
      <c r="L346" s="174"/>
      <c r="M346" s="175"/>
      <c r="N346" s="176"/>
      <c r="O346" s="176"/>
      <c r="P346" s="177">
        <f>P347+P402+P411+P437</f>
        <v>0</v>
      </c>
      <c r="Q346" s="176"/>
      <c r="R346" s="177">
        <f>R347+R402+R411+R437</f>
        <v>1.33253559</v>
      </c>
      <c r="S346" s="176"/>
      <c r="T346" s="178">
        <f>T347+T402+T411+T437</f>
        <v>1.321018</v>
      </c>
      <c r="AR346" s="179" t="s">
        <v>79</v>
      </c>
      <c r="AT346" s="180" t="s">
        <v>69</v>
      </c>
      <c r="AU346" s="180" t="s">
        <v>70</v>
      </c>
      <c r="AY346" s="179" t="s">
        <v>238</v>
      </c>
      <c r="BK346" s="181">
        <f>BK347+BK402+BK411+BK437</f>
        <v>0</v>
      </c>
    </row>
    <row r="347" spans="2:63" s="11" customFormat="1" ht="22.75" customHeight="1">
      <c r="B347" s="168"/>
      <c r="C347" s="169"/>
      <c r="D347" s="170" t="s">
        <v>69</v>
      </c>
      <c r="E347" s="182" t="s">
        <v>1164</v>
      </c>
      <c r="F347" s="182" t="s">
        <v>1165</v>
      </c>
      <c r="G347" s="169"/>
      <c r="H347" s="169"/>
      <c r="I347" s="172"/>
      <c r="J347" s="183">
        <f>BK347</f>
        <v>0</v>
      </c>
      <c r="K347" s="169"/>
      <c r="L347" s="174"/>
      <c r="M347" s="175"/>
      <c r="N347" s="176"/>
      <c r="O347" s="176"/>
      <c r="P347" s="177">
        <f>SUM(P348:P401)</f>
        <v>0</v>
      </c>
      <c r="Q347" s="176"/>
      <c r="R347" s="177">
        <f>SUM(R348:R401)</f>
        <v>0.51836948</v>
      </c>
      <c r="S347" s="176"/>
      <c r="T347" s="178">
        <f>SUM(T348:T401)</f>
        <v>1.321018</v>
      </c>
      <c r="AR347" s="179" t="s">
        <v>79</v>
      </c>
      <c r="AT347" s="180" t="s">
        <v>69</v>
      </c>
      <c r="AU347" s="180" t="s">
        <v>77</v>
      </c>
      <c r="AY347" s="179" t="s">
        <v>238</v>
      </c>
      <c r="BK347" s="181">
        <f>SUM(BK348:BK401)</f>
        <v>0</v>
      </c>
    </row>
    <row r="348" spans="2:65" s="1" customFormat="1" ht="14.5" customHeight="1">
      <c r="B348" s="34"/>
      <c r="C348" s="184" t="s">
        <v>709</v>
      </c>
      <c r="D348" s="184" t="s">
        <v>240</v>
      </c>
      <c r="E348" s="185" t="s">
        <v>1768</v>
      </c>
      <c r="F348" s="186" t="s">
        <v>1769</v>
      </c>
      <c r="G348" s="187" t="s">
        <v>357</v>
      </c>
      <c r="H348" s="188">
        <v>24.531</v>
      </c>
      <c r="I348" s="189"/>
      <c r="J348" s="190">
        <f>ROUND(I348*H348,2)</f>
        <v>0</v>
      </c>
      <c r="K348" s="186" t="s">
        <v>1</v>
      </c>
      <c r="L348" s="38"/>
      <c r="M348" s="191" t="s">
        <v>1</v>
      </c>
      <c r="N348" s="192" t="s">
        <v>41</v>
      </c>
      <c r="O348" s="60"/>
      <c r="P348" s="193">
        <f>O348*H348</f>
        <v>0</v>
      </c>
      <c r="Q348" s="193">
        <v>0</v>
      </c>
      <c r="R348" s="193">
        <f>Q348*H348</f>
        <v>0</v>
      </c>
      <c r="S348" s="193">
        <v>0.033</v>
      </c>
      <c r="T348" s="194">
        <f>S348*H348</f>
        <v>0.809523</v>
      </c>
      <c r="AR348" s="17" t="s">
        <v>330</v>
      </c>
      <c r="AT348" s="17" t="s">
        <v>240</v>
      </c>
      <c r="AU348" s="17" t="s">
        <v>79</v>
      </c>
      <c r="AY348" s="17" t="s">
        <v>238</v>
      </c>
      <c r="BE348" s="195">
        <f>IF(N348="základní",J348,0)</f>
        <v>0</v>
      </c>
      <c r="BF348" s="195">
        <f>IF(N348="snížená",J348,0)</f>
        <v>0</v>
      </c>
      <c r="BG348" s="195">
        <f>IF(N348="zákl. přenesená",J348,0)</f>
        <v>0</v>
      </c>
      <c r="BH348" s="195">
        <f>IF(N348="sníž. přenesená",J348,0)</f>
        <v>0</v>
      </c>
      <c r="BI348" s="195">
        <f>IF(N348="nulová",J348,0)</f>
        <v>0</v>
      </c>
      <c r="BJ348" s="17" t="s">
        <v>77</v>
      </c>
      <c r="BK348" s="195">
        <f>ROUND(I348*H348,2)</f>
        <v>0</v>
      </c>
      <c r="BL348" s="17" t="s">
        <v>330</v>
      </c>
      <c r="BM348" s="17" t="s">
        <v>1770</v>
      </c>
    </row>
    <row r="349" spans="2:47" s="1" customFormat="1" ht="10">
      <c r="B349" s="34"/>
      <c r="C349" s="35"/>
      <c r="D349" s="196" t="s">
        <v>247</v>
      </c>
      <c r="E349" s="35"/>
      <c r="F349" s="197" t="s">
        <v>1771</v>
      </c>
      <c r="G349" s="35"/>
      <c r="H349" s="35"/>
      <c r="I349" s="113"/>
      <c r="J349" s="35"/>
      <c r="K349" s="35"/>
      <c r="L349" s="38"/>
      <c r="M349" s="198"/>
      <c r="N349" s="60"/>
      <c r="O349" s="60"/>
      <c r="P349" s="60"/>
      <c r="Q349" s="60"/>
      <c r="R349" s="60"/>
      <c r="S349" s="60"/>
      <c r="T349" s="61"/>
      <c r="AT349" s="17" t="s">
        <v>247</v>
      </c>
      <c r="AU349" s="17" t="s">
        <v>79</v>
      </c>
    </row>
    <row r="350" spans="2:51" s="12" customFormat="1" ht="10">
      <c r="B350" s="199"/>
      <c r="C350" s="200"/>
      <c r="D350" s="196" t="s">
        <v>249</v>
      </c>
      <c r="E350" s="201" t="s">
        <v>1</v>
      </c>
      <c r="F350" s="202" t="s">
        <v>1772</v>
      </c>
      <c r="G350" s="200"/>
      <c r="H350" s="203">
        <v>24.531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249</v>
      </c>
      <c r="AU350" s="209" t="s">
        <v>79</v>
      </c>
      <c r="AV350" s="12" t="s">
        <v>79</v>
      </c>
      <c r="AW350" s="12" t="s">
        <v>32</v>
      </c>
      <c r="AX350" s="12" t="s">
        <v>77</v>
      </c>
      <c r="AY350" s="209" t="s">
        <v>238</v>
      </c>
    </row>
    <row r="351" spans="2:65" s="1" customFormat="1" ht="14.5" customHeight="1">
      <c r="B351" s="34"/>
      <c r="C351" s="184" t="s">
        <v>715</v>
      </c>
      <c r="D351" s="184" t="s">
        <v>240</v>
      </c>
      <c r="E351" s="185" t="s">
        <v>1773</v>
      </c>
      <c r="F351" s="186" t="s">
        <v>1774</v>
      </c>
      <c r="G351" s="187" t="s">
        <v>357</v>
      </c>
      <c r="H351" s="188">
        <v>3.38</v>
      </c>
      <c r="I351" s="189"/>
      <c r="J351" s="190">
        <f>ROUND(I351*H351,2)</f>
        <v>0</v>
      </c>
      <c r="K351" s="186" t="s">
        <v>1</v>
      </c>
      <c r="L351" s="38"/>
      <c r="M351" s="191" t="s">
        <v>1</v>
      </c>
      <c r="N351" s="192" t="s">
        <v>41</v>
      </c>
      <c r="O351" s="60"/>
      <c r="P351" s="193">
        <f>O351*H351</f>
        <v>0</v>
      </c>
      <c r="Q351" s="193">
        <v>0</v>
      </c>
      <c r="R351" s="193">
        <f>Q351*H351</f>
        <v>0</v>
      </c>
      <c r="S351" s="193">
        <v>0.02</v>
      </c>
      <c r="T351" s="194">
        <f>S351*H351</f>
        <v>0.0676</v>
      </c>
      <c r="AR351" s="17" t="s">
        <v>330</v>
      </c>
      <c r="AT351" s="17" t="s">
        <v>240</v>
      </c>
      <c r="AU351" s="17" t="s">
        <v>79</v>
      </c>
      <c r="AY351" s="17" t="s">
        <v>238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7" t="s">
        <v>77</v>
      </c>
      <c r="BK351" s="195">
        <f>ROUND(I351*H351,2)</f>
        <v>0</v>
      </c>
      <c r="BL351" s="17" t="s">
        <v>330</v>
      </c>
      <c r="BM351" s="17" t="s">
        <v>1775</v>
      </c>
    </row>
    <row r="352" spans="2:47" s="1" customFormat="1" ht="10">
      <c r="B352" s="34"/>
      <c r="C352" s="35"/>
      <c r="D352" s="196" t="s">
        <v>247</v>
      </c>
      <c r="E352" s="35"/>
      <c r="F352" s="197" t="s">
        <v>1776</v>
      </c>
      <c r="G352" s="35"/>
      <c r="H352" s="35"/>
      <c r="I352" s="113"/>
      <c r="J352" s="35"/>
      <c r="K352" s="35"/>
      <c r="L352" s="38"/>
      <c r="M352" s="198"/>
      <c r="N352" s="60"/>
      <c r="O352" s="60"/>
      <c r="P352" s="60"/>
      <c r="Q352" s="60"/>
      <c r="R352" s="60"/>
      <c r="S352" s="60"/>
      <c r="T352" s="61"/>
      <c r="AT352" s="17" t="s">
        <v>247</v>
      </c>
      <c r="AU352" s="17" t="s">
        <v>79</v>
      </c>
    </row>
    <row r="353" spans="2:51" s="12" customFormat="1" ht="10">
      <c r="B353" s="199"/>
      <c r="C353" s="200"/>
      <c r="D353" s="196" t="s">
        <v>249</v>
      </c>
      <c r="E353" s="201" t="s">
        <v>1</v>
      </c>
      <c r="F353" s="202" t="s">
        <v>1777</v>
      </c>
      <c r="G353" s="200"/>
      <c r="H353" s="203">
        <v>3.38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249</v>
      </c>
      <c r="AU353" s="209" t="s">
        <v>79</v>
      </c>
      <c r="AV353" s="12" t="s">
        <v>79</v>
      </c>
      <c r="AW353" s="12" t="s">
        <v>32</v>
      </c>
      <c r="AX353" s="12" t="s">
        <v>77</v>
      </c>
      <c r="AY353" s="209" t="s">
        <v>238</v>
      </c>
    </row>
    <row r="354" spans="2:65" s="1" customFormat="1" ht="19" customHeight="1">
      <c r="B354" s="34"/>
      <c r="C354" s="184" t="s">
        <v>721</v>
      </c>
      <c r="D354" s="184" t="s">
        <v>240</v>
      </c>
      <c r="E354" s="185" t="s">
        <v>1778</v>
      </c>
      <c r="F354" s="186" t="s">
        <v>1779</v>
      </c>
      <c r="G354" s="187" t="s">
        <v>281</v>
      </c>
      <c r="H354" s="188">
        <v>4</v>
      </c>
      <c r="I354" s="189"/>
      <c r="J354" s="190">
        <f>ROUND(I354*H354,2)</f>
        <v>0</v>
      </c>
      <c r="K354" s="186" t="s">
        <v>244</v>
      </c>
      <c r="L354" s="38"/>
      <c r="M354" s="191" t="s">
        <v>1</v>
      </c>
      <c r="N354" s="192" t="s">
        <v>41</v>
      </c>
      <c r="O354" s="60"/>
      <c r="P354" s="193">
        <f>O354*H354</f>
        <v>0</v>
      </c>
      <c r="Q354" s="193">
        <v>6E-05</v>
      </c>
      <c r="R354" s="193">
        <f>Q354*H354</f>
        <v>0.00024</v>
      </c>
      <c r="S354" s="193">
        <v>0</v>
      </c>
      <c r="T354" s="194">
        <f>S354*H354</f>
        <v>0</v>
      </c>
      <c r="AR354" s="17" t="s">
        <v>330</v>
      </c>
      <c r="AT354" s="17" t="s">
        <v>240</v>
      </c>
      <c r="AU354" s="17" t="s">
        <v>79</v>
      </c>
      <c r="AY354" s="17" t="s">
        <v>238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7" t="s">
        <v>77</v>
      </c>
      <c r="BK354" s="195">
        <f>ROUND(I354*H354,2)</f>
        <v>0</v>
      </c>
      <c r="BL354" s="17" t="s">
        <v>330</v>
      </c>
      <c r="BM354" s="17" t="s">
        <v>1780</v>
      </c>
    </row>
    <row r="355" spans="2:47" s="1" customFormat="1" ht="18">
      <c r="B355" s="34"/>
      <c r="C355" s="35"/>
      <c r="D355" s="196" t="s">
        <v>247</v>
      </c>
      <c r="E355" s="35"/>
      <c r="F355" s="197" t="s">
        <v>1781</v>
      </c>
      <c r="G355" s="35"/>
      <c r="H355" s="35"/>
      <c r="I355" s="113"/>
      <c r="J355" s="35"/>
      <c r="K355" s="35"/>
      <c r="L355" s="38"/>
      <c r="M355" s="198"/>
      <c r="N355" s="60"/>
      <c r="O355" s="60"/>
      <c r="P355" s="60"/>
      <c r="Q355" s="60"/>
      <c r="R355" s="60"/>
      <c r="S355" s="60"/>
      <c r="T355" s="61"/>
      <c r="AT355" s="17" t="s">
        <v>247</v>
      </c>
      <c r="AU355" s="17" t="s">
        <v>79</v>
      </c>
    </row>
    <row r="356" spans="2:51" s="12" customFormat="1" ht="10">
      <c r="B356" s="199"/>
      <c r="C356" s="200"/>
      <c r="D356" s="196" t="s">
        <v>249</v>
      </c>
      <c r="E356" s="201" t="s">
        <v>1</v>
      </c>
      <c r="F356" s="202" t="s">
        <v>1782</v>
      </c>
      <c r="G356" s="200"/>
      <c r="H356" s="203">
        <v>4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249</v>
      </c>
      <c r="AU356" s="209" t="s">
        <v>79</v>
      </c>
      <c r="AV356" s="12" t="s">
        <v>79</v>
      </c>
      <c r="AW356" s="12" t="s">
        <v>32</v>
      </c>
      <c r="AX356" s="12" t="s">
        <v>77</v>
      </c>
      <c r="AY356" s="209" t="s">
        <v>238</v>
      </c>
    </row>
    <row r="357" spans="2:65" s="1" customFormat="1" ht="19" customHeight="1">
      <c r="B357" s="34"/>
      <c r="C357" s="221" t="s">
        <v>726</v>
      </c>
      <c r="D357" s="221" t="s">
        <v>361</v>
      </c>
      <c r="E357" s="222" t="s">
        <v>1783</v>
      </c>
      <c r="F357" s="223" t="s">
        <v>1784</v>
      </c>
      <c r="G357" s="224" t="s">
        <v>466</v>
      </c>
      <c r="H357" s="225">
        <v>52</v>
      </c>
      <c r="I357" s="226"/>
      <c r="J357" s="227">
        <f>ROUND(I357*H357,2)</f>
        <v>0</v>
      </c>
      <c r="K357" s="223" t="s">
        <v>1</v>
      </c>
      <c r="L357" s="228"/>
      <c r="M357" s="229" t="s">
        <v>1</v>
      </c>
      <c r="N357" s="230" t="s">
        <v>41</v>
      </c>
      <c r="O357" s="60"/>
      <c r="P357" s="193">
        <f>O357*H357</f>
        <v>0</v>
      </c>
      <c r="Q357" s="193">
        <v>0.001</v>
      </c>
      <c r="R357" s="193">
        <f>Q357*H357</f>
        <v>0.052000000000000005</v>
      </c>
      <c r="S357" s="193">
        <v>0</v>
      </c>
      <c r="T357" s="194">
        <f>S357*H357</f>
        <v>0</v>
      </c>
      <c r="AR357" s="17" t="s">
        <v>425</v>
      </c>
      <c r="AT357" s="17" t="s">
        <v>361</v>
      </c>
      <c r="AU357" s="17" t="s">
        <v>79</v>
      </c>
      <c r="AY357" s="17" t="s">
        <v>238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7" t="s">
        <v>77</v>
      </c>
      <c r="BK357" s="195">
        <f>ROUND(I357*H357,2)</f>
        <v>0</v>
      </c>
      <c r="BL357" s="17" t="s">
        <v>330</v>
      </c>
      <c r="BM357" s="17" t="s">
        <v>1785</v>
      </c>
    </row>
    <row r="358" spans="2:47" s="1" customFormat="1" ht="18">
      <c r="B358" s="34"/>
      <c r="C358" s="35"/>
      <c r="D358" s="196" t="s">
        <v>247</v>
      </c>
      <c r="E358" s="35"/>
      <c r="F358" s="197" t="s">
        <v>1784</v>
      </c>
      <c r="G358" s="35"/>
      <c r="H358" s="35"/>
      <c r="I358" s="113"/>
      <c r="J358" s="35"/>
      <c r="K358" s="35"/>
      <c r="L358" s="38"/>
      <c r="M358" s="198"/>
      <c r="N358" s="60"/>
      <c r="O358" s="60"/>
      <c r="P358" s="60"/>
      <c r="Q358" s="60"/>
      <c r="R358" s="60"/>
      <c r="S358" s="60"/>
      <c r="T358" s="61"/>
      <c r="AT358" s="17" t="s">
        <v>247</v>
      </c>
      <c r="AU358" s="17" t="s">
        <v>79</v>
      </c>
    </row>
    <row r="359" spans="2:65" s="1" customFormat="1" ht="19" customHeight="1">
      <c r="B359" s="34"/>
      <c r="C359" s="184" t="s">
        <v>732</v>
      </c>
      <c r="D359" s="184" t="s">
        <v>240</v>
      </c>
      <c r="E359" s="185" t="s">
        <v>1786</v>
      </c>
      <c r="F359" s="186" t="s">
        <v>1787</v>
      </c>
      <c r="G359" s="187" t="s">
        <v>281</v>
      </c>
      <c r="H359" s="188">
        <v>1.66</v>
      </c>
      <c r="I359" s="189"/>
      <c r="J359" s="190">
        <f>ROUND(I359*H359,2)</f>
        <v>0</v>
      </c>
      <c r="K359" s="186" t="s">
        <v>244</v>
      </c>
      <c r="L359" s="38"/>
      <c r="M359" s="191" t="s">
        <v>1</v>
      </c>
      <c r="N359" s="192" t="s">
        <v>41</v>
      </c>
      <c r="O359" s="60"/>
      <c r="P359" s="193">
        <f>O359*H359</f>
        <v>0</v>
      </c>
      <c r="Q359" s="193">
        <v>6E-05</v>
      </c>
      <c r="R359" s="193">
        <f>Q359*H359</f>
        <v>9.96E-05</v>
      </c>
      <c r="S359" s="193">
        <v>0</v>
      </c>
      <c r="T359" s="194">
        <f>S359*H359</f>
        <v>0</v>
      </c>
      <c r="AR359" s="17" t="s">
        <v>330</v>
      </c>
      <c r="AT359" s="17" t="s">
        <v>240</v>
      </c>
      <c r="AU359" s="17" t="s">
        <v>79</v>
      </c>
      <c r="AY359" s="17" t="s">
        <v>238</v>
      </c>
      <c r="BE359" s="195">
        <f>IF(N359="základní",J359,0)</f>
        <v>0</v>
      </c>
      <c r="BF359" s="195">
        <f>IF(N359="snížená",J359,0)</f>
        <v>0</v>
      </c>
      <c r="BG359" s="195">
        <f>IF(N359="zákl. přenesená",J359,0)</f>
        <v>0</v>
      </c>
      <c r="BH359" s="195">
        <f>IF(N359="sníž. přenesená",J359,0)</f>
        <v>0</v>
      </c>
      <c r="BI359" s="195">
        <f>IF(N359="nulová",J359,0)</f>
        <v>0</v>
      </c>
      <c r="BJ359" s="17" t="s">
        <v>77</v>
      </c>
      <c r="BK359" s="195">
        <f>ROUND(I359*H359,2)</f>
        <v>0</v>
      </c>
      <c r="BL359" s="17" t="s">
        <v>330</v>
      </c>
      <c r="BM359" s="17" t="s">
        <v>1788</v>
      </c>
    </row>
    <row r="360" spans="2:47" s="1" customFormat="1" ht="10">
      <c r="B360" s="34"/>
      <c r="C360" s="35"/>
      <c r="D360" s="196" t="s">
        <v>247</v>
      </c>
      <c r="E360" s="35"/>
      <c r="F360" s="197" t="s">
        <v>1789</v>
      </c>
      <c r="G360" s="35"/>
      <c r="H360" s="35"/>
      <c r="I360" s="113"/>
      <c r="J360" s="35"/>
      <c r="K360" s="35"/>
      <c r="L360" s="38"/>
      <c r="M360" s="198"/>
      <c r="N360" s="60"/>
      <c r="O360" s="60"/>
      <c r="P360" s="60"/>
      <c r="Q360" s="60"/>
      <c r="R360" s="60"/>
      <c r="S360" s="60"/>
      <c r="T360" s="61"/>
      <c r="AT360" s="17" t="s">
        <v>247</v>
      </c>
      <c r="AU360" s="17" t="s">
        <v>79</v>
      </c>
    </row>
    <row r="361" spans="2:51" s="12" customFormat="1" ht="10">
      <c r="B361" s="199"/>
      <c r="C361" s="200"/>
      <c r="D361" s="196" t="s">
        <v>249</v>
      </c>
      <c r="E361" s="201" t="s">
        <v>1</v>
      </c>
      <c r="F361" s="202" t="s">
        <v>1790</v>
      </c>
      <c r="G361" s="200"/>
      <c r="H361" s="203">
        <v>1.66</v>
      </c>
      <c r="I361" s="204"/>
      <c r="J361" s="200"/>
      <c r="K361" s="200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249</v>
      </c>
      <c r="AU361" s="209" t="s">
        <v>79</v>
      </c>
      <c r="AV361" s="12" t="s">
        <v>79</v>
      </c>
      <c r="AW361" s="12" t="s">
        <v>32</v>
      </c>
      <c r="AX361" s="12" t="s">
        <v>70</v>
      </c>
      <c r="AY361" s="209" t="s">
        <v>238</v>
      </c>
    </row>
    <row r="362" spans="2:51" s="13" customFormat="1" ht="10">
      <c r="B362" s="210"/>
      <c r="C362" s="211"/>
      <c r="D362" s="196" t="s">
        <v>249</v>
      </c>
      <c r="E362" s="212" t="s">
        <v>1</v>
      </c>
      <c r="F362" s="213" t="s">
        <v>252</v>
      </c>
      <c r="G362" s="211"/>
      <c r="H362" s="214">
        <v>1.66</v>
      </c>
      <c r="I362" s="215"/>
      <c r="J362" s="211"/>
      <c r="K362" s="211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249</v>
      </c>
      <c r="AU362" s="220" t="s">
        <v>79</v>
      </c>
      <c r="AV362" s="13" t="s">
        <v>245</v>
      </c>
      <c r="AW362" s="13" t="s">
        <v>32</v>
      </c>
      <c r="AX362" s="13" t="s">
        <v>77</v>
      </c>
      <c r="AY362" s="220" t="s">
        <v>238</v>
      </c>
    </row>
    <row r="363" spans="2:65" s="1" customFormat="1" ht="19" customHeight="1">
      <c r="B363" s="34"/>
      <c r="C363" s="221" t="s">
        <v>736</v>
      </c>
      <c r="D363" s="221" t="s">
        <v>361</v>
      </c>
      <c r="E363" s="222" t="s">
        <v>1791</v>
      </c>
      <c r="F363" s="223" t="s">
        <v>1792</v>
      </c>
      <c r="G363" s="224" t="s">
        <v>466</v>
      </c>
      <c r="H363" s="225">
        <v>56.6</v>
      </c>
      <c r="I363" s="226"/>
      <c r="J363" s="227">
        <f>ROUND(I363*H363,2)</f>
        <v>0</v>
      </c>
      <c r="K363" s="223" t="s">
        <v>1</v>
      </c>
      <c r="L363" s="228"/>
      <c r="M363" s="229" t="s">
        <v>1</v>
      </c>
      <c r="N363" s="230" t="s">
        <v>41</v>
      </c>
      <c r="O363" s="60"/>
      <c r="P363" s="193">
        <f>O363*H363</f>
        <v>0</v>
      </c>
      <c r="Q363" s="193">
        <v>0.001</v>
      </c>
      <c r="R363" s="193">
        <f>Q363*H363</f>
        <v>0.056600000000000004</v>
      </c>
      <c r="S363" s="193">
        <v>0</v>
      </c>
      <c r="T363" s="194">
        <f>S363*H363</f>
        <v>0</v>
      </c>
      <c r="AR363" s="17" t="s">
        <v>425</v>
      </c>
      <c r="AT363" s="17" t="s">
        <v>361</v>
      </c>
      <c r="AU363" s="17" t="s">
        <v>79</v>
      </c>
      <c r="AY363" s="17" t="s">
        <v>238</v>
      </c>
      <c r="BE363" s="195">
        <f>IF(N363="základní",J363,0)</f>
        <v>0</v>
      </c>
      <c r="BF363" s="195">
        <f>IF(N363="snížená",J363,0)</f>
        <v>0</v>
      </c>
      <c r="BG363" s="195">
        <f>IF(N363="zákl. přenesená",J363,0)</f>
        <v>0</v>
      </c>
      <c r="BH363" s="195">
        <f>IF(N363="sníž. přenesená",J363,0)</f>
        <v>0</v>
      </c>
      <c r="BI363" s="195">
        <f>IF(N363="nulová",J363,0)</f>
        <v>0</v>
      </c>
      <c r="BJ363" s="17" t="s">
        <v>77</v>
      </c>
      <c r="BK363" s="195">
        <f>ROUND(I363*H363,2)</f>
        <v>0</v>
      </c>
      <c r="BL363" s="17" t="s">
        <v>330</v>
      </c>
      <c r="BM363" s="17" t="s">
        <v>1793</v>
      </c>
    </row>
    <row r="364" spans="2:51" s="12" customFormat="1" ht="10">
      <c r="B364" s="199"/>
      <c r="C364" s="200"/>
      <c r="D364" s="196" t="s">
        <v>249</v>
      </c>
      <c r="E364" s="201" t="s">
        <v>1</v>
      </c>
      <c r="F364" s="202" t="s">
        <v>1794</v>
      </c>
      <c r="G364" s="200"/>
      <c r="H364" s="203">
        <v>56.6</v>
      </c>
      <c r="I364" s="204"/>
      <c r="J364" s="200"/>
      <c r="K364" s="200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249</v>
      </c>
      <c r="AU364" s="209" t="s">
        <v>79</v>
      </c>
      <c r="AV364" s="12" t="s">
        <v>79</v>
      </c>
      <c r="AW364" s="12" t="s">
        <v>32</v>
      </c>
      <c r="AX364" s="12" t="s">
        <v>77</v>
      </c>
      <c r="AY364" s="209" t="s">
        <v>238</v>
      </c>
    </row>
    <row r="365" spans="2:65" s="1" customFormat="1" ht="19" customHeight="1">
      <c r="B365" s="34"/>
      <c r="C365" s="184" t="s">
        <v>742</v>
      </c>
      <c r="D365" s="184" t="s">
        <v>240</v>
      </c>
      <c r="E365" s="185" t="s">
        <v>1795</v>
      </c>
      <c r="F365" s="186" t="s">
        <v>1796</v>
      </c>
      <c r="G365" s="187" t="s">
        <v>281</v>
      </c>
      <c r="H365" s="188">
        <v>4.2</v>
      </c>
      <c r="I365" s="189"/>
      <c r="J365" s="190">
        <f>ROUND(I365*H365,2)</f>
        <v>0</v>
      </c>
      <c r="K365" s="186" t="s">
        <v>244</v>
      </c>
      <c r="L365" s="38"/>
      <c r="M365" s="191" t="s">
        <v>1</v>
      </c>
      <c r="N365" s="192" t="s">
        <v>41</v>
      </c>
      <c r="O365" s="60"/>
      <c r="P365" s="193">
        <f>O365*H365</f>
        <v>0</v>
      </c>
      <c r="Q365" s="193">
        <v>0</v>
      </c>
      <c r="R365" s="193">
        <f>Q365*H365</f>
        <v>0</v>
      </c>
      <c r="S365" s="193">
        <v>0.016</v>
      </c>
      <c r="T365" s="194">
        <f>S365*H365</f>
        <v>0.06720000000000001</v>
      </c>
      <c r="AR365" s="17" t="s">
        <v>330</v>
      </c>
      <c r="AT365" s="17" t="s">
        <v>240</v>
      </c>
      <c r="AU365" s="17" t="s">
        <v>79</v>
      </c>
      <c r="AY365" s="17" t="s">
        <v>238</v>
      </c>
      <c r="BE365" s="195">
        <f>IF(N365="základní",J365,0)</f>
        <v>0</v>
      </c>
      <c r="BF365" s="195">
        <f>IF(N365="snížená",J365,0)</f>
        <v>0</v>
      </c>
      <c r="BG365" s="195">
        <f>IF(N365="zákl. přenesená",J365,0)</f>
        <v>0</v>
      </c>
      <c r="BH365" s="195">
        <f>IF(N365="sníž. přenesená",J365,0)</f>
        <v>0</v>
      </c>
      <c r="BI365" s="195">
        <f>IF(N365="nulová",J365,0)</f>
        <v>0</v>
      </c>
      <c r="BJ365" s="17" t="s">
        <v>77</v>
      </c>
      <c r="BK365" s="195">
        <f>ROUND(I365*H365,2)</f>
        <v>0</v>
      </c>
      <c r="BL365" s="17" t="s">
        <v>330</v>
      </c>
      <c r="BM365" s="17" t="s">
        <v>1797</v>
      </c>
    </row>
    <row r="366" spans="2:47" s="1" customFormat="1" ht="10">
      <c r="B366" s="34"/>
      <c r="C366" s="35"/>
      <c r="D366" s="196" t="s">
        <v>247</v>
      </c>
      <c r="E366" s="35"/>
      <c r="F366" s="197" t="s">
        <v>1798</v>
      </c>
      <c r="G366" s="35"/>
      <c r="H366" s="35"/>
      <c r="I366" s="113"/>
      <c r="J366" s="35"/>
      <c r="K366" s="35"/>
      <c r="L366" s="38"/>
      <c r="M366" s="198"/>
      <c r="N366" s="60"/>
      <c r="O366" s="60"/>
      <c r="P366" s="60"/>
      <c r="Q366" s="60"/>
      <c r="R366" s="60"/>
      <c r="S366" s="60"/>
      <c r="T366" s="61"/>
      <c r="AT366" s="17" t="s">
        <v>247</v>
      </c>
      <c r="AU366" s="17" t="s">
        <v>79</v>
      </c>
    </row>
    <row r="367" spans="2:51" s="12" customFormat="1" ht="10">
      <c r="B367" s="199"/>
      <c r="C367" s="200"/>
      <c r="D367" s="196" t="s">
        <v>249</v>
      </c>
      <c r="E367" s="201" t="s">
        <v>1</v>
      </c>
      <c r="F367" s="202" t="s">
        <v>1799</v>
      </c>
      <c r="G367" s="200"/>
      <c r="H367" s="203">
        <v>4.2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249</v>
      </c>
      <c r="AU367" s="209" t="s">
        <v>79</v>
      </c>
      <c r="AV367" s="12" t="s">
        <v>79</v>
      </c>
      <c r="AW367" s="12" t="s">
        <v>32</v>
      </c>
      <c r="AX367" s="12" t="s">
        <v>77</v>
      </c>
      <c r="AY367" s="209" t="s">
        <v>238</v>
      </c>
    </row>
    <row r="368" spans="2:65" s="1" customFormat="1" ht="19" customHeight="1">
      <c r="B368" s="34"/>
      <c r="C368" s="184" t="s">
        <v>747</v>
      </c>
      <c r="D368" s="184" t="s">
        <v>240</v>
      </c>
      <c r="E368" s="185" t="s">
        <v>1800</v>
      </c>
      <c r="F368" s="186" t="s">
        <v>1801</v>
      </c>
      <c r="G368" s="187" t="s">
        <v>357</v>
      </c>
      <c r="H368" s="188">
        <v>1.89</v>
      </c>
      <c r="I368" s="189"/>
      <c r="J368" s="190">
        <f>ROUND(I368*H368,2)</f>
        <v>0</v>
      </c>
      <c r="K368" s="186" t="s">
        <v>244</v>
      </c>
      <c r="L368" s="38"/>
      <c r="M368" s="191" t="s">
        <v>1</v>
      </c>
      <c r="N368" s="192" t="s">
        <v>41</v>
      </c>
      <c r="O368" s="60"/>
      <c r="P368" s="193">
        <f>O368*H368</f>
        <v>0</v>
      </c>
      <c r="Q368" s="193">
        <v>0</v>
      </c>
      <c r="R368" s="193">
        <f>Q368*H368</f>
        <v>0</v>
      </c>
      <c r="S368" s="193">
        <v>0</v>
      </c>
      <c r="T368" s="194">
        <f>S368*H368</f>
        <v>0</v>
      </c>
      <c r="AR368" s="17" t="s">
        <v>330</v>
      </c>
      <c r="AT368" s="17" t="s">
        <v>240</v>
      </c>
      <c r="AU368" s="17" t="s">
        <v>79</v>
      </c>
      <c r="AY368" s="17" t="s">
        <v>238</v>
      </c>
      <c r="BE368" s="195">
        <f>IF(N368="základní",J368,0)</f>
        <v>0</v>
      </c>
      <c r="BF368" s="195">
        <f>IF(N368="snížená",J368,0)</f>
        <v>0</v>
      </c>
      <c r="BG368" s="195">
        <f>IF(N368="zákl. přenesená",J368,0)</f>
        <v>0</v>
      </c>
      <c r="BH368" s="195">
        <f>IF(N368="sníž. přenesená",J368,0)</f>
        <v>0</v>
      </c>
      <c r="BI368" s="195">
        <f>IF(N368="nulová",J368,0)</f>
        <v>0</v>
      </c>
      <c r="BJ368" s="17" t="s">
        <v>77</v>
      </c>
      <c r="BK368" s="195">
        <f>ROUND(I368*H368,2)</f>
        <v>0</v>
      </c>
      <c r="BL368" s="17" t="s">
        <v>330</v>
      </c>
      <c r="BM368" s="17" t="s">
        <v>1802</v>
      </c>
    </row>
    <row r="369" spans="2:47" s="1" customFormat="1" ht="10">
      <c r="B369" s="34"/>
      <c r="C369" s="35"/>
      <c r="D369" s="196" t="s">
        <v>247</v>
      </c>
      <c r="E369" s="35"/>
      <c r="F369" s="197" t="s">
        <v>1803</v>
      </c>
      <c r="G369" s="35"/>
      <c r="H369" s="35"/>
      <c r="I369" s="113"/>
      <c r="J369" s="35"/>
      <c r="K369" s="35"/>
      <c r="L369" s="38"/>
      <c r="M369" s="198"/>
      <c r="N369" s="60"/>
      <c r="O369" s="60"/>
      <c r="P369" s="60"/>
      <c r="Q369" s="60"/>
      <c r="R369" s="60"/>
      <c r="S369" s="60"/>
      <c r="T369" s="61"/>
      <c r="AT369" s="17" t="s">
        <v>247</v>
      </c>
      <c r="AU369" s="17" t="s">
        <v>79</v>
      </c>
    </row>
    <row r="370" spans="2:51" s="12" customFormat="1" ht="10">
      <c r="B370" s="199"/>
      <c r="C370" s="200"/>
      <c r="D370" s="196" t="s">
        <v>249</v>
      </c>
      <c r="E370" s="201" t="s">
        <v>1</v>
      </c>
      <c r="F370" s="202" t="s">
        <v>1804</v>
      </c>
      <c r="G370" s="200"/>
      <c r="H370" s="203">
        <v>1.89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249</v>
      </c>
      <c r="AU370" s="209" t="s">
        <v>79</v>
      </c>
      <c r="AV370" s="12" t="s">
        <v>79</v>
      </c>
      <c r="AW370" s="12" t="s">
        <v>32</v>
      </c>
      <c r="AX370" s="12" t="s">
        <v>77</v>
      </c>
      <c r="AY370" s="209" t="s">
        <v>238</v>
      </c>
    </row>
    <row r="371" spans="2:65" s="1" customFormat="1" ht="19" customHeight="1">
      <c r="B371" s="34"/>
      <c r="C371" s="221" t="s">
        <v>753</v>
      </c>
      <c r="D371" s="221" t="s">
        <v>361</v>
      </c>
      <c r="E371" s="222" t="s">
        <v>1805</v>
      </c>
      <c r="F371" s="223" t="s">
        <v>1806</v>
      </c>
      <c r="G371" s="224" t="s">
        <v>466</v>
      </c>
      <c r="H371" s="225">
        <v>18</v>
      </c>
      <c r="I371" s="226"/>
      <c r="J371" s="227">
        <f>ROUND(I371*H371,2)</f>
        <v>0</v>
      </c>
      <c r="K371" s="223" t="s">
        <v>1</v>
      </c>
      <c r="L371" s="228"/>
      <c r="M371" s="229" t="s">
        <v>1</v>
      </c>
      <c r="N371" s="230" t="s">
        <v>41</v>
      </c>
      <c r="O371" s="60"/>
      <c r="P371" s="193">
        <f>O371*H371</f>
        <v>0</v>
      </c>
      <c r="Q371" s="193">
        <v>0.001</v>
      </c>
      <c r="R371" s="193">
        <f>Q371*H371</f>
        <v>0.018000000000000002</v>
      </c>
      <c r="S371" s="193">
        <v>0</v>
      </c>
      <c r="T371" s="194">
        <f>S371*H371</f>
        <v>0</v>
      </c>
      <c r="AR371" s="17" t="s">
        <v>425</v>
      </c>
      <c r="AT371" s="17" t="s">
        <v>361</v>
      </c>
      <c r="AU371" s="17" t="s">
        <v>79</v>
      </c>
      <c r="AY371" s="17" t="s">
        <v>238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17" t="s">
        <v>77</v>
      </c>
      <c r="BK371" s="195">
        <f>ROUND(I371*H371,2)</f>
        <v>0</v>
      </c>
      <c r="BL371" s="17" t="s">
        <v>330</v>
      </c>
      <c r="BM371" s="17" t="s">
        <v>1807</v>
      </c>
    </row>
    <row r="372" spans="2:47" s="1" customFormat="1" ht="18">
      <c r="B372" s="34"/>
      <c r="C372" s="35"/>
      <c r="D372" s="196" t="s">
        <v>247</v>
      </c>
      <c r="E372" s="35"/>
      <c r="F372" s="197" t="s">
        <v>1806</v>
      </c>
      <c r="G372" s="35"/>
      <c r="H372" s="35"/>
      <c r="I372" s="113"/>
      <c r="J372" s="35"/>
      <c r="K372" s="35"/>
      <c r="L372" s="38"/>
      <c r="M372" s="198"/>
      <c r="N372" s="60"/>
      <c r="O372" s="60"/>
      <c r="P372" s="60"/>
      <c r="Q372" s="60"/>
      <c r="R372" s="60"/>
      <c r="S372" s="60"/>
      <c r="T372" s="61"/>
      <c r="AT372" s="17" t="s">
        <v>247</v>
      </c>
      <c r="AU372" s="17" t="s">
        <v>79</v>
      </c>
    </row>
    <row r="373" spans="2:65" s="1" customFormat="1" ht="19" customHeight="1">
      <c r="B373" s="34"/>
      <c r="C373" s="184" t="s">
        <v>759</v>
      </c>
      <c r="D373" s="184" t="s">
        <v>240</v>
      </c>
      <c r="E373" s="185" t="s">
        <v>1808</v>
      </c>
      <c r="F373" s="186" t="s">
        <v>1809</v>
      </c>
      <c r="G373" s="187" t="s">
        <v>357</v>
      </c>
      <c r="H373" s="188">
        <v>1.809</v>
      </c>
      <c r="I373" s="189"/>
      <c r="J373" s="190">
        <f>ROUND(I373*H373,2)</f>
        <v>0</v>
      </c>
      <c r="K373" s="186" t="s">
        <v>244</v>
      </c>
      <c r="L373" s="38"/>
      <c r="M373" s="191" t="s">
        <v>1</v>
      </c>
      <c r="N373" s="192" t="s">
        <v>41</v>
      </c>
      <c r="O373" s="60"/>
      <c r="P373" s="193">
        <f>O373*H373</f>
        <v>0</v>
      </c>
      <c r="Q373" s="193">
        <v>7E-05</v>
      </c>
      <c r="R373" s="193">
        <f>Q373*H373</f>
        <v>0.00012662999999999997</v>
      </c>
      <c r="S373" s="193">
        <v>0</v>
      </c>
      <c r="T373" s="194">
        <f>S373*H373</f>
        <v>0</v>
      </c>
      <c r="AR373" s="17" t="s">
        <v>330</v>
      </c>
      <c r="AT373" s="17" t="s">
        <v>240</v>
      </c>
      <c r="AU373" s="17" t="s">
        <v>79</v>
      </c>
      <c r="AY373" s="17" t="s">
        <v>238</v>
      </c>
      <c r="BE373" s="195">
        <f>IF(N373="základní",J373,0)</f>
        <v>0</v>
      </c>
      <c r="BF373" s="195">
        <f>IF(N373="snížená",J373,0)</f>
        <v>0</v>
      </c>
      <c r="BG373" s="195">
        <f>IF(N373="zákl. přenesená",J373,0)</f>
        <v>0</v>
      </c>
      <c r="BH373" s="195">
        <f>IF(N373="sníž. přenesená",J373,0)</f>
        <v>0</v>
      </c>
      <c r="BI373" s="195">
        <f>IF(N373="nulová",J373,0)</f>
        <v>0</v>
      </c>
      <c r="BJ373" s="17" t="s">
        <v>77</v>
      </c>
      <c r="BK373" s="195">
        <f>ROUND(I373*H373,2)</f>
        <v>0</v>
      </c>
      <c r="BL373" s="17" t="s">
        <v>330</v>
      </c>
      <c r="BM373" s="17" t="s">
        <v>1810</v>
      </c>
    </row>
    <row r="374" spans="2:47" s="1" customFormat="1" ht="10">
      <c r="B374" s="34"/>
      <c r="C374" s="35"/>
      <c r="D374" s="196" t="s">
        <v>247</v>
      </c>
      <c r="E374" s="35"/>
      <c r="F374" s="197" t="s">
        <v>1811</v>
      </c>
      <c r="G374" s="35"/>
      <c r="H374" s="35"/>
      <c r="I374" s="113"/>
      <c r="J374" s="35"/>
      <c r="K374" s="35"/>
      <c r="L374" s="38"/>
      <c r="M374" s="198"/>
      <c r="N374" s="60"/>
      <c r="O374" s="60"/>
      <c r="P374" s="60"/>
      <c r="Q374" s="60"/>
      <c r="R374" s="60"/>
      <c r="S374" s="60"/>
      <c r="T374" s="61"/>
      <c r="AT374" s="17" t="s">
        <v>247</v>
      </c>
      <c r="AU374" s="17" t="s">
        <v>79</v>
      </c>
    </row>
    <row r="375" spans="2:51" s="12" customFormat="1" ht="10">
      <c r="B375" s="199"/>
      <c r="C375" s="200"/>
      <c r="D375" s="196" t="s">
        <v>249</v>
      </c>
      <c r="E375" s="201" t="s">
        <v>152</v>
      </c>
      <c r="F375" s="202" t="s">
        <v>1812</v>
      </c>
      <c r="G375" s="200"/>
      <c r="H375" s="203">
        <v>1.809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249</v>
      </c>
      <c r="AU375" s="209" t="s">
        <v>79</v>
      </c>
      <c r="AV375" s="12" t="s">
        <v>79</v>
      </c>
      <c r="AW375" s="12" t="s">
        <v>32</v>
      </c>
      <c r="AX375" s="12" t="s">
        <v>77</v>
      </c>
      <c r="AY375" s="209" t="s">
        <v>238</v>
      </c>
    </row>
    <row r="376" spans="2:65" s="1" customFormat="1" ht="14.5" customHeight="1">
      <c r="B376" s="34"/>
      <c r="C376" s="221" t="s">
        <v>765</v>
      </c>
      <c r="D376" s="221" t="s">
        <v>361</v>
      </c>
      <c r="E376" s="222" t="s">
        <v>1813</v>
      </c>
      <c r="F376" s="223" t="s">
        <v>1814</v>
      </c>
      <c r="G376" s="224" t="s">
        <v>466</v>
      </c>
      <c r="H376" s="225">
        <v>72.36</v>
      </c>
      <c r="I376" s="226"/>
      <c r="J376" s="227">
        <f>ROUND(I376*H376,2)</f>
        <v>0</v>
      </c>
      <c r="K376" s="223" t="s">
        <v>1</v>
      </c>
      <c r="L376" s="228"/>
      <c r="M376" s="229" t="s">
        <v>1</v>
      </c>
      <c r="N376" s="230" t="s">
        <v>41</v>
      </c>
      <c r="O376" s="60"/>
      <c r="P376" s="193">
        <f>O376*H376</f>
        <v>0</v>
      </c>
      <c r="Q376" s="193">
        <v>0.001</v>
      </c>
      <c r="R376" s="193">
        <f>Q376*H376</f>
        <v>0.07236000000000001</v>
      </c>
      <c r="S376" s="193">
        <v>0</v>
      </c>
      <c r="T376" s="194">
        <f>S376*H376</f>
        <v>0</v>
      </c>
      <c r="AR376" s="17" t="s">
        <v>425</v>
      </c>
      <c r="AT376" s="17" t="s">
        <v>361</v>
      </c>
      <c r="AU376" s="17" t="s">
        <v>79</v>
      </c>
      <c r="AY376" s="17" t="s">
        <v>238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17" t="s">
        <v>77</v>
      </c>
      <c r="BK376" s="195">
        <f>ROUND(I376*H376,2)</f>
        <v>0</v>
      </c>
      <c r="BL376" s="17" t="s">
        <v>330</v>
      </c>
      <c r="BM376" s="17" t="s">
        <v>1815</v>
      </c>
    </row>
    <row r="377" spans="2:47" s="1" customFormat="1" ht="10">
      <c r="B377" s="34"/>
      <c r="C377" s="35"/>
      <c r="D377" s="196" t="s">
        <v>247</v>
      </c>
      <c r="E377" s="35"/>
      <c r="F377" s="197" t="s">
        <v>1814</v>
      </c>
      <c r="G377" s="35"/>
      <c r="H377" s="35"/>
      <c r="I377" s="113"/>
      <c r="J377" s="35"/>
      <c r="K377" s="35"/>
      <c r="L377" s="38"/>
      <c r="M377" s="198"/>
      <c r="N377" s="60"/>
      <c r="O377" s="60"/>
      <c r="P377" s="60"/>
      <c r="Q377" s="60"/>
      <c r="R377" s="60"/>
      <c r="S377" s="60"/>
      <c r="T377" s="61"/>
      <c r="AT377" s="17" t="s">
        <v>247</v>
      </c>
      <c r="AU377" s="17" t="s">
        <v>79</v>
      </c>
    </row>
    <row r="378" spans="2:51" s="12" customFormat="1" ht="10">
      <c r="B378" s="199"/>
      <c r="C378" s="200"/>
      <c r="D378" s="196" t="s">
        <v>249</v>
      </c>
      <c r="E378" s="201" t="s">
        <v>1</v>
      </c>
      <c r="F378" s="202" t="s">
        <v>1816</v>
      </c>
      <c r="G378" s="200"/>
      <c r="H378" s="203">
        <v>72.36</v>
      </c>
      <c r="I378" s="204"/>
      <c r="J378" s="200"/>
      <c r="K378" s="200"/>
      <c r="L378" s="205"/>
      <c r="M378" s="206"/>
      <c r="N378" s="207"/>
      <c r="O378" s="207"/>
      <c r="P378" s="207"/>
      <c r="Q378" s="207"/>
      <c r="R378" s="207"/>
      <c r="S378" s="207"/>
      <c r="T378" s="208"/>
      <c r="AT378" s="209" t="s">
        <v>249</v>
      </c>
      <c r="AU378" s="209" t="s">
        <v>79</v>
      </c>
      <c r="AV378" s="12" t="s">
        <v>79</v>
      </c>
      <c r="AW378" s="12" t="s">
        <v>32</v>
      </c>
      <c r="AX378" s="12" t="s">
        <v>77</v>
      </c>
      <c r="AY378" s="209" t="s">
        <v>238</v>
      </c>
    </row>
    <row r="379" spans="2:65" s="1" customFormat="1" ht="14.5" customHeight="1">
      <c r="B379" s="34"/>
      <c r="C379" s="184" t="s">
        <v>770</v>
      </c>
      <c r="D379" s="184" t="s">
        <v>240</v>
      </c>
      <c r="E379" s="185" t="s">
        <v>1817</v>
      </c>
      <c r="F379" s="186" t="s">
        <v>1818</v>
      </c>
      <c r="G379" s="187" t="s">
        <v>357</v>
      </c>
      <c r="H379" s="188">
        <v>2.52</v>
      </c>
      <c r="I379" s="189"/>
      <c r="J379" s="190">
        <f>ROUND(I379*H379,2)</f>
        <v>0</v>
      </c>
      <c r="K379" s="186" t="s">
        <v>1</v>
      </c>
      <c r="L379" s="38"/>
      <c r="M379" s="191" t="s">
        <v>1</v>
      </c>
      <c r="N379" s="192" t="s">
        <v>41</v>
      </c>
      <c r="O379" s="60"/>
      <c r="P379" s="193">
        <f>O379*H379</f>
        <v>0</v>
      </c>
      <c r="Q379" s="193">
        <v>0</v>
      </c>
      <c r="R379" s="193">
        <f>Q379*H379</f>
        <v>0</v>
      </c>
      <c r="S379" s="193">
        <v>0.02</v>
      </c>
      <c r="T379" s="194">
        <f>S379*H379</f>
        <v>0.0504</v>
      </c>
      <c r="AR379" s="17" t="s">
        <v>330</v>
      </c>
      <c r="AT379" s="17" t="s">
        <v>240</v>
      </c>
      <c r="AU379" s="17" t="s">
        <v>79</v>
      </c>
      <c r="AY379" s="17" t="s">
        <v>238</v>
      </c>
      <c r="BE379" s="195">
        <f>IF(N379="základní",J379,0)</f>
        <v>0</v>
      </c>
      <c r="BF379" s="195">
        <f>IF(N379="snížená",J379,0)</f>
        <v>0</v>
      </c>
      <c r="BG379" s="195">
        <f>IF(N379="zákl. přenesená",J379,0)</f>
        <v>0</v>
      </c>
      <c r="BH379" s="195">
        <f>IF(N379="sníž. přenesená",J379,0)</f>
        <v>0</v>
      </c>
      <c r="BI379" s="195">
        <f>IF(N379="nulová",J379,0)</f>
        <v>0</v>
      </c>
      <c r="BJ379" s="17" t="s">
        <v>77</v>
      </c>
      <c r="BK379" s="195">
        <f>ROUND(I379*H379,2)</f>
        <v>0</v>
      </c>
      <c r="BL379" s="17" t="s">
        <v>330</v>
      </c>
      <c r="BM379" s="17" t="s">
        <v>1819</v>
      </c>
    </row>
    <row r="380" spans="2:47" s="1" customFormat="1" ht="10">
      <c r="B380" s="34"/>
      <c r="C380" s="35"/>
      <c r="D380" s="196" t="s">
        <v>247</v>
      </c>
      <c r="E380" s="35"/>
      <c r="F380" s="197" t="s">
        <v>1820</v>
      </c>
      <c r="G380" s="35"/>
      <c r="H380" s="35"/>
      <c r="I380" s="113"/>
      <c r="J380" s="35"/>
      <c r="K380" s="35"/>
      <c r="L380" s="38"/>
      <c r="M380" s="198"/>
      <c r="N380" s="60"/>
      <c r="O380" s="60"/>
      <c r="P380" s="60"/>
      <c r="Q380" s="60"/>
      <c r="R380" s="60"/>
      <c r="S380" s="60"/>
      <c r="T380" s="61"/>
      <c r="AT380" s="17" t="s">
        <v>247</v>
      </c>
      <c r="AU380" s="17" t="s">
        <v>79</v>
      </c>
    </row>
    <row r="381" spans="2:51" s="12" customFormat="1" ht="10">
      <c r="B381" s="199"/>
      <c r="C381" s="200"/>
      <c r="D381" s="196" t="s">
        <v>249</v>
      </c>
      <c r="E381" s="201" t="s">
        <v>1</v>
      </c>
      <c r="F381" s="202" t="s">
        <v>1821</v>
      </c>
      <c r="G381" s="200"/>
      <c r="H381" s="203">
        <v>2.52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249</v>
      </c>
      <c r="AU381" s="209" t="s">
        <v>79</v>
      </c>
      <c r="AV381" s="12" t="s">
        <v>79</v>
      </c>
      <c r="AW381" s="12" t="s">
        <v>32</v>
      </c>
      <c r="AX381" s="12" t="s">
        <v>77</v>
      </c>
      <c r="AY381" s="209" t="s">
        <v>238</v>
      </c>
    </row>
    <row r="382" spans="2:65" s="1" customFormat="1" ht="19" customHeight="1">
      <c r="B382" s="34"/>
      <c r="C382" s="184" t="s">
        <v>775</v>
      </c>
      <c r="D382" s="184" t="s">
        <v>240</v>
      </c>
      <c r="E382" s="185" t="s">
        <v>1253</v>
      </c>
      <c r="F382" s="186" t="s">
        <v>1254</v>
      </c>
      <c r="G382" s="187" t="s">
        <v>390</v>
      </c>
      <c r="H382" s="188">
        <v>1</v>
      </c>
      <c r="I382" s="189"/>
      <c r="J382" s="190">
        <f>ROUND(I382*H382,2)</f>
        <v>0</v>
      </c>
      <c r="K382" s="186" t="s">
        <v>244</v>
      </c>
      <c r="L382" s="38"/>
      <c r="M382" s="191" t="s">
        <v>1</v>
      </c>
      <c r="N382" s="192" t="s">
        <v>41</v>
      </c>
      <c r="O382" s="60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AR382" s="17" t="s">
        <v>330</v>
      </c>
      <c r="AT382" s="17" t="s">
        <v>240</v>
      </c>
      <c r="AU382" s="17" t="s">
        <v>79</v>
      </c>
      <c r="AY382" s="17" t="s">
        <v>238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7" t="s">
        <v>77</v>
      </c>
      <c r="BK382" s="195">
        <f>ROUND(I382*H382,2)</f>
        <v>0</v>
      </c>
      <c r="BL382" s="17" t="s">
        <v>330</v>
      </c>
      <c r="BM382" s="17" t="s">
        <v>1822</v>
      </c>
    </row>
    <row r="383" spans="2:47" s="1" customFormat="1" ht="10">
      <c r="B383" s="34"/>
      <c r="C383" s="35"/>
      <c r="D383" s="196" t="s">
        <v>247</v>
      </c>
      <c r="E383" s="35"/>
      <c r="F383" s="197" t="s">
        <v>1256</v>
      </c>
      <c r="G383" s="35"/>
      <c r="H383" s="35"/>
      <c r="I383" s="113"/>
      <c r="J383" s="35"/>
      <c r="K383" s="35"/>
      <c r="L383" s="38"/>
      <c r="M383" s="198"/>
      <c r="N383" s="60"/>
      <c r="O383" s="60"/>
      <c r="P383" s="60"/>
      <c r="Q383" s="60"/>
      <c r="R383" s="60"/>
      <c r="S383" s="60"/>
      <c r="T383" s="61"/>
      <c r="AT383" s="17" t="s">
        <v>247</v>
      </c>
      <c r="AU383" s="17" t="s">
        <v>79</v>
      </c>
    </row>
    <row r="384" spans="2:65" s="1" customFormat="1" ht="38" customHeight="1">
      <c r="B384" s="34"/>
      <c r="C384" s="221" t="s">
        <v>779</v>
      </c>
      <c r="D384" s="221" t="s">
        <v>361</v>
      </c>
      <c r="E384" s="222" t="s">
        <v>1823</v>
      </c>
      <c r="F384" s="223" t="s">
        <v>1824</v>
      </c>
      <c r="G384" s="224" t="s">
        <v>390</v>
      </c>
      <c r="H384" s="225">
        <v>1</v>
      </c>
      <c r="I384" s="226"/>
      <c r="J384" s="227">
        <f>ROUND(I384*H384,2)</f>
        <v>0</v>
      </c>
      <c r="K384" s="223" t="s">
        <v>1</v>
      </c>
      <c r="L384" s="228"/>
      <c r="M384" s="229" t="s">
        <v>1</v>
      </c>
      <c r="N384" s="230" t="s">
        <v>41</v>
      </c>
      <c r="O384" s="60"/>
      <c r="P384" s="193">
        <f>O384*H384</f>
        <v>0</v>
      </c>
      <c r="Q384" s="193">
        <v>0.06</v>
      </c>
      <c r="R384" s="193">
        <f>Q384*H384</f>
        <v>0.06</v>
      </c>
      <c r="S384" s="193">
        <v>0</v>
      </c>
      <c r="T384" s="194">
        <f>S384*H384</f>
        <v>0</v>
      </c>
      <c r="AR384" s="17" t="s">
        <v>425</v>
      </c>
      <c r="AT384" s="17" t="s">
        <v>361</v>
      </c>
      <c r="AU384" s="17" t="s">
        <v>79</v>
      </c>
      <c r="AY384" s="17" t="s">
        <v>238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7" t="s">
        <v>77</v>
      </c>
      <c r="BK384" s="195">
        <f>ROUND(I384*H384,2)</f>
        <v>0</v>
      </c>
      <c r="BL384" s="17" t="s">
        <v>330</v>
      </c>
      <c r="BM384" s="17" t="s">
        <v>1825</v>
      </c>
    </row>
    <row r="385" spans="2:47" s="1" customFormat="1" ht="18">
      <c r="B385" s="34"/>
      <c r="C385" s="35"/>
      <c r="D385" s="196" t="s">
        <v>407</v>
      </c>
      <c r="E385" s="35"/>
      <c r="F385" s="231" t="s">
        <v>1826</v>
      </c>
      <c r="G385" s="35"/>
      <c r="H385" s="35"/>
      <c r="I385" s="113"/>
      <c r="J385" s="35"/>
      <c r="K385" s="35"/>
      <c r="L385" s="38"/>
      <c r="M385" s="198"/>
      <c r="N385" s="60"/>
      <c r="O385" s="60"/>
      <c r="P385" s="60"/>
      <c r="Q385" s="60"/>
      <c r="R385" s="60"/>
      <c r="S385" s="60"/>
      <c r="T385" s="61"/>
      <c r="AT385" s="17" t="s">
        <v>407</v>
      </c>
      <c r="AU385" s="17" t="s">
        <v>79</v>
      </c>
    </row>
    <row r="386" spans="2:65" s="1" customFormat="1" ht="19" customHeight="1">
      <c r="B386" s="34"/>
      <c r="C386" s="184" t="s">
        <v>783</v>
      </c>
      <c r="D386" s="184" t="s">
        <v>240</v>
      </c>
      <c r="E386" s="185" t="s">
        <v>1827</v>
      </c>
      <c r="F386" s="186" t="s">
        <v>1828</v>
      </c>
      <c r="G386" s="187" t="s">
        <v>281</v>
      </c>
      <c r="H386" s="188">
        <v>6.365</v>
      </c>
      <c r="I386" s="189"/>
      <c r="J386" s="190">
        <f>ROUND(I386*H386,2)</f>
        <v>0</v>
      </c>
      <c r="K386" s="186" t="s">
        <v>1829</v>
      </c>
      <c r="L386" s="38"/>
      <c r="M386" s="191" t="s">
        <v>1</v>
      </c>
      <c r="N386" s="192" t="s">
        <v>41</v>
      </c>
      <c r="O386" s="60"/>
      <c r="P386" s="193">
        <f>O386*H386</f>
        <v>0</v>
      </c>
      <c r="Q386" s="193">
        <v>5E-05</v>
      </c>
      <c r="R386" s="193">
        <f>Q386*H386</f>
        <v>0.00031825</v>
      </c>
      <c r="S386" s="193">
        <v>0</v>
      </c>
      <c r="T386" s="194">
        <f>S386*H386</f>
        <v>0</v>
      </c>
      <c r="AR386" s="17" t="s">
        <v>330</v>
      </c>
      <c r="AT386" s="17" t="s">
        <v>240</v>
      </c>
      <c r="AU386" s="17" t="s">
        <v>79</v>
      </c>
      <c r="AY386" s="17" t="s">
        <v>238</v>
      </c>
      <c r="BE386" s="195">
        <f>IF(N386="základní",J386,0)</f>
        <v>0</v>
      </c>
      <c r="BF386" s="195">
        <f>IF(N386="snížená",J386,0)</f>
        <v>0</v>
      </c>
      <c r="BG386" s="195">
        <f>IF(N386="zákl. přenesená",J386,0)</f>
        <v>0</v>
      </c>
      <c r="BH386" s="195">
        <f>IF(N386="sníž. přenesená",J386,0)</f>
        <v>0</v>
      </c>
      <c r="BI386" s="195">
        <f>IF(N386="nulová",J386,0)</f>
        <v>0</v>
      </c>
      <c r="BJ386" s="17" t="s">
        <v>77</v>
      </c>
      <c r="BK386" s="195">
        <f>ROUND(I386*H386,2)</f>
        <v>0</v>
      </c>
      <c r="BL386" s="17" t="s">
        <v>330</v>
      </c>
      <c r="BM386" s="17" t="s">
        <v>1830</v>
      </c>
    </row>
    <row r="387" spans="2:47" s="1" customFormat="1" ht="10">
      <c r="B387" s="34"/>
      <c r="C387" s="35"/>
      <c r="D387" s="196" t="s">
        <v>247</v>
      </c>
      <c r="E387" s="35"/>
      <c r="F387" s="197" t="s">
        <v>1831</v>
      </c>
      <c r="G387" s="35"/>
      <c r="H387" s="35"/>
      <c r="I387" s="113"/>
      <c r="J387" s="35"/>
      <c r="K387" s="35"/>
      <c r="L387" s="38"/>
      <c r="M387" s="198"/>
      <c r="N387" s="60"/>
      <c r="O387" s="60"/>
      <c r="P387" s="60"/>
      <c r="Q387" s="60"/>
      <c r="R387" s="60"/>
      <c r="S387" s="60"/>
      <c r="T387" s="61"/>
      <c r="AT387" s="17" t="s">
        <v>247</v>
      </c>
      <c r="AU387" s="17" t="s">
        <v>79</v>
      </c>
    </row>
    <row r="388" spans="2:51" s="12" customFormat="1" ht="10">
      <c r="B388" s="199"/>
      <c r="C388" s="200"/>
      <c r="D388" s="196" t="s">
        <v>249</v>
      </c>
      <c r="E388" s="201" t="s">
        <v>1</v>
      </c>
      <c r="F388" s="202" t="s">
        <v>1832</v>
      </c>
      <c r="G388" s="200"/>
      <c r="H388" s="203">
        <v>6.365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249</v>
      </c>
      <c r="AU388" s="209" t="s">
        <v>79</v>
      </c>
      <c r="AV388" s="12" t="s">
        <v>79</v>
      </c>
      <c r="AW388" s="12" t="s">
        <v>32</v>
      </c>
      <c r="AX388" s="12" t="s">
        <v>77</v>
      </c>
      <c r="AY388" s="209" t="s">
        <v>238</v>
      </c>
    </row>
    <row r="389" spans="2:65" s="1" customFormat="1" ht="19" customHeight="1">
      <c r="B389" s="34"/>
      <c r="C389" s="221" t="s">
        <v>789</v>
      </c>
      <c r="D389" s="221" t="s">
        <v>361</v>
      </c>
      <c r="E389" s="222" t="s">
        <v>1833</v>
      </c>
      <c r="F389" s="223" t="s">
        <v>1834</v>
      </c>
      <c r="G389" s="224" t="s">
        <v>466</v>
      </c>
      <c r="H389" s="225">
        <v>130</v>
      </c>
      <c r="I389" s="226"/>
      <c r="J389" s="227">
        <f>ROUND(I389*H389,2)</f>
        <v>0</v>
      </c>
      <c r="K389" s="223" t="s">
        <v>1</v>
      </c>
      <c r="L389" s="228"/>
      <c r="M389" s="229" t="s">
        <v>1</v>
      </c>
      <c r="N389" s="230" t="s">
        <v>41</v>
      </c>
      <c r="O389" s="60"/>
      <c r="P389" s="193">
        <f>O389*H389</f>
        <v>0</v>
      </c>
      <c r="Q389" s="193">
        <v>0.001</v>
      </c>
      <c r="R389" s="193">
        <f>Q389*H389</f>
        <v>0.13</v>
      </c>
      <c r="S389" s="193">
        <v>0</v>
      </c>
      <c r="T389" s="194">
        <f>S389*H389</f>
        <v>0</v>
      </c>
      <c r="AR389" s="17" t="s">
        <v>425</v>
      </c>
      <c r="AT389" s="17" t="s">
        <v>361</v>
      </c>
      <c r="AU389" s="17" t="s">
        <v>79</v>
      </c>
      <c r="AY389" s="17" t="s">
        <v>238</v>
      </c>
      <c r="BE389" s="195">
        <f>IF(N389="základní",J389,0)</f>
        <v>0</v>
      </c>
      <c r="BF389" s="195">
        <f>IF(N389="snížená",J389,0)</f>
        <v>0</v>
      </c>
      <c r="BG389" s="195">
        <f>IF(N389="zákl. přenesená",J389,0)</f>
        <v>0</v>
      </c>
      <c r="BH389" s="195">
        <f>IF(N389="sníž. přenesená",J389,0)</f>
        <v>0</v>
      </c>
      <c r="BI389" s="195">
        <f>IF(N389="nulová",J389,0)</f>
        <v>0</v>
      </c>
      <c r="BJ389" s="17" t="s">
        <v>77</v>
      </c>
      <c r="BK389" s="195">
        <f>ROUND(I389*H389,2)</f>
        <v>0</v>
      </c>
      <c r="BL389" s="17" t="s">
        <v>330</v>
      </c>
      <c r="BM389" s="17" t="s">
        <v>1835</v>
      </c>
    </row>
    <row r="390" spans="2:47" s="1" customFormat="1" ht="18">
      <c r="B390" s="34"/>
      <c r="C390" s="35"/>
      <c r="D390" s="196" t="s">
        <v>247</v>
      </c>
      <c r="E390" s="35"/>
      <c r="F390" s="197" t="s">
        <v>1834</v>
      </c>
      <c r="G390" s="35"/>
      <c r="H390" s="35"/>
      <c r="I390" s="113"/>
      <c r="J390" s="35"/>
      <c r="K390" s="35"/>
      <c r="L390" s="38"/>
      <c r="M390" s="198"/>
      <c r="N390" s="60"/>
      <c r="O390" s="60"/>
      <c r="P390" s="60"/>
      <c r="Q390" s="60"/>
      <c r="R390" s="60"/>
      <c r="S390" s="60"/>
      <c r="T390" s="61"/>
      <c r="AT390" s="17" t="s">
        <v>247</v>
      </c>
      <c r="AU390" s="17" t="s">
        <v>79</v>
      </c>
    </row>
    <row r="391" spans="2:65" s="1" customFormat="1" ht="14.5" customHeight="1">
      <c r="B391" s="34"/>
      <c r="C391" s="184" t="s">
        <v>793</v>
      </c>
      <c r="D391" s="184" t="s">
        <v>240</v>
      </c>
      <c r="E391" s="185" t="s">
        <v>1279</v>
      </c>
      <c r="F391" s="186" t="s">
        <v>1280</v>
      </c>
      <c r="G391" s="187" t="s">
        <v>768</v>
      </c>
      <c r="H391" s="188">
        <v>20</v>
      </c>
      <c r="I391" s="189"/>
      <c r="J391" s="190">
        <f>ROUND(I391*H391,2)</f>
        <v>0</v>
      </c>
      <c r="K391" s="186" t="s">
        <v>1</v>
      </c>
      <c r="L391" s="38"/>
      <c r="M391" s="191" t="s">
        <v>1</v>
      </c>
      <c r="N391" s="192" t="s">
        <v>41</v>
      </c>
      <c r="O391" s="60"/>
      <c r="P391" s="193">
        <f>O391*H391</f>
        <v>0</v>
      </c>
      <c r="Q391" s="193">
        <v>0</v>
      </c>
      <c r="R391" s="193">
        <f>Q391*H391</f>
        <v>0</v>
      </c>
      <c r="S391" s="193">
        <v>0</v>
      </c>
      <c r="T391" s="194">
        <f>S391*H391</f>
        <v>0</v>
      </c>
      <c r="AR391" s="17" t="s">
        <v>330</v>
      </c>
      <c r="AT391" s="17" t="s">
        <v>240</v>
      </c>
      <c r="AU391" s="17" t="s">
        <v>79</v>
      </c>
      <c r="AY391" s="17" t="s">
        <v>238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17" t="s">
        <v>77</v>
      </c>
      <c r="BK391" s="195">
        <f>ROUND(I391*H391,2)</f>
        <v>0</v>
      </c>
      <c r="BL391" s="17" t="s">
        <v>330</v>
      </c>
      <c r="BM391" s="17" t="s">
        <v>1836</v>
      </c>
    </row>
    <row r="392" spans="2:65" s="1" customFormat="1" ht="19" customHeight="1">
      <c r="B392" s="34"/>
      <c r="C392" s="184" t="s">
        <v>797</v>
      </c>
      <c r="D392" s="184" t="s">
        <v>240</v>
      </c>
      <c r="E392" s="185" t="s">
        <v>1837</v>
      </c>
      <c r="F392" s="186" t="s">
        <v>1838</v>
      </c>
      <c r="G392" s="187" t="s">
        <v>466</v>
      </c>
      <c r="H392" s="188">
        <v>122.5</v>
      </c>
      <c r="I392" s="189"/>
      <c r="J392" s="190">
        <f>ROUND(I392*H392,2)</f>
        <v>0</v>
      </c>
      <c r="K392" s="186" t="s">
        <v>244</v>
      </c>
      <c r="L392" s="38"/>
      <c r="M392" s="191" t="s">
        <v>1</v>
      </c>
      <c r="N392" s="192" t="s">
        <v>41</v>
      </c>
      <c r="O392" s="60"/>
      <c r="P392" s="193">
        <f>O392*H392</f>
        <v>0</v>
      </c>
      <c r="Q392" s="193">
        <v>5E-05</v>
      </c>
      <c r="R392" s="193">
        <f>Q392*H392</f>
        <v>0.006125</v>
      </c>
      <c r="S392" s="193">
        <v>0</v>
      </c>
      <c r="T392" s="194">
        <f>S392*H392</f>
        <v>0</v>
      </c>
      <c r="AR392" s="17" t="s">
        <v>330</v>
      </c>
      <c r="AT392" s="17" t="s">
        <v>240</v>
      </c>
      <c r="AU392" s="17" t="s">
        <v>79</v>
      </c>
      <c r="AY392" s="17" t="s">
        <v>238</v>
      </c>
      <c r="BE392" s="195">
        <f>IF(N392="základní",J392,0)</f>
        <v>0</v>
      </c>
      <c r="BF392" s="195">
        <f>IF(N392="snížená",J392,0)</f>
        <v>0</v>
      </c>
      <c r="BG392" s="195">
        <f>IF(N392="zákl. přenesená",J392,0)</f>
        <v>0</v>
      </c>
      <c r="BH392" s="195">
        <f>IF(N392="sníž. přenesená",J392,0)</f>
        <v>0</v>
      </c>
      <c r="BI392" s="195">
        <f>IF(N392="nulová",J392,0)</f>
        <v>0</v>
      </c>
      <c r="BJ392" s="17" t="s">
        <v>77</v>
      </c>
      <c r="BK392" s="195">
        <f>ROUND(I392*H392,2)</f>
        <v>0</v>
      </c>
      <c r="BL392" s="17" t="s">
        <v>330</v>
      </c>
      <c r="BM392" s="17" t="s">
        <v>1839</v>
      </c>
    </row>
    <row r="393" spans="2:47" s="1" customFormat="1" ht="10">
      <c r="B393" s="34"/>
      <c r="C393" s="35"/>
      <c r="D393" s="196" t="s">
        <v>247</v>
      </c>
      <c r="E393" s="35"/>
      <c r="F393" s="197" t="s">
        <v>1840</v>
      </c>
      <c r="G393" s="35"/>
      <c r="H393" s="35"/>
      <c r="I393" s="113"/>
      <c r="J393" s="35"/>
      <c r="K393" s="35"/>
      <c r="L393" s="38"/>
      <c r="M393" s="198"/>
      <c r="N393" s="60"/>
      <c r="O393" s="60"/>
      <c r="P393" s="60"/>
      <c r="Q393" s="60"/>
      <c r="R393" s="60"/>
      <c r="S393" s="60"/>
      <c r="T393" s="61"/>
      <c r="AT393" s="17" t="s">
        <v>247</v>
      </c>
      <c r="AU393" s="17" t="s">
        <v>79</v>
      </c>
    </row>
    <row r="394" spans="2:51" s="12" customFormat="1" ht="10">
      <c r="B394" s="199"/>
      <c r="C394" s="200"/>
      <c r="D394" s="196" t="s">
        <v>249</v>
      </c>
      <c r="E394" s="201" t="s">
        <v>1</v>
      </c>
      <c r="F394" s="202" t="s">
        <v>1841</v>
      </c>
      <c r="G394" s="200"/>
      <c r="H394" s="203">
        <v>122.5</v>
      </c>
      <c r="I394" s="204"/>
      <c r="J394" s="200"/>
      <c r="K394" s="200"/>
      <c r="L394" s="205"/>
      <c r="M394" s="206"/>
      <c r="N394" s="207"/>
      <c r="O394" s="207"/>
      <c r="P394" s="207"/>
      <c r="Q394" s="207"/>
      <c r="R394" s="207"/>
      <c r="S394" s="207"/>
      <c r="T394" s="208"/>
      <c r="AT394" s="209" t="s">
        <v>249</v>
      </c>
      <c r="AU394" s="209" t="s">
        <v>79</v>
      </c>
      <c r="AV394" s="12" t="s">
        <v>79</v>
      </c>
      <c r="AW394" s="12" t="s">
        <v>32</v>
      </c>
      <c r="AX394" s="12" t="s">
        <v>77</v>
      </c>
      <c r="AY394" s="209" t="s">
        <v>238</v>
      </c>
    </row>
    <row r="395" spans="2:65" s="1" customFormat="1" ht="14.5" customHeight="1">
      <c r="B395" s="34"/>
      <c r="C395" s="221" t="s">
        <v>801</v>
      </c>
      <c r="D395" s="221" t="s">
        <v>361</v>
      </c>
      <c r="E395" s="222" t="s">
        <v>1842</v>
      </c>
      <c r="F395" s="223" t="s">
        <v>1843</v>
      </c>
      <c r="G395" s="224" t="s">
        <v>466</v>
      </c>
      <c r="H395" s="225">
        <v>122.5</v>
      </c>
      <c r="I395" s="226"/>
      <c r="J395" s="227">
        <f>ROUND(I395*H395,2)</f>
        <v>0</v>
      </c>
      <c r="K395" s="223" t="s">
        <v>1</v>
      </c>
      <c r="L395" s="228"/>
      <c r="M395" s="229" t="s">
        <v>1</v>
      </c>
      <c r="N395" s="230" t="s">
        <v>41</v>
      </c>
      <c r="O395" s="60"/>
      <c r="P395" s="193">
        <f>O395*H395</f>
        <v>0</v>
      </c>
      <c r="Q395" s="193">
        <v>0.001</v>
      </c>
      <c r="R395" s="193">
        <f>Q395*H395</f>
        <v>0.1225</v>
      </c>
      <c r="S395" s="193">
        <v>0</v>
      </c>
      <c r="T395" s="194">
        <f>S395*H395</f>
        <v>0</v>
      </c>
      <c r="AR395" s="17" t="s">
        <v>425</v>
      </c>
      <c r="AT395" s="17" t="s">
        <v>361</v>
      </c>
      <c r="AU395" s="17" t="s">
        <v>79</v>
      </c>
      <c r="AY395" s="17" t="s">
        <v>238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17" t="s">
        <v>77</v>
      </c>
      <c r="BK395" s="195">
        <f>ROUND(I395*H395,2)</f>
        <v>0</v>
      </c>
      <c r="BL395" s="17" t="s">
        <v>330</v>
      </c>
      <c r="BM395" s="17" t="s">
        <v>1844</v>
      </c>
    </row>
    <row r="396" spans="2:47" s="1" customFormat="1" ht="10">
      <c r="B396" s="34"/>
      <c r="C396" s="35"/>
      <c r="D396" s="196" t="s">
        <v>247</v>
      </c>
      <c r="E396" s="35"/>
      <c r="F396" s="197" t="s">
        <v>1843</v>
      </c>
      <c r="G396" s="35"/>
      <c r="H396" s="35"/>
      <c r="I396" s="113"/>
      <c r="J396" s="35"/>
      <c r="K396" s="35"/>
      <c r="L396" s="38"/>
      <c r="M396" s="198"/>
      <c r="N396" s="60"/>
      <c r="O396" s="60"/>
      <c r="P396" s="60"/>
      <c r="Q396" s="60"/>
      <c r="R396" s="60"/>
      <c r="S396" s="60"/>
      <c r="T396" s="61"/>
      <c r="AT396" s="17" t="s">
        <v>247</v>
      </c>
      <c r="AU396" s="17" t="s">
        <v>79</v>
      </c>
    </row>
    <row r="397" spans="2:65" s="1" customFormat="1" ht="19" customHeight="1">
      <c r="B397" s="34"/>
      <c r="C397" s="184" t="s">
        <v>808</v>
      </c>
      <c r="D397" s="184" t="s">
        <v>240</v>
      </c>
      <c r="E397" s="185" t="s">
        <v>1845</v>
      </c>
      <c r="F397" s="186" t="s">
        <v>1846</v>
      </c>
      <c r="G397" s="187" t="s">
        <v>466</v>
      </c>
      <c r="H397" s="188">
        <v>326.295</v>
      </c>
      <c r="I397" s="189"/>
      <c r="J397" s="190">
        <f>ROUND(I397*H397,2)</f>
        <v>0</v>
      </c>
      <c r="K397" s="186" t="s">
        <v>244</v>
      </c>
      <c r="L397" s="38"/>
      <c r="M397" s="191" t="s">
        <v>1</v>
      </c>
      <c r="N397" s="192" t="s">
        <v>41</v>
      </c>
      <c r="O397" s="60"/>
      <c r="P397" s="193">
        <f>O397*H397</f>
        <v>0</v>
      </c>
      <c r="Q397" s="193">
        <v>0</v>
      </c>
      <c r="R397" s="193">
        <f>Q397*H397</f>
        <v>0</v>
      </c>
      <c r="S397" s="193">
        <v>0.001</v>
      </c>
      <c r="T397" s="194">
        <f>S397*H397</f>
        <v>0.326295</v>
      </c>
      <c r="AR397" s="17" t="s">
        <v>330</v>
      </c>
      <c r="AT397" s="17" t="s">
        <v>240</v>
      </c>
      <c r="AU397" s="17" t="s">
        <v>79</v>
      </c>
      <c r="AY397" s="17" t="s">
        <v>238</v>
      </c>
      <c r="BE397" s="195">
        <f>IF(N397="základní",J397,0)</f>
        <v>0</v>
      </c>
      <c r="BF397" s="195">
        <f>IF(N397="snížená",J397,0)</f>
        <v>0</v>
      </c>
      <c r="BG397" s="195">
        <f>IF(N397="zákl. přenesená",J397,0)</f>
        <v>0</v>
      </c>
      <c r="BH397" s="195">
        <f>IF(N397="sníž. přenesená",J397,0)</f>
        <v>0</v>
      </c>
      <c r="BI397" s="195">
        <f>IF(N397="nulová",J397,0)</f>
        <v>0</v>
      </c>
      <c r="BJ397" s="17" t="s">
        <v>77</v>
      </c>
      <c r="BK397" s="195">
        <f>ROUND(I397*H397,2)</f>
        <v>0</v>
      </c>
      <c r="BL397" s="17" t="s">
        <v>330</v>
      </c>
      <c r="BM397" s="17" t="s">
        <v>1847</v>
      </c>
    </row>
    <row r="398" spans="2:47" s="1" customFormat="1" ht="18">
      <c r="B398" s="34"/>
      <c r="C398" s="35"/>
      <c r="D398" s="196" t="s">
        <v>247</v>
      </c>
      <c r="E398" s="35"/>
      <c r="F398" s="197" t="s">
        <v>1848</v>
      </c>
      <c r="G398" s="35"/>
      <c r="H398" s="35"/>
      <c r="I398" s="113"/>
      <c r="J398" s="35"/>
      <c r="K398" s="35"/>
      <c r="L398" s="38"/>
      <c r="M398" s="198"/>
      <c r="N398" s="60"/>
      <c r="O398" s="60"/>
      <c r="P398" s="60"/>
      <c r="Q398" s="60"/>
      <c r="R398" s="60"/>
      <c r="S398" s="60"/>
      <c r="T398" s="61"/>
      <c r="AT398" s="17" t="s">
        <v>247</v>
      </c>
      <c r="AU398" s="17" t="s">
        <v>79</v>
      </c>
    </row>
    <row r="399" spans="2:51" s="12" customFormat="1" ht="10">
      <c r="B399" s="199"/>
      <c r="C399" s="200"/>
      <c r="D399" s="196" t="s">
        <v>249</v>
      </c>
      <c r="E399" s="201" t="s">
        <v>1</v>
      </c>
      <c r="F399" s="202" t="s">
        <v>1849</v>
      </c>
      <c r="G399" s="200"/>
      <c r="H399" s="203">
        <v>326.295</v>
      </c>
      <c r="I399" s="204"/>
      <c r="J399" s="200"/>
      <c r="K399" s="200"/>
      <c r="L399" s="205"/>
      <c r="M399" s="206"/>
      <c r="N399" s="207"/>
      <c r="O399" s="207"/>
      <c r="P399" s="207"/>
      <c r="Q399" s="207"/>
      <c r="R399" s="207"/>
      <c r="S399" s="207"/>
      <c r="T399" s="208"/>
      <c r="AT399" s="209" t="s">
        <v>249</v>
      </c>
      <c r="AU399" s="209" t="s">
        <v>79</v>
      </c>
      <c r="AV399" s="12" t="s">
        <v>79</v>
      </c>
      <c r="AW399" s="12" t="s">
        <v>32</v>
      </c>
      <c r="AX399" s="12" t="s">
        <v>77</v>
      </c>
      <c r="AY399" s="209" t="s">
        <v>238</v>
      </c>
    </row>
    <row r="400" spans="2:65" s="1" customFormat="1" ht="19" customHeight="1">
      <c r="B400" s="34"/>
      <c r="C400" s="184" t="s">
        <v>814</v>
      </c>
      <c r="D400" s="184" t="s">
        <v>240</v>
      </c>
      <c r="E400" s="185" t="s">
        <v>1301</v>
      </c>
      <c r="F400" s="186" t="s">
        <v>1302</v>
      </c>
      <c r="G400" s="187" t="s">
        <v>333</v>
      </c>
      <c r="H400" s="188">
        <v>0.518</v>
      </c>
      <c r="I400" s="189"/>
      <c r="J400" s="190">
        <f>ROUND(I400*H400,2)</f>
        <v>0</v>
      </c>
      <c r="K400" s="186" t="s">
        <v>244</v>
      </c>
      <c r="L400" s="38"/>
      <c r="M400" s="191" t="s">
        <v>1</v>
      </c>
      <c r="N400" s="192" t="s">
        <v>41</v>
      </c>
      <c r="O400" s="60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AR400" s="17" t="s">
        <v>330</v>
      </c>
      <c r="AT400" s="17" t="s">
        <v>240</v>
      </c>
      <c r="AU400" s="17" t="s">
        <v>79</v>
      </c>
      <c r="AY400" s="17" t="s">
        <v>238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17" t="s">
        <v>77</v>
      </c>
      <c r="BK400" s="195">
        <f>ROUND(I400*H400,2)</f>
        <v>0</v>
      </c>
      <c r="BL400" s="17" t="s">
        <v>330</v>
      </c>
      <c r="BM400" s="17" t="s">
        <v>1850</v>
      </c>
    </row>
    <row r="401" spans="2:47" s="1" customFormat="1" ht="18">
      <c r="B401" s="34"/>
      <c r="C401" s="35"/>
      <c r="D401" s="196" t="s">
        <v>247</v>
      </c>
      <c r="E401" s="35"/>
      <c r="F401" s="197" t="s">
        <v>1304</v>
      </c>
      <c r="G401" s="35"/>
      <c r="H401" s="35"/>
      <c r="I401" s="113"/>
      <c r="J401" s="35"/>
      <c r="K401" s="35"/>
      <c r="L401" s="38"/>
      <c r="M401" s="198"/>
      <c r="N401" s="60"/>
      <c r="O401" s="60"/>
      <c r="P401" s="60"/>
      <c r="Q401" s="60"/>
      <c r="R401" s="60"/>
      <c r="S401" s="60"/>
      <c r="T401" s="61"/>
      <c r="AT401" s="17" t="s">
        <v>247</v>
      </c>
      <c r="AU401" s="17" t="s">
        <v>79</v>
      </c>
    </row>
    <row r="402" spans="2:63" s="11" customFormat="1" ht="22.75" customHeight="1">
      <c r="B402" s="168"/>
      <c r="C402" s="169"/>
      <c r="D402" s="170" t="s">
        <v>69</v>
      </c>
      <c r="E402" s="182" t="s">
        <v>1305</v>
      </c>
      <c r="F402" s="182" t="s">
        <v>1306</v>
      </c>
      <c r="G402" s="169"/>
      <c r="H402" s="169"/>
      <c r="I402" s="172"/>
      <c r="J402" s="183">
        <f>BK402</f>
        <v>0</v>
      </c>
      <c r="K402" s="169"/>
      <c r="L402" s="174"/>
      <c r="M402" s="175"/>
      <c r="N402" s="176"/>
      <c r="O402" s="176"/>
      <c r="P402" s="177">
        <f>SUM(P403:P410)</f>
        <v>0</v>
      </c>
      <c r="Q402" s="176"/>
      <c r="R402" s="177">
        <f>SUM(R403:R410)</f>
        <v>0.7005</v>
      </c>
      <c r="S402" s="176"/>
      <c r="T402" s="178">
        <f>SUM(T403:T410)</f>
        <v>0</v>
      </c>
      <c r="AR402" s="179" t="s">
        <v>79</v>
      </c>
      <c r="AT402" s="180" t="s">
        <v>69</v>
      </c>
      <c r="AU402" s="180" t="s">
        <v>77</v>
      </c>
      <c r="AY402" s="179" t="s">
        <v>238</v>
      </c>
      <c r="BK402" s="181">
        <f>SUM(BK403:BK410)</f>
        <v>0</v>
      </c>
    </row>
    <row r="403" spans="2:65" s="1" customFormat="1" ht="19" customHeight="1">
      <c r="B403" s="34"/>
      <c r="C403" s="184" t="s">
        <v>820</v>
      </c>
      <c r="D403" s="184" t="s">
        <v>240</v>
      </c>
      <c r="E403" s="185" t="s">
        <v>1308</v>
      </c>
      <c r="F403" s="186" t="s">
        <v>1309</v>
      </c>
      <c r="G403" s="187" t="s">
        <v>357</v>
      </c>
      <c r="H403" s="188">
        <v>186.8</v>
      </c>
      <c r="I403" s="189"/>
      <c r="J403" s="190">
        <f>ROUND(I403*H403,2)</f>
        <v>0</v>
      </c>
      <c r="K403" s="186" t="s">
        <v>244</v>
      </c>
      <c r="L403" s="38"/>
      <c r="M403" s="191" t="s">
        <v>1</v>
      </c>
      <c r="N403" s="192" t="s">
        <v>41</v>
      </c>
      <c r="O403" s="60"/>
      <c r="P403" s="193">
        <f>O403*H403</f>
        <v>0</v>
      </c>
      <c r="Q403" s="193">
        <v>0.00025</v>
      </c>
      <c r="R403" s="193">
        <f>Q403*H403</f>
        <v>0.046700000000000005</v>
      </c>
      <c r="S403" s="193">
        <v>0</v>
      </c>
      <c r="T403" s="194">
        <f>S403*H403</f>
        <v>0</v>
      </c>
      <c r="AR403" s="17" t="s">
        <v>330</v>
      </c>
      <c r="AT403" s="17" t="s">
        <v>240</v>
      </c>
      <c r="AU403" s="17" t="s">
        <v>79</v>
      </c>
      <c r="AY403" s="17" t="s">
        <v>238</v>
      </c>
      <c r="BE403" s="195">
        <f>IF(N403="základní",J403,0)</f>
        <v>0</v>
      </c>
      <c r="BF403" s="195">
        <f>IF(N403="snížená",J403,0)</f>
        <v>0</v>
      </c>
      <c r="BG403" s="195">
        <f>IF(N403="zákl. přenesená",J403,0)</f>
        <v>0</v>
      </c>
      <c r="BH403" s="195">
        <f>IF(N403="sníž. přenesená",J403,0)</f>
        <v>0</v>
      </c>
      <c r="BI403" s="195">
        <f>IF(N403="nulová",J403,0)</f>
        <v>0</v>
      </c>
      <c r="BJ403" s="17" t="s">
        <v>77</v>
      </c>
      <c r="BK403" s="195">
        <f>ROUND(I403*H403,2)</f>
        <v>0</v>
      </c>
      <c r="BL403" s="17" t="s">
        <v>330</v>
      </c>
      <c r="BM403" s="17" t="s">
        <v>1851</v>
      </c>
    </row>
    <row r="404" spans="2:47" s="1" customFormat="1" ht="10">
      <c r="B404" s="34"/>
      <c r="C404" s="35"/>
      <c r="D404" s="196" t="s">
        <v>247</v>
      </c>
      <c r="E404" s="35"/>
      <c r="F404" s="197" t="s">
        <v>1311</v>
      </c>
      <c r="G404" s="35"/>
      <c r="H404" s="35"/>
      <c r="I404" s="113"/>
      <c r="J404" s="35"/>
      <c r="K404" s="35"/>
      <c r="L404" s="38"/>
      <c r="M404" s="198"/>
      <c r="N404" s="60"/>
      <c r="O404" s="60"/>
      <c r="P404" s="60"/>
      <c r="Q404" s="60"/>
      <c r="R404" s="60"/>
      <c r="S404" s="60"/>
      <c r="T404" s="61"/>
      <c r="AT404" s="17" t="s">
        <v>247</v>
      </c>
      <c r="AU404" s="17" t="s">
        <v>79</v>
      </c>
    </row>
    <row r="405" spans="2:51" s="12" customFormat="1" ht="10">
      <c r="B405" s="199"/>
      <c r="C405" s="200"/>
      <c r="D405" s="196" t="s">
        <v>249</v>
      </c>
      <c r="E405" s="201" t="s">
        <v>1</v>
      </c>
      <c r="F405" s="202" t="s">
        <v>125</v>
      </c>
      <c r="G405" s="200"/>
      <c r="H405" s="203">
        <v>186.8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249</v>
      </c>
      <c r="AU405" s="209" t="s">
        <v>79</v>
      </c>
      <c r="AV405" s="12" t="s">
        <v>79</v>
      </c>
      <c r="AW405" s="12" t="s">
        <v>32</v>
      </c>
      <c r="AX405" s="12" t="s">
        <v>77</v>
      </c>
      <c r="AY405" s="209" t="s">
        <v>238</v>
      </c>
    </row>
    <row r="406" spans="2:65" s="1" customFormat="1" ht="19" customHeight="1">
      <c r="B406" s="34"/>
      <c r="C406" s="184" t="s">
        <v>826</v>
      </c>
      <c r="D406" s="184" t="s">
        <v>240</v>
      </c>
      <c r="E406" s="185" t="s">
        <v>1313</v>
      </c>
      <c r="F406" s="186" t="s">
        <v>1314</v>
      </c>
      <c r="G406" s="187" t="s">
        <v>357</v>
      </c>
      <c r="H406" s="188">
        <v>186.8</v>
      </c>
      <c r="I406" s="189"/>
      <c r="J406" s="190">
        <f>ROUND(I406*H406,2)</f>
        <v>0</v>
      </c>
      <c r="K406" s="186" t="s">
        <v>244</v>
      </c>
      <c r="L406" s="38"/>
      <c r="M406" s="191" t="s">
        <v>1</v>
      </c>
      <c r="N406" s="192" t="s">
        <v>41</v>
      </c>
      <c r="O406" s="60"/>
      <c r="P406" s="193">
        <f>O406*H406</f>
        <v>0</v>
      </c>
      <c r="Q406" s="193">
        <v>0.0035</v>
      </c>
      <c r="R406" s="193">
        <f>Q406*H406</f>
        <v>0.6538</v>
      </c>
      <c r="S406" s="193">
        <v>0</v>
      </c>
      <c r="T406" s="194">
        <f>S406*H406</f>
        <v>0</v>
      </c>
      <c r="AR406" s="17" t="s">
        <v>330</v>
      </c>
      <c r="AT406" s="17" t="s">
        <v>240</v>
      </c>
      <c r="AU406" s="17" t="s">
        <v>79</v>
      </c>
      <c r="AY406" s="17" t="s">
        <v>238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17" t="s">
        <v>77</v>
      </c>
      <c r="BK406" s="195">
        <f>ROUND(I406*H406,2)</f>
        <v>0</v>
      </c>
      <c r="BL406" s="17" t="s">
        <v>330</v>
      </c>
      <c r="BM406" s="17" t="s">
        <v>1852</v>
      </c>
    </row>
    <row r="407" spans="2:47" s="1" customFormat="1" ht="10">
      <c r="B407" s="34"/>
      <c r="C407" s="35"/>
      <c r="D407" s="196" t="s">
        <v>247</v>
      </c>
      <c r="E407" s="35"/>
      <c r="F407" s="197" t="s">
        <v>1316</v>
      </c>
      <c r="G407" s="35"/>
      <c r="H407" s="35"/>
      <c r="I407" s="113"/>
      <c r="J407" s="35"/>
      <c r="K407" s="35"/>
      <c r="L407" s="38"/>
      <c r="M407" s="198"/>
      <c r="N407" s="60"/>
      <c r="O407" s="60"/>
      <c r="P407" s="60"/>
      <c r="Q407" s="60"/>
      <c r="R407" s="60"/>
      <c r="S407" s="60"/>
      <c r="T407" s="61"/>
      <c r="AT407" s="17" t="s">
        <v>247</v>
      </c>
      <c r="AU407" s="17" t="s">
        <v>79</v>
      </c>
    </row>
    <row r="408" spans="2:51" s="12" customFormat="1" ht="10">
      <c r="B408" s="199"/>
      <c r="C408" s="200"/>
      <c r="D408" s="196" t="s">
        <v>249</v>
      </c>
      <c r="E408" s="201" t="s">
        <v>1</v>
      </c>
      <c r="F408" s="202" t="s">
        <v>125</v>
      </c>
      <c r="G408" s="200"/>
      <c r="H408" s="203">
        <v>186.8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249</v>
      </c>
      <c r="AU408" s="209" t="s">
        <v>79</v>
      </c>
      <c r="AV408" s="12" t="s">
        <v>79</v>
      </c>
      <c r="AW408" s="12" t="s">
        <v>32</v>
      </c>
      <c r="AX408" s="12" t="s">
        <v>77</v>
      </c>
      <c r="AY408" s="209" t="s">
        <v>238</v>
      </c>
    </row>
    <row r="409" spans="2:65" s="1" customFormat="1" ht="19" customHeight="1">
      <c r="B409" s="34"/>
      <c r="C409" s="184" t="s">
        <v>832</v>
      </c>
      <c r="D409" s="184" t="s">
        <v>240</v>
      </c>
      <c r="E409" s="185" t="s">
        <v>1318</v>
      </c>
      <c r="F409" s="186" t="s">
        <v>1319</v>
      </c>
      <c r="G409" s="187" t="s">
        <v>333</v>
      </c>
      <c r="H409" s="188">
        <v>0.701</v>
      </c>
      <c r="I409" s="189"/>
      <c r="J409" s="190">
        <f>ROUND(I409*H409,2)</f>
        <v>0</v>
      </c>
      <c r="K409" s="186" t="s">
        <v>244</v>
      </c>
      <c r="L409" s="38"/>
      <c r="M409" s="191" t="s">
        <v>1</v>
      </c>
      <c r="N409" s="192" t="s">
        <v>41</v>
      </c>
      <c r="O409" s="60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AR409" s="17" t="s">
        <v>330</v>
      </c>
      <c r="AT409" s="17" t="s">
        <v>240</v>
      </c>
      <c r="AU409" s="17" t="s">
        <v>79</v>
      </c>
      <c r="AY409" s="17" t="s">
        <v>238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17" t="s">
        <v>77</v>
      </c>
      <c r="BK409" s="195">
        <f>ROUND(I409*H409,2)</f>
        <v>0</v>
      </c>
      <c r="BL409" s="17" t="s">
        <v>330</v>
      </c>
      <c r="BM409" s="17" t="s">
        <v>1853</v>
      </c>
    </row>
    <row r="410" spans="2:47" s="1" customFormat="1" ht="18">
      <c r="B410" s="34"/>
      <c r="C410" s="35"/>
      <c r="D410" s="196" t="s">
        <v>247</v>
      </c>
      <c r="E410" s="35"/>
      <c r="F410" s="197" t="s">
        <v>1321</v>
      </c>
      <c r="G410" s="35"/>
      <c r="H410" s="35"/>
      <c r="I410" s="113"/>
      <c r="J410" s="35"/>
      <c r="K410" s="35"/>
      <c r="L410" s="38"/>
      <c r="M410" s="198"/>
      <c r="N410" s="60"/>
      <c r="O410" s="60"/>
      <c r="P410" s="60"/>
      <c r="Q410" s="60"/>
      <c r="R410" s="60"/>
      <c r="S410" s="60"/>
      <c r="T410" s="61"/>
      <c r="AT410" s="17" t="s">
        <v>247</v>
      </c>
      <c r="AU410" s="17" t="s">
        <v>79</v>
      </c>
    </row>
    <row r="411" spans="2:63" s="11" customFormat="1" ht="22.75" customHeight="1">
      <c r="B411" s="168"/>
      <c r="C411" s="169"/>
      <c r="D411" s="170" t="s">
        <v>69</v>
      </c>
      <c r="E411" s="182" t="s">
        <v>1340</v>
      </c>
      <c r="F411" s="182" t="s">
        <v>1341</v>
      </c>
      <c r="G411" s="169"/>
      <c r="H411" s="169"/>
      <c r="I411" s="172"/>
      <c r="J411" s="183">
        <f>BK411</f>
        <v>0</v>
      </c>
      <c r="K411" s="169"/>
      <c r="L411" s="174"/>
      <c r="M411" s="175"/>
      <c r="N411" s="176"/>
      <c r="O411" s="176"/>
      <c r="P411" s="177">
        <f>SUM(P412:P436)</f>
        <v>0</v>
      </c>
      <c r="Q411" s="176"/>
      <c r="R411" s="177">
        <f>SUM(R412:R436)</f>
        <v>0.10361123</v>
      </c>
      <c r="S411" s="176"/>
      <c r="T411" s="178">
        <f>SUM(T412:T436)</f>
        <v>0</v>
      </c>
      <c r="AR411" s="179" t="s">
        <v>79</v>
      </c>
      <c r="AT411" s="180" t="s">
        <v>69</v>
      </c>
      <c r="AU411" s="180" t="s">
        <v>77</v>
      </c>
      <c r="AY411" s="179" t="s">
        <v>238</v>
      </c>
      <c r="BK411" s="181">
        <f>SUM(BK412:BK436)</f>
        <v>0</v>
      </c>
    </row>
    <row r="412" spans="2:65" s="1" customFormat="1" ht="19" customHeight="1">
      <c r="B412" s="34"/>
      <c r="C412" s="184" t="s">
        <v>838</v>
      </c>
      <c r="D412" s="184" t="s">
        <v>240</v>
      </c>
      <c r="E412" s="185" t="s">
        <v>1854</v>
      </c>
      <c r="F412" s="186" t="s">
        <v>1855</v>
      </c>
      <c r="G412" s="187" t="s">
        <v>357</v>
      </c>
      <c r="H412" s="188">
        <v>240.53</v>
      </c>
      <c r="I412" s="189"/>
      <c r="J412" s="190">
        <f>ROUND(I412*H412,2)</f>
        <v>0</v>
      </c>
      <c r="K412" s="186" t="s">
        <v>244</v>
      </c>
      <c r="L412" s="38"/>
      <c r="M412" s="191" t="s">
        <v>1</v>
      </c>
      <c r="N412" s="192" t="s">
        <v>41</v>
      </c>
      <c r="O412" s="60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AR412" s="17" t="s">
        <v>330</v>
      </c>
      <c r="AT412" s="17" t="s">
        <v>240</v>
      </c>
      <c r="AU412" s="17" t="s">
        <v>79</v>
      </c>
      <c r="AY412" s="17" t="s">
        <v>238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7" t="s">
        <v>77</v>
      </c>
      <c r="BK412" s="195">
        <f>ROUND(I412*H412,2)</f>
        <v>0</v>
      </c>
      <c r="BL412" s="17" t="s">
        <v>330</v>
      </c>
      <c r="BM412" s="17" t="s">
        <v>1856</v>
      </c>
    </row>
    <row r="413" spans="2:47" s="1" customFormat="1" ht="10">
      <c r="B413" s="34"/>
      <c r="C413" s="35"/>
      <c r="D413" s="196" t="s">
        <v>247</v>
      </c>
      <c r="E413" s="35"/>
      <c r="F413" s="197" t="s">
        <v>1857</v>
      </c>
      <c r="G413" s="35"/>
      <c r="H413" s="35"/>
      <c r="I413" s="113"/>
      <c r="J413" s="35"/>
      <c r="K413" s="35"/>
      <c r="L413" s="38"/>
      <c r="M413" s="198"/>
      <c r="N413" s="60"/>
      <c r="O413" s="60"/>
      <c r="P413" s="60"/>
      <c r="Q413" s="60"/>
      <c r="R413" s="60"/>
      <c r="S413" s="60"/>
      <c r="T413" s="61"/>
      <c r="AT413" s="17" t="s">
        <v>247</v>
      </c>
      <c r="AU413" s="17" t="s">
        <v>79</v>
      </c>
    </row>
    <row r="414" spans="2:51" s="12" customFormat="1" ht="10">
      <c r="B414" s="199"/>
      <c r="C414" s="200"/>
      <c r="D414" s="196" t="s">
        <v>249</v>
      </c>
      <c r="E414" s="201" t="s">
        <v>1</v>
      </c>
      <c r="F414" s="202" t="s">
        <v>1858</v>
      </c>
      <c r="G414" s="200"/>
      <c r="H414" s="203">
        <v>105.85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249</v>
      </c>
      <c r="AU414" s="209" t="s">
        <v>79</v>
      </c>
      <c r="AV414" s="12" t="s">
        <v>79</v>
      </c>
      <c r="AW414" s="12" t="s">
        <v>32</v>
      </c>
      <c r="AX414" s="12" t="s">
        <v>70</v>
      </c>
      <c r="AY414" s="209" t="s">
        <v>238</v>
      </c>
    </row>
    <row r="415" spans="2:51" s="12" customFormat="1" ht="10">
      <c r="B415" s="199"/>
      <c r="C415" s="200"/>
      <c r="D415" s="196" t="s">
        <v>249</v>
      </c>
      <c r="E415" s="201" t="s">
        <v>1</v>
      </c>
      <c r="F415" s="202" t="s">
        <v>1859</v>
      </c>
      <c r="G415" s="200"/>
      <c r="H415" s="203">
        <v>63</v>
      </c>
      <c r="I415" s="204"/>
      <c r="J415" s="200"/>
      <c r="K415" s="200"/>
      <c r="L415" s="205"/>
      <c r="M415" s="206"/>
      <c r="N415" s="207"/>
      <c r="O415" s="207"/>
      <c r="P415" s="207"/>
      <c r="Q415" s="207"/>
      <c r="R415" s="207"/>
      <c r="S415" s="207"/>
      <c r="T415" s="208"/>
      <c r="AT415" s="209" t="s">
        <v>249</v>
      </c>
      <c r="AU415" s="209" t="s">
        <v>79</v>
      </c>
      <c r="AV415" s="12" t="s">
        <v>79</v>
      </c>
      <c r="AW415" s="12" t="s">
        <v>32</v>
      </c>
      <c r="AX415" s="12" t="s">
        <v>70</v>
      </c>
      <c r="AY415" s="209" t="s">
        <v>238</v>
      </c>
    </row>
    <row r="416" spans="2:51" s="12" customFormat="1" ht="10">
      <c r="B416" s="199"/>
      <c r="C416" s="200"/>
      <c r="D416" s="196" t="s">
        <v>249</v>
      </c>
      <c r="E416" s="201" t="s">
        <v>1</v>
      </c>
      <c r="F416" s="202" t="s">
        <v>1860</v>
      </c>
      <c r="G416" s="200"/>
      <c r="H416" s="203">
        <v>70.4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249</v>
      </c>
      <c r="AU416" s="209" t="s">
        <v>79</v>
      </c>
      <c r="AV416" s="12" t="s">
        <v>79</v>
      </c>
      <c r="AW416" s="12" t="s">
        <v>32</v>
      </c>
      <c r="AX416" s="12" t="s">
        <v>70</v>
      </c>
      <c r="AY416" s="209" t="s">
        <v>238</v>
      </c>
    </row>
    <row r="417" spans="2:51" s="12" customFormat="1" ht="10">
      <c r="B417" s="199"/>
      <c r="C417" s="200"/>
      <c r="D417" s="196" t="s">
        <v>249</v>
      </c>
      <c r="E417" s="201" t="s">
        <v>1</v>
      </c>
      <c r="F417" s="202" t="s">
        <v>1861</v>
      </c>
      <c r="G417" s="200"/>
      <c r="H417" s="203">
        <v>1.28</v>
      </c>
      <c r="I417" s="204"/>
      <c r="J417" s="200"/>
      <c r="K417" s="200"/>
      <c r="L417" s="205"/>
      <c r="M417" s="206"/>
      <c r="N417" s="207"/>
      <c r="O417" s="207"/>
      <c r="P417" s="207"/>
      <c r="Q417" s="207"/>
      <c r="R417" s="207"/>
      <c r="S417" s="207"/>
      <c r="T417" s="208"/>
      <c r="AT417" s="209" t="s">
        <v>249</v>
      </c>
      <c r="AU417" s="209" t="s">
        <v>79</v>
      </c>
      <c r="AV417" s="12" t="s">
        <v>79</v>
      </c>
      <c r="AW417" s="12" t="s">
        <v>32</v>
      </c>
      <c r="AX417" s="12" t="s">
        <v>70</v>
      </c>
      <c r="AY417" s="209" t="s">
        <v>238</v>
      </c>
    </row>
    <row r="418" spans="2:51" s="13" customFormat="1" ht="10">
      <c r="B418" s="210"/>
      <c r="C418" s="211"/>
      <c r="D418" s="196" t="s">
        <v>249</v>
      </c>
      <c r="E418" s="212" t="s">
        <v>1486</v>
      </c>
      <c r="F418" s="213" t="s">
        <v>252</v>
      </c>
      <c r="G418" s="211"/>
      <c r="H418" s="214">
        <v>240.53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249</v>
      </c>
      <c r="AU418" s="220" t="s">
        <v>79</v>
      </c>
      <c r="AV418" s="13" t="s">
        <v>245</v>
      </c>
      <c r="AW418" s="13" t="s">
        <v>32</v>
      </c>
      <c r="AX418" s="13" t="s">
        <v>77</v>
      </c>
      <c r="AY418" s="220" t="s">
        <v>238</v>
      </c>
    </row>
    <row r="419" spans="2:65" s="1" customFormat="1" ht="19" customHeight="1">
      <c r="B419" s="34"/>
      <c r="C419" s="184" t="s">
        <v>845</v>
      </c>
      <c r="D419" s="184" t="s">
        <v>240</v>
      </c>
      <c r="E419" s="185" t="s">
        <v>1351</v>
      </c>
      <c r="F419" s="186" t="s">
        <v>1352</v>
      </c>
      <c r="G419" s="187" t="s">
        <v>357</v>
      </c>
      <c r="H419" s="188">
        <v>242.148</v>
      </c>
      <c r="I419" s="189"/>
      <c r="J419" s="190">
        <f>ROUND(I419*H419,2)</f>
        <v>0</v>
      </c>
      <c r="K419" s="186" t="s">
        <v>244</v>
      </c>
      <c r="L419" s="38"/>
      <c r="M419" s="191" t="s">
        <v>1</v>
      </c>
      <c r="N419" s="192" t="s">
        <v>41</v>
      </c>
      <c r="O419" s="60"/>
      <c r="P419" s="193">
        <f>O419*H419</f>
        <v>0</v>
      </c>
      <c r="Q419" s="193">
        <v>0.00017</v>
      </c>
      <c r="R419" s="193">
        <f>Q419*H419</f>
        <v>0.04116516</v>
      </c>
      <c r="S419" s="193">
        <v>0</v>
      </c>
      <c r="T419" s="194">
        <f>S419*H419</f>
        <v>0</v>
      </c>
      <c r="AR419" s="17" t="s">
        <v>330</v>
      </c>
      <c r="AT419" s="17" t="s">
        <v>240</v>
      </c>
      <c r="AU419" s="17" t="s">
        <v>79</v>
      </c>
      <c r="AY419" s="17" t="s">
        <v>238</v>
      </c>
      <c r="BE419" s="195">
        <f>IF(N419="základní",J419,0)</f>
        <v>0</v>
      </c>
      <c r="BF419" s="195">
        <f>IF(N419="snížená",J419,0)</f>
        <v>0</v>
      </c>
      <c r="BG419" s="195">
        <f>IF(N419="zákl. přenesená",J419,0)</f>
        <v>0</v>
      </c>
      <c r="BH419" s="195">
        <f>IF(N419="sníž. přenesená",J419,0)</f>
        <v>0</v>
      </c>
      <c r="BI419" s="195">
        <f>IF(N419="nulová",J419,0)</f>
        <v>0</v>
      </c>
      <c r="BJ419" s="17" t="s">
        <v>77</v>
      </c>
      <c r="BK419" s="195">
        <f>ROUND(I419*H419,2)</f>
        <v>0</v>
      </c>
      <c r="BL419" s="17" t="s">
        <v>330</v>
      </c>
      <c r="BM419" s="17" t="s">
        <v>1862</v>
      </c>
    </row>
    <row r="420" spans="2:47" s="1" customFormat="1" ht="10">
      <c r="B420" s="34"/>
      <c r="C420" s="35"/>
      <c r="D420" s="196" t="s">
        <v>247</v>
      </c>
      <c r="E420" s="35"/>
      <c r="F420" s="197" t="s">
        <v>1354</v>
      </c>
      <c r="G420" s="35"/>
      <c r="H420" s="35"/>
      <c r="I420" s="113"/>
      <c r="J420" s="35"/>
      <c r="K420" s="35"/>
      <c r="L420" s="38"/>
      <c r="M420" s="198"/>
      <c r="N420" s="60"/>
      <c r="O420" s="60"/>
      <c r="P420" s="60"/>
      <c r="Q420" s="60"/>
      <c r="R420" s="60"/>
      <c r="S420" s="60"/>
      <c r="T420" s="61"/>
      <c r="AT420" s="17" t="s">
        <v>247</v>
      </c>
      <c r="AU420" s="17" t="s">
        <v>79</v>
      </c>
    </row>
    <row r="421" spans="2:51" s="12" customFormat="1" ht="10">
      <c r="B421" s="199"/>
      <c r="C421" s="200"/>
      <c r="D421" s="196" t="s">
        <v>249</v>
      </c>
      <c r="E421" s="201" t="s">
        <v>1506</v>
      </c>
      <c r="F421" s="202" t="s">
        <v>1863</v>
      </c>
      <c r="G421" s="200"/>
      <c r="H421" s="203">
        <v>1.618</v>
      </c>
      <c r="I421" s="204"/>
      <c r="J421" s="200"/>
      <c r="K421" s="200"/>
      <c r="L421" s="205"/>
      <c r="M421" s="206"/>
      <c r="N421" s="207"/>
      <c r="O421" s="207"/>
      <c r="P421" s="207"/>
      <c r="Q421" s="207"/>
      <c r="R421" s="207"/>
      <c r="S421" s="207"/>
      <c r="T421" s="208"/>
      <c r="AT421" s="209" t="s">
        <v>249</v>
      </c>
      <c r="AU421" s="209" t="s">
        <v>79</v>
      </c>
      <c r="AV421" s="12" t="s">
        <v>79</v>
      </c>
      <c r="AW421" s="12" t="s">
        <v>32</v>
      </c>
      <c r="AX421" s="12" t="s">
        <v>70</v>
      </c>
      <c r="AY421" s="209" t="s">
        <v>238</v>
      </c>
    </row>
    <row r="422" spans="2:51" s="12" customFormat="1" ht="10">
      <c r="B422" s="199"/>
      <c r="C422" s="200"/>
      <c r="D422" s="196" t="s">
        <v>249</v>
      </c>
      <c r="E422" s="201" t="s">
        <v>1</v>
      </c>
      <c r="F422" s="202" t="s">
        <v>1486</v>
      </c>
      <c r="G422" s="200"/>
      <c r="H422" s="203">
        <v>240.53</v>
      </c>
      <c r="I422" s="204"/>
      <c r="J422" s="200"/>
      <c r="K422" s="200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249</v>
      </c>
      <c r="AU422" s="209" t="s">
        <v>79</v>
      </c>
      <c r="AV422" s="12" t="s">
        <v>79</v>
      </c>
      <c r="AW422" s="12" t="s">
        <v>32</v>
      </c>
      <c r="AX422" s="12" t="s">
        <v>70</v>
      </c>
      <c r="AY422" s="209" t="s">
        <v>238</v>
      </c>
    </row>
    <row r="423" spans="2:51" s="13" customFormat="1" ht="10">
      <c r="B423" s="210"/>
      <c r="C423" s="211"/>
      <c r="D423" s="196" t="s">
        <v>249</v>
      </c>
      <c r="E423" s="212" t="s">
        <v>1</v>
      </c>
      <c r="F423" s="213" t="s">
        <v>252</v>
      </c>
      <c r="G423" s="211"/>
      <c r="H423" s="214">
        <v>242.148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249</v>
      </c>
      <c r="AU423" s="220" t="s">
        <v>79</v>
      </c>
      <c r="AV423" s="13" t="s">
        <v>245</v>
      </c>
      <c r="AW423" s="13" t="s">
        <v>32</v>
      </c>
      <c r="AX423" s="13" t="s">
        <v>77</v>
      </c>
      <c r="AY423" s="220" t="s">
        <v>238</v>
      </c>
    </row>
    <row r="424" spans="2:65" s="1" customFormat="1" ht="19" customHeight="1">
      <c r="B424" s="34"/>
      <c r="C424" s="184" t="s">
        <v>851</v>
      </c>
      <c r="D424" s="184" t="s">
        <v>240</v>
      </c>
      <c r="E424" s="185" t="s">
        <v>1360</v>
      </c>
      <c r="F424" s="186" t="s">
        <v>1361</v>
      </c>
      <c r="G424" s="187" t="s">
        <v>357</v>
      </c>
      <c r="H424" s="188">
        <v>242.148</v>
      </c>
      <c r="I424" s="189"/>
      <c r="J424" s="190">
        <f>ROUND(I424*H424,2)</f>
        <v>0</v>
      </c>
      <c r="K424" s="186" t="s">
        <v>244</v>
      </c>
      <c r="L424" s="38"/>
      <c r="M424" s="191" t="s">
        <v>1</v>
      </c>
      <c r="N424" s="192" t="s">
        <v>41</v>
      </c>
      <c r="O424" s="60"/>
      <c r="P424" s="193">
        <f>O424*H424</f>
        <v>0</v>
      </c>
      <c r="Q424" s="193">
        <v>0.00012</v>
      </c>
      <c r="R424" s="193">
        <f>Q424*H424</f>
        <v>0.029057760000000002</v>
      </c>
      <c r="S424" s="193">
        <v>0</v>
      </c>
      <c r="T424" s="194">
        <f>S424*H424</f>
        <v>0</v>
      </c>
      <c r="AR424" s="17" t="s">
        <v>330</v>
      </c>
      <c r="AT424" s="17" t="s">
        <v>240</v>
      </c>
      <c r="AU424" s="17" t="s">
        <v>79</v>
      </c>
      <c r="AY424" s="17" t="s">
        <v>238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17" t="s">
        <v>77</v>
      </c>
      <c r="BK424" s="195">
        <f>ROUND(I424*H424,2)</f>
        <v>0</v>
      </c>
      <c r="BL424" s="17" t="s">
        <v>330</v>
      </c>
      <c r="BM424" s="17" t="s">
        <v>1864</v>
      </c>
    </row>
    <row r="425" spans="2:47" s="1" customFormat="1" ht="10">
      <c r="B425" s="34"/>
      <c r="C425" s="35"/>
      <c r="D425" s="196" t="s">
        <v>247</v>
      </c>
      <c r="E425" s="35"/>
      <c r="F425" s="197" t="s">
        <v>1363</v>
      </c>
      <c r="G425" s="35"/>
      <c r="H425" s="35"/>
      <c r="I425" s="113"/>
      <c r="J425" s="35"/>
      <c r="K425" s="35"/>
      <c r="L425" s="38"/>
      <c r="M425" s="198"/>
      <c r="N425" s="60"/>
      <c r="O425" s="60"/>
      <c r="P425" s="60"/>
      <c r="Q425" s="60"/>
      <c r="R425" s="60"/>
      <c r="S425" s="60"/>
      <c r="T425" s="61"/>
      <c r="AT425" s="17" t="s">
        <v>247</v>
      </c>
      <c r="AU425" s="17" t="s">
        <v>79</v>
      </c>
    </row>
    <row r="426" spans="2:51" s="12" customFormat="1" ht="10">
      <c r="B426" s="199"/>
      <c r="C426" s="200"/>
      <c r="D426" s="196" t="s">
        <v>249</v>
      </c>
      <c r="E426" s="201" t="s">
        <v>1</v>
      </c>
      <c r="F426" s="202" t="s">
        <v>1865</v>
      </c>
      <c r="G426" s="200"/>
      <c r="H426" s="203">
        <v>242.148</v>
      </c>
      <c r="I426" s="204"/>
      <c r="J426" s="200"/>
      <c r="K426" s="200"/>
      <c r="L426" s="205"/>
      <c r="M426" s="206"/>
      <c r="N426" s="207"/>
      <c r="O426" s="207"/>
      <c r="P426" s="207"/>
      <c r="Q426" s="207"/>
      <c r="R426" s="207"/>
      <c r="S426" s="207"/>
      <c r="T426" s="208"/>
      <c r="AT426" s="209" t="s">
        <v>249</v>
      </c>
      <c r="AU426" s="209" t="s">
        <v>79</v>
      </c>
      <c r="AV426" s="12" t="s">
        <v>79</v>
      </c>
      <c r="AW426" s="12" t="s">
        <v>32</v>
      </c>
      <c r="AX426" s="12" t="s">
        <v>77</v>
      </c>
      <c r="AY426" s="209" t="s">
        <v>238</v>
      </c>
    </row>
    <row r="427" spans="2:65" s="1" customFormat="1" ht="19" customHeight="1">
      <c r="B427" s="34"/>
      <c r="C427" s="184" t="s">
        <v>858</v>
      </c>
      <c r="D427" s="184" t="s">
        <v>240</v>
      </c>
      <c r="E427" s="185" t="s">
        <v>1365</v>
      </c>
      <c r="F427" s="186" t="s">
        <v>1366</v>
      </c>
      <c r="G427" s="187" t="s">
        <v>357</v>
      </c>
      <c r="H427" s="188">
        <v>242.148</v>
      </c>
      <c r="I427" s="189"/>
      <c r="J427" s="190">
        <f>ROUND(I427*H427,2)</f>
        <v>0</v>
      </c>
      <c r="K427" s="186" t="s">
        <v>244</v>
      </c>
      <c r="L427" s="38"/>
      <c r="M427" s="191" t="s">
        <v>1</v>
      </c>
      <c r="N427" s="192" t="s">
        <v>41</v>
      </c>
      <c r="O427" s="60"/>
      <c r="P427" s="193">
        <f>O427*H427</f>
        <v>0</v>
      </c>
      <c r="Q427" s="193">
        <v>0.00012</v>
      </c>
      <c r="R427" s="193">
        <f>Q427*H427</f>
        <v>0.029057760000000002</v>
      </c>
      <c r="S427" s="193">
        <v>0</v>
      </c>
      <c r="T427" s="194">
        <f>S427*H427</f>
        <v>0</v>
      </c>
      <c r="AR427" s="17" t="s">
        <v>330</v>
      </c>
      <c r="AT427" s="17" t="s">
        <v>240</v>
      </c>
      <c r="AU427" s="17" t="s">
        <v>79</v>
      </c>
      <c r="AY427" s="17" t="s">
        <v>238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17" t="s">
        <v>77</v>
      </c>
      <c r="BK427" s="195">
        <f>ROUND(I427*H427,2)</f>
        <v>0</v>
      </c>
      <c r="BL427" s="17" t="s">
        <v>330</v>
      </c>
      <c r="BM427" s="17" t="s">
        <v>1866</v>
      </c>
    </row>
    <row r="428" spans="2:47" s="1" customFormat="1" ht="10">
      <c r="B428" s="34"/>
      <c r="C428" s="35"/>
      <c r="D428" s="196" t="s">
        <v>247</v>
      </c>
      <c r="E428" s="35"/>
      <c r="F428" s="197" t="s">
        <v>1368</v>
      </c>
      <c r="G428" s="35"/>
      <c r="H428" s="35"/>
      <c r="I428" s="113"/>
      <c r="J428" s="35"/>
      <c r="K428" s="35"/>
      <c r="L428" s="38"/>
      <c r="M428" s="198"/>
      <c r="N428" s="60"/>
      <c r="O428" s="60"/>
      <c r="P428" s="60"/>
      <c r="Q428" s="60"/>
      <c r="R428" s="60"/>
      <c r="S428" s="60"/>
      <c r="T428" s="61"/>
      <c r="AT428" s="17" t="s">
        <v>247</v>
      </c>
      <c r="AU428" s="17" t="s">
        <v>79</v>
      </c>
    </row>
    <row r="429" spans="2:51" s="12" customFormat="1" ht="10">
      <c r="B429" s="199"/>
      <c r="C429" s="200"/>
      <c r="D429" s="196" t="s">
        <v>249</v>
      </c>
      <c r="E429" s="201" t="s">
        <v>1</v>
      </c>
      <c r="F429" s="202" t="s">
        <v>1865</v>
      </c>
      <c r="G429" s="200"/>
      <c r="H429" s="203">
        <v>242.148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249</v>
      </c>
      <c r="AU429" s="209" t="s">
        <v>79</v>
      </c>
      <c r="AV429" s="12" t="s">
        <v>79</v>
      </c>
      <c r="AW429" s="12" t="s">
        <v>32</v>
      </c>
      <c r="AX429" s="12" t="s">
        <v>77</v>
      </c>
      <c r="AY429" s="209" t="s">
        <v>238</v>
      </c>
    </row>
    <row r="430" spans="2:65" s="1" customFormat="1" ht="19" customHeight="1">
      <c r="B430" s="34"/>
      <c r="C430" s="184" t="s">
        <v>865</v>
      </c>
      <c r="D430" s="184" t="s">
        <v>240</v>
      </c>
      <c r="E430" s="185" t="s">
        <v>1867</v>
      </c>
      <c r="F430" s="186" t="s">
        <v>1868</v>
      </c>
      <c r="G430" s="187" t="s">
        <v>357</v>
      </c>
      <c r="H430" s="188">
        <v>8.117</v>
      </c>
      <c r="I430" s="189"/>
      <c r="J430" s="190">
        <f>ROUND(I430*H430,2)</f>
        <v>0</v>
      </c>
      <c r="K430" s="186" t="s">
        <v>244</v>
      </c>
      <c r="L430" s="38"/>
      <c r="M430" s="191" t="s">
        <v>1</v>
      </c>
      <c r="N430" s="192" t="s">
        <v>41</v>
      </c>
      <c r="O430" s="60"/>
      <c r="P430" s="193">
        <f>O430*H430</f>
        <v>0</v>
      </c>
      <c r="Q430" s="193">
        <v>0.00015</v>
      </c>
      <c r="R430" s="193">
        <f>Q430*H430</f>
        <v>0.00121755</v>
      </c>
      <c r="S430" s="193">
        <v>0</v>
      </c>
      <c r="T430" s="194">
        <f>S430*H430</f>
        <v>0</v>
      </c>
      <c r="AR430" s="17" t="s">
        <v>330</v>
      </c>
      <c r="AT430" s="17" t="s">
        <v>240</v>
      </c>
      <c r="AU430" s="17" t="s">
        <v>79</v>
      </c>
      <c r="AY430" s="17" t="s">
        <v>238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17" t="s">
        <v>77</v>
      </c>
      <c r="BK430" s="195">
        <f>ROUND(I430*H430,2)</f>
        <v>0</v>
      </c>
      <c r="BL430" s="17" t="s">
        <v>330</v>
      </c>
      <c r="BM430" s="17" t="s">
        <v>1869</v>
      </c>
    </row>
    <row r="431" spans="2:47" s="1" customFormat="1" ht="10">
      <c r="B431" s="34"/>
      <c r="C431" s="35"/>
      <c r="D431" s="196" t="s">
        <v>247</v>
      </c>
      <c r="E431" s="35"/>
      <c r="F431" s="197" t="s">
        <v>1870</v>
      </c>
      <c r="G431" s="35"/>
      <c r="H431" s="35"/>
      <c r="I431" s="113"/>
      <c r="J431" s="35"/>
      <c r="K431" s="35"/>
      <c r="L431" s="38"/>
      <c r="M431" s="198"/>
      <c r="N431" s="60"/>
      <c r="O431" s="60"/>
      <c r="P431" s="60"/>
      <c r="Q431" s="60"/>
      <c r="R431" s="60"/>
      <c r="S431" s="60"/>
      <c r="T431" s="61"/>
      <c r="AT431" s="17" t="s">
        <v>247</v>
      </c>
      <c r="AU431" s="17" t="s">
        <v>79</v>
      </c>
    </row>
    <row r="432" spans="2:51" s="12" customFormat="1" ht="10">
      <c r="B432" s="199"/>
      <c r="C432" s="200"/>
      <c r="D432" s="196" t="s">
        <v>249</v>
      </c>
      <c r="E432" s="201" t="s">
        <v>1871</v>
      </c>
      <c r="F432" s="202" t="s">
        <v>1872</v>
      </c>
      <c r="G432" s="200"/>
      <c r="H432" s="203">
        <v>8.117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249</v>
      </c>
      <c r="AU432" s="209" t="s">
        <v>79</v>
      </c>
      <c r="AV432" s="12" t="s">
        <v>79</v>
      </c>
      <c r="AW432" s="12" t="s">
        <v>32</v>
      </c>
      <c r="AX432" s="12" t="s">
        <v>77</v>
      </c>
      <c r="AY432" s="209" t="s">
        <v>238</v>
      </c>
    </row>
    <row r="433" spans="2:65" s="1" customFormat="1" ht="19" customHeight="1">
      <c r="B433" s="34"/>
      <c r="C433" s="184" t="s">
        <v>871</v>
      </c>
      <c r="D433" s="184" t="s">
        <v>240</v>
      </c>
      <c r="E433" s="185" t="s">
        <v>1873</v>
      </c>
      <c r="F433" s="186" t="s">
        <v>1874</v>
      </c>
      <c r="G433" s="187" t="s">
        <v>357</v>
      </c>
      <c r="H433" s="188">
        <v>12.452</v>
      </c>
      <c r="I433" s="189"/>
      <c r="J433" s="190">
        <f>ROUND(I433*H433,2)</f>
        <v>0</v>
      </c>
      <c r="K433" s="186" t="s">
        <v>1</v>
      </c>
      <c r="L433" s="38"/>
      <c r="M433" s="191" t="s">
        <v>1</v>
      </c>
      <c r="N433" s="192" t="s">
        <v>41</v>
      </c>
      <c r="O433" s="60"/>
      <c r="P433" s="193">
        <f>O433*H433</f>
        <v>0</v>
      </c>
      <c r="Q433" s="193">
        <v>0.00025</v>
      </c>
      <c r="R433" s="193">
        <f>Q433*H433</f>
        <v>0.003113</v>
      </c>
      <c r="S433" s="193">
        <v>0</v>
      </c>
      <c r="T433" s="194">
        <f>S433*H433</f>
        <v>0</v>
      </c>
      <c r="AR433" s="17" t="s">
        <v>330</v>
      </c>
      <c r="AT433" s="17" t="s">
        <v>240</v>
      </c>
      <c r="AU433" s="17" t="s">
        <v>79</v>
      </c>
      <c r="AY433" s="17" t="s">
        <v>238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17" t="s">
        <v>77</v>
      </c>
      <c r="BK433" s="195">
        <f>ROUND(I433*H433,2)</f>
        <v>0</v>
      </c>
      <c r="BL433" s="17" t="s">
        <v>330</v>
      </c>
      <c r="BM433" s="17" t="s">
        <v>1875</v>
      </c>
    </row>
    <row r="434" spans="2:47" s="1" customFormat="1" ht="10">
      <c r="B434" s="34"/>
      <c r="C434" s="35"/>
      <c r="D434" s="196" t="s">
        <v>247</v>
      </c>
      <c r="E434" s="35"/>
      <c r="F434" s="197" t="s">
        <v>1876</v>
      </c>
      <c r="G434" s="35"/>
      <c r="H434" s="35"/>
      <c r="I434" s="113"/>
      <c r="J434" s="35"/>
      <c r="K434" s="35"/>
      <c r="L434" s="38"/>
      <c r="M434" s="198"/>
      <c r="N434" s="60"/>
      <c r="O434" s="60"/>
      <c r="P434" s="60"/>
      <c r="Q434" s="60"/>
      <c r="R434" s="60"/>
      <c r="S434" s="60"/>
      <c r="T434" s="61"/>
      <c r="AT434" s="17" t="s">
        <v>247</v>
      </c>
      <c r="AU434" s="17" t="s">
        <v>79</v>
      </c>
    </row>
    <row r="435" spans="2:47" s="1" customFormat="1" ht="18">
      <c r="B435" s="34"/>
      <c r="C435" s="35"/>
      <c r="D435" s="196" t="s">
        <v>407</v>
      </c>
      <c r="E435" s="35"/>
      <c r="F435" s="231" t="s">
        <v>1877</v>
      </c>
      <c r="G435" s="35"/>
      <c r="H435" s="35"/>
      <c r="I435" s="113"/>
      <c r="J435" s="35"/>
      <c r="K435" s="35"/>
      <c r="L435" s="38"/>
      <c r="M435" s="198"/>
      <c r="N435" s="60"/>
      <c r="O435" s="60"/>
      <c r="P435" s="60"/>
      <c r="Q435" s="60"/>
      <c r="R435" s="60"/>
      <c r="S435" s="60"/>
      <c r="T435" s="61"/>
      <c r="AT435" s="17" t="s">
        <v>407</v>
      </c>
      <c r="AU435" s="17" t="s">
        <v>79</v>
      </c>
    </row>
    <row r="436" spans="2:51" s="12" customFormat="1" ht="10">
      <c r="B436" s="199"/>
      <c r="C436" s="200"/>
      <c r="D436" s="196" t="s">
        <v>249</v>
      </c>
      <c r="E436" s="201" t="s">
        <v>154</v>
      </c>
      <c r="F436" s="202" t="s">
        <v>1878</v>
      </c>
      <c r="G436" s="200"/>
      <c r="H436" s="203">
        <v>12.452</v>
      </c>
      <c r="I436" s="204"/>
      <c r="J436" s="200"/>
      <c r="K436" s="200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249</v>
      </c>
      <c r="AU436" s="209" t="s">
        <v>79</v>
      </c>
      <c r="AV436" s="12" t="s">
        <v>79</v>
      </c>
      <c r="AW436" s="12" t="s">
        <v>32</v>
      </c>
      <c r="AX436" s="12" t="s">
        <v>77</v>
      </c>
      <c r="AY436" s="209" t="s">
        <v>238</v>
      </c>
    </row>
    <row r="437" spans="2:63" s="11" customFormat="1" ht="22.75" customHeight="1">
      <c r="B437" s="168"/>
      <c r="C437" s="169"/>
      <c r="D437" s="170" t="s">
        <v>69</v>
      </c>
      <c r="E437" s="182" t="s">
        <v>1392</v>
      </c>
      <c r="F437" s="182" t="s">
        <v>1393</v>
      </c>
      <c r="G437" s="169"/>
      <c r="H437" s="169"/>
      <c r="I437" s="172"/>
      <c r="J437" s="183">
        <f>BK437</f>
        <v>0</v>
      </c>
      <c r="K437" s="169"/>
      <c r="L437" s="174"/>
      <c r="M437" s="175"/>
      <c r="N437" s="176"/>
      <c r="O437" s="176"/>
      <c r="P437" s="177">
        <f>SUM(P438:P443)</f>
        <v>0</v>
      </c>
      <c r="Q437" s="176"/>
      <c r="R437" s="177">
        <f>SUM(R438:R443)</f>
        <v>0.010054879999999999</v>
      </c>
      <c r="S437" s="176"/>
      <c r="T437" s="178">
        <f>SUM(T438:T443)</f>
        <v>0</v>
      </c>
      <c r="AR437" s="179" t="s">
        <v>79</v>
      </c>
      <c r="AT437" s="180" t="s">
        <v>69</v>
      </c>
      <c r="AU437" s="180" t="s">
        <v>77</v>
      </c>
      <c r="AY437" s="179" t="s">
        <v>238</v>
      </c>
      <c r="BK437" s="181">
        <f>SUM(BK438:BK443)</f>
        <v>0</v>
      </c>
    </row>
    <row r="438" spans="2:65" s="1" customFormat="1" ht="14.5" customHeight="1">
      <c r="B438" s="34"/>
      <c r="C438" s="184" t="s">
        <v>877</v>
      </c>
      <c r="D438" s="184" t="s">
        <v>240</v>
      </c>
      <c r="E438" s="185" t="s">
        <v>1879</v>
      </c>
      <c r="F438" s="186" t="s">
        <v>1396</v>
      </c>
      <c r="G438" s="187" t="s">
        <v>357</v>
      </c>
      <c r="H438" s="188">
        <v>17.336</v>
      </c>
      <c r="I438" s="189"/>
      <c r="J438" s="190">
        <f>ROUND(I438*H438,2)</f>
        <v>0</v>
      </c>
      <c r="K438" s="186" t="s">
        <v>1</v>
      </c>
      <c r="L438" s="38"/>
      <c r="M438" s="191" t="s">
        <v>1</v>
      </c>
      <c r="N438" s="192" t="s">
        <v>41</v>
      </c>
      <c r="O438" s="60"/>
      <c r="P438" s="193">
        <f>O438*H438</f>
        <v>0</v>
      </c>
      <c r="Q438" s="193">
        <v>0.00058</v>
      </c>
      <c r="R438" s="193">
        <f>Q438*H438</f>
        <v>0.010054879999999999</v>
      </c>
      <c r="S438" s="193">
        <v>0</v>
      </c>
      <c r="T438" s="194">
        <f>S438*H438</f>
        <v>0</v>
      </c>
      <c r="AR438" s="17" t="s">
        <v>330</v>
      </c>
      <c r="AT438" s="17" t="s">
        <v>240</v>
      </c>
      <c r="AU438" s="17" t="s">
        <v>79</v>
      </c>
      <c r="AY438" s="17" t="s">
        <v>238</v>
      </c>
      <c r="BE438" s="195">
        <f>IF(N438="základní",J438,0)</f>
        <v>0</v>
      </c>
      <c r="BF438" s="195">
        <f>IF(N438="snížená",J438,0)</f>
        <v>0</v>
      </c>
      <c r="BG438" s="195">
        <f>IF(N438="zákl. přenesená",J438,0)</f>
        <v>0</v>
      </c>
      <c r="BH438" s="195">
        <f>IF(N438="sníž. přenesená",J438,0)</f>
        <v>0</v>
      </c>
      <c r="BI438" s="195">
        <f>IF(N438="nulová",J438,0)</f>
        <v>0</v>
      </c>
      <c r="BJ438" s="17" t="s">
        <v>77</v>
      </c>
      <c r="BK438" s="195">
        <f>ROUND(I438*H438,2)</f>
        <v>0</v>
      </c>
      <c r="BL438" s="17" t="s">
        <v>330</v>
      </c>
      <c r="BM438" s="17" t="s">
        <v>1880</v>
      </c>
    </row>
    <row r="439" spans="2:47" s="1" customFormat="1" ht="18">
      <c r="B439" s="34"/>
      <c r="C439" s="35"/>
      <c r="D439" s="196" t="s">
        <v>247</v>
      </c>
      <c r="E439" s="35"/>
      <c r="F439" s="197" t="s">
        <v>1398</v>
      </c>
      <c r="G439" s="35"/>
      <c r="H439" s="35"/>
      <c r="I439" s="113"/>
      <c r="J439" s="35"/>
      <c r="K439" s="35"/>
      <c r="L439" s="38"/>
      <c r="M439" s="198"/>
      <c r="N439" s="60"/>
      <c r="O439" s="60"/>
      <c r="P439" s="60"/>
      <c r="Q439" s="60"/>
      <c r="R439" s="60"/>
      <c r="S439" s="60"/>
      <c r="T439" s="61"/>
      <c r="AT439" s="17" t="s">
        <v>247</v>
      </c>
      <c r="AU439" s="17" t="s">
        <v>79</v>
      </c>
    </row>
    <row r="440" spans="2:51" s="12" customFormat="1" ht="10">
      <c r="B440" s="199"/>
      <c r="C440" s="200"/>
      <c r="D440" s="196" t="s">
        <v>249</v>
      </c>
      <c r="E440" s="201" t="s">
        <v>1</v>
      </c>
      <c r="F440" s="202" t="s">
        <v>1881</v>
      </c>
      <c r="G440" s="200"/>
      <c r="H440" s="203">
        <v>5.918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249</v>
      </c>
      <c r="AU440" s="209" t="s">
        <v>79</v>
      </c>
      <c r="AV440" s="12" t="s">
        <v>79</v>
      </c>
      <c r="AW440" s="12" t="s">
        <v>32</v>
      </c>
      <c r="AX440" s="12" t="s">
        <v>70</v>
      </c>
      <c r="AY440" s="209" t="s">
        <v>238</v>
      </c>
    </row>
    <row r="441" spans="2:51" s="12" customFormat="1" ht="10">
      <c r="B441" s="199"/>
      <c r="C441" s="200"/>
      <c r="D441" s="196" t="s">
        <v>249</v>
      </c>
      <c r="E441" s="201" t="s">
        <v>1</v>
      </c>
      <c r="F441" s="202" t="s">
        <v>1882</v>
      </c>
      <c r="G441" s="200"/>
      <c r="H441" s="203">
        <v>7.818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249</v>
      </c>
      <c r="AU441" s="209" t="s">
        <v>79</v>
      </c>
      <c r="AV441" s="12" t="s">
        <v>79</v>
      </c>
      <c r="AW441" s="12" t="s">
        <v>32</v>
      </c>
      <c r="AX441" s="12" t="s">
        <v>70</v>
      </c>
      <c r="AY441" s="209" t="s">
        <v>238</v>
      </c>
    </row>
    <row r="442" spans="2:51" s="12" customFormat="1" ht="10">
      <c r="B442" s="199"/>
      <c r="C442" s="200"/>
      <c r="D442" s="196" t="s">
        <v>249</v>
      </c>
      <c r="E442" s="201" t="s">
        <v>1</v>
      </c>
      <c r="F442" s="202" t="s">
        <v>1883</v>
      </c>
      <c r="G442" s="200"/>
      <c r="H442" s="203">
        <v>3.6</v>
      </c>
      <c r="I442" s="204"/>
      <c r="J442" s="200"/>
      <c r="K442" s="200"/>
      <c r="L442" s="205"/>
      <c r="M442" s="206"/>
      <c r="N442" s="207"/>
      <c r="O442" s="207"/>
      <c r="P442" s="207"/>
      <c r="Q442" s="207"/>
      <c r="R442" s="207"/>
      <c r="S442" s="207"/>
      <c r="T442" s="208"/>
      <c r="AT442" s="209" t="s">
        <v>249</v>
      </c>
      <c r="AU442" s="209" t="s">
        <v>79</v>
      </c>
      <c r="AV442" s="12" t="s">
        <v>79</v>
      </c>
      <c r="AW442" s="12" t="s">
        <v>32</v>
      </c>
      <c r="AX442" s="12" t="s">
        <v>70</v>
      </c>
      <c r="AY442" s="209" t="s">
        <v>238</v>
      </c>
    </row>
    <row r="443" spans="2:51" s="13" customFormat="1" ht="10">
      <c r="B443" s="210"/>
      <c r="C443" s="211"/>
      <c r="D443" s="196" t="s">
        <v>249</v>
      </c>
      <c r="E443" s="212" t="s">
        <v>1</v>
      </c>
      <c r="F443" s="213" t="s">
        <v>252</v>
      </c>
      <c r="G443" s="211"/>
      <c r="H443" s="214">
        <v>17.336</v>
      </c>
      <c r="I443" s="215"/>
      <c r="J443" s="211"/>
      <c r="K443" s="211"/>
      <c r="L443" s="216"/>
      <c r="M443" s="242"/>
      <c r="N443" s="243"/>
      <c r="O443" s="243"/>
      <c r="P443" s="243"/>
      <c r="Q443" s="243"/>
      <c r="R443" s="243"/>
      <c r="S443" s="243"/>
      <c r="T443" s="244"/>
      <c r="AT443" s="220" t="s">
        <v>249</v>
      </c>
      <c r="AU443" s="220" t="s">
        <v>79</v>
      </c>
      <c r="AV443" s="13" t="s">
        <v>245</v>
      </c>
      <c r="AW443" s="13" t="s">
        <v>32</v>
      </c>
      <c r="AX443" s="13" t="s">
        <v>77</v>
      </c>
      <c r="AY443" s="220" t="s">
        <v>238</v>
      </c>
    </row>
    <row r="444" spans="2:12" s="1" customFormat="1" ht="7" customHeight="1">
      <c r="B444" s="46"/>
      <c r="C444" s="47"/>
      <c r="D444" s="47"/>
      <c r="E444" s="47"/>
      <c r="F444" s="47"/>
      <c r="G444" s="47"/>
      <c r="H444" s="47"/>
      <c r="I444" s="136"/>
      <c r="J444" s="47"/>
      <c r="K444" s="47"/>
      <c r="L444" s="38"/>
    </row>
  </sheetData>
  <sheetProtection algorithmName="SHA-512" hashValue="UVxJt0dTaWZx5cqWnYtLRwDO/AjTLafvWsyitlxoJcuMEgDwI37/zQkrDDN7Wy+PprcXlb4eafOy012e844Hkg==" saltValue="AVi700T+gPqDgxju5iXhE7lfQRGrS8eKkVTQWpXIYeGzh49azZe/aS8D4sA9r6s2uT/bz996s0xcBrkuImotNw==" spinCount="100000" sheet="1" objects="1" scenarios="1" formatColumns="0" formatRows="0" autoFilter="0"/>
  <autoFilter ref="C98:K443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8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98</v>
      </c>
      <c r="AZ2" s="107" t="s">
        <v>125</v>
      </c>
      <c r="BA2" s="107" t="s">
        <v>1</v>
      </c>
      <c r="BB2" s="107" t="s">
        <v>1</v>
      </c>
      <c r="BC2" s="107" t="s">
        <v>1884</v>
      </c>
      <c r="BD2" s="107" t="s">
        <v>79</v>
      </c>
    </row>
    <row r="3" spans="2:5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  <c r="AZ3" s="107" t="s">
        <v>128</v>
      </c>
      <c r="BA3" s="107" t="s">
        <v>1</v>
      </c>
      <c r="BB3" s="107" t="s">
        <v>1</v>
      </c>
      <c r="BC3" s="107" t="s">
        <v>1885</v>
      </c>
      <c r="BD3" s="107" t="s">
        <v>79</v>
      </c>
    </row>
    <row r="4" spans="2:56" ht="25" customHeight="1">
      <c r="B4" s="20"/>
      <c r="D4" s="111" t="s">
        <v>127</v>
      </c>
      <c r="L4" s="20"/>
      <c r="M4" s="24" t="s">
        <v>10</v>
      </c>
      <c r="AT4" s="17" t="s">
        <v>4</v>
      </c>
      <c r="AZ4" s="107" t="s">
        <v>132</v>
      </c>
      <c r="BA4" s="107" t="s">
        <v>1</v>
      </c>
      <c r="BB4" s="107" t="s">
        <v>1</v>
      </c>
      <c r="BC4" s="107" t="s">
        <v>1886</v>
      </c>
      <c r="BD4" s="107" t="s">
        <v>79</v>
      </c>
    </row>
    <row r="5" spans="2:56" ht="7" customHeight="1">
      <c r="B5" s="20"/>
      <c r="L5" s="20"/>
      <c r="AZ5" s="107" t="s">
        <v>134</v>
      </c>
      <c r="BA5" s="107" t="s">
        <v>1</v>
      </c>
      <c r="BB5" s="107" t="s">
        <v>1</v>
      </c>
      <c r="BC5" s="107" t="s">
        <v>1887</v>
      </c>
      <c r="BD5" s="107" t="s">
        <v>79</v>
      </c>
    </row>
    <row r="6" spans="2:56" ht="12" customHeight="1">
      <c r="B6" s="20"/>
      <c r="D6" s="112" t="s">
        <v>17</v>
      </c>
      <c r="L6" s="20"/>
      <c r="AZ6" s="107" t="s">
        <v>137</v>
      </c>
      <c r="BA6" s="107" t="s">
        <v>1</v>
      </c>
      <c r="BB6" s="107" t="s">
        <v>1</v>
      </c>
      <c r="BC6" s="107" t="s">
        <v>1888</v>
      </c>
      <c r="BD6" s="107" t="s">
        <v>79</v>
      </c>
    </row>
    <row r="7" spans="2:56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  <c r="AZ7" s="107" t="s">
        <v>146</v>
      </c>
      <c r="BA7" s="107" t="s">
        <v>1</v>
      </c>
      <c r="BB7" s="107" t="s">
        <v>1</v>
      </c>
      <c r="BC7" s="107" t="s">
        <v>1889</v>
      </c>
      <c r="BD7" s="107" t="s">
        <v>79</v>
      </c>
    </row>
    <row r="8" spans="2:56" ht="12" customHeight="1">
      <c r="B8" s="20"/>
      <c r="D8" s="112" t="s">
        <v>136</v>
      </c>
      <c r="L8" s="20"/>
      <c r="AZ8" s="107" t="s">
        <v>984</v>
      </c>
      <c r="BA8" s="107" t="s">
        <v>1</v>
      </c>
      <c r="BB8" s="107" t="s">
        <v>1</v>
      </c>
      <c r="BC8" s="107" t="s">
        <v>1890</v>
      </c>
      <c r="BD8" s="107" t="s">
        <v>79</v>
      </c>
    </row>
    <row r="9" spans="2:56" s="1" customFormat="1" ht="14.5" customHeight="1">
      <c r="B9" s="38"/>
      <c r="E9" s="306" t="s">
        <v>1891</v>
      </c>
      <c r="F9" s="308"/>
      <c r="G9" s="308"/>
      <c r="H9" s="308"/>
      <c r="I9" s="113"/>
      <c r="L9" s="38"/>
      <c r="AZ9" s="107" t="s">
        <v>150</v>
      </c>
      <c r="BA9" s="107" t="s">
        <v>1</v>
      </c>
      <c r="BB9" s="107" t="s">
        <v>1</v>
      </c>
      <c r="BC9" s="107" t="s">
        <v>1892</v>
      </c>
      <c r="BD9" s="107" t="s">
        <v>79</v>
      </c>
    </row>
    <row r="10" spans="2:56" s="1" customFormat="1" ht="12" customHeight="1">
      <c r="B10" s="38"/>
      <c r="D10" s="112" t="s">
        <v>142</v>
      </c>
      <c r="I10" s="113"/>
      <c r="L10" s="38"/>
      <c r="AZ10" s="107" t="s">
        <v>152</v>
      </c>
      <c r="BA10" s="107" t="s">
        <v>1</v>
      </c>
      <c r="BB10" s="107" t="s">
        <v>1</v>
      </c>
      <c r="BC10" s="107" t="s">
        <v>1893</v>
      </c>
      <c r="BD10" s="107" t="s">
        <v>79</v>
      </c>
    </row>
    <row r="11" spans="2:56" s="1" customFormat="1" ht="37" customHeight="1">
      <c r="B11" s="38"/>
      <c r="E11" s="309" t="s">
        <v>145</v>
      </c>
      <c r="F11" s="308"/>
      <c r="G11" s="308"/>
      <c r="H11" s="308"/>
      <c r="I11" s="113"/>
      <c r="L11" s="38"/>
      <c r="AZ11" s="107" t="s">
        <v>1506</v>
      </c>
      <c r="BA11" s="107" t="s">
        <v>1</v>
      </c>
      <c r="BB11" s="107" t="s">
        <v>1</v>
      </c>
      <c r="BC11" s="107" t="s">
        <v>1894</v>
      </c>
      <c r="BD11" s="107" t="s">
        <v>79</v>
      </c>
    </row>
    <row r="12" spans="2:56" s="1" customFormat="1" ht="10">
      <c r="B12" s="38"/>
      <c r="I12" s="113"/>
      <c r="L12" s="38"/>
      <c r="AZ12" s="107" t="s">
        <v>1871</v>
      </c>
      <c r="BA12" s="107" t="s">
        <v>1</v>
      </c>
      <c r="BB12" s="107" t="s">
        <v>1</v>
      </c>
      <c r="BC12" s="107" t="s">
        <v>1895</v>
      </c>
      <c r="BD12" s="107" t="s">
        <v>79</v>
      </c>
    </row>
    <row r="13" spans="2:56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  <c r="AZ13" s="107" t="s">
        <v>154</v>
      </c>
      <c r="BA13" s="107" t="s">
        <v>1</v>
      </c>
      <c r="BB13" s="107" t="s">
        <v>1</v>
      </c>
      <c r="BC13" s="107" t="s">
        <v>1896</v>
      </c>
      <c r="BD13" s="107" t="s">
        <v>79</v>
      </c>
    </row>
    <row r="14" spans="2:56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  <c r="AZ14" s="107" t="s">
        <v>1897</v>
      </c>
      <c r="BA14" s="107" t="s">
        <v>1</v>
      </c>
      <c r="BB14" s="107" t="s">
        <v>1</v>
      </c>
      <c r="BC14" s="107" t="s">
        <v>1898</v>
      </c>
      <c r="BD14" s="107" t="s">
        <v>79</v>
      </c>
    </row>
    <row r="15" spans="2:56" s="1" customFormat="1" ht="10.75" customHeight="1">
      <c r="B15" s="38"/>
      <c r="I15" s="113"/>
      <c r="L15" s="38"/>
      <c r="AZ15" s="107" t="s">
        <v>1899</v>
      </c>
      <c r="BA15" s="107" t="s">
        <v>1</v>
      </c>
      <c r="BB15" s="107" t="s">
        <v>1</v>
      </c>
      <c r="BC15" s="107" t="s">
        <v>538</v>
      </c>
      <c r="BD15" s="107" t="s">
        <v>79</v>
      </c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ROUND(J102,2)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ROUND((SUM(BE102:BE377)),2)</f>
        <v>0</v>
      </c>
      <c r="I35" s="125">
        <v>0.21</v>
      </c>
      <c r="J35" s="124">
        <f>ROUND(((SUM(BE102:BE377))*I35),2)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ROUND((SUM(BF102:BF377)),2)</f>
        <v>0</v>
      </c>
      <c r="I36" s="125">
        <v>0.15</v>
      </c>
      <c r="J36" s="124">
        <f>ROUND(((SUM(BF102:BF377))*I36),2)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ROUND((SUM(BG102:BG377)),2)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ROUND((SUM(BH102:BH377)),2)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ROUND((SUM(BI102:BI377)),2)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1891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stav - Předpokládaný soupis stavebních prací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J102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203</v>
      </c>
      <c r="E64" s="148"/>
      <c r="F64" s="148"/>
      <c r="G64" s="148"/>
      <c r="H64" s="148"/>
      <c r="I64" s="149"/>
      <c r="J64" s="150">
        <f>J103</f>
        <v>0</v>
      </c>
      <c r="K64" s="146"/>
      <c r="L64" s="151"/>
    </row>
    <row r="65" spans="2:12" s="9" customFormat="1" ht="19.9" customHeight="1">
      <c r="B65" s="152"/>
      <c r="C65" s="94"/>
      <c r="D65" s="153" t="s">
        <v>204</v>
      </c>
      <c r="E65" s="154"/>
      <c r="F65" s="154"/>
      <c r="G65" s="154"/>
      <c r="H65" s="154"/>
      <c r="I65" s="155"/>
      <c r="J65" s="156">
        <f>J104</f>
        <v>0</v>
      </c>
      <c r="K65" s="94"/>
      <c r="L65" s="157"/>
    </row>
    <row r="66" spans="2:12" s="9" customFormat="1" ht="19.9" customHeight="1">
      <c r="B66" s="152"/>
      <c r="C66" s="94"/>
      <c r="D66" s="153" t="s">
        <v>205</v>
      </c>
      <c r="E66" s="154"/>
      <c r="F66" s="154"/>
      <c r="G66" s="154"/>
      <c r="H66" s="154"/>
      <c r="I66" s="155"/>
      <c r="J66" s="156">
        <f>J122</f>
        <v>0</v>
      </c>
      <c r="K66" s="94"/>
      <c r="L66" s="157"/>
    </row>
    <row r="67" spans="2:12" s="9" customFormat="1" ht="19.9" customHeight="1">
      <c r="B67" s="152"/>
      <c r="C67" s="94"/>
      <c r="D67" s="153" t="s">
        <v>206</v>
      </c>
      <c r="E67" s="154"/>
      <c r="F67" s="154"/>
      <c r="G67" s="154"/>
      <c r="H67" s="154"/>
      <c r="I67" s="155"/>
      <c r="J67" s="156">
        <f>J126</f>
        <v>0</v>
      </c>
      <c r="K67" s="94"/>
      <c r="L67" s="157"/>
    </row>
    <row r="68" spans="2:12" s="9" customFormat="1" ht="19.9" customHeight="1">
      <c r="B68" s="152"/>
      <c r="C68" s="94"/>
      <c r="D68" s="153" t="s">
        <v>207</v>
      </c>
      <c r="E68" s="154"/>
      <c r="F68" s="154"/>
      <c r="G68" s="154"/>
      <c r="H68" s="154"/>
      <c r="I68" s="155"/>
      <c r="J68" s="156">
        <f>J146</f>
        <v>0</v>
      </c>
      <c r="K68" s="94"/>
      <c r="L68" s="157"/>
    </row>
    <row r="69" spans="2:12" s="9" customFormat="1" ht="19.9" customHeight="1">
      <c r="B69" s="152"/>
      <c r="C69" s="94"/>
      <c r="D69" s="153" t="s">
        <v>208</v>
      </c>
      <c r="E69" s="154"/>
      <c r="F69" s="154"/>
      <c r="G69" s="154"/>
      <c r="H69" s="154"/>
      <c r="I69" s="155"/>
      <c r="J69" s="156">
        <f>J150</f>
        <v>0</v>
      </c>
      <c r="K69" s="94"/>
      <c r="L69" s="157"/>
    </row>
    <row r="70" spans="2:12" s="9" customFormat="1" ht="19.9" customHeight="1">
      <c r="B70" s="152"/>
      <c r="C70" s="94"/>
      <c r="D70" s="153" t="s">
        <v>209</v>
      </c>
      <c r="E70" s="154"/>
      <c r="F70" s="154"/>
      <c r="G70" s="154"/>
      <c r="H70" s="154"/>
      <c r="I70" s="155"/>
      <c r="J70" s="156">
        <f>J169</f>
        <v>0</v>
      </c>
      <c r="K70" s="94"/>
      <c r="L70" s="157"/>
    </row>
    <row r="71" spans="2:12" s="9" customFormat="1" ht="19.9" customHeight="1">
      <c r="B71" s="152"/>
      <c r="C71" s="94"/>
      <c r="D71" s="153" t="s">
        <v>210</v>
      </c>
      <c r="E71" s="154"/>
      <c r="F71" s="154"/>
      <c r="G71" s="154"/>
      <c r="H71" s="154"/>
      <c r="I71" s="155"/>
      <c r="J71" s="156">
        <f>J271</f>
        <v>0</v>
      </c>
      <c r="K71" s="94"/>
      <c r="L71" s="157"/>
    </row>
    <row r="72" spans="2:12" s="9" customFormat="1" ht="19.9" customHeight="1">
      <c r="B72" s="152"/>
      <c r="C72" s="94"/>
      <c r="D72" s="153" t="s">
        <v>211</v>
      </c>
      <c r="E72" s="154"/>
      <c r="F72" s="154"/>
      <c r="G72" s="154"/>
      <c r="H72" s="154"/>
      <c r="I72" s="155"/>
      <c r="J72" s="156">
        <f>J281</f>
        <v>0</v>
      </c>
      <c r="K72" s="94"/>
      <c r="L72" s="157"/>
    </row>
    <row r="73" spans="2:12" s="8" customFormat="1" ht="25" customHeight="1">
      <c r="B73" s="145"/>
      <c r="C73" s="146"/>
      <c r="D73" s="147" t="s">
        <v>212</v>
      </c>
      <c r="E73" s="148"/>
      <c r="F73" s="148"/>
      <c r="G73" s="148"/>
      <c r="H73" s="148"/>
      <c r="I73" s="149"/>
      <c r="J73" s="150">
        <f>J284</f>
        <v>0</v>
      </c>
      <c r="K73" s="146"/>
      <c r="L73" s="151"/>
    </row>
    <row r="74" spans="2:12" s="9" customFormat="1" ht="19.9" customHeight="1">
      <c r="B74" s="152"/>
      <c r="C74" s="94"/>
      <c r="D74" s="153" t="s">
        <v>213</v>
      </c>
      <c r="E74" s="154"/>
      <c r="F74" s="154"/>
      <c r="G74" s="154"/>
      <c r="H74" s="154"/>
      <c r="I74" s="155"/>
      <c r="J74" s="156">
        <f>J285</f>
        <v>0</v>
      </c>
      <c r="K74" s="94"/>
      <c r="L74" s="157"/>
    </row>
    <row r="75" spans="2:12" s="9" customFormat="1" ht="19.9" customHeight="1">
      <c r="B75" s="152"/>
      <c r="C75" s="94"/>
      <c r="D75" s="153" t="s">
        <v>214</v>
      </c>
      <c r="E75" s="154"/>
      <c r="F75" s="154"/>
      <c r="G75" s="154"/>
      <c r="H75" s="154"/>
      <c r="I75" s="155"/>
      <c r="J75" s="156">
        <f>J293</f>
        <v>0</v>
      </c>
      <c r="K75" s="94"/>
      <c r="L75" s="157"/>
    </row>
    <row r="76" spans="2:12" s="9" customFormat="1" ht="19.9" customHeight="1">
      <c r="B76" s="152"/>
      <c r="C76" s="94"/>
      <c r="D76" s="153" t="s">
        <v>215</v>
      </c>
      <c r="E76" s="154"/>
      <c r="F76" s="154"/>
      <c r="G76" s="154"/>
      <c r="H76" s="154"/>
      <c r="I76" s="155"/>
      <c r="J76" s="156">
        <f>J297</f>
        <v>0</v>
      </c>
      <c r="K76" s="94"/>
      <c r="L76" s="157"/>
    </row>
    <row r="77" spans="2:12" s="9" customFormat="1" ht="19.9" customHeight="1">
      <c r="B77" s="152"/>
      <c r="C77" s="94"/>
      <c r="D77" s="153" t="s">
        <v>216</v>
      </c>
      <c r="E77" s="154"/>
      <c r="F77" s="154"/>
      <c r="G77" s="154"/>
      <c r="H77" s="154"/>
      <c r="I77" s="155"/>
      <c r="J77" s="156">
        <f>J330</f>
        <v>0</v>
      </c>
      <c r="K77" s="94"/>
      <c r="L77" s="157"/>
    </row>
    <row r="78" spans="2:12" s="9" customFormat="1" ht="19.9" customHeight="1">
      <c r="B78" s="152"/>
      <c r="C78" s="94"/>
      <c r="D78" s="153" t="s">
        <v>218</v>
      </c>
      <c r="E78" s="154"/>
      <c r="F78" s="154"/>
      <c r="G78" s="154"/>
      <c r="H78" s="154"/>
      <c r="I78" s="155"/>
      <c r="J78" s="156">
        <f>J341</f>
        <v>0</v>
      </c>
      <c r="K78" s="94"/>
      <c r="L78" s="157"/>
    </row>
    <row r="79" spans="2:12" s="9" customFormat="1" ht="19.9" customHeight="1">
      <c r="B79" s="152"/>
      <c r="C79" s="94"/>
      <c r="D79" s="153" t="s">
        <v>219</v>
      </c>
      <c r="E79" s="154"/>
      <c r="F79" s="154"/>
      <c r="G79" s="154"/>
      <c r="H79" s="154"/>
      <c r="I79" s="155"/>
      <c r="J79" s="156">
        <f>J360</f>
        <v>0</v>
      </c>
      <c r="K79" s="94"/>
      <c r="L79" s="157"/>
    </row>
    <row r="80" spans="2:12" s="9" customFormat="1" ht="19.9" customHeight="1">
      <c r="B80" s="152"/>
      <c r="C80" s="94"/>
      <c r="D80" s="153" t="s">
        <v>220</v>
      </c>
      <c r="E80" s="154"/>
      <c r="F80" s="154"/>
      <c r="G80" s="154"/>
      <c r="H80" s="154"/>
      <c r="I80" s="155"/>
      <c r="J80" s="156">
        <f>J371</f>
        <v>0</v>
      </c>
      <c r="K80" s="94"/>
      <c r="L80" s="157"/>
    </row>
    <row r="81" spans="2:12" s="1" customFormat="1" ht="21.75" customHeight="1">
      <c r="B81" s="34"/>
      <c r="C81" s="35"/>
      <c r="D81" s="35"/>
      <c r="E81" s="35"/>
      <c r="F81" s="35"/>
      <c r="G81" s="35"/>
      <c r="H81" s="35"/>
      <c r="I81" s="113"/>
      <c r="J81" s="35"/>
      <c r="K81" s="35"/>
      <c r="L81" s="38"/>
    </row>
    <row r="82" spans="2:12" s="1" customFormat="1" ht="7" customHeight="1">
      <c r="B82" s="46"/>
      <c r="C82" s="47"/>
      <c r="D82" s="47"/>
      <c r="E82" s="47"/>
      <c r="F82" s="47"/>
      <c r="G82" s="47"/>
      <c r="H82" s="47"/>
      <c r="I82" s="136"/>
      <c r="J82" s="47"/>
      <c r="K82" s="47"/>
      <c r="L82" s="38"/>
    </row>
    <row r="86" spans="2:12" s="1" customFormat="1" ht="7" customHeight="1">
      <c r="B86" s="48"/>
      <c r="C86" s="49"/>
      <c r="D86" s="49"/>
      <c r="E86" s="49"/>
      <c r="F86" s="49"/>
      <c r="G86" s="49"/>
      <c r="H86" s="49"/>
      <c r="I86" s="139"/>
      <c r="J86" s="49"/>
      <c r="K86" s="49"/>
      <c r="L86" s="38"/>
    </row>
    <row r="87" spans="2:12" s="1" customFormat="1" ht="25" customHeight="1">
      <c r="B87" s="34"/>
      <c r="C87" s="23" t="s">
        <v>223</v>
      </c>
      <c r="D87" s="35"/>
      <c r="E87" s="35"/>
      <c r="F87" s="35"/>
      <c r="G87" s="35"/>
      <c r="H87" s="35"/>
      <c r="I87" s="113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3"/>
      <c r="J88" s="35"/>
      <c r="K88" s="35"/>
      <c r="L88" s="38"/>
    </row>
    <row r="89" spans="2:12" s="1" customFormat="1" ht="12" customHeight="1">
      <c r="B89" s="34"/>
      <c r="C89" s="29" t="s">
        <v>17</v>
      </c>
      <c r="D89" s="35"/>
      <c r="E89" s="35"/>
      <c r="F89" s="35"/>
      <c r="G89" s="35"/>
      <c r="H89" s="35"/>
      <c r="I89" s="113"/>
      <c r="J89" s="35"/>
      <c r="K89" s="35"/>
      <c r="L89" s="38"/>
    </row>
    <row r="90" spans="2:12" s="1" customFormat="1" ht="14.5" customHeight="1">
      <c r="B90" s="34"/>
      <c r="C90" s="35"/>
      <c r="D90" s="35"/>
      <c r="E90" s="313" t="str">
        <f>E7</f>
        <v>Revitalizace a zatraktivnění pevnosti - Stavební úpravy pevnostních objektů</v>
      </c>
      <c r="F90" s="314"/>
      <c r="G90" s="314"/>
      <c r="H90" s="314"/>
      <c r="I90" s="113"/>
      <c r="J90" s="35"/>
      <c r="K90" s="35"/>
      <c r="L90" s="38"/>
    </row>
    <row r="91" spans="2:12" ht="12" customHeight="1">
      <c r="B91" s="21"/>
      <c r="C91" s="29" t="s">
        <v>136</v>
      </c>
      <c r="D91" s="22"/>
      <c r="E91" s="22"/>
      <c r="F91" s="22"/>
      <c r="G91" s="22"/>
      <c r="H91" s="22"/>
      <c r="J91" s="22"/>
      <c r="K91" s="22"/>
      <c r="L91" s="20"/>
    </row>
    <row r="92" spans="2:12" s="1" customFormat="1" ht="14.5" customHeight="1">
      <c r="B92" s="34"/>
      <c r="C92" s="35"/>
      <c r="D92" s="35"/>
      <c r="E92" s="313" t="s">
        <v>1891</v>
      </c>
      <c r="F92" s="280"/>
      <c r="G92" s="280"/>
      <c r="H92" s="280"/>
      <c r="I92" s="113"/>
      <c r="J92" s="35"/>
      <c r="K92" s="35"/>
      <c r="L92" s="38"/>
    </row>
    <row r="93" spans="2:12" s="1" customFormat="1" ht="12" customHeight="1">
      <c r="B93" s="34"/>
      <c r="C93" s="29" t="s">
        <v>142</v>
      </c>
      <c r="D93" s="35"/>
      <c r="E93" s="35"/>
      <c r="F93" s="35"/>
      <c r="G93" s="35"/>
      <c r="H93" s="35"/>
      <c r="I93" s="113"/>
      <c r="J93" s="35"/>
      <c r="K93" s="35"/>
      <c r="L93" s="38"/>
    </row>
    <row r="94" spans="2:12" s="1" customFormat="1" ht="14.5" customHeight="1">
      <c r="B94" s="34"/>
      <c r="C94" s="35"/>
      <c r="D94" s="35"/>
      <c r="E94" s="281" t="str">
        <f>E11</f>
        <v>stav - Předpokládaný soupis stavebních prací</v>
      </c>
      <c r="F94" s="280"/>
      <c r="G94" s="280"/>
      <c r="H94" s="280"/>
      <c r="I94" s="113"/>
      <c r="J94" s="35"/>
      <c r="K94" s="35"/>
      <c r="L94" s="38"/>
    </row>
    <row r="95" spans="2:12" s="1" customFormat="1" ht="7" customHeight="1">
      <c r="B95" s="34"/>
      <c r="C95" s="35"/>
      <c r="D95" s="35"/>
      <c r="E95" s="35"/>
      <c r="F95" s="35"/>
      <c r="G95" s="35"/>
      <c r="H95" s="35"/>
      <c r="I95" s="113"/>
      <c r="J95" s="35"/>
      <c r="K95" s="35"/>
      <c r="L95" s="38"/>
    </row>
    <row r="96" spans="2:12" s="1" customFormat="1" ht="12" customHeight="1">
      <c r="B96" s="34"/>
      <c r="C96" s="29" t="s">
        <v>21</v>
      </c>
      <c r="D96" s="35"/>
      <c r="E96" s="35"/>
      <c r="F96" s="27" t="str">
        <f>F14</f>
        <v>Dobrošov</v>
      </c>
      <c r="G96" s="35"/>
      <c r="H96" s="35"/>
      <c r="I96" s="114" t="s">
        <v>23</v>
      </c>
      <c r="J96" s="55" t="str">
        <f>IF(J14="","",J14)</f>
        <v>4. 1. 2019</v>
      </c>
      <c r="K96" s="35"/>
      <c r="L96" s="38"/>
    </row>
    <row r="97" spans="2:12" s="1" customFormat="1" ht="7" customHeight="1">
      <c r="B97" s="34"/>
      <c r="C97" s="35"/>
      <c r="D97" s="35"/>
      <c r="E97" s="35"/>
      <c r="F97" s="35"/>
      <c r="G97" s="35"/>
      <c r="H97" s="35"/>
      <c r="I97" s="113"/>
      <c r="J97" s="35"/>
      <c r="K97" s="35"/>
      <c r="L97" s="38"/>
    </row>
    <row r="98" spans="2:12" s="1" customFormat="1" ht="12.4" customHeight="1">
      <c r="B98" s="34"/>
      <c r="C98" s="29" t="s">
        <v>25</v>
      </c>
      <c r="D98" s="35"/>
      <c r="E98" s="35"/>
      <c r="F98" s="27" t="str">
        <f>E17</f>
        <v xml:space="preserve"> </v>
      </c>
      <c r="G98" s="35"/>
      <c r="H98" s="35"/>
      <c r="I98" s="114" t="s">
        <v>31</v>
      </c>
      <c r="J98" s="32" t="str">
        <f>E23</f>
        <v xml:space="preserve"> </v>
      </c>
      <c r="K98" s="35"/>
      <c r="L98" s="38"/>
    </row>
    <row r="99" spans="2:12" s="1" customFormat="1" ht="12.4" customHeight="1">
      <c r="B99" s="34"/>
      <c r="C99" s="29" t="s">
        <v>29</v>
      </c>
      <c r="D99" s="35"/>
      <c r="E99" s="35"/>
      <c r="F99" s="27" t="str">
        <f>IF(E20="","",E20)</f>
        <v>Vyplň údaj</v>
      </c>
      <c r="G99" s="35"/>
      <c r="H99" s="35"/>
      <c r="I99" s="114" t="s">
        <v>33</v>
      </c>
      <c r="J99" s="32" t="str">
        <f>E26</f>
        <v xml:space="preserve"> </v>
      </c>
      <c r="K99" s="35"/>
      <c r="L99" s="38"/>
    </row>
    <row r="100" spans="2:12" s="1" customFormat="1" ht="10.25" customHeight="1">
      <c r="B100" s="34"/>
      <c r="C100" s="35"/>
      <c r="D100" s="35"/>
      <c r="E100" s="35"/>
      <c r="F100" s="35"/>
      <c r="G100" s="35"/>
      <c r="H100" s="35"/>
      <c r="I100" s="113"/>
      <c r="J100" s="35"/>
      <c r="K100" s="35"/>
      <c r="L100" s="38"/>
    </row>
    <row r="101" spans="2:20" s="10" customFormat="1" ht="29.25" customHeight="1">
      <c r="B101" s="158"/>
      <c r="C101" s="159" t="s">
        <v>224</v>
      </c>
      <c r="D101" s="160" t="s">
        <v>55</v>
      </c>
      <c r="E101" s="160" t="s">
        <v>51</v>
      </c>
      <c r="F101" s="160" t="s">
        <v>52</v>
      </c>
      <c r="G101" s="160" t="s">
        <v>225</v>
      </c>
      <c r="H101" s="160" t="s">
        <v>226</v>
      </c>
      <c r="I101" s="161" t="s">
        <v>227</v>
      </c>
      <c r="J101" s="160" t="s">
        <v>200</v>
      </c>
      <c r="K101" s="162" t="s">
        <v>228</v>
      </c>
      <c r="L101" s="163"/>
      <c r="M101" s="64" t="s">
        <v>1</v>
      </c>
      <c r="N101" s="65" t="s">
        <v>40</v>
      </c>
      <c r="O101" s="65" t="s">
        <v>229</v>
      </c>
      <c r="P101" s="65" t="s">
        <v>230</v>
      </c>
      <c r="Q101" s="65" t="s">
        <v>231</v>
      </c>
      <c r="R101" s="65" t="s">
        <v>232</v>
      </c>
      <c r="S101" s="65" t="s">
        <v>233</v>
      </c>
      <c r="T101" s="66" t="s">
        <v>234</v>
      </c>
    </row>
    <row r="102" spans="2:63" s="1" customFormat="1" ht="22.75" customHeight="1">
      <c r="B102" s="34"/>
      <c r="C102" s="71" t="s">
        <v>235</v>
      </c>
      <c r="D102" s="35"/>
      <c r="E102" s="35"/>
      <c r="F102" s="35"/>
      <c r="G102" s="35"/>
      <c r="H102" s="35"/>
      <c r="I102" s="113"/>
      <c r="J102" s="164">
        <f>BK102</f>
        <v>0</v>
      </c>
      <c r="K102" s="35"/>
      <c r="L102" s="38"/>
      <c r="M102" s="67"/>
      <c r="N102" s="68"/>
      <c r="O102" s="68"/>
      <c r="P102" s="165">
        <f>P103+P284</f>
        <v>0</v>
      </c>
      <c r="Q102" s="68"/>
      <c r="R102" s="165">
        <f>R103+R284</f>
        <v>98.20707802</v>
      </c>
      <c r="S102" s="68"/>
      <c r="T102" s="166">
        <f>T103+T284</f>
        <v>68.02555000000001</v>
      </c>
      <c r="AT102" s="17" t="s">
        <v>69</v>
      </c>
      <c r="AU102" s="17" t="s">
        <v>202</v>
      </c>
      <c r="BK102" s="167">
        <f>BK103+BK284</f>
        <v>0</v>
      </c>
    </row>
    <row r="103" spans="2:63" s="11" customFormat="1" ht="25.9" customHeight="1">
      <c r="B103" s="168"/>
      <c r="C103" s="169"/>
      <c r="D103" s="170" t="s">
        <v>69</v>
      </c>
      <c r="E103" s="171" t="s">
        <v>236</v>
      </c>
      <c r="F103" s="171" t="s">
        <v>237</v>
      </c>
      <c r="G103" s="169"/>
      <c r="H103" s="169"/>
      <c r="I103" s="172"/>
      <c r="J103" s="173">
        <f>BK103</f>
        <v>0</v>
      </c>
      <c r="K103" s="169"/>
      <c r="L103" s="174"/>
      <c r="M103" s="175"/>
      <c r="N103" s="176"/>
      <c r="O103" s="176"/>
      <c r="P103" s="177">
        <f>P104+P122+P126+P146+P150+P169+P271+P281</f>
        <v>0</v>
      </c>
      <c r="Q103" s="176"/>
      <c r="R103" s="177">
        <f>R104+R122+R126+R146+R150+R169+R271+R281</f>
        <v>91.44394365</v>
      </c>
      <c r="S103" s="176"/>
      <c r="T103" s="178">
        <f>T104+T122+T126+T146+T150+T169+T271+T281</f>
        <v>66.827796</v>
      </c>
      <c r="AR103" s="179" t="s">
        <v>77</v>
      </c>
      <c r="AT103" s="180" t="s">
        <v>69</v>
      </c>
      <c r="AU103" s="180" t="s">
        <v>70</v>
      </c>
      <c r="AY103" s="179" t="s">
        <v>238</v>
      </c>
      <c r="BK103" s="181">
        <f>BK104+BK122+BK126+BK146+BK150+BK169+BK271+BK281</f>
        <v>0</v>
      </c>
    </row>
    <row r="104" spans="2:63" s="11" customFormat="1" ht="22.75" customHeight="1">
      <c r="B104" s="168"/>
      <c r="C104" s="169"/>
      <c r="D104" s="170" t="s">
        <v>69</v>
      </c>
      <c r="E104" s="182" t="s">
        <v>77</v>
      </c>
      <c r="F104" s="182" t="s">
        <v>239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SUM(P105:P121)</f>
        <v>0</v>
      </c>
      <c r="Q104" s="176"/>
      <c r="R104" s="177">
        <f>SUM(R105:R121)</f>
        <v>0.03345875</v>
      </c>
      <c r="S104" s="176"/>
      <c r="T104" s="178">
        <f>SUM(T105:T121)</f>
        <v>0</v>
      </c>
      <c r="AR104" s="179" t="s">
        <v>77</v>
      </c>
      <c r="AT104" s="180" t="s">
        <v>69</v>
      </c>
      <c r="AU104" s="180" t="s">
        <v>77</v>
      </c>
      <c r="AY104" s="179" t="s">
        <v>238</v>
      </c>
      <c r="BK104" s="181">
        <f>SUM(BK105:BK121)</f>
        <v>0</v>
      </c>
    </row>
    <row r="105" spans="2:65" s="1" customFormat="1" ht="19" customHeight="1">
      <c r="B105" s="34"/>
      <c r="C105" s="184" t="s">
        <v>77</v>
      </c>
      <c r="D105" s="184" t="s">
        <v>240</v>
      </c>
      <c r="E105" s="185" t="s">
        <v>1900</v>
      </c>
      <c r="F105" s="186" t="s">
        <v>1901</v>
      </c>
      <c r="G105" s="187" t="s">
        <v>357</v>
      </c>
      <c r="H105" s="188">
        <v>340</v>
      </c>
      <c r="I105" s="189"/>
      <c r="J105" s="190">
        <f>ROUND(I105*H105,2)</f>
        <v>0</v>
      </c>
      <c r="K105" s="186" t="s">
        <v>244</v>
      </c>
      <c r="L105" s="38"/>
      <c r="M105" s="191" t="s">
        <v>1</v>
      </c>
      <c r="N105" s="192" t="s">
        <v>41</v>
      </c>
      <c r="O105" s="60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17" t="s">
        <v>245</v>
      </c>
      <c r="AT105" s="17" t="s">
        <v>240</v>
      </c>
      <c r="AU105" s="17" t="s">
        <v>79</v>
      </c>
      <c r="AY105" s="17" t="s">
        <v>238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7" t="s">
        <v>77</v>
      </c>
      <c r="BK105" s="195">
        <f>ROUND(I105*H105,2)</f>
        <v>0</v>
      </c>
      <c r="BL105" s="17" t="s">
        <v>245</v>
      </c>
      <c r="BM105" s="17" t="s">
        <v>1902</v>
      </c>
    </row>
    <row r="106" spans="2:47" s="1" customFormat="1" ht="18">
      <c r="B106" s="34"/>
      <c r="C106" s="35"/>
      <c r="D106" s="196" t="s">
        <v>247</v>
      </c>
      <c r="E106" s="35"/>
      <c r="F106" s="197" t="s">
        <v>1903</v>
      </c>
      <c r="G106" s="35"/>
      <c r="H106" s="35"/>
      <c r="I106" s="113"/>
      <c r="J106" s="35"/>
      <c r="K106" s="35"/>
      <c r="L106" s="38"/>
      <c r="M106" s="198"/>
      <c r="N106" s="60"/>
      <c r="O106" s="60"/>
      <c r="P106" s="60"/>
      <c r="Q106" s="60"/>
      <c r="R106" s="60"/>
      <c r="S106" s="60"/>
      <c r="T106" s="61"/>
      <c r="AT106" s="17" t="s">
        <v>247</v>
      </c>
      <c r="AU106" s="17" t="s">
        <v>79</v>
      </c>
    </row>
    <row r="107" spans="2:51" s="12" customFormat="1" ht="10">
      <c r="B107" s="199"/>
      <c r="C107" s="200"/>
      <c r="D107" s="196" t="s">
        <v>249</v>
      </c>
      <c r="E107" s="201" t="s">
        <v>1</v>
      </c>
      <c r="F107" s="202" t="s">
        <v>984</v>
      </c>
      <c r="G107" s="200"/>
      <c r="H107" s="203">
        <v>340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249</v>
      </c>
      <c r="AU107" s="209" t="s">
        <v>79</v>
      </c>
      <c r="AV107" s="12" t="s">
        <v>79</v>
      </c>
      <c r="AW107" s="12" t="s">
        <v>32</v>
      </c>
      <c r="AX107" s="12" t="s">
        <v>77</v>
      </c>
      <c r="AY107" s="209" t="s">
        <v>238</v>
      </c>
    </row>
    <row r="108" spans="2:65" s="1" customFormat="1" ht="19" customHeight="1">
      <c r="B108" s="34"/>
      <c r="C108" s="184" t="s">
        <v>79</v>
      </c>
      <c r="D108" s="184" t="s">
        <v>240</v>
      </c>
      <c r="E108" s="185" t="s">
        <v>241</v>
      </c>
      <c r="F108" s="186" t="s">
        <v>242</v>
      </c>
      <c r="G108" s="187" t="s">
        <v>243</v>
      </c>
      <c r="H108" s="188">
        <v>240</v>
      </c>
      <c r="I108" s="189"/>
      <c r="J108" s="190">
        <f>ROUND(I108*H108,2)</f>
        <v>0</v>
      </c>
      <c r="K108" s="186" t="s">
        <v>244</v>
      </c>
      <c r="L108" s="38"/>
      <c r="M108" s="191" t="s">
        <v>1</v>
      </c>
      <c r="N108" s="192" t="s">
        <v>41</v>
      </c>
      <c r="O108" s="60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7" t="s">
        <v>245</v>
      </c>
      <c r="AT108" s="17" t="s">
        <v>240</v>
      </c>
      <c r="AU108" s="17" t="s">
        <v>79</v>
      </c>
      <c r="AY108" s="17" t="s">
        <v>238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7" t="s">
        <v>77</v>
      </c>
      <c r="BK108" s="195">
        <f>ROUND(I108*H108,2)</f>
        <v>0</v>
      </c>
      <c r="BL108" s="17" t="s">
        <v>245</v>
      </c>
      <c r="BM108" s="17" t="s">
        <v>1904</v>
      </c>
    </row>
    <row r="109" spans="2:47" s="1" customFormat="1" ht="10">
      <c r="B109" s="34"/>
      <c r="C109" s="35"/>
      <c r="D109" s="196" t="s">
        <v>247</v>
      </c>
      <c r="E109" s="35"/>
      <c r="F109" s="197" t="s">
        <v>248</v>
      </c>
      <c r="G109" s="35"/>
      <c r="H109" s="35"/>
      <c r="I109" s="113"/>
      <c r="J109" s="35"/>
      <c r="K109" s="35"/>
      <c r="L109" s="38"/>
      <c r="M109" s="198"/>
      <c r="N109" s="60"/>
      <c r="O109" s="60"/>
      <c r="P109" s="60"/>
      <c r="Q109" s="60"/>
      <c r="R109" s="60"/>
      <c r="S109" s="60"/>
      <c r="T109" s="61"/>
      <c r="AT109" s="17" t="s">
        <v>247</v>
      </c>
      <c r="AU109" s="17" t="s">
        <v>79</v>
      </c>
    </row>
    <row r="110" spans="2:51" s="12" customFormat="1" ht="10">
      <c r="B110" s="199"/>
      <c r="C110" s="200"/>
      <c r="D110" s="196" t="s">
        <v>249</v>
      </c>
      <c r="E110" s="201" t="s">
        <v>1</v>
      </c>
      <c r="F110" s="202" t="s">
        <v>1905</v>
      </c>
      <c r="G110" s="200"/>
      <c r="H110" s="203">
        <v>240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249</v>
      </c>
      <c r="AU110" s="209" t="s">
        <v>79</v>
      </c>
      <c r="AV110" s="12" t="s">
        <v>79</v>
      </c>
      <c r="AW110" s="12" t="s">
        <v>32</v>
      </c>
      <c r="AX110" s="12" t="s">
        <v>77</v>
      </c>
      <c r="AY110" s="209" t="s">
        <v>238</v>
      </c>
    </row>
    <row r="111" spans="2:65" s="1" customFormat="1" ht="19" customHeight="1">
      <c r="B111" s="34"/>
      <c r="C111" s="184" t="s">
        <v>258</v>
      </c>
      <c r="D111" s="184" t="s">
        <v>240</v>
      </c>
      <c r="E111" s="185" t="s">
        <v>253</v>
      </c>
      <c r="F111" s="186" t="s">
        <v>254</v>
      </c>
      <c r="G111" s="187" t="s">
        <v>255</v>
      </c>
      <c r="H111" s="188">
        <v>10</v>
      </c>
      <c r="I111" s="189"/>
      <c r="J111" s="190">
        <f>ROUND(I111*H111,2)</f>
        <v>0</v>
      </c>
      <c r="K111" s="186" t="s">
        <v>244</v>
      </c>
      <c r="L111" s="38"/>
      <c r="M111" s="191" t="s">
        <v>1</v>
      </c>
      <c r="N111" s="192" t="s">
        <v>41</v>
      </c>
      <c r="O111" s="60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17" t="s">
        <v>245</v>
      </c>
      <c r="AT111" s="17" t="s">
        <v>240</v>
      </c>
      <c r="AU111" s="17" t="s">
        <v>79</v>
      </c>
      <c r="AY111" s="17" t="s">
        <v>238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7" t="s">
        <v>77</v>
      </c>
      <c r="BK111" s="195">
        <f>ROUND(I111*H111,2)</f>
        <v>0</v>
      </c>
      <c r="BL111" s="17" t="s">
        <v>245</v>
      </c>
      <c r="BM111" s="17" t="s">
        <v>1906</v>
      </c>
    </row>
    <row r="112" spans="2:47" s="1" customFormat="1" ht="18">
      <c r="B112" s="34"/>
      <c r="C112" s="35"/>
      <c r="D112" s="196" t="s">
        <v>247</v>
      </c>
      <c r="E112" s="35"/>
      <c r="F112" s="197" t="s">
        <v>257</v>
      </c>
      <c r="G112" s="35"/>
      <c r="H112" s="35"/>
      <c r="I112" s="113"/>
      <c r="J112" s="35"/>
      <c r="K112" s="35"/>
      <c r="L112" s="38"/>
      <c r="M112" s="198"/>
      <c r="N112" s="60"/>
      <c r="O112" s="60"/>
      <c r="P112" s="60"/>
      <c r="Q112" s="60"/>
      <c r="R112" s="60"/>
      <c r="S112" s="60"/>
      <c r="T112" s="61"/>
      <c r="AT112" s="17" t="s">
        <v>247</v>
      </c>
      <c r="AU112" s="17" t="s">
        <v>79</v>
      </c>
    </row>
    <row r="113" spans="2:65" s="1" customFormat="1" ht="19" customHeight="1">
      <c r="B113" s="34"/>
      <c r="C113" s="184" t="s">
        <v>245</v>
      </c>
      <c r="D113" s="184" t="s">
        <v>240</v>
      </c>
      <c r="E113" s="185" t="s">
        <v>273</v>
      </c>
      <c r="F113" s="186" t="s">
        <v>274</v>
      </c>
      <c r="G113" s="187" t="s">
        <v>261</v>
      </c>
      <c r="H113" s="188">
        <v>9.425</v>
      </c>
      <c r="I113" s="189"/>
      <c r="J113" s="190">
        <f>ROUND(I113*H113,2)</f>
        <v>0</v>
      </c>
      <c r="K113" s="186" t="s">
        <v>244</v>
      </c>
      <c r="L113" s="38"/>
      <c r="M113" s="191" t="s">
        <v>1</v>
      </c>
      <c r="N113" s="192" t="s">
        <v>41</v>
      </c>
      <c r="O113" s="60"/>
      <c r="P113" s="193">
        <f>O113*H113</f>
        <v>0</v>
      </c>
      <c r="Q113" s="193">
        <v>0.00355</v>
      </c>
      <c r="R113" s="193">
        <f>Q113*H113</f>
        <v>0.03345875</v>
      </c>
      <c r="S113" s="193">
        <v>0</v>
      </c>
      <c r="T113" s="194">
        <f>S113*H113</f>
        <v>0</v>
      </c>
      <c r="AR113" s="17" t="s">
        <v>245</v>
      </c>
      <c r="AT113" s="17" t="s">
        <v>240</v>
      </c>
      <c r="AU113" s="17" t="s">
        <v>79</v>
      </c>
      <c r="AY113" s="17" t="s">
        <v>238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77</v>
      </c>
      <c r="BK113" s="195">
        <f>ROUND(I113*H113,2)</f>
        <v>0</v>
      </c>
      <c r="BL113" s="17" t="s">
        <v>245</v>
      </c>
      <c r="BM113" s="17" t="s">
        <v>1907</v>
      </c>
    </row>
    <row r="114" spans="2:47" s="1" customFormat="1" ht="18">
      <c r="B114" s="34"/>
      <c r="C114" s="35"/>
      <c r="D114" s="196" t="s">
        <v>247</v>
      </c>
      <c r="E114" s="35"/>
      <c r="F114" s="197" t="s">
        <v>276</v>
      </c>
      <c r="G114" s="35"/>
      <c r="H114" s="35"/>
      <c r="I114" s="113"/>
      <c r="J114" s="35"/>
      <c r="K114" s="35"/>
      <c r="L114" s="38"/>
      <c r="M114" s="198"/>
      <c r="N114" s="60"/>
      <c r="O114" s="60"/>
      <c r="P114" s="60"/>
      <c r="Q114" s="60"/>
      <c r="R114" s="60"/>
      <c r="S114" s="60"/>
      <c r="T114" s="61"/>
      <c r="AT114" s="17" t="s">
        <v>247</v>
      </c>
      <c r="AU114" s="17" t="s">
        <v>79</v>
      </c>
    </row>
    <row r="115" spans="2:51" s="12" customFormat="1" ht="10">
      <c r="B115" s="199"/>
      <c r="C115" s="200"/>
      <c r="D115" s="196" t="s">
        <v>249</v>
      </c>
      <c r="E115" s="201" t="s">
        <v>154</v>
      </c>
      <c r="F115" s="202" t="s">
        <v>1908</v>
      </c>
      <c r="G115" s="200"/>
      <c r="H115" s="203">
        <v>9.425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249</v>
      </c>
      <c r="AU115" s="209" t="s">
        <v>79</v>
      </c>
      <c r="AV115" s="12" t="s">
        <v>79</v>
      </c>
      <c r="AW115" s="12" t="s">
        <v>32</v>
      </c>
      <c r="AX115" s="12" t="s">
        <v>77</v>
      </c>
      <c r="AY115" s="209" t="s">
        <v>238</v>
      </c>
    </row>
    <row r="116" spans="2:65" s="1" customFormat="1" ht="19" customHeight="1">
      <c r="B116" s="34"/>
      <c r="C116" s="184" t="s">
        <v>272</v>
      </c>
      <c r="D116" s="184" t="s">
        <v>240</v>
      </c>
      <c r="E116" s="185" t="s">
        <v>1909</v>
      </c>
      <c r="F116" s="186" t="s">
        <v>1910</v>
      </c>
      <c r="G116" s="187" t="s">
        <v>261</v>
      </c>
      <c r="H116" s="188">
        <v>9.425</v>
      </c>
      <c r="I116" s="189"/>
      <c r="J116" s="190">
        <f>ROUND(I116*H116,2)</f>
        <v>0</v>
      </c>
      <c r="K116" s="186" t="s">
        <v>244</v>
      </c>
      <c r="L116" s="38"/>
      <c r="M116" s="191" t="s">
        <v>1</v>
      </c>
      <c r="N116" s="192" t="s">
        <v>41</v>
      </c>
      <c r="O116" s="60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17" t="s">
        <v>245</v>
      </c>
      <c r="AT116" s="17" t="s">
        <v>240</v>
      </c>
      <c r="AU116" s="17" t="s">
        <v>79</v>
      </c>
      <c r="AY116" s="17" t="s">
        <v>238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7" t="s">
        <v>77</v>
      </c>
      <c r="BK116" s="195">
        <f>ROUND(I116*H116,2)</f>
        <v>0</v>
      </c>
      <c r="BL116" s="17" t="s">
        <v>245</v>
      </c>
      <c r="BM116" s="17" t="s">
        <v>1911</v>
      </c>
    </row>
    <row r="117" spans="2:47" s="1" customFormat="1" ht="27">
      <c r="B117" s="34"/>
      <c r="C117" s="35"/>
      <c r="D117" s="196" t="s">
        <v>247</v>
      </c>
      <c r="E117" s="35"/>
      <c r="F117" s="197" t="s">
        <v>1912</v>
      </c>
      <c r="G117" s="35"/>
      <c r="H117" s="35"/>
      <c r="I117" s="113"/>
      <c r="J117" s="35"/>
      <c r="K117" s="35"/>
      <c r="L117" s="38"/>
      <c r="M117" s="198"/>
      <c r="N117" s="60"/>
      <c r="O117" s="60"/>
      <c r="P117" s="60"/>
      <c r="Q117" s="60"/>
      <c r="R117" s="60"/>
      <c r="S117" s="60"/>
      <c r="T117" s="61"/>
      <c r="AT117" s="17" t="s">
        <v>247</v>
      </c>
      <c r="AU117" s="17" t="s">
        <v>79</v>
      </c>
    </row>
    <row r="118" spans="2:51" s="12" customFormat="1" ht="10">
      <c r="B118" s="199"/>
      <c r="C118" s="200"/>
      <c r="D118" s="196" t="s">
        <v>249</v>
      </c>
      <c r="E118" s="201" t="s">
        <v>1</v>
      </c>
      <c r="F118" s="202" t="s">
        <v>154</v>
      </c>
      <c r="G118" s="200"/>
      <c r="H118" s="203">
        <v>9.425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249</v>
      </c>
      <c r="AU118" s="209" t="s">
        <v>79</v>
      </c>
      <c r="AV118" s="12" t="s">
        <v>79</v>
      </c>
      <c r="AW118" s="12" t="s">
        <v>32</v>
      </c>
      <c r="AX118" s="12" t="s">
        <v>77</v>
      </c>
      <c r="AY118" s="209" t="s">
        <v>238</v>
      </c>
    </row>
    <row r="119" spans="2:65" s="1" customFormat="1" ht="19" customHeight="1">
      <c r="B119" s="34"/>
      <c r="C119" s="184" t="s">
        <v>278</v>
      </c>
      <c r="D119" s="184" t="s">
        <v>240</v>
      </c>
      <c r="E119" s="185" t="s">
        <v>323</v>
      </c>
      <c r="F119" s="186" t="s">
        <v>324</v>
      </c>
      <c r="G119" s="187" t="s">
        <v>261</v>
      </c>
      <c r="H119" s="188">
        <v>9.425</v>
      </c>
      <c r="I119" s="189"/>
      <c r="J119" s="190">
        <f>ROUND(I119*H119,2)</f>
        <v>0</v>
      </c>
      <c r="K119" s="186" t="s">
        <v>244</v>
      </c>
      <c r="L119" s="38"/>
      <c r="M119" s="191" t="s">
        <v>1</v>
      </c>
      <c r="N119" s="192" t="s">
        <v>41</v>
      </c>
      <c r="O119" s="60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17" t="s">
        <v>245</v>
      </c>
      <c r="AT119" s="17" t="s">
        <v>240</v>
      </c>
      <c r="AU119" s="17" t="s">
        <v>79</v>
      </c>
      <c r="AY119" s="17" t="s">
        <v>238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7" t="s">
        <v>77</v>
      </c>
      <c r="BK119" s="195">
        <f>ROUND(I119*H119,2)</f>
        <v>0</v>
      </c>
      <c r="BL119" s="17" t="s">
        <v>245</v>
      </c>
      <c r="BM119" s="17" t="s">
        <v>1913</v>
      </c>
    </row>
    <row r="120" spans="2:47" s="1" customFormat="1" ht="18">
      <c r="B120" s="34"/>
      <c r="C120" s="35"/>
      <c r="D120" s="196" t="s">
        <v>247</v>
      </c>
      <c r="E120" s="35"/>
      <c r="F120" s="197" t="s">
        <v>326</v>
      </c>
      <c r="G120" s="35"/>
      <c r="H120" s="35"/>
      <c r="I120" s="113"/>
      <c r="J120" s="35"/>
      <c r="K120" s="35"/>
      <c r="L120" s="38"/>
      <c r="M120" s="198"/>
      <c r="N120" s="60"/>
      <c r="O120" s="60"/>
      <c r="P120" s="60"/>
      <c r="Q120" s="60"/>
      <c r="R120" s="60"/>
      <c r="S120" s="60"/>
      <c r="T120" s="61"/>
      <c r="AT120" s="17" t="s">
        <v>247</v>
      </c>
      <c r="AU120" s="17" t="s">
        <v>79</v>
      </c>
    </row>
    <row r="121" spans="2:51" s="12" customFormat="1" ht="10">
      <c r="B121" s="199"/>
      <c r="C121" s="200"/>
      <c r="D121" s="196" t="s">
        <v>249</v>
      </c>
      <c r="E121" s="201" t="s">
        <v>1</v>
      </c>
      <c r="F121" s="202" t="s">
        <v>154</v>
      </c>
      <c r="G121" s="200"/>
      <c r="H121" s="203">
        <v>9.425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249</v>
      </c>
      <c r="AU121" s="209" t="s">
        <v>79</v>
      </c>
      <c r="AV121" s="12" t="s">
        <v>79</v>
      </c>
      <c r="AW121" s="12" t="s">
        <v>32</v>
      </c>
      <c r="AX121" s="12" t="s">
        <v>77</v>
      </c>
      <c r="AY121" s="209" t="s">
        <v>238</v>
      </c>
    </row>
    <row r="122" spans="2:63" s="11" customFormat="1" ht="22.75" customHeight="1">
      <c r="B122" s="168"/>
      <c r="C122" s="169"/>
      <c r="D122" s="170" t="s">
        <v>69</v>
      </c>
      <c r="E122" s="182" t="s">
        <v>79</v>
      </c>
      <c r="F122" s="182" t="s">
        <v>343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SUM(P123:P125)</f>
        <v>0</v>
      </c>
      <c r="Q122" s="176"/>
      <c r="R122" s="177">
        <f>SUM(R123:R125)</f>
        <v>0</v>
      </c>
      <c r="S122" s="176"/>
      <c r="T122" s="178">
        <f>SUM(T123:T125)</f>
        <v>0</v>
      </c>
      <c r="AR122" s="179" t="s">
        <v>77</v>
      </c>
      <c r="AT122" s="180" t="s">
        <v>69</v>
      </c>
      <c r="AU122" s="180" t="s">
        <v>77</v>
      </c>
      <c r="AY122" s="179" t="s">
        <v>238</v>
      </c>
      <c r="BK122" s="181">
        <f>SUM(BK123:BK125)</f>
        <v>0</v>
      </c>
    </row>
    <row r="123" spans="2:65" s="1" customFormat="1" ht="19" customHeight="1">
      <c r="B123" s="34"/>
      <c r="C123" s="184" t="s">
        <v>283</v>
      </c>
      <c r="D123" s="184" t="s">
        <v>240</v>
      </c>
      <c r="E123" s="185" t="s">
        <v>1914</v>
      </c>
      <c r="F123" s="186" t="s">
        <v>1915</v>
      </c>
      <c r="G123" s="187" t="s">
        <v>261</v>
      </c>
      <c r="H123" s="188">
        <v>9.755</v>
      </c>
      <c r="I123" s="189"/>
      <c r="J123" s="190">
        <f>ROUND(I123*H123,2)</f>
        <v>0</v>
      </c>
      <c r="K123" s="186" t="s">
        <v>244</v>
      </c>
      <c r="L123" s="38"/>
      <c r="M123" s="191" t="s">
        <v>1</v>
      </c>
      <c r="N123" s="192" t="s">
        <v>41</v>
      </c>
      <c r="O123" s="60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7" t="s">
        <v>245</v>
      </c>
      <c r="AT123" s="17" t="s">
        <v>240</v>
      </c>
      <c r="AU123" s="17" t="s">
        <v>79</v>
      </c>
      <c r="AY123" s="17" t="s">
        <v>238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77</v>
      </c>
      <c r="BK123" s="195">
        <f>ROUND(I123*H123,2)</f>
        <v>0</v>
      </c>
      <c r="BL123" s="17" t="s">
        <v>245</v>
      </c>
      <c r="BM123" s="17" t="s">
        <v>1916</v>
      </c>
    </row>
    <row r="124" spans="2:47" s="1" customFormat="1" ht="18">
      <c r="B124" s="34"/>
      <c r="C124" s="35"/>
      <c r="D124" s="196" t="s">
        <v>247</v>
      </c>
      <c r="E124" s="35"/>
      <c r="F124" s="197" t="s">
        <v>1917</v>
      </c>
      <c r="G124" s="35"/>
      <c r="H124" s="35"/>
      <c r="I124" s="113"/>
      <c r="J124" s="35"/>
      <c r="K124" s="35"/>
      <c r="L124" s="38"/>
      <c r="M124" s="198"/>
      <c r="N124" s="60"/>
      <c r="O124" s="60"/>
      <c r="P124" s="60"/>
      <c r="Q124" s="60"/>
      <c r="R124" s="60"/>
      <c r="S124" s="60"/>
      <c r="T124" s="61"/>
      <c r="AT124" s="17" t="s">
        <v>247</v>
      </c>
      <c r="AU124" s="17" t="s">
        <v>79</v>
      </c>
    </row>
    <row r="125" spans="2:51" s="12" customFormat="1" ht="10">
      <c r="B125" s="199"/>
      <c r="C125" s="200"/>
      <c r="D125" s="196" t="s">
        <v>249</v>
      </c>
      <c r="E125" s="201" t="s">
        <v>1</v>
      </c>
      <c r="F125" s="202" t="s">
        <v>1918</v>
      </c>
      <c r="G125" s="200"/>
      <c r="H125" s="203">
        <v>9.755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249</v>
      </c>
      <c r="AU125" s="209" t="s">
        <v>79</v>
      </c>
      <c r="AV125" s="12" t="s">
        <v>79</v>
      </c>
      <c r="AW125" s="12" t="s">
        <v>32</v>
      </c>
      <c r="AX125" s="12" t="s">
        <v>77</v>
      </c>
      <c r="AY125" s="209" t="s">
        <v>238</v>
      </c>
    </row>
    <row r="126" spans="2:63" s="11" customFormat="1" ht="22.75" customHeight="1">
      <c r="B126" s="168"/>
      <c r="C126" s="169"/>
      <c r="D126" s="170" t="s">
        <v>69</v>
      </c>
      <c r="E126" s="182" t="s">
        <v>258</v>
      </c>
      <c r="F126" s="182" t="s">
        <v>373</v>
      </c>
      <c r="G126" s="169"/>
      <c r="H126" s="169"/>
      <c r="I126" s="172"/>
      <c r="J126" s="183">
        <f>BK126</f>
        <v>0</v>
      </c>
      <c r="K126" s="169"/>
      <c r="L126" s="174"/>
      <c r="M126" s="175"/>
      <c r="N126" s="176"/>
      <c r="O126" s="176"/>
      <c r="P126" s="177">
        <f>SUM(P127:P145)</f>
        <v>0</v>
      </c>
      <c r="Q126" s="176"/>
      <c r="R126" s="177">
        <f>SUM(R127:R145)</f>
        <v>30.557188460000003</v>
      </c>
      <c r="S126" s="176"/>
      <c r="T126" s="178">
        <f>SUM(T127:T145)</f>
        <v>0.0004</v>
      </c>
      <c r="AR126" s="179" t="s">
        <v>77</v>
      </c>
      <c r="AT126" s="180" t="s">
        <v>69</v>
      </c>
      <c r="AU126" s="180" t="s">
        <v>77</v>
      </c>
      <c r="AY126" s="179" t="s">
        <v>238</v>
      </c>
      <c r="BK126" s="181">
        <f>SUM(BK127:BK145)</f>
        <v>0</v>
      </c>
    </row>
    <row r="127" spans="2:65" s="1" customFormat="1" ht="19" customHeight="1">
      <c r="B127" s="34"/>
      <c r="C127" s="184" t="s">
        <v>288</v>
      </c>
      <c r="D127" s="184" t="s">
        <v>240</v>
      </c>
      <c r="E127" s="185" t="s">
        <v>375</v>
      </c>
      <c r="F127" s="186" t="s">
        <v>376</v>
      </c>
      <c r="G127" s="187" t="s">
        <v>261</v>
      </c>
      <c r="H127" s="188">
        <v>15.943</v>
      </c>
      <c r="I127" s="189"/>
      <c r="J127" s="190">
        <f>ROUND(I127*H127,2)</f>
        <v>0</v>
      </c>
      <c r="K127" s="186" t="s">
        <v>244</v>
      </c>
      <c r="L127" s="38"/>
      <c r="M127" s="191" t="s">
        <v>1</v>
      </c>
      <c r="N127" s="192" t="s">
        <v>41</v>
      </c>
      <c r="O127" s="60"/>
      <c r="P127" s="193">
        <f>O127*H127</f>
        <v>0</v>
      </c>
      <c r="Q127" s="193">
        <v>1.78636</v>
      </c>
      <c r="R127" s="193">
        <f>Q127*H127</f>
        <v>28.47993748</v>
      </c>
      <c r="S127" s="193">
        <v>0</v>
      </c>
      <c r="T127" s="194">
        <f>S127*H127</f>
        <v>0</v>
      </c>
      <c r="AR127" s="17" t="s">
        <v>245</v>
      </c>
      <c r="AT127" s="17" t="s">
        <v>240</v>
      </c>
      <c r="AU127" s="17" t="s">
        <v>79</v>
      </c>
      <c r="AY127" s="17" t="s">
        <v>238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77</v>
      </c>
      <c r="BK127" s="195">
        <f>ROUND(I127*H127,2)</f>
        <v>0</v>
      </c>
      <c r="BL127" s="17" t="s">
        <v>245</v>
      </c>
      <c r="BM127" s="17" t="s">
        <v>1919</v>
      </c>
    </row>
    <row r="128" spans="2:47" s="1" customFormat="1" ht="18">
      <c r="B128" s="34"/>
      <c r="C128" s="35"/>
      <c r="D128" s="196" t="s">
        <v>247</v>
      </c>
      <c r="E128" s="35"/>
      <c r="F128" s="197" t="s">
        <v>1920</v>
      </c>
      <c r="G128" s="35"/>
      <c r="H128" s="35"/>
      <c r="I128" s="113"/>
      <c r="J128" s="35"/>
      <c r="K128" s="35"/>
      <c r="L128" s="38"/>
      <c r="M128" s="198"/>
      <c r="N128" s="60"/>
      <c r="O128" s="60"/>
      <c r="P128" s="60"/>
      <c r="Q128" s="60"/>
      <c r="R128" s="60"/>
      <c r="S128" s="60"/>
      <c r="T128" s="61"/>
      <c r="AT128" s="17" t="s">
        <v>247</v>
      </c>
      <c r="AU128" s="17" t="s">
        <v>79</v>
      </c>
    </row>
    <row r="129" spans="2:51" s="12" customFormat="1" ht="10">
      <c r="B129" s="199"/>
      <c r="C129" s="200"/>
      <c r="D129" s="196" t="s">
        <v>249</v>
      </c>
      <c r="E129" s="201" t="s">
        <v>1</v>
      </c>
      <c r="F129" s="202" t="s">
        <v>1921</v>
      </c>
      <c r="G129" s="200"/>
      <c r="H129" s="203">
        <v>24.545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249</v>
      </c>
      <c r="AU129" s="209" t="s">
        <v>79</v>
      </c>
      <c r="AV129" s="12" t="s">
        <v>79</v>
      </c>
      <c r="AW129" s="12" t="s">
        <v>32</v>
      </c>
      <c r="AX129" s="12" t="s">
        <v>70</v>
      </c>
      <c r="AY129" s="209" t="s">
        <v>238</v>
      </c>
    </row>
    <row r="130" spans="2:51" s="12" customFormat="1" ht="10">
      <c r="B130" s="199"/>
      <c r="C130" s="200"/>
      <c r="D130" s="196" t="s">
        <v>249</v>
      </c>
      <c r="E130" s="201" t="s">
        <v>1</v>
      </c>
      <c r="F130" s="202" t="s">
        <v>1922</v>
      </c>
      <c r="G130" s="200"/>
      <c r="H130" s="203">
        <v>28.598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249</v>
      </c>
      <c r="AU130" s="209" t="s">
        <v>79</v>
      </c>
      <c r="AV130" s="12" t="s">
        <v>79</v>
      </c>
      <c r="AW130" s="12" t="s">
        <v>32</v>
      </c>
      <c r="AX130" s="12" t="s">
        <v>70</v>
      </c>
      <c r="AY130" s="209" t="s">
        <v>238</v>
      </c>
    </row>
    <row r="131" spans="2:51" s="15" customFormat="1" ht="10">
      <c r="B131" s="248"/>
      <c r="C131" s="249"/>
      <c r="D131" s="196" t="s">
        <v>249</v>
      </c>
      <c r="E131" s="250" t="s">
        <v>1871</v>
      </c>
      <c r="F131" s="251" t="s">
        <v>1923</v>
      </c>
      <c r="G131" s="249"/>
      <c r="H131" s="252">
        <v>53.143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249</v>
      </c>
      <c r="AU131" s="258" t="s">
        <v>79</v>
      </c>
      <c r="AV131" s="15" t="s">
        <v>258</v>
      </c>
      <c r="AW131" s="15" t="s">
        <v>32</v>
      </c>
      <c r="AX131" s="15" t="s">
        <v>70</v>
      </c>
      <c r="AY131" s="258" t="s">
        <v>238</v>
      </c>
    </row>
    <row r="132" spans="2:51" s="12" customFormat="1" ht="10">
      <c r="B132" s="199"/>
      <c r="C132" s="200"/>
      <c r="D132" s="196" t="s">
        <v>249</v>
      </c>
      <c r="E132" s="201" t="s">
        <v>1</v>
      </c>
      <c r="F132" s="202" t="s">
        <v>1924</v>
      </c>
      <c r="G132" s="200"/>
      <c r="H132" s="203">
        <v>15.943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249</v>
      </c>
      <c r="AU132" s="209" t="s">
        <v>79</v>
      </c>
      <c r="AV132" s="12" t="s">
        <v>79</v>
      </c>
      <c r="AW132" s="12" t="s">
        <v>32</v>
      </c>
      <c r="AX132" s="12" t="s">
        <v>77</v>
      </c>
      <c r="AY132" s="209" t="s">
        <v>238</v>
      </c>
    </row>
    <row r="133" spans="2:65" s="1" customFormat="1" ht="19" customHeight="1">
      <c r="B133" s="34"/>
      <c r="C133" s="184" t="s">
        <v>294</v>
      </c>
      <c r="D133" s="184" t="s">
        <v>240</v>
      </c>
      <c r="E133" s="185" t="s">
        <v>388</v>
      </c>
      <c r="F133" s="186" t="s">
        <v>389</v>
      </c>
      <c r="G133" s="187" t="s">
        <v>390</v>
      </c>
      <c r="H133" s="188">
        <v>11</v>
      </c>
      <c r="I133" s="189"/>
      <c r="J133" s="190">
        <f>ROUND(I133*H133,2)</f>
        <v>0</v>
      </c>
      <c r="K133" s="186" t="s">
        <v>244</v>
      </c>
      <c r="L133" s="38"/>
      <c r="M133" s="191" t="s">
        <v>1</v>
      </c>
      <c r="N133" s="192" t="s">
        <v>41</v>
      </c>
      <c r="O133" s="60"/>
      <c r="P133" s="193">
        <f>O133*H133</f>
        <v>0</v>
      </c>
      <c r="Q133" s="193">
        <v>0.00688</v>
      </c>
      <c r="R133" s="193">
        <f>Q133*H133</f>
        <v>0.07568</v>
      </c>
      <c r="S133" s="193">
        <v>0</v>
      </c>
      <c r="T133" s="194">
        <f>S133*H133</f>
        <v>0</v>
      </c>
      <c r="AR133" s="17" t="s">
        <v>245</v>
      </c>
      <c r="AT133" s="17" t="s">
        <v>240</v>
      </c>
      <c r="AU133" s="17" t="s">
        <v>79</v>
      </c>
      <c r="AY133" s="17" t="s">
        <v>238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77</v>
      </c>
      <c r="BK133" s="195">
        <f>ROUND(I133*H133,2)</f>
        <v>0</v>
      </c>
      <c r="BL133" s="17" t="s">
        <v>245</v>
      </c>
      <c r="BM133" s="17" t="s">
        <v>1925</v>
      </c>
    </row>
    <row r="134" spans="2:47" s="1" customFormat="1" ht="10">
      <c r="B134" s="34"/>
      <c r="C134" s="35"/>
      <c r="D134" s="196" t="s">
        <v>247</v>
      </c>
      <c r="E134" s="35"/>
      <c r="F134" s="197" t="s">
        <v>392</v>
      </c>
      <c r="G134" s="35"/>
      <c r="H134" s="35"/>
      <c r="I134" s="113"/>
      <c r="J134" s="35"/>
      <c r="K134" s="35"/>
      <c r="L134" s="38"/>
      <c r="M134" s="198"/>
      <c r="N134" s="60"/>
      <c r="O134" s="60"/>
      <c r="P134" s="60"/>
      <c r="Q134" s="60"/>
      <c r="R134" s="60"/>
      <c r="S134" s="60"/>
      <c r="T134" s="61"/>
      <c r="AT134" s="17" t="s">
        <v>247</v>
      </c>
      <c r="AU134" s="17" t="s">
        <v>79</v>
      </c>
    </row>
    <row r="135" spans="2:65" s="1" customFormat="1" ht="19" customHeight="1">
      <c r="B135" s="34"/>
      <c r="C135" s="221" t="s">
        <v>299</v>
      </c>
      <c r="D135" s="221" t="s">
        <v>361</v>
      </c>
      <c r="E135" s="222" t="s">
        <v>398</v>
      </c>
      <c r="F135" s="223" t="s">
        <v>399</v>
      </c>
      <c r="G135" s="224" t="s">
        <v>390</v>
      </c>
      <c r="H135" s="225">
        <v>11.11</v>
      </c>
      <c r="I135" s="226"/>
      <c r="J135" s="227">
        <f>ROUND(I135*H135,2)</f>
        <v>0</v>
      </c>
      <c r="K135" s="223" t="s">
        <v>244</v>
      </c>
      <c r="L135" s="228"/>
      <c r="M135" s="229" t="s">
        <v>1</v>
      </c>
      <c r="N135" s="230" t="s">
        <v>41</v>
      </c>
      <c r="O135" s="60"/>
      <c r="P135" s="193">
        <f>O135*H135</f>
        <v>0</v>
      </c>
      <c r="Q135" s="193">
        <v>0.058</v>
      </c>
      <c r="R135" s="193">
        <f>Q135*H135</f>
        <v>0.64438</v>
      </c>
      <c r="S135" s="193">
        <v>0</v>
      </c>
      <c r="T135" s="194">
        <f>S135*H135</f>
        <v>0</v>
      </c>
      <c r="AR135" s="17" t="s">
        <v>288</v>
      </c>
      <c r="AT135" s="17" t="s">
        <v>361</v>
      </c>
      <c r="AU135" s="17" t="s">
        <v>79</v>
      </c>
      <c r="AY135" s="17" t="s">
        <v>238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77</v>
      </c>
      <c r="BK135" s="195">
        <f>ROUND(I135*H135,2)</f>
        <v>0</v>
      </c>
      <c r="BL135" s="17" t="s">
        <v>245</v>
      </c>
      <c r="BM135" s="17" t="s">
        <v>1926</v>
      </c>
    </row>
    <row r="136" spans="2:47" s="1" customFormat="1" ht="10">
      <c r="B136" s="34"/>
      <c r="C136" s="35"/>
      <c r="D136" s="196" t="s">
        <v>247</v>
      </c>
      <c r="E136" s="35"/>
      <c r="F136" s="197" t="s">
        <v>401</v>
      </c>
      <c r="G136" s="35"/>
      <c r="H136" s="35"/>
      <c r="I136" s="113"/>
      <c r="J136" s="35"/>
      <c r="K136" s="35"/>
      <c r="L136" s="38"/>
      <c r="M136" s="198"/>
      <c r="N136" s="60"/>
      <c r="O136" s="60"/>
      <c r="P136" s="60"/>
      <c r="Q136" s="60"/>
      <c r="R136" s="60"/>
      <c r="S136" s="60"/>
      <c r="T136" s="61"/>
      <c r="AT136" s="17" t="s">
        <v>247</v>
      </c>
      <c r="AU136" s="17" t="s">
        <v>79</v>
      </c>
    </row>
    <row r="137" spans="2:65" s="1" customFormat="1" ht="19" customHeight="1">
      <c r="B137" s="34"/>
      <c r="C137" s="184" t="s">
        <v>305</v>
      </c>
      <c r="D137" s="184" t="s">
        <v>240</v>
      </c>
      <c r="E137" s="185" t="s">
        <v>411</v>
      </c>
      <c r="F137" s="186" t="s">
        <v>412</v>
      </c>
      <c r="G137" s="187" t="s">
        <v>281</v>
      </c>
      <c r="H137" s="188">
        <v>20</v>
      </c>
      <c r="I137" s="189"/>
      <c r="J137" s="190">
        <f>ROUND(I137*H137,2)</f>
        <v>0</v>
      </c>
      <c r="K137" s="186" t="s">
        <v>1</v>
      </c>
      <c r="L137" s="38"/>
      <c r="M137" s="191" t="s">
        <v>1</v>
      </c>
      <c r="N137" s="192" t="s">
        <v>41</v>
      </c>
      <c r="O137" s="60"/>
      <c r="P137" s="193">
        <f>O137*H137</f>
        <v>0</v>
      </c>
      <c r="Q137" s="193">
        <v>0.0012</v>
      </c>
      <c r="R137" s="193">
        <f>Q137*H137</f>
        <v>0.023999999999999997</v>
      </c>
      <c r="S137" s="193">
        <v>1E-05</v>
      </c>
      <c r="T137" s="194">
        <f>S137*H137</f>
        <v>0.0002</v>
      </c>
      <c r="AR137" s="17" t="s">
        <v>245</v>
      </c>
      <c r="AT137" s="17" t="s">
        <v>240</v>
      </c>
      <c r="AU137" s="17" t="s">
        <v>79</v>
      </c>
      <c r="AY137" s="17" t="s">
        <v>238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77</v>
      </c>
      <c r="BK137" s="195">
        <f>ROUND(I137*H137,2)</f>
        <v>0</v>
      </c>
      <c r="BL137" s="17" t="s">
        <v>245</v>
      </c>
      <c r="BM137" s="17" t="s">
        <v>1927</v>
      </c>
    </row>
    <row r="138" spans="2:51" s="12" customFormat="1" ht="10">
      <c r="B138" s="199"/>
      <c r="C138" s="200"/>
      <c r="D138" s="196" t="s">
        <v>249</v>
      </c>
      <c r="E138" s="201" t="s">
        <v>1</v>
      </c>
      <c r="F138" s="202" t="s">
        <v>1928</v>
      </c>
      <c r="G138" s="200"/>
      <c r="H138" s="203">
        <v>20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249</v>
      </c>
      <c r="AU138" s="209" t="s">
        <v>79</v>
      </c>
      <c r="AV138" s="12" t="s">
        <v>79</v>
      </c>
      <c r="AW138" s="12" t="s">
        <v>32</v>
      </c>
      <c r="AX138" s="12" t="s">
        <v>70</v>
      </c>
      <c r="AY138" s="209" t="s">
        <v>238</v>
      </c>
    </row>
    <row r="139" spans="2:51" s="13" customFormat="1" ht="10">
      <c r="B139" s="210"/>
      <c r="C139" s="211"/>
      <c r="D139" s="196" t="s">
        <v>249</v>
      </c>
      <c r="E139" s="212" t="s">
        <v>1</v>
      </c>
      <c r="F139" s="213" t="s">
        <v>252</v>
      </c>
      <c r="G139" s="211"/>
      <c r="H139" s="214">
        <v>20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249</v>
      </c>
      <c r="AU139" s="220" t="s">
        <v>79</v>
      </c>
      <c r="AV139" s="13" t="s">
        <v>245</v>
      </c>
      <c r="AW139" s="13" t="s">
        <v>32</v>
      </c>
      <c r="AX139" s="13" t="s">
        <v>77</v>
      </c>
      <c r="AY139" s="220" t="s">
        <v>238</v>
      </c>
    </row>
    <row r="140" spans="2:65" s="1" customFormat="1" ht="19" customHeight="1">
      <c r="B140" s="34"/>
      <c r="C140" s="184" t="s">
        <v>310</v>
      </c>
      <c r="D140" s="184" t="s">
        <v>240</v>
      </c>
      <c r="E140" s="185" t="s">
        <v>416</v>
      </c>
      <c r="F140" s="186" t="s">
        <v>417</v>
      </c>
      <c r="G140" s="187" t="s">
        <v>281</v>
      </c>
      <c r="H140" s="188">
        <v>20</v>
      </c>
      <c r="I140" s="189"/>
      <c r="J140" s="190">
        <f>ROUND(I140*H140,2)</f>
        <v>0</v>
      </c>
      <c r="K140" s="186" t="s">
        <v>1</v>
      </c>
      <c r="L140" s="38"/>
      <c r="M140" s="191" t="s">
        <v>1</v>
      </c>
      <c r="N140" s="192" t="s">
        <v>41</v>
      </c>
      <c r="O140" s="60"/>
      <c r="P140" s="193">
        <f>O140*H140</f>
        <v>0</v>
      </c>
      <c r="Q140" s="193">
        <v>0.0012</v>
      </c>
      <c r="R140" s="193">
        <f>Q140*H140</f>
        <v>0.023999999999999997</v>
      </c>
      <c r="S140" s="193">
        <v>1E-05</v>
      </c>
      <c r="T140" s="194">
        <f>S140*H140</f>
        <v>0.0002</v>
      </c>
      <c r="AR140" s="17" t="s">
        <v>245</v>
      </c>
      <c r="AT140" s="17" t="s">
        <v>240</v>
      </c>
      <c r="AU140" s="17" t="s">
        <v>79</v>
      </c>
      <c r="AY140" s="17" t="s">
        <v>238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77</v>
      </c>
      <c r="BK140" s="195">
        <f>ROUND(I140*H140,2)</f>
        <v>0</v>
      </c>
      <c r="BL140" s="17" t="s">
        <v>245</v>
      </c>
      <c r="BM140" s="17" t="s">
        <v>1929</v>
      </c>
    </row>
    <row r="141" spans="2:51" s="12" customFormat="1" ht="10">
      <c r="B141" s="199"/>
      <c r="C141" s="200"/>
      <c r="D141" s="196" t="s">
        <v>249</v>
      </c>
      <c r="E141" s="201" t="s">
        <v>1</v>
      </c>
      <c r="F141" s="202" t="s">
        <v>1928</v>
      </c>
      <c r="G141" s="200"/>
      <c r="H141" s="203">
        <v>20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249</v>
      </c>
      <c r="AU141" s="209" t="s">
        <v>79</v>
      </c>
      <c r="AV141" s="12" t="s">
        <v>79</v>
      </c>
      <c r="AW141" s="12" t="s">
        <v>32</v>
      </c>
      <c r="AX141" s="12" t="s">
        <v>77</v>
      </c>
      <c r="AY141" s="209" t="s">
        <v>238</v>
      </c>
    </row>
    <row r="142" spans="2:51" s="13" customFormat="1" ht="10">
      <c r="B142" s="210"/>
      <c r="C142" s="211"/>
      <c r="D142" s="196" t="s">
        <v>249</v>
      </c>
      <c r="E142" s="212" t="s">
        <v>1</v>
      </c>
      <c r="F142" s="213" t="s">
        <v>252</v>
      </c>
      <c r="G142" s="211"/>
      <c r="H142" s="214">
        <v>20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249</v>
      </c>
      <c r="AU142" s="220" t="s">
        <v>79</v>
      </c>
      <c r="AV142" s="13" t="s">
        <v>245</v>
      </c>
      <c r="AW142" s="13" t="s">
        <v>32</v>
      </c>
      <c r="AX142" s="13" t="s">
        <v>70</v>
      </c>
      <c r="AY142" s="220" t="s">
        <v>238</v>
      </c>
    </row>
    <row r="143" spans="2:65" s="1" customFormat="1" ht="19" customHeight="1">
      <c r="B143" s="34"/>
      <c r="C143" s="184" t="s">
        <v>316</v>
      </c>
      <c r="D143" s="184" t="s">
        <v>240</v>
      </c>
      <c r="E143" s="185" t="s">
        <v>420</v>
      </c>
      <c r="F143" s="186" t="s">
        <v>421</v>
      </c>
      <c r="G143" s="187" t="s">
        <v>357</v>
      </c>
      <c r="H143" s="188">
        <v>5.581</v>
      </c>
      <c r="I143" s="189"/>
      <c r="J143" s="190">
        <f>ROUND(I143*H143,2)</f>
        <v>0</v>
      </c>
      <c r="K143" s="186" t="s">
        <v>244</v>
      </c>
      <c r="L143" s="38"/>
      <c r="M143" s="191" t="s">
        <v>1</v>
      </c>
      <c r="N143" s="192" t="s">
        <v>41</v>
      </c>
      <c r="O143" s="60"/>
      <c r="P143" s="193">
        <f>O143*H143</f>
        <v>0</v>
      </c>
      <c r="Q143" s="193">
        <v>0.23458</v>
      </c>
      <c r="R143" s="193">
        <f>Q143*H143</f>
        <v>1.3091909800000001</v>
      </c>
      <c r="S143" s="193">
        <v>0</v>
      </c>
      <c r="T143" s="194">
        <f>S143*H143</f>
        <v>0</v>
      </c>
      <c r="AR143" s="17" t="s">
        <v>245</v>
      </c>
      <c r="AT143" s="17" t="s">
        <v>240</v>
      </c>
      <c r="AU143" s="17" t="s">
        <v>79</v>
      </c>
      <c r="AY143" s="17" t="s">
        <v>238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7" t="s">
        <v>77</v>
      </c>
      <c r="BK143" s="195">
        <f>ROUND(I143*H143,2)</f>
        <v>0</v>
      </c>
      <c r="BL143" s="17" t="s">
        <v>245</v>
      </c>
      <c r="BM143" s="17" t="s">
        <v>1930</v>
      </c>
    </row>
    <row r="144" spans="2:47" s="1" customFormat="1" ht="27">
      <c r="B144" s="34"/>
      <c r="C144" s="35"/>
      <c r="D144" s="196" t="s">
        <v>247</v>
      </c>
      <c r="E144" s="35"/>
      <c r="F144" s="197" t="s">
        <v>1931</v>
      </c>
      <c r="G144" s="35"/>
      <c r="H144" s="35"/>
      <c r="I144" s="113"/>
      <c r="J144" s="35"/>
      <c r="K144" s="35"/>
      <c r="L144" s="38"/>
      <c r="M144" s="198"/>
      <c r="N144" s="60"/>
      <c r="O144" s="60"/>
      <c r="P144" s="60"/>
      <c r="Q144" s="60"/>
      <c r="R144" s="60"/>
      <c r="S144" s="60"/>
      <c r="T144" s="61"/>
      <c r="AT144" s="17" t="s">
        <v>247</v>
      </c>
      <c r="AU144" s="17" t="s">
        <v>79</v>
      </c>
    </row>
    <row r="145" spans="2:51" s="12" customFormat="1" ht="10">
      <c r="B145" s="199"/>
      <c r="C145" s="200"/>
      <c r="D145" s="196" t="s">
        <v>249</v>
      </c>
      <c r="E145" s="201" t="s">
        <v>1506</v>
      </c>
      <c r="F145" s="202" t="s">
        <v>1932</v>
      </c>
      <c r="G145" s="200"/>
      <c r="H145" s="203">
        <v>5.581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249</v>
      </c>
      <c r="AU145" s="209" t="s">
        <v>79</v>
      </c>
      <c r="AV145" s="12" t="s">
        <v>79</v>
      </c>
      <c r="AW145" s="12" t="s">
        <v>32</v>
      </c>
      <c r="AX145" s="12" t="s">
        <v>77</v>
      </c>
      <c r="AY145" s="209" t="s">
        <v>238</v>
      </c>
    </row>
    <row r="146" spans="2:63" s="11" customFormat="1" ht="22.75" customHeight="1">
      <c r="B146" s="168"/>
      <c r="C146" s="169"/>
      <c r="D146" s="170" t="s">
        <v>69</v>
      </c>
      <c r="E146" s="182" t="s">
        <v>245</v>
      </c>
      <c r="F146" s="182" t="s">
        <v>456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SUM(P147:P149)</f>
        <v>0</v>
      </c>
      <c r="Q146" s="176"/>
      <c r="R146" s="177">
        <f>SUM(R147:R149)</f>
        <v>7.906815000000001</v>
      </c>
      <c r="S146" s="176"/>
      <c r="T146" s="178">
        <f>SUM(T147:T149)</f>
        <v>0</v>
      </c>
      <c r="AR146" s="179" t="s">
        <v>77</v>
      </c>
      <c r="AT146" s="180" t="s">
        <v>69</v>
      </c>
      <c r="AU146" s="180" t="s">
        <v>77</v>
      </c>
      <c r="AY146" s="179" t="s">
        <v>238</v>
      </c>
      <c r="BK146" s="181">
        <f>SUM(BK147:BK149)</f>
        <v>0</v>
      </c>
    </row>
    <row r="147" spans="2:65" s="1" customFormat="1" ht="19" customHeight="1">
      <c r="B147" s="34"/>
      <c r="C147" s="184" t="s">
        <v>322</v>
      </c>
      <c r="D147" s="184" t="s">
        <v>240</v>
      </c>
      <c r="E147" s="185" t="s">
        <v>503</v>
      </c>
      <c r="F147" s="186" t="s">
        <v>1933</v>
      </c>
      <c r="G147" s="187" t="s">
        <v>261</v>
      </c>
      <c r="H147" s="188">
        <v>3.375</v>
      </c>
      <c r="I147" s="189"/>
      <c r="J147" s="190">
        <f>ROUND(I147*H147,2)</f>
        <v>0</v>
      </c>
      <c r="K147" s="186" t="s">
        <v>505</v>
      </c>
      <c r="L147" s="38"/>
      <c r="M147" s="191" t="s">
        <v>1</v>
      </c>
      <c r="N147" s="192" t="s">
        <v>41</v>
      </c>
      <c r="O147" s="60"/>
      <c r="P147" s="193">
        <f>O147*H147</f>
        <v>0</v>
      </c>
      <c r="Q147" s="193">
        <v>2.34276</v>
      </c>
      <c r="R147" s="193">
        <f>Q147*H147</f>
        <v>7.906815000000001</v>
      </c>
      <c r="S147" s="193">
        <v>0</v>
      </c>
      <c r="T147" s="194">
        <f>S147*H147</f>
        <v>0</v>
      </c>
      <c r="AR147" s="17" t="s">
        <v>245</v>
      </c>
      <c r="AT147" s="17" t="s">
        <v>240</v>
      </c>
      <c r="AU147" s="17" t="s">
        <v>79</v>
      </c>
      <c r="AY147" s="17" t="s">
        <v>238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77</v>
      </c>
      <c r="BK147" s="195">
        <f>ROUND(I147*H147,2)</f>
        <v>0</v>
      </c>
      <c r="BL147" s="17" t="s">
        <v>245</v>
      </c>
      <c r="BM147" s="17" t="s">
        <v>1934</v>
      </c>
    </row>
    <row r="148" spans="2:47" s="1" customFormat="1" ht="10">
      <c r="B148" s="34"/>
      <c r="C148" s="35"/>
      <c r="D148" s="196" t="s">
        <v>247</v>
      </c>
      <c r="E148" s="35"/>
      <c r="F148" s="197" t="s">
        <v>1933</v>
      </c>
      <c r="G148" s="35"/>
      <c r="H148" s="35"/>
      <c r="I148" s="113"/>
      <c r="J148" s="35"/>
      <c r="K148" s="35"/>
      <c r="L148" s="38"/>
      <c r="M148" s="198"/>
      <c r="N148" s="60"/>
      <c r="O148" s="60"/>
      <c r="P148" s="60"/>
      <c r="Q148" s="60"/>
      <c r="R148" s="60"/>
      <c r="S148" s="60"/>
      <c r="T148" s="61"/>
      <c r="AT148" s="17" t="s">
        <v>247</v>
      </c>
      <c r="AU148" s="17" t="s">
        <v>79</v>
      </c>
    </row>
    <row r="149" spans="2:51" s="12" customFormat="1" ht="10">
      <c r="B149" s="199"/>
      <c r="C149" s="200"/>
      <c r="D149" s="196" t="s">
        <v>249</v>
      </c>
      <c r="E149" s="201" t="s">
        <v>1</v>
      </c>
      <c r="F149" s="202" t="s">
        <v>1935</v>
      </c>
      <c r="G149" s="200"/>
      <c r="H149" s="203">
        <v>3.375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249</v>
      </c>
      <c r="AU149" s="209" t="s">
        <v>79</v>
      </c>
      <c r="AV149" s="12" t="s">
        <v>79</v>
      </c>
      <c r="AW149" s="12" t="s">
        <v>32</v>
      </c>
      <c r="AX149" s="12" t="s">
        <v>77</v>
      </c>
      <c r="AY149" s="209" t="s">
        <v>238</v>
      </c>
    </row>
    <row r="150" spans="2:63" s="11" customFormat="1" ht="22.75" customHeight="1">
      <c r="B150" s="168"/>
      <c r="C150" s="169"/>
      <c r="D150" s="170" t="s">
        <v>69</v>
      </c>
      <c r="E150" s="182" t="s">
        <v>278</v>
      </c>
      <c r="F150" s="182" t="s">
        <v>543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SUM(P151:P168)</f>
        <v>0</v>
      </c>
      <c r="Q150" s="176"/>
      <c r="R150" s="177">
        <f>SUM(R151:R168)</f>
        <v>10.670053439999998</v>
      </c>
      <c r="S150" s="176"/>
      <c r="T150" s="178">
        <f>SUM(T151:T168)</f>
        <v>0</v>
      </c>
      <c r="AR150" s="179" t="s">
        <v>77</v>
      </c>
      <c r="AT150" s="180" t="s">
        <v>69</v>
      </c>
      <c r="AU150" s="180" t="s">
        <v>77</v>
      </c>
      <c r="AY150" s="179" t="s">
        <v>238</v>
      </c>
      <c r="BK150" s="181">
        <f>SUM(BK151:BK168)</f>
        <v>0</v>
      </c>
    </row>
    <row r="151" spans="2:65" s="1" customFormat="1" ht="19" customHeight="1">
      <c r="B151" s="34"/>
      <c r="C151" s="184" t="s">
        <v>8</v>
      </c>
      <c r="D151" s="184" t="s">
        <v>240</v>
      </c>
      <c r="E151" s="185" t="s">
        <v>545</v>
      </c>
      <c r="F151" s="186" t="s">
        <v>546</v>
      </c>
      <c r="G151" s="187" t="s">
        <v>357</v>
      </c>
      <c r="H151" s="188">
        <v>117.448</v>
      </c>
      <c r="I151" s="189"/>
      <c r="J151" s="190">
        <f>ROUND(I151*H151,2)</f>
        <v>0</v>
      </c>
      <c r="K151" s="186" t="s">
        <v>244</v>
      </c>
      <c r="L151" s="38"/>
      <c r="M151" s="191" t="s">
        <v>1</v>
      </c>
      <c r="N151" s="192" t="s">
        <v>41</v>
      </c>
      <c r="O151" s="60"/>
      <c r="P151" s="193">
        <f>O151*H151</f>
        <v>0</v>
      </c>
      <c r="Q151" s="193">
        <v>0.00028</v>
      </c>
      <c r="R151" s="193">
        <f>Q151*H151</f>
        <v>0.032885439999999995</v>
      </c>
      <c r="S151" s="193">
        <v>0</v>
      </c>
      <c r="T151" s="194">
        <f>S151*H151</f>
        <v>0</v>
      </c>
      <c r="AR151" s="17" t="s">
        <v>245</v>
      </c>
      <c r="AT151" s="17" t="s">
        <v>240</v>
      </c>
      <c r="AU151" s="17" t="s">
        <v>79</v>
      </c>
      <c r="AY151" s="17" t="s">
        <v>238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7" t="s">
        <v>77</v>
      </c>
      <c r="BK151" s="195">
        <f>ROUND(I151*H151,2)</f>
        <v>0</v>
      </c>
      <c r="BL151" s="17" t="s">
        <v>245</v>
      </c>
      <c r="BM151" s="17" t="s">
        <v>1936</v>
      </c>
    </row>
    <row r="152" spans="2:47" s="1" customFormat="1" ht="18">
      <c r="B152" s="34"/>
      <c r="C152" s="35"/>
      <c r="D152" s="196" t="s">
        <v>247</v>
      </c>
      <c r="E152" s="35"/>
      <c r="F152" s="197" t="s">
        <v>548</v>
      </c>
      <c r="G152" s="35"/>
      <c r="H152" s="35"/>
      <c r="I152" s="113"/>
      <c r="J152" s="35"/>
      <c r="K152" s="35"/>
      <c r="L152" s="38"/>
      <c r="M152" s="198"/>
      <c r="N152" s="60"/>
      <c r="O152" s="60"/>
      <c r="P152" s="60"/>
      <c r="Q152" s="60"/>
      <c r="R152" s="60"/>
      <c r="S152" s="60"/>
      <c r="T152" s="61"/>
      <c r="AT152" s="17" t="s">
        <v>247</v>
      </c>
      <c r="AU152" s="17" t="s">
        <v>79</v>
      </c>
    </row>
    <row r="153" spans="2:51" s="12" customFormat="1" ht="10">
      <c r="B153" s="199"/>
      <c r="C153" s="200"/>
      <c r="D153" s="196" t="s">
        <v>249</v>
      </c>
      <c r="E153" s="201" t="s">
        <v>1</v>
      </c>
      <c r="F153" s="202" t="s">
        <v>1937</v>
      </c>
      <c r="G153" s="200"/>
      <c r="H153" s="203">
        <v>117.448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249</v>
      </c>
      <c r="AU153" s="209" t="s">
        <v>79</v>
      </c>
      <c r="AV153" s="12" t="s">
        <v>79</v>
      </c>
      <c r="AW153" s="12" t="s">
        <v>32</v>
      </c>
      <c r="AX153" s="12" t="s">
        <v>77</v>
      </c>
      <c r="AY153" s="209" t="s">
        <v>238</v>
      </c>
    </row>
    <row r="154" spans="2:65" s="1" customFormat="1" ht="19" customHeight="1">
      <c r="B154" s="34"/>
      <c r="C154" s="184" t="s">
        <v>330</v>
      </c>
      <c r="D154" s="184" t="s">
        <v>240</v>
      </c>
      <c r="E154" s="185" t="s">
        <v>550</v>
      </c>
      <c r="F154" s="186" t="s">
        <v>551</v>
      </c>
      <c r="G154" s="187" t="s">
        <v>357</v>
      </c>
      <c r="H154" s="188">
        <v>117.448</v>
      </c>
      <c r="I154" s="189"/>
      <c r="J154" s="190">
        <f>ROUND(I154*H154,2)</f>
        <v>0</v>
      </c>
      <c r="K154" s="186" t="s">
        <v>244</v>
      </c>
      <c r="L154" s="38"/>
      <c r="M154" s="191" t="s">
        <v>1</v>
      </c>
      <c r="N154" s="192" t="s">
        <v>41</v>
      </c>
      <c r="O154" s="60"/>
      <c r="P154" s="193">
        <f>O154*H154</f>
        <v>0</v>
      </c>
      <c r="Q154" s="193">
        <v>0.021</v>
      </c>
      <c r="R154" s="193">
        <f>Q154*H154</f>
        <v>2.466408</v>
      </c>
      <c r="S154" s="193">
        <v>0</v>
      </c>
      <c r="T154" s="194">
        <f>S154*H154</f>
        <v>0</v>
      </c>
      <c r="AR154" s="17" t="s">
        <v>245</v>
      </c>
      <c r="AT154" s="17" t="s">
        <v>240</v>
      </c>
      <c r="AU154" s="17" t="s">
        <v>79</v>
      </c>
      <c r="AY154" s="17" t="s">
        <v>238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77</v>
      </c>
      <c r="BK154" s="195">
        <f>ROUND(I154*H154,2)</f>
        <v>0</v>
      </c>
      <c r="BL154" s="17" t="s">
        <v>245</v>
      </c>
      <c r="BM154" s="17" t="s">
        <v>1938</v>
      </c>
    </row>
    <row r="155" spans="2:47" s="1" customFormat="1" ht="18">
      <c r="B155" s="34"/>
      <c r="C155" s="35"/>
      <c r="D155" s="196" t="s">
        <v>247</v>
      </c>
      <c r="E155" s="35"/>
      <c r="F155" s="197" t="s">
        <v>553</v>
      </c>
      <c r="G155" s="35"/>
      <c r="H155" s="35"/>
      <c r="I155" s="113"/>
      <c r="J155" s="35"/>
      <c r="K155" s="35"/>
      <c r="L155" s="38"/>
      <c r="M155" s="198"/>
      <c r="N155" s="60"/>
      <c r="O155" s="60"/>
      <c r="P155" s="60"/>
      <c r="Q155" s="60"/>
      <c r="R155" s="60"/>
      <c r="S155" s="60"/>
      <c r="T155" s="61"/>
      <c r="AT155" s="17" t="s">
        <v>247</v>
      </c>
      <c r="AU155" s="17" t="s">
        <v>79</v>
      </c>
    </row>
    <row r="156" spans="2:51" s="12" customFormat="1" ht="10">
      <c r="B156" s="199"/>
      <c r="C156" s="200"/>
      <c r="D156" s="196" t="s">
        <v>249</v>
      </c>
      <c r="E156" s="201" t="s">
        <v>1</v>
      </c>
      <c r="F156" s="202" t="s">
        <v>1937</v>
      </c>
      <c r="G156" s="200"/>
      <c r="H156" s="203">
        <v>117.448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249</v>
      </c>
      <c r="AU156" s="209" t="s">
        <v>79</v>
      </c>
      <c r="AV156" s="12" t="s">
        <v>79</v>
      </c>
      <c r="AW156" s="12" t="s">
        <v>32</v>
      </c>
      <c r="AX156" s="12" t="s">
        <v>77</v>
      </c>
      <c r="AY156" s="209" t="s">
        <v>238</v>
      </c>
    </row>
    <row r="157" spans="2:65" s="1" customFormat="1" ht="19" customHeight="1">
      <c r="B157" s="34"/>
      <c r="C157" s="184" t="s">
        <v>337</v>
      </c>
      <c r="D157" s="184" t="s">
        <v>240</v>
      </c>
      <c r="E157" s="185" t="s">
        <v>1939</v>
      </c>
      <c r="F157" s="186" t="s">
        <v>1940</v>
      </c>
      <c r="G157" s="187" t="s">
        <v>357</v>
      </c>
      <c r="H157" s="188">
        <v>30</v>
      </c>
      <c r="I157" s="189"/>
      <c r="J157" s="190">
        <f>ROUND(I157*H157,2)</f>
        <v>0</v>
      </c>
      <c r="K157" s="186" t="s">
        <v>1</v>
      </c>
      <c r="L157" s="38"/>
      <c r="M157" s="191" t="s">
        <v>1</v>
      </c>
      <c r="N157" s="192" t="s">
        <v>41</v>
      </c>
      <c r="O157" s="60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17" t="s">
        <v>245</v>
      </c>
      <c r="AT157" s="17" t="s">
        <v>240</v>
      </c>
      <c r="AU157" s="17" t="s">
        <v>79</v>
      </c>
      <c r="AY157" s="17" t="s">
        <v>238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7" t="s">
        <v>77</v>
      </c>
      <c r="BK157" s="195">
        <f>ROUND(I157*H157,2)</f>
        <v>0</v>
      </c>
      <c r="BL157" s="17" t="s">
        <v>245</v>
      </c>
      <c r="BM157" s="17" t="s">
        <v>1941</v>
      </c>
    </row>
    <row r="158" spans="2:65" s="1" customFormat="1" ht="19" customHeight="1">
      <c r="B158" s="34"/>
      <c r="C158" s="184" t="s">
        <v>344</v>
      </c>
      <c r="D158" s="184" t="s">
        <v>240</v>
      </c>
      <c r="E158" s="185" t="s">
        <v>1942</v>
      </c>
      <c r="F158" s="186" t="s">
        <v>1943</v>
      </c>
      <c r="G158" s="187" t="s">
        <v>357</v>
      </c>
      <c r="H158" s="188">
        <v>477.4</v>
      </c>
      <c r="I158" s="189"/>
      <c r="J158" s="190">
        <f>ROUND(I158*H158,2)</f>
        <v>0</v>
      </c>
      <c r="K158" s="186" t="s">
        <v>244</v>
      </c>
      <c r="L158" s="38"/>
      <c r="M158" s="191" t="s">
        <v>1</v>
      </c>
      <c r="N158" s="192" t="s">
        <v>41</v>
      </c>
      <c r="O158" s="60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AR158" s="17" t="s">
        <v>245</v>
      </c>
      <c r="AT158" s="17" t="s">
        <v>240</v>
      </c>
      <c r="AU158" s="17" t="s">
        <v>79</v>
      </c>
      <c r="AY158" s="17" t="s">
        <v>238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77</v>
      </c>
      <c r="BK158" s="195">
        <f>ROUND(I158*H158,2)</f>
        <v>0</v>
      </c>
      <c r="BL158" s="17" t="s">
        <v>245</v>
      </c>
      <c r="BM158" s="17" t="s">
        <v>1944</v>
      </c>
    </row>
    <row r="159" spans="2:47" s="1" customFormat="1" ht="10">
      <c r="B159" s="34"/>
      <c r="C159" s="35"/>
      <c r="D159" s="196" t="s">
        <v>247</v>
      </c>
      <c r="E159" s="35"/>
      <c r="F159" s="197" t="s">
        <v>1945</v>
      </c>
      <c r="G159" s="35"/>
      <c r="H159" s="35"/>
      <c r="I159" s="113"/>
      <c r="J159" s="35"/>
      <c r="K159" s="35"/>
      <c r="L159" s="38"/>
      <c r="M159" s="198"/>
      <c r="N159" s="60"/>
      <c r="O159" s="60"/>
      <c r="P159" s="60"/>
      <c r="Q159" s="60"/>
      <c r="R159" s="60"/>
      <c r="S159" s="60"/>
      <c r="T159" s="61"/>
      <c r="AT159" s="17" t="s">
        <v>247</v>
      </c>
      <c r="AU159" s="17" t="s">
        <v>79</v>
      </c>
    </row>
    <row r="160" spans="2:51" s="12" customFormat="1" ht="10">
      <c r="B160" s="199"/>
      <c r="C160" s="200"/>
      <c r="D160" s="196" t="s">
        <v>249</v>
      </c>
      <c r="E160" s="201" t="s">
        <v>1</v>
      </c>
      <c r="F160" s="202" t="s">
        <v>146</v>
      </c>
      <c r="G160" s="200"/>
      <c r="H160" s="203">
        <v>477.4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249</v>
      </c>
      <c r="AU160" s="209" t="s">
        <v>79</v>
      </c>
      <c r="AV160" s="12" t="s">
        <v>79</v>
      </c>
      <c r="AW160" s="12" t="s">
        <v>32</v>
      </c>
      <c r="AX160" s="12" t="s">
        <v>77</v>
      </c>
      <c r="AY160" s="209" t="s">
        <v>238</v>
      </c>
    </row>
    <row r="161" spans="2:65" s="1" customFormat="1" ht="19" customHeight="1">
      <c r="B161" s="34"/>
      <c r="C161" s="184" t="s">
        <v>349</v>
      </c>
      <c r="D161" s="184" t="s">
        <v>240</v>
      </c>
      <c r="E161" s="185" t="s">
        <v>1946</v>
      </c>
      <c r="F161" s="186" t="s">
        <v>1947</v>
      </c>
      <c r="G161" s="187" t="s">
        <v>357</v>
      </c>
      <c r="H161" s="188">
        <v>260</v>
      </c>
      <c r="I161" s="189"/>
      <c r="J161" s="190">
        <f>ROUND(I161*H161,2)</f>
        <v>0</v>
      </c>
      <c r="K161" s="186" t="s">
        <v>244</v>
      </c>
      <c r="L161" s="38"/>
      <c r="M161" s="191" t="s">
        <v>1</v>
      </c>
      <c r="N161" s="192" t="s">
        <v>41</v>
      </c>
      <c r="O161" s="60"/>
      <c r="P161" s="193">
        <f>O161*H161</f>
        <v>0</v>
      </c>
      <c r="Q161" s="193">
        <v>0.0306</v>
      </c>
      <c r="R161" s="193">
        <f>Q161*H161</f>
        <v>7.9559999999999995</v>
      </c>
      <c r="S161" s="193">
        <v>0</v>
      </c>
      <c r="T161" s="194">
        <f>S161*H161</f>
        <v>0</v>
      </c>
      <c r="AR161" s="17" t="s">
        <v>245</v>
      </c>
      <c r="AT161" s="17" t="s">
        <v>240</v>
      </c>
      <c r="AU161" s="17" t="s">
        <v>79</v>
      </c>
      <c r="AY161" s="17" t="s">
        <v>238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77</v>
      </c>
      <c r="BK161" s="195">
        <f>ROUND(I161*H161,2)</f>
        <v>0</v>
      </c>
      <c r="BL161" s="17" t="s">
        <v>245</v>
      </c>
      <c r="BM161" s="17" t="s">
        <v>1948</v>
      </c>
    </row>
    <row r="162" spans="2:47" s="1" customFormat="1" ht="10">
      <c r="B162" s="34"/>
      <c r="C162" s="35"/>
      <c r="D162" s="196" t="s">
        <v>247</v>
      </c>
      <c r="E162" s="35"/>
      <c r="F162" s="197" t="s">
        <v>1949</v>
      </c>
      <c r="G162" s="35"/>
      <c r="H162" s="35"/>
      <c r="I162" s="113"/>
      <c r="J162" s="35"/>
      <c r="K162" s="35"/>
      <c r="L162" s="38"/>
      <c r="M162" s="198"/>
      <c r="N162" s="60"/>
      <c r="O162" s="60"/>
      <c r="P162" s="60"/>
      <c r="Q162" s="60"/>
      <c r="R162" s="60"/>
      <c r="S162" s="60"/>
      <c r="T162" s="61"/>
      <c r="AT162" s="17" t="s">
        <v>247</v>
      </c>
      <c r="AU162" s="17" t="s">
        <v>79</v>
      </c>
    </row>
    <row r="163" spans="2:51" s="12" customFormat="1" ht="10">
      <c r="B163" s="199"/>
      <c r="C163" s="200"/>
      <c r="D163" s="196" t="s">
        <v>249</v>
      </c>
      <c r="E163" s="201" t="s">
        <v>1</v>
      </c>
      <c r="F163" s="202" t="s">
        <v>1950</v>
      </c>
      <c r="G163" s="200"/>
      <c r="H163" s="203">
        <v>260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249</v>
      </c>
      <c r="AU163" s="209" t="s">
        <v>79</v>
      </c>
      <c r="AV163" s="12" t="s">
        <v>79</v>
      </c>
      <c r="AW163" s="12" t="s">
        <v>32</v>
      </c>
      <c r="AX163" s="12" t="s">
        <v>77</v>
      </c>
      <c r="AY163" s="209" t="s">
        <v>238</v>
      </c>
    </row>
    <row r="164" spans="2:65" s="1" customFormat="1" ht="19" customHeight="1">
      <c r="B164" s="34"/>
      <c r="C164" s="184" t="s">
        <v>354</v>
      </c>
      <c r="D164" s="184" t="s">
        <v>240</v>
      </c>
      <c r="E164" s="185" t="s">
        <v>680</v>
      </c>
      <c r="F164" s="186" t="s">
        <v>681</v>
      </c>
      <c r="G164" s="187" t="s">
        <v>390</v>
      </c>
      <c r="H164" s="188">
        <v>7</v>
      </c>
      <c r="I164" s="189"/>
      <c r="J164" s="190">
        <f>ROUND(I164*H164,2)</f>
        <v>0</v>
      </c>
      <c r="K164" s="186" t="s">
        <v>244</v>
      </c>
      <c r="L164" s="38"/>
      <c r="M164" s="191" t="s">
        <v>1</v>
      </c>
      <c r="N164" s="192" t="s">
        <v>41</v>
      </c>
      <c r="O164" s="60"/>
      <c r="P164" s="193">
        <f>O164*H164</f>
        <v>0</v>
      </c>
      <c r="Q164" s="193">
        <v>0.01698</v>
      </c>
      <c r="R164" s="193">
        <f>Q164*H164</f>
        <v>0.11886</v>
      </c>
      <c r="S164" s="193">
        <v>0</v>
      </c>
      <c r="T164" s="194">
        <f>S164*H164</f>
        <v>0</v>
      </c>
      <c r="AR164" s="17" t="s">
        <v>245</v>
      </c>
      <c r="AT164" s="17" t="s">
        <v>240</v>
      </c>
      <c r="AU164" s="17" t="s">
        <v>79</v>
      </c>
      <c r="AY164" s="17" t="s">
        <v>238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7" t="s">
        <v>77</v>
      </c>
      <c r="BK164" s="195">
        <f>ROUND(I164*H164,2)</f>
        <v>0</v>
      </c>
      <c r="BL164" s="17" t="s">
        <v>245</v>
      </c>
      <c r="BM164" s="17" t="s">
        <v>1951</v>
      </c>
    </row>
    <row r="165" spans="2:47" s="1" customFormat="1" ht="18">
      <c r="B165" s="34"/>
      <c r="C165" s="35"/>
      <c r="D165" s="196" t="s">
        <v>247</v>
      </c>
      <c r="E165" s="35"/>
      <c r="F165" s="197" t="s">
        <v>683</v>
      </c>
      <c r="G165" s="35"/>
      <c r="H165" s="35"/>
      <c r="I165" s="113"/>
      <c r="J165" s="35"/>
      <c r="K165" s="35"/>
      <c r="L165" s="38"/>
      <c r="M165" s="198"/>
      <c r="N165" s="60"/>
      <c r="O165" s="60"/>
      <c r="P165" s="60"/>
      <c r="Q165" s="60"/>
      <c r="R165" s="60"/>
      <c r="S165" s="60"/>
      <c r="T165" s="61"/>
      <c r="AT165" s="17" t="s">
        <v>247</v>
      </c>
      <c r="AU165" s="17" t="s">
        <v>79</v>
      </c>
    </row>
    <row r="166" spans="2:65" s="1" customFormat="1" ht="14.5" customHeight="1">
      <c r="B166" s="34"/>
      <c r="C166" s="221" t="s">
        <v>7</v>
      </c>
      <c r="D166" s="221" t="s">
        <v>361</v>
      </c>
      <c r="E166" s="222" t="s">
        <v>1952</v>
      </c>
      <c r="F166" s="223" t="s">
        <v>1953</v>
      </c>
      <c r="G166" s="224" t="s">
        <v>390</v>
      </c>
      <c r="H166" s="225">
        <v>6</v>
      </c>
      <c r="I166" s="226"/>
      <c r="J166" s="227">
        <f>ROUND(I166*H166,2)</f>
        <v>0</v>
      </c>
      <c r="K166" s="223" t="s">
        <v>1</v>
      </c>
      <c r="L166" s="228"/>
      <c r="M166" s="229" t="s">
        <v>1</v>
      </c>
      <c r="N166" s="230" t="s">
        <v>41</v>
      </c>
      <c r="O166" s="60"/>
      <c r="P166" s="193">
        <f>O166*H166</f>
        <v>0</v>
      </c>
      <c r="Q166" s="193">
        <v>0.0137</v>
      </c>
      <c r="R166" s="193">
        <f>Q166*H166</f>
        <v>0.0822</v>
      </c>
      <c r="S166" s="193">
        <v>0</v>
      </c>
      <c r="T166" s="194">
        <f>S166*H166</f>
        <v>0</v>
      </c>
      <c r="AR166" s="17" t="s">
        <v>288</v>
      </c>
      <c r="AT166" s="17" t="s">
        <v>361</v>
      </c>
      <c r="AU166" s="17" t="s">
        <v>79</v>
      </c>
      <c r="AY166" s="17" t="s">
        <v>238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7" t="s">
        <v>77</v>
      </c>
      <c r="BK166" s="195">
        <f>ROUND(I166*H166,2)</f>
        <v>0</v>
      </c>
      <c r="BL166" s="17" t="s">
        <v>245</v>
      </c>
      <c r="BM166" s="17" t="s">
        <v>1954</v>
      </c>
    </row>
    <row r="167" spans="2:65" s="1" customFormat="1" ht="14.5" customHeight="1">
      <c r="B167" s="34"/>
      <c r="C167" s="221" t="s">
        <v>367</v>
      </c>
      <c r="D167" s="221" t="s">
        <v>361</v>
      </c>
      <c r="E167" s="222" t="s">
        <v>1955</v>
      </c>
      <c r="F167" s="223" t="s">
        <v>1956</v>
      </c>
      <c r="G167" s="224" t="s">
        <v>390</v>
      </c>
      <c r="H167" s="225">
        <v>1</v>
      </c>
      <c r="I167" s="226"/>
      <c r="J167" s="227">
        <f>ROUND(I167*H167,2)</f>
        <v>0</v>
      </c>
      <c r="K167" s="223" t="s">
        <v>1</v>
      </c>
      <c r="L167" s="228"/>
      <c r="M167" s="229" t="s">
        <v>1</v>
      </c>
      <c r="N167" s="230" t="s">
        <v>41</v>
      </c>
      <c r="O167" s="60"/>
      <c r="P167" s="193">
        <f>O167*H167</f>
        <v>0</v>
      </c>
      <c r="Q167" s="193">
        <v>0.0137</v>
      </c>
      <c r="R167" s="193">
        <f>Q167*H167</f>
        <v>0.0137</v>
      </c>
      <c r="S167" s="193">
        <v>0</v>
      </c>
      <c r="T167" s="194">
        <f>S167*H167</f>
        <v>0</v>
      </c>
      <c r="AR167" s="17" t="s">
        <v>288</v>
      </c>
      <c r="AT167" s="17" t="s">
        <v>361</v>
      </c>
      <c r="AU167" s="17" t="s">
        <v>79</v>
      </c>
      <c r="AY167" s="17" t="s">
        <v>238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7" t="s">
        <v>77</v>
      </c>
      <c r="BK167" s="195">
        <f>ROUND(I167*H167,2)</f>
        <v>0</v>
      </c>
      <c r="BL167" s="17" t="s">
        <v>245</v>
      </c>
      <c r="BM167" s="17" t="s">
        <v>1957</v>
      </c>
    </row>
    <row r="168" spans="2:51" s="12" customFormat="1" ht="10">
      <c r="B168" s="199"/>
      <c r="C168" s="200"/>
      <c r="D168" s="196" t="s">
        <v>249</v>
      </c>
      <c r="E168" s="201" t="s">
        <v>1</v>
      </c>
      <c r="F168" s="202" t="s">
        <v>77</v>
      </c>
      <c r="G168" s="200"/>
      <c r="H168" s="203">
        <v>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249</v>
      </c>
      <c r="AU168" s="209" t="s">
        <v>79</v>
      </c>
      <c r="AV168" s="12" t="s">
        <v>79</v>
      </c>
      <c r="AW168" s="12" t="s">
        <v>32</v>
      </c>
      <c r="AX168" s="12" t="s">
        <v>77</v>
      </c>
      <c r="AY168" s="209" t="s">
        <v>238</v>
      </c>
    </row>
    <row r="169" spans="2:63" s="11" customFormat="1" ht="22.75" customHeight="1">
      <c r="B169" s="168"/>
      <c r="C169" s="169"/>
      <c r="D169" s="170" t="s">
        <v>69</v>
      </c>
      <c r="E169" s="182" t="s">
        <v>294</v>
      </c>
      <c r="F169" s="182" t="s">
        <v>691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SUM(P170:P270)</f>
        <v>0</v>
      </c>
      <c r="Q169" s="176"/>
      <c r="R169" s="177">
        <f>SUM(R170:R270)</f>
        <v>42.276427999999996</v>
      </c>
      <c r="S169" s="176"/>
      <c r="T169" s="178">
        <f>SUM(T170:T270)</f>
        <v>66.82739600000001</v>
      </c>
      <c r="AR169" s="179" t="s">
        <v>77</v>
      </c>
      <c r="AT169" s="180" t="s">
        <v>69</v>
      </c>
      <c r="AU169" s="180" t="s">
        <v>77</v>
      </c>
      <c r="AY169" s="179" t="s">
        <v>238</v>
      </c>
      <c r="BK169" s="181">
        <f>SUM(BK170:BK270)</f>
        <v>0</v>
      </c>
    </row>
    <row r="170" spans="2:65" s="1" customFormat="1" ht="19" customHeight="1">
      <c r="B170" s="34"/>
      <c r="C170" s="184" t="s">
        <v>374</v>
      </c>
      <c r="D170" s="184" t="s">
        <v>240</v>
      </c>
      <c r="E170" s="185" t="s">
        <v>1958</v>
      </c>
      <c r="F170" s="186" t="s">
        <v>1959</v>
      </c>
      <c r="G170" s="187" t="s">
        <v>281</v>
      </c>
      <c r="H170" s="188">
        <v>5</v>
      </c>
      <c r="I170" s="189"/>
      <c r="J170" s="190">
        <f>ROUND(I170*H170,2)</f>
        <v>0</v>
      </c>
      <c r="K170" s="186" t="s">
        <v>244</v>
      </c>
      <c r="L170" s="38"/>
      <c r="M170" s="191" t="s">
        <v>1</v>
      </c>
      <c r="N170" s="192" t="s">
        <v>41</v>
      </c>
      <c r="O170" s="60"/>
      <c r="P170" s="193">
        <f>O170*H170</f>
        <v>0</v>
      </c>
      <c r="Q170" s="193">
        <v>0.04008</v>
      </c>
      <c r="R170" s="193">
        <f>Q170*H170</f>
        <v>0.2004</v>
      </c>
      <c r="S170" s="193">
        <v>0</v>
      </c>
      <c r="T170" s="194">
        <f>S170*H170</f>
        <v>0</v>
      </c>
      <c r="AR170" s="17" t="s">
        <v>245</v>
      </c>
      <c r="AT170" s="17" t="s">
        <v>240</v>
      </c>
      <c r="AU170" s="17" t="s">
        <v>79</v>
      </c>
      <c r="AY170" s="17" t="s">
        <v>238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7" t="s">
        <v>77</v>
      </c>
      <c r="BK170" s="195">
        <f>ROUND(I170*H170,2)</f>
        <v>0</v>
      </c>
      <c r="BL170" s="17" t="s">
        <v>245</v>
      </c>
      <c r="BM170" s="17" t="s">
        <v>1960</v>
      </c>
    </row>
    <row r="171" spans="2:47" s="1" customFormat="1" ht="10">
      <c r="B171" s="34"/>
      <c r="C171" s="35"/>
      <c r="D171" s="196" t="s">
        <v>247</v>
      </c>
      <c r="E171" s="35"/>
      <c r="F171" s="197" t="s">
        <v>1961</v>
      </c>
      <c r="G171" s="35"/>
      <c r="H171" s="35"/>
      <c r="I171" s="113"/>
      <c r="J171" s="35"/>
      <c r="K171" s="35"/>
      <c r="L171" s="38"/>
      <c r="M171" s="198"/>
      <c r="N171" s="60"/>
      <c r="O171" s="60"/>
      <c r="P171" s="60"/>
      <c r="Q171" s="60"/>
      <c r="R171" s="60"/>
      <c r="S171" s="60"/>
      <c r="T171" s="61"/>
      <c r="AT171" s="17" t="s">
        <v>247</v>
      </c>
      <c r="AU171" s="17" t="s">
        <v>79</v>
      </c>
    </row>
    <row r="172" spans="2:51" s="12" customFormat="1" ht="10">
      <c r="B172" s="199"/>
      <c r="C172" s="200"/>
      <c r="D172" s="196" t="s">
        <v>249</v>
      </c>
      <c r="E172" s="201" t="s">
        <v>1</v>
      </c>
      <c r="F172" s="202" t="s">
        <v>1962</v>
      </c>
      <c r="G172" s="200"/>
      <c r="H172" s="203">
        <v>5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249</v>
      </c>
      <c r="AU172" s="209" t="s">
        <v>79</v>
      </c>
      <c r="AV172" s="12" t="s">
        <v>79</v>
      </c>
      <c r="AW172" s="12" t="s">
        <v>32</v>
      </c>
      <c r="AX172" s="12" t="s">
        <v>77</v>
      </c>
      <c r="AY172" s="209" t="s">
        <v>238</v>
      </c>
    </row>
    <row r="173" spans="2:65" s="1" customFormat="1" ht="14.5" customHeight="1">
      <c r="B173" s="34"/>
      <c r="C173" s="221" t="s">
        <v>381</v>
      </c>
      <c r="D173" s="221" t="s">
        <v>361</v>
      </c>
      <c r="E173" s="222" t="s">
        <v>1963</v>
      </c>
      <c r="F173" s="223" t="s">
        <v>1964</v>
      </c>
      <c r="G173" s="224" t="s">
        <v>466</v>
      </c>
      <c r="H173" s="225">
        <v>85</v>
      </c>
      <c r="I173" s="226"/>
      <c r="J173" s="227">
        <f>ROUND(I173*H173,2)</f>
        <v>0</v>
      </c>
      <c r="K173" s="223" t="s">
        <v>1</v>
      </c>
      <c r="L173" s="228"/>
      <c r="M173" s="229" t="s">
        <v>1</v>
      </c>
      <c r="N173" s="230" t="s">
        <v>41</v>
      </c>
      <c r="O173" s="60"/>
      <c r="P173" s="193">
        <f>O173*H173</f>
        <v>0</v>
      </c>
      <c r="Q173" s="193">
        <v>0.001</v>
      </c>
      <c r="R173" s="193">
        <f>Q173*H173</f>
        <v>0.085</v>
      </c>
      <c r="S173" s="193">
        <v>0</v>
      </c>
      <c r="T173" s="194">
        <f>S173*H173</f>
        <v>0</v>
      </c>
      <c r="AR173" s="17" t="s">
        <v>288</v>
      </c>
      <c r="AT173" s="17" t="s">
        <v>361</v>
      </c>
      <c r="AU173" s="17" t="s">
        <v>79</v>
      </c>
      <c r="AY173" s="17" t="s">
        <v>238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7" t="s">
        <v>77</v>
      </c>
      <c r="BK173" s="195">
        <f>ROUND(I173*H173,2)</f>
        <v>0</v>
      </c>
      <c r="BL173" s="17" t="s">
        <v>245</v>
      </c>
      <c r="BM173" s="17" t="s">
        <v>1965</v>
      </c>
    </row>
    <row r="174" spans="2:47" s="1" customFormat="1" ht="10">
      <c r="B174" s="34"/>
      <c r="C174" s="35"/>
      <c r="D174" s="196" t="s">
        <v>247</v>
      </c>
      <c r="E174" s="35"/>
      <c r="F174" s="197" t="s">
        <v>1964</v>
      </c>
      <c r="G174" s="35"/>
      <c r="H174" s="35"/>
      <c r="I174" s="113"/>
      <c r="J174" s="35"/>
      <c r="K174" s="35"/>
      <c r="L174" s="38"/>
      <c r="M174" s="198"/>
      <c r="N174" s="60"/>
      <c r="O174" s="60"/>
      <c r="P174" s="60"/>
      <c r="Q174" s="60"/>
      <c r="R174" s="60"/>
      <c r="S174" s="60"/>
      <c r="T174" s="61"/>
      <c r="AT174" s="17" t="s">
        <v>247</v>
      </c>
      <c r="AU174" s="17" t="s">
        <v>79</v>
      </c>
    </row>
    <row r="175" spans="2:65" s="1" customFormat="1" ht="19" customHeight="1">
      <c r="B175" s="34"/>
      <c r="C175" s="184" t="s">
        <v>387</v>
      </c>
      <c r="D175" s="184" t="s">
        <v>240</v>
      </c>
      <c r="E175" s="185" t="s">
        <v>693</v>
      </c>
      <c r="F175" s="186" t="s">
        <v>694</v>
      </c>
      <c r="G175" s="187" t="s">
        <v>357</v>
      </c>
      <c r="H175" s="188">
        <v>551.8</v>
      </c>
      <c r="I175" s="189"/>
      <c r="J175" s="190">
        <f>ROUND(I175*H175,2)</f>
        <v>0</v>
      </c>
      <c r="K175" s="186" t="s">
        <v>244</v>
      </c>
      <c r="L175" s="38"/>
      <c r="M175" s="191" t="s">
        <v>1</v>
      </c>
      <c r="N175" s="192" t="s">
        <v>41</v>
      </c>
      <c r="O175" s="60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7" t="s">
        <v>245</v>
      </c>
      <c r="AT175" s="17" t="s">
        <v>240</v>
      </c>
      <c r="AU175" s="17" t="s">
        <v>79</v>
      </c>
      <c r="AY175" s="17" t="s">
        <v>238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7" t="s">
        <v>77</v>
      </c>
      <c r="BK175" s="195">
        <f>ROUND(I175*H175,2)</f>
        <v>0</v>
      </c>
      <c r="BL175" s="17" t="s">
        <v>245</v>
      </c>
      <c r="BM175" s="17" t="s">
        <v>1966</v>
      </c>
    </row>
    <row r="176" spans="2:47" s="1" customFormat="1" ht="18">
      <c r="B176" s="34"/>
      <c r="C176" s="35"/>
      <c r="D176" s="196" t="s">
        <v>247</v>
      </c>
      <c r="E176" s="35"/>
      <c r="F176" s="197" t="s">
        <v>696</v>
      </c>
      <c r="G176" s="35"/>
      <c r="H176" s="35"/>
      <c r="I176" s="113"/>
      <c r="J176" s="35"/>
      <c r="K176" s="35"/>
      <c r="L176" s="38"/>
      <c r="M176" s="198"/>
      <c r="N176" s="60"/>
      <c r="O176" s="60"/>
      <c r="P176" s="60"/>
      <c r="Q176" s="60"/>
      <c r="R176" s="60"/>
      <c r="S176" s="60"/>
      <c r="T176" s="61"/>
      <c r="AT176" s="17" t="s">
        <v>247</v>
      </c>
      <c r="AU176" s="17" t="s">
        <v>79</v>
      </c>
    </row>
    <row r="177" spans="2:51" s="12" customFormat="1" ht="10">
      <c r="B177" s="199"/>
      <c r="C177" s="200"/>
      <c r="D177" s="196" t="s">
        <v>249</v>
      </c>
      <c r="E177" s="201" t="s">
        <v>137</v>
      </c>
      <c r="F177" s="202" t="s">
        <v>1967</v>
      </c>
      <c r="G177" s="200"/>
      <c r="H177" s="203">
        <v>551.8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249</v>
      </c>
      <c r="AU177" s="209" t="s">
        <v>79</v>
      </c>
      <c r="AV177" s="12" t="s">
        <v>79</v>
      </c>
      <c r="AW177" s="12" t="s">
        <v>32</v>
      </c>
      <c r="AX177" s="12" t="s">
        <v>77</v>
      </c>
      <c r="AY177" s="209" t="s">
        <v>238</v>
      </c>
    </row>
    <row r="178" spans="2:65" s="1" customFormat="1" ht="19" customHeight="1">
      <c r="B178" s="34"/>
      <c r="C178" s="184" t="s">
        <v>393</v>
      </c>
      <c r="D178" s="184" t="s">
        <v>240</v>
      </c>
      <c r="E178" s="185" t="s">
        <v>699</v>
      </c>
      <c r="F178" s="186" t="s">
        <v>700</v>
      </c>
      <c r="G178" s="187" t="s">
        <v>357</v>
      </c>
      <c r="H178" s="188">
        <v>82770</v>
      </c>
      <c r="I178" s="189"/>
      <c r="J178" s="190">
        <f>ROUND(I178*H178,2)</f>
        <v>0</v>
      </c>
      <c r="K178" s="186" t="s">
        <v>244</v>
      </c>
      <c r="L178" s="38"/>
      <c r="M178" s="191" t="s">
        <v>1</v>
      </c>
      <c r="N178" s="192" t="s">
        <v>41</v>
      </c>
      <c r="O178" s="60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AR178" s="17" t="s">
        <v>245</v>
      </c>
      <c r="AT178" s="17" t="s">
        <v>240</v>
      </c>
      <c r="AU178" s="17" t="s">
        <v>79</v>
      </c>
      <c r="AY178" s="17" t="s">
        <v>238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7" t="s">
        <v>77</v>
      </c>
      <c r="BK178" s="195">
        <f>ROUND(I178*H178,2)</f>
        <v>0</v>
      </c>
      <c r="BL178" s="17" t="s">
        <v>245</v>
      </c>
      <c r="BM178" s="17" t="s">
        <v>1968</v>
      </c>
    </row>
    <row r="179" spans="2:47" s="1" customFormat="1" ht="18">
      <c r="B179" s="34"/>
      <c r="C179" s="35"/>
      <c r="D179" s="196" t="s">
        <v>247</v>
      </c>
      <c r="E179" s="35"/>
      <c r="F179" s="197" t="s">
        <v>702</v>
      </c>
      <c r="G179" s="35"/>
      <c r="H179" s="35"/>
      <c r="I179" s="113"/>
      <c r="J179" s="35"/>
      <c r="K179" s="35"/>
      <c r="L179" s="38"/>
      <c r="M179" s="198"/>
      <c r="N179" s="60"/>
      <c r="O179" s="60"/>
      <c r="P179" s="60"/>
      <c r="Q179" s="60"/>
      <c r="R179" s="60"/>
      <c r="S179" s="60"/>
      <c r="T179" s="61"/>
      <c r="AT179" s="17" t="s">
        <v>247</v>
      </c>
      <c r="AU179" s="17" t="s">
        <v>79</v>
      </c>
    </row>
    <row r="180" spans="2:51" s="12" customFormat="1" ht="10">
      <c r="B180" s="199"/>
      <c r="C180" s="200"/>
      <c r="D180" s="196" t="s">
        <v>249</v>
      </c>
      <c r="E180" s="201" t="s">
        <v>1</v>
      </c>
      <c r="F180" s="202" t="s">
        <v>703</v>
      </c>
      <c r="G180" s="200"/>
      <c r="H180" s="203">
        <v>82770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249</v>
      </c>
      <c r="AU180" s="209" t="s">
        <v>79</v>
      </c>
      <c r="AV180" s="12" t="s">
        <v>79</v>
      </c>
      <c r="AW180" s="12" t="s">
        <v>32</v>
      </c>
      <c r="AX180" s="12" t="s">
        <v>77</v>
      </c>
      <c r="AY180" s="209" t="s">
        <v>238</v>
      </c>
    </row>
    <row r="181" spans="2:65" s="1" customFormat="1" ht="19" customHeight="1">
      <c r="B181" s="34"/>
      <c r="C181" s="184" t="s">
        <v>160</v>
      </c>
      <c r="D181" s="184" t="s">
        <v>240</v>
      </c>
      <c r="E181" s="185" t="s">
        <v>705</v>
      </c>
      <c r="F181" s="186" t="s">
        <v>706</v>
      </c>
      <c r="G181" s="187" t="s">
        <v>357</v>
      </c>
      <c r="H181" s="188">
        <v>551.8</v>
      </c>
      <c r="I181" s="189"/>
      <c r="J181" s="190">
        <f>ROUND(I181*H181,2)</f>
        <v>0</v>
      </c>
      <c r="K181" s="186" t="s">
        <v>244</v>
      </c>
      <c r="L181" s="38"/>
      <c r="M181" s="191" t="s">
        <v>1</v>
      </c>
      <c r="N181" s="192" t="s">
        <v>41</v>
      </c>
      <c r="O181" s="60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7" t="s">
        <v>245</v>
      </c>
      <c r="AT181" s="17" t="s">
        <v>240</v>
      </c>
      <c r="AU181" s="17" t="s">
        <v>79</v>
      </c>
      <c r="AY181" s="17" t="s">
        <v>238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77</v>
      </c>
      <c r="BK181" s="195">
        <f>ROUND(I181*H181,2)</f>
        <v>0</v>
      </c>
      <c r="BL181" s="17" t="s">
        <v>245</v>
      </c>
      <c r="BM181" s="17" t="s">
        <v>1969</v>
      </c>
    </row>
    <row r="182" spans="2:47" s="1" customFormat="1" ht="18">
      <c r="B182" s="34"/>
      <c r="C182" s="35"/>
      <c r="D182" s="196" t="s">
        <v>247</v>
      </c>
      <c r="E182" s="35"/>
      <c r="F182" s="197" t="s">
        <v>708</v>
      </c>
      <c r="G182" s="35"/>
      <c r="H182" s="35"/>
      <c r="I182" s="113"/>
      <c r="J182" s="35"/>
      <c r="K182" s="35"/>
      <c r="L182" s="38"/>
      <c r="M182" s="198"/>
      <c r="N182" s="60"/>
      <c r="O182" s="60"/>
      <c r="P182" s="60"/>
      <c r="Q182" s="60"/>
      <c r="R182" s="60"/>
      <c r="S182" s="60"/>
      <c r="T182" s="61"/>
      <c r="AT182" s="17" t="s">
        <v>247</v>
      </c>
      <c r="AU182" s="17" t="s">
        <v>79</v>
      </c>
    </row>
    <row r="183" spans="2:51" s="12" customFormat="1" ht="10">
      <c r="B183" s="199"/>
      <c r="C183" s="200"/>
      <c r="D183" s="196" t="s">
        <v>249</v>
      </c>
      <c r="E183" s="201" t="s">
        <v>1</v>
      </c>
      <c r="F183" s="202" t="s">
        <v>137</v>
      </c>
      <c r="G183" s="200"/>
      <c r="H183" s="203">
        <v>551.8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249</v>
      </c>
      <c r="AU183" s="209" t="s">
        <v>79</v>
      </c>
      <c r="AV183" s="12" t="s">
        <v>79</v>
      </c>
      <c r="AW183" s="12" t="s">
        <v>32</v>
      </c>
      <c r="AX183" s="12" t="s">
        <v>77</v>
      </c>
      <c r="AY183" s="209" t="s">
        <v>238</v>
      </c>
    </row>
    <row r="184" spans="2:65" s="1" customFormat="1" ht="19" customHeight="1">
      <c r="B184" s="34"/>
      <c r="C184" s="184" t="s">
        <v>402</v>
      </c>
      <c r="D184" s="184" t="s">
        <v>240</v>
      </c>
      <c r="E184" s="185" t="s">
        <v>710</v>
      </c>
      <c r="F184" s="186" t="s">
        <v>711</v>
      </c>
      <c r="G184" s="187" t="s">
        <v>261</v>
      </c>
      <c r="H184" s="188">
        <v>198.72</v>
      </c>
      <c r="I184" s="189"/>
      <c r="J184" s="190">
        <f>ROUND(I184*H184,2)</f>
        <v>0</v>
      </c>
      <c r="K184" s="186" t="s">
        <v>244</v>
      </c>
      <c r="L184" s="38"/>
      <c r="M184" s="191" t="s">
        <v>1</v>
      </c>
      <c r="N184" s="192" t="s">
        <v>41</v>
      </c>
      <c r="O184" s="60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AR184" s="17" t="s">
        <v>245</v>
      </c>
      <c r="AT184" s="17" t="s">
        <v>240</v>
      </c>
      <c r="AU184" s="17" t="s">
        <v>79</v>
      </c>
      <c r="AY184" s="17" t="s">
        <v>238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77</v>
      </c>
      <c r="BK184" s="195">
        <f>ROUND(I184*H184,2)</f>
        <v>0</v>
      </c>
      <c r="BL184" s="17" t="s">
        <v>245</v>
      </c>
      <c r="BM184" s="17" t="s">
        <v>1970</v>
      </c>
    </row>
    <row r="185" spans="2:47" s="1" customFormat="1" ht="18">
      <c r="B185" s="34"/>
      <c r="C185" s="35"/>
      <c r="D185" s="196" t="s">
        <v>247</v>
      </c>
      <c r="E185" s="35"/>
      <c r="F185" s="197" t="s">
        <v>713</v>
      </c>
      <c r="G185" s="35"/>
      <c r="H185" s="35"/>
      <c r="I185" s="113"/>
      <c r="J185" s="35"/>
      <c r="K185" s="35"/>
      <c r="L185" s="38"/>
      <c r="M185" s="198"/>
      <c r="N185" s="60"/>
      <c r="O185" s="60"/>
      <c r="P185" s="60"/>
      <c r="Q185" s="60"/>
      <c r="R185" s="60"/>
      <c r="S185" s="60"/>
      <c r="T185" s="61"/>
      <c r="AT185" s="17" t="s">
        <v>247</v>
      </c>
      <c r="AU185" s="17" t="s">
        <v>79</v>
      </c>
    </row>
    <row r="186" spans="2:51" s="12" customFormat="1" ht="10">
      <c r="B186" s="199"/>
      <c r="C186" s="200"/>
      <c r="D186" s="196" t="s">
        <v>249</v>
      </c>
      <c r="E186" s="201" t="s">
        <v>134</v>
      </c>
      <c r="F186" s="202" t="s">
        <v>1971</v>
      </c>
      <c r="G186" s="200"/>
      <c r="H186" s="203">
        <v>198.72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249</v>
      </c>
      <c r="AU186" s="209" t="s">
        <v>79</v>
      </c>
      <c r="AV186" s="12" t="s">
        <v>79</v>
      </c>
      <c r="AW186" s="12" t="s">
        <v>32</v>
      </c>
      <c r="AX186" s="12" t="s">
        <v>77</v>
      </c>
      <c r="AY186" s="209" t="s">
        <v>238</v>
      </c>
    </row>
    <row r="187" spans="2:65" s="1" customFormat="1" ht="19" customHeight="1">
      <c r="B187" s="34"/>
      <c r="C187" s="184" t="s">
        <v>410</v>
      </c>
      <c r="D187" s="184" t="s">
        <v>240</v>
      </c>
      <c r="E187" s="185" t="s">
        <v>716</v>
      </c>
      <c r="F187" s="186" t="s">
        <v>717</v>
      </c>
      <c r="G187" s="187" t="s">
        <v>261</v>
      </c>
      <c r="H187" s="188">
        <v>29808</v>
      </c>
      <c r="I187" s="189"/>
      <c r="J187" s="190">
        <f>ROUND(I187*H187,2)</f>
        <v>0</v>
      </c>
      <c r="K187" s="186" t="s">
        <v>244</v>
      </c>
      <c r="L187" s="38"/>
      <c r="M187" s="191" t="s">
        <v>1</v>
      </c>
      <c r="N187" s="192" t="s">
        <v>41</v>
      </c>
      <c r="O187" s="60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7" t="s">
        <v>245</v>
      </c>
      <c r="AT187" s="17" t="s">
        <v>240</v>
      </c>
      <c r="AU187" s="17" t="s">
        <v>79</v>
      </c>
      <c r="AY187" s="17" t="s">
        <v>238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7" t="s">
        <v>77</v>
      </c>
      <c r="BK187" s="195">
        <f>ROUND(I187*H187,2)</f>
        <v>0</v>
      </c>
      <c r="BL187" s="17" t="s">
        <v>245</v>
      </c>
      <c r="BM187" s="17" t="s">
        <v>1972</v>
      </c>
    </row>
    <row r="188" spans="2:47" s="1" customFormat="1" ht="18">
      <c r="B188" s="34"/>
      <c r="C188" s="35"/>
      <c r="D188" s="196" t="s">
        <v>247</v>
      </c>
      <c r="E188" s="35"/>
      <c r="F188" s="197" t="s">
        <v>719</v>
      </c>
      <c r="G188" s="35"/>
      <c r="H188" s="35"/>
      <c r="I188" s="113"/>
      <c r="J188" s="35"/>
      <c r="K188" s="35"/>
      <c r="L188" s="38"/>
      <c r="M188" s="198"/>
      <c r="N188" s="60"/>
      <c r="O188" s="60"/>
      <c r="P188" s="60"/>
      <c r="Q188" s="60"/>
      <c r="R188" s="60"/>
      <c r="S188" s="60"/>
      <c r="T188" s="61"/>
      <c r="AT188" s="17" t="s">
        <v>247</v>
      </c>
      <c r="AU188" s="17" t="s">
        <v>79</v>
      </c>
    </row>
    <row r="189" spans="2:51" s="12" customFormat="1" ht="10">
      <c r="B189" s="199"/>
      <c r="C189" s="200"/>
      <c r="D189" s="196" t="s">
        <v>249</v>
      </c>
      <c r="E189" s="201" t="s">
        <v>1</v>
      </c>
      <c r="F189" s="202" t="s">
        <v>720</v>
      </c>
      <c r="G189" s="200"/>
      <c r="H189" s="203">
        <v>29808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249</v>
      </c>
      <c r="AU189" s="209" t="s">
        <v>79</v>
      </c>
      <c r="AV189" s="12" t="s">
        <v>79</v>
      </c>
      <c r="AW189" s="12" t="s">
        <v>32</v>
      </c>
      <c r="AX189" s="12" t="s">
        <v>77</v>
      </c>
      <c r="AY189" s="209" t="s">
        <v>238</v>
      </c>
    </row>
    <row r="190" spans="2:65" s="1" customFormat="1" ht="19" customHeight="1">
      <c r="B190" s="34"/>
      <c r="C190" s="184" t="s">
        <v>415</v>
      </c>
      <c r="D190" s="184" t="s">
        <v>240</v>
      </c>
      <c r="E190" s="185" t="s">
        <v>722</v>
      </c>
      <c r="F190" s="186" t="s">
        <v>723</v>
      </c>
      <c r="G190" s="187" t="s">
        <v>261</v>
      </c>
      <c r="H190" s="188">
        <v>198.72</v>
      </c>
      <c r="I190" s="189"/>
      <c r="J190" s="190">
        <f>ROUND(I190*H190,2)</f>
        <v>0</v>
      </c>
      <c r="K190" s="186" t="s">
        <v>244</v>
      </c>
      <c r="L190" s="38"/>
      <c r="M190" s="191" t="s">
        <v>1</v>
      </c>
      <c r="N190" s="192" t="s">
        <v>41</v>
      </c>
      <c r="O190" s="60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AR190" s="17" t="s">
        <v>245</v>
      </c>
      <c r="AT190" s="17" t="s">
        <v>240</v>
      </c>
      <c r="AU190" s="17" t="s">
        <v>79</v>
      </c>
      <c r="AY190" s="17" t="s">
        <v>238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7" t="s">
        <v>77</v>
      </c>
      <c r="BK190" s="195">
        <f>ROUND(I190*H190,2)</f>
        <v>0</v>
      </c>
      <c r="BL190" s="17" t="s">
        <v>245</v>
      </c>
      <c r="BM190" s="17" t="s">
        <v>1973</v>
      </c>
    </row>
    <row r="191" spans="2:47" s="1" customFormat="1" ht="18">
      <c r="B191" s="34"/>
      <c r="C191" s="35"/>
      <c r="D191" s="196" t="s">
        <v>247</v>
      </c>
      <c r="E191" s="35"/>
      <c r="F191" s="197" t="s">
        <v>725</v>
      </c>
      <c r="G191" s="35"/>
      <c r="H191" s="35"/>
      <c r="I191" s="113"/>
      <c r="J191" s="35"/>
      <c r="K191" s="35"/>
      <c r="L191" s="38"/>
      <c r="M191" s="198"/>
      <c r="N191" s="60"/>
      <c r="O191" s="60"/>
      <c r="P191" s="60"/>
      <c r="Q191" s="60"/>
      <c r="R191" s="60"/>
      <c r="S191" s="60"/>
      <c r="T191" s="61"/>
      <c r="AT191" s="17" t="s">
        <v>247</v>
      </c>
      <c r="AU191" s="17" t="s">
        <v>79</v>
      </c>
    </row>
    <row r="192" spans="2:51" s="12" customFormat="1" ht="10">
      <c r="B192" s="199"/>
      <c r="C192" s="200"/>
      <c r="D192" s="196" t="s">
        <v>249</v>
      </c>
      <c r="E192" s="201" t="s">
        <v>1</v>
      </c>
      <c r="F192" s="202" t="s">
        <v>134</v>
      </c>
      <c r="G192" s="200"/>
      <c r="H192" s="203">
        <v>198.72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249</v>
      </c>
      <c r="AU192" s="209" t="s">
        <v>79</v>
      </c>
      <c r="AV192" s="12" t="s">
        <v>79</v>
      </c>
      <c r="AW192" s="12" t="s">
        <v>32</v>
      </c>
      <c r="AX192" s="12" t="s">
        <v>77</v>
      </c>
      <c r="AY192" s="209" t="s">
        <v>238</v>
      </c>
    </row>
    <row r="193" spans="2:65" s="1" customFormat="1" ht="19" customHeight="1">
      <c r="B193" s="34"/>
      <c r="C193" s="184" t="s">
        <v>419</v>
      </c>
      <c r="D193" s="184" t="s">
        <v>240</v>
      </c>
      <c r="E193" s="185" t="s">
        <v>754</v>
      </c>
      <c r="F193" s="186" t="s">
        <v>755</v>
      </c>
      <c r="G193" s="187" t="s">
        <v>281</v>
      </c>
      <c r="H193" s="188">
        <v>12</v>
      </c>
      <c r="I193" s="189"/>
      <c r="J193" s="190">
        <f>ROUND(I193*H193,2)</f>
        <v>0</v>
      </c>
      <c r="K193" s="186" t="s">
        <v>244</v>
      </c>
      <c r="L193" s="38"/>
      <c r="M193" s="191" t="s">
        <v>1</v>
      </c>
      <c r="N193" s="192" t="s">
        <v>41</v>
      </c>
      <c r="O193" s="60"/>
      <c r="P193" s="193">
        <f>O193*H193</f>
        <v>0</v>
      </c>
      <c r="Q193" s="193">
        <v>0.00098</v>
      </c>
      <c r="R193" s="193">
        <f>Q193*H193</f>
        <v>0.01176</v>
      </c>
      <c r="S193" s="193">
        <v>0</v>
      </c>
      <c r="T193" s="194">
        <f>S193*H193</f>
        <v>0</v>
      </c>
      <c r="AR193" s="17" t="s">
        <v>245</v>
      </c>
      <c r="AT193" s="17" t="s">
        <v>240</v>
      </c>
      <c r="AU193" s="17" t="s">
        <v>79</v>
      </c>
      <c r="AY193" s="17" t="s">
        <v>238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7" t="s">
        <v>77</v>
      </c>
      <c r="BK193" s="195">
        <f>ROUND(I193*H193,2)</f>
        <v>0</v>
      </c>
      <c r="BL193" s="17" t="s">
        <v>245</v>
      </c>
      <c r="BM193" s="17" t="s">
        <v>1974</v>
      </c>
    </row>
    <row r="194" spans="2:47" s="1" customFormat="1" ht="18">
      <c r="B194" s="34"/>
      <c r="C194" s="35"/>
      <c r="D194" s="196" t="s">
        <v>247</v>
      </c>
      <c r="E194" s="35"/>
      <c r="F194" s="197" t="s">
        <v>757</v>
      </c>
      <c r="G194" s="35"/>
      <c r="H194" s="35"/>
      <c r="I194" s="113"/>
      <c r="J194" s="35"/>
      <c r="K194" s="35"/>
      <c r="L194" s="38"/>
      <c r="M194" s="198"/>
      <c r="N194" s="60"/>
      <c r="O194" s="60"/>
      <c r="P194" s="60"/>
      <c r="Q194" s="60"/>
      <c r="R194" s="60"/>
      <c r="S194" s="60"/>
      <c r="T194" s="61"/>
      <c r="AT194" s="17" t="s">
        <v>247</v>
      </c>
      <c r="AU194" s="17" t="s">
        <v>79</v>
      </c>
    </row>
    <row r="195" spans="2:65" s="1" customFormat="1" ht="19" customHeight="1">
      <c r="B195" s="34"/>
      <c r="C195" s="184" t="s">
        <v>425</v>
      </c>
      <c r="D195" s="184" t="s">
        <v>240</v>
      </c>
      <c r="E195" s="185" t="s">
        <v>784</v>
      </c>
      <c r="F195" s="186" t="s">
        <v>1975</v>
      </c>
      <c r="G195" s="187" t="s">
        <v>390</v>
      </c>
      <c r="H195" s="188">
        <v>4</v>
      </c>
      <c r="I195" s="189"/>
      <c r="J195" s="190">
        <f>ROUND(I195*H195,2)</f>
        <v>0</v>
      </c>
      <c r="K195" s="186" t="s">
        <v>1</v>
      </c>
      <c r="L195" s="38"/>
      <c r="M195" s="191" t="s">
        <v>1</v>
      </c>
      <c r="N195" s="192" t="s">
        <v>41</v>
      </c>
      <c r="O195" s="60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7" t="s">
        <v>245</v>
      </c>
      <c r="AT195" s="17" t="s">
        <v>240</v>
      </c>
      <c r="AU195" s="17" t="s">
        <v>79</v>
      </c>
      <c r="AY195" s="17" t="s">
        <v>238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7" t="s">
        <v>77</v>
      </c>
      <c r="BK195" s="195">
        <f>ROUND(I195*H195,2)</f>
        <v>0</v>
      </c>
      <c r="BL195" s="17" t="s">
        <v>245</v>
      </c>
      <c r="BM195" s="17" t="s">
        <v>1976</v>
      </c>
    </row>
    <row r="196" spans="2:65" s="1" customFormat="1" ht="19" customHeight="1">
      <c r="B196" s="34"/>
      <c r="C196" s="184" t="s">
        <v>431</v>
      </c>
      <c r="D196" s="184" t="s">
        <v>240</v>
      </c>
      <c r="E196" s="185" t="s">
        <v>802</v>
      </c>
      <c r="F196" s="186" t="s">
        <v>803</v>
      </c>
      <c r="G196" s="187" t="s">
        <v>390</v>
      </c>
      <c r="H196" s="188">
        <v>8</v>
      </c>
      <c r="I196" s="189"/>
      <c r="J196" s="190">
        <f>ROUND(I196*H196,2)</f>
        <v>0</v>
      </c>
      <c r="K196" s="186" t="s">
        <v>244</v>
      </c>
      <c r="L196" s="38"/>
      <c r="M196" s="191" t="s">
        <v>1</v>
      </c>
      <c r="N196" s="192" t="s">
        <v>41</v>
      </c>
      <c r="O196" s="60"/>
      <c r="P196" s="193">
        <f>O196*H196</f>
        <v>0</v>
      </c>
      <c r="Q196" s="193">
        <v>1E-05</v>
      </c>
      <c r="R196" s="193">
        <f>Q196*H196</f>
        <v>8E-05</v>
      </c>
      <c r="S196" s="193">
        <v>0</v>
      </c>
      <c r="T196" s="194">
        <f>S196*H196</f>
        <v>0</v>
      </c>
      <c r="AR196" s="17" t="s">
        <v>245</v>
      </c>
      <c r="AT196" s="17" t="s">
        <v>240</v>
      </c>
      <c r="AU196" s="17" t="s">
        <v>79</v>
      </c>
      <c r="AY196" s="17" t="s">
        <v>238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7" t="s">
        <v>77</v>
      </c>
      <c r="BK196" s="195">
        <f>ROUND(I196*H196,2)</f>
        <v>0</v>
      </c>
      <c r="BL196" s="17" t="s">
        <v>245</v>
      </c>
      <c r="BM196" s="17" t="s">
        <v>1977</v>
      </c>
    </row>
    <row r="197" spans="2:47" s="1" customFormat="1" ht="18">
      <c r="B197" s="34"/>
      <c r="C197" s="35"/>
      <c r="D197" s="196" t="s">
        <v>247</v>
      </c>
      <c r="E197" s="35"/>
      <c r="F197" s="197" t="s">
        <v>805</v>
      </c>
      <c r="G197" s="35"/>
      <c r="H197" s="35"/>
      <c r="I197" s="113"/>
      <c r="J197" s="35"/>
      <c r="K197" s="35"/>
      <c r="L197" s="38"/>
      <c r="M197" s="198"/>
      <c r="N197" s="60"/>
      <c r="O197" s="60"/>
      <c r="P197" s="60"/>
      <c r="Q197" s="60"/>
      <c r="R197" s="60"/>
      <c r="S197" s="60"/>
      <c r="T197" s="61"/>
      <c r="AT197" s="17" t="s">
        <v>247</v>
      </c>
      <c r="AU197" s="17" t="s">
        <v>79</v>
      </c>
    </row>
    <row r="198" spans="2:51" s="12" customFormat="1" ht="10">
      <c r="B198" s="199"/>
      <c r="C198" s="200"/>
      <c r="D198" s="196" t="s">
        <v>249</v>
      </c>
      <c r="E198" s="201" t="s">
        <v>1</v>
      </c>
      <c r="F198" s="202" t="s">
        <v>1978</v>
      </c>
      <c r="G198" s="200"/>
      <c r="H198" s="203">
        <v>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249</v>
      </c>
      <c r="AU198" s="209" t="s">
        <v>79</v>
      </c>
      <c r="AV198" s="12" t="s">
        <v>79</v>
      </c>
      <c r="AW198" s="12" t="s">
        <v>32</v>
      </c>
      <c r="AX198" s="12" t="s">
        <v>77</v>
      </c>
      <c r="AY198" s="209" t="s">
        <v>238</v>
      </c>
    </row>
    <row r="199" spans="2:65" s="1" customFormat="1" ht="19" customHeight="1">
      <c r="B199" s="34"/>
      <c r="C199" s="184" t="s">
        <v>437</v>
      </c>
      <c r="D199" s="184" t="s">
        <v>240</v>
      </c>
      <c r="E199" s="185" t="s">
        <v>859</v>
      </c>
      <c r="F199" s="186" t="s">
        <v>1979</v>
      </c>
      <c r="G199" s="187" t="s">
        <v>357</v>
      </c>
      <c r="H199" s="188">
        <v>6.258</v>
      </c>
      <c r="I199" s="189"/>
      <c r="J199" s="190">
        <f>ROUND(I199*H199,2)</f>
        <v>0</v>
      </c>
      <c r="K199" s="186" t="s">
        <v>505</v>
      </c>
      <c r="L199" s="38"/>
      <c r="M199" s="191" t="s">
        <v>1</v>
      </c>
      <c r="N199" s="192" t="s">
        <v>41</v>
      </c>
      <c r="O199" s="60"/>
      <c r="P199" s="193">
        <f>O199*H199</f>
        <v>0</v>
      </c>
      <c r="Q199" s="193">
        <v>0</v>
      </c>
      <c r="R199" s="193">
        <f>Q199*H199</f>
        <v>0</v>
      </c>
      <c r="S199" s="193">
        <v>0.066</v>
      </c>
      <c r="T199" s="194">
        <f>S199*H199</f>
        <v>0.413028</v>
      </c>
      <c r="AR199" s="17" t="s">
        <v>245</v>
      </c>
      <c r="AT199" s="17" t="s">
        <v>240</v>
      </c>
      <c r="AU199" s="17" t="s">
        <v>79</v>
      </c>
      <c r="AY199" s="17" t="s">
        <v>238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7" t="s">
        <v>77</v>
      </c>
      <c r="BK199" s="195">
        <f>ROUND(I199*H199,2)</f>
        <v>0</v>
      </c>
      <c r="BL199" s="17" t="s">
        <v>245</v>
      </c>
      <c r="BM199" s="17" t="s">
        <v>1980</v>
      </c>
    </row>
    <row r="200" spans="2:47" s="1" customFormat="1" ht="10">
      <c r="B200" s="34"/>
      <c r="C200" s="35"/>
      <c r="D200" s="196" t="s">
        <v>247</v>
      </c>
      <c r="E200" s="35"/>
      <c r="F200" s="197" t="s">
        <v>862</v>
      </c>
      <c r="G200" s="35"/>
      <c r="H200" s="35"/>
      <c r="I200" s="113"/>
      <c r="J200" s="35"/>
      <c r="K200" s="35"/>
      <c r="L200" s="38"/>
      <c r="M200" s="198"/>
      <c r="N200" s="60"/>
      <c r="O200" s="60"/>
      <c r="P200" s="60"/>
      <c r="Q200" s="60"/>
      <c r="R200" s="60"/>
      <c r="S200" s="60"/>
      <c r="T200" s="61"/>
      <c r="AT200" s="17" t="s">
        <v>247</v>
      </c>
      <c r="AU200" s="17" t="s">
        <v>79</v>
      </c>
    </row>
    <row r="201" spans="2:51" s="12" customFormat="1" ht="10">
      <c r="B201" s="199"/>
      <c r="C201" s="200"/>
      <c r="D201" s="196" t="s">
        <v>249</v>
      </c>
      <c r="E201" s="201" t="s">
        <v>1</v>
      </c>
      <c r="F201" s="202" t="s">
        <v>1981</v>
      </c>
      <c r="G201" s="200"/>
      <c r="H201" s="203">
        <v>2.889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249</v>
      </c>
      <c r="AU201" s="209" t="s">
        <v>79</v>
      </c>
      <c r="AV201" s="12" t="s">
        <v>79</v>
      </c>
      <c r="AW201" s="12" t="s">
        <v>32</v>
      </c>
      <c r="AX201" s="12" t="s">
        <v>70</v>
      </c>
      <c r="AY201" s="209" t="s">
        <v>238</v>
      </c>
    </row>
    <row r="202" spans="2:51" s="12" customFormat="1" ht="10">
      <c r="B202" s="199"/>
      <c r="C202" s="200"/>
      <c r="D202" s="196" t="s">
        <v>249</v>
      </c>
      <c r="E202" s="201" t="s">
        <v>1</v>
      </c>
      <c r="F202" s="202" t="s">
        <v>1982</v>
      </c>
      <c r="G202" s="200"/>
      <c r="H202" s="203">
        <v>3.369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249</v>
      </c>
      <c r="AU202" s="209" t="s">
        <v>79</v>
      </c>
      <c r="AV202" s="12" t="s">
        <v>79</v>
      </c>
      <c r="AW202" s="12" t="s">
        <v>32</v>
      </c>
      <c r="AX202" s="12" t="s">
        <v>70</v>
      </c>
      <c r="AY202" s="209" t="s">
        <v>238</v>
      </c>
    </row>
    <row r="203" spans="2:51" s="13" customFormat="1" ht="10">
      <c r="B203" s="210"/>
      <c r="C203" s="211"/>
      <c r="D203" s="196" t="s">
        <v>249</v>
      </c>
      <c r="E203" s="212" t="s">
        <v>1</v>
      </c>
      <c r="F203" s="213" t="s">
        <v>252</v>
      </c>
      <c r="G203" s="211"/>
      <c r="H203" s="214">
        <v>6.258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249</v>
      </c>
      <c r="AU203" s="220" t="s">
        <v>79</v>
      </c>
      <c r="AV203" s="13" t="s">
        <v>245</v>
      </c>
      <c r="AW203" s="13" t="s">
        <v>32</v>
      </c>
      <c r="AX203" s="13" t="s">
        <v>77</v>
      </c>
      <c r="AY203" s="220" t="s">
        <v>238</v>
      </c>
    </row>
    <row r="204" spans="2:65" s="1" customFormat="1" ht="19" customHeight="1">
      <c r="B204" s="34"/>
      <c r="C204" s="184" t="s">
        <v>442</v>
      </c>
      <c r="D204" s="184" t="s">
        <v>240</v>
      </c>
      <c r="E204" s="185" t="s">
        <v>884</v>
      </c>
      <c r="F204" s="186" t="s">
        <v>885</v>
      </c>
      <c r="G204" s="187" t="s">
        <v>261</v>
      </c>
      <c r="H204" s="188">
        <v>1.6</v>
      </c>
      <c r="I204" s="189"/>
      <c r="J204" s="190">
        <f>ROUND(I204*H204,2)</f>
        <v>0</v>
      </c>
      <c r="K204" s="186" t="s">
        <v>244</v>
      </c>
      <c r="L204" s="38"/>
      <c r="M204" s="191" t="s">
        <v>1</v>
      </c>
      <c r="N204" s="192" t="s">
        <v>41</v>
      </c>
      <c r="O204" s="60"/>
      <c r="P204" s="193">
        <f>O204*H204</f>
        <v>0</v>
      </c>
      <c r="Q204" s="193">
        <v>0</v>
      </c>
      <c r="R204" s="193">
        <f>Q204*H204</f>
        <v>0</v>
      </c>
      <c r="S204" s="193">
        <v>2.2</v>
      </c>
      <c r="T204" s="194">
        <f>S204*H204</f>
        <v>3.5200000000000005</v>
      </c>
      <c r="AR204" s="17" t="s">
        <v>245</v>
      </c>
      <c r="AT204" s="17" t="s">
        <v>240</v>
      </c>
      <c r="AU204" s="17" t="s">
        <v>79</v>
      </c>
      <c r="AY204" s="17" t="s">
        <v>238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7" t="s">
        <v>77</v>
      </c>
      <c r="BK204" s="195">
        <f>ROUND(I204*H204,2)</f>
        <v>0</v>
      </c>
      <c r="BL204" s="17" t="s">
        <v>245</v>
      </c>
      <c r="BM204" s="17" t="s">
        <v>1983</v>
      </c>
    </row>
    <row r="205" spans="2:47" s="1" customFormat="1" ht="18">
      <c r="B205" s="34"/>
      <c r="C205" s="35"/>
      <c r="D205" s="196" t="s">
        <v>247</v>
      </c>
      <c r="E205" s="35"/>
      <c r="F205" s="197" t="s">
        <v>887</v>
      </c>
      <c r="G205" s="35"/>
      <c r="H205" s="35"/>
      <c r="I205" s="113"/>
      <c r="J205" s="35"/>
      <c r="K205" s="35"/>
      <c r="L205" s="38"/>
      <c r="M205" s="198"/>
      <c r="N205" s="60"/>
      <c r="O205" s="60"/>
      <c r="P205" s="60"/>
      <c r="Q205" s="60"/>
      <c r="R205" s="60"/>
      <c r="S205" s="60"/>
      <c r="T205" s="61"/>
      <c r="AT205" s="17" t="s">
        <v>247</v>
      </c>
      <c r="AU205" s="17" t="s">
        <v>79</v>
      </c>
    </row>
    <row r="206" spans="2:51" s="12" customFormat="1" ht="10">
      <c r="B206" s="199"/>
      <c r="C206" s="200"/>
      <c r="D206" s="196" t="s">
        <v>249</v>
      </c>
      <c r="E206" s="201" t="s">
        <v>1</v>
      </c>
      <c r="F206" s="202" t="s">
        <v>1984</v>
      </c>
      <c r="G206" s="200"/>
      <c r="H206" s="203">
        <v>1.6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249</v>
      </c>
      <c r="AU206" s="209" t="s">
        <v>79</v>
      </c>
      <c r="AV206" s="12" t="s">
        <v>79</v>
      </c>
      <c r="AW206" s="12" t="s">
        <v>32</v>
      </c>
      <c r="AX206" s="12" t="s">
        <v>77</v>
      </c>
      <c r="AY206" s="209" t="s">
        <v>238</v>
      </c>
    </row>
    <row r="207" spans="2:65" s="1" customFormat="1" ht="19" customHeight="1">
      <c r="B207" s="34"/>
      <c r="C207" s="184" t="s">
        <v>151</v>
      </c>
      <c r="D207" s="184" t="s">
        <v>240</v>
      </c>
      <c r="E207" s="185" t="s">
        <v>1985</v>
      </c>
      <c r="F207" s="186" t="s">
        <v>1986</v>
      </c>
      <c r="G207" s="187" t="s">
        <v>281</v>
      </c>
      <c r="H207" s="188">
        <v>1.2</v>
      </c>
      <c r="I207" s="189"/>
      <c r="J207" s="190">
        <f>ROUND(I207*H207,2)</f>
        <v>0</v>
      </c>
      <c r="K207" s="186" t="s">
        <v>244</v>
      </c>
      <c r="L207" s="38"/>
      <c r="M207" s="191" t="s">
        <v>1</v>
      </c>
      <c r="N207" s="192" t="s">
        <v>41</v>
      </c>
      <c r="O207" s="60"/>
      <c r="P207" s="193">
        <f>O207*H207</f>
        <v>0</v>
      </c>
      <c r="Q207" s="193">
        <v>0.00122</v>
      </c>
      <c r="R207" s="193">
        <f>Q207*H207</f>
        <v>0.0014639999999999998</v>
      </c>
      <c r="S207" s="193">
        <v>0.07</v>
      </c>
      <c r="T207" s="194">
        <f>S207*H207</f>
        <v>0.084</v>
      </c>
      <c r="AR207" s="17" t="s">
        <v>245</v>
      </c>
      <c r="AT207" s="17" t="s">
        <v>240</v>
      </c>
      <c r="AU207" s="17" t="s">
        <v>79</v>
      </c>
      <c r="AY207" s="17" t="s">
        <v>238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7" t="s">
        <v>77</v>
      </c>
      <c r="BK207" s="195">
        <f>ROUND(I207*H207,2)</f>
        <v>0</v>
      </c>
      <c r="BL207" s="17" t="s">
        <v>245</v>
      </c>
      <c r="BM207" s="17" t="s">
        <v>1987</v>
      </c>
    </row>
    <row r="208" spans="2:47" s="1" customFormat="1" ht="18">
      <c r="B208" s="34"/>
      <c r="C208" s="35"/>
      <c r="D208" s="196" t="s">
        <v>247</v>
      </c>
      <c r="E208" s="35"/>
      <c r="F208" s="197" t="s">
        <v>1988</v>
      </c>
      <c r="G208" s="35"/>
      <c r="H208" s="35"/>
      <c r="I208" s="113"/>
      <c r="J208" s="35"/>
      <c r="K208" s="35"/>
      <c r="L208" s="38"/>
      <c r="M208" s="198"/>
      <c r="N208" s="60"/>
      <c r="O208" s="60"/>
      <c r="P208" s="60"/>
      <c r="Q208" s="60"/>
      <c r="R208" s="60"/>
      <c r="S208" s="60"/>
      <c r="T208" s="61"/>
      <c r="AT208" s="17" t="s">
        <v>247</v>
      </c>
      <c r="AU208" s="17" t="s">
        <v>79</v>
      </c>
    </row>
    <row r="209" spans="2:51" s="12" customFormat="1" ht="10">
      <c r="B209" s="199"/>
      <c r="C209" s="200"/>
      <c r="D209" s="196" t="s">
        <v>249</v>
      </c>
      <c r="E209" s="201" t="s">
        <v>1</v>
      </c>
      <c r="F209" s="202" t="s">
        <v>1989</v>
      </c>
      <c r="G209" s="200"/>
      <c r="H209" s="203">
        <v>1.2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249</v>
      </c>
      <c r="AU209" s="209" t="s">
        <v>79</v>
      </c>
      <c r="AV209" s="12" t="s">
        <v>79</v>
      </c>
      <c r="AW209" s="12" t="s">
        <v>32</v>
      </c>
      <c r="AX209" s="12" t="s">
        <v>77</v>
      </c>
      <c r="AY209" s="209" t="s">
        <v>238</v>
      </c>
    </row>
    <row r="210" spans="2:65" s="1" customFormat="1" ht="19" customHeight="1">
      <c r="B210" s="34"/>
      <c r="C210" s="184" t="s">
        <v>452</v>
      </c>
      <c r="D210" s="184" t="s">
        <v>240</v>
      </c>
      <c r="E210" s="185" t="s">
        <v>939</v>
      </c>
      <c r="F210" s="186" t="s">
        <v>940</v>
      </c>
      <c r="G210" s="187" t="s">
        <v>357</v>
      </c>
      <c r="H210" s="188">
        <v>209.888</v>
      </c>
      <c r="I210" s="189"/>
      <c r="J210" s="190">
        <f>ROUND(I210*H210,2)</f>
        <v>0</v>
      </c>
      <c r="K210" s="186" t="s">
        <v>244</v>
      </c>
      <c r="L210" s="38"/>
      <c r="M210" s="191" t="s">
        <v>1</v>
      </c>
      <c r="N210" s="192" t="s">
        <v>41</v>
      </c>
      <c r="O210" s="60"/>
      <c r="P210" s="193">
        <f>O210*H210</f>
        <v>0</v>
      </c>
      <c r="Q210" s="193">
        <v>0</v>
      </c>
      <c r="R210" s="193">
        <f>Q210*H210</f>
        <v>0</v>
      </c>
      <c r="S210" s="193">
        <v>0.022</v>
      </c>
      <c r="T210" s="194">
        <f>S210*H210</f>
        <v>4.617535999999999</v>
      </c>
      <c r="AR210" s="17" t="s">
        <v>245</v>
      </c>
      <c r="AT210" s="17" t="s">
        <v>240</v>
      </c>
      <c r="AU210" s="17" t="s">
        <v>79</v>
      </c>
      <c r="AY210" s="17" t="s">
        <v>238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7" t="s">
        <v>77</v>
      </c>
      <c r="BK210" s="195">
        <f>ROUND(I210*H210,2)</f>
        <v>0</v>
      </c>
      <c r="BL210" s="17" t="s">
        <v>245</v>
      </c>
      <c r="BM210" s="17" t="s">
        <v>1990</v>
      </c>
    </row>
    <row r="211" spans="2:47" s="1" customFormat="1" ht="10">
      <c r="B211" s="34"/>
      <c r="C211" s="35"/>
      <c r="D211" s="196" t="s">
        <v>247</v>
      </c>
      <c r="E211" s="35"/>
      <c r="F211" s="197" t="s">
        <v>942</v>
      </c>
      <c r="G211" s="35"/>
      <c r="H211" s="35"/>
      <c r="I211" s="113"/>
      <c r="J211" s="35"/>
      <c r="K211" s="35"/>
      <c r="L211" s="38"/>
      <c r="M211" s="198"/>
      <c r="N211" s="60"/>
      <c r="O211" s="60"/>
      <c r="P211" s="60"/>
      <c r="Q211" s="60"/>
      <c r="R211" s="60"/>
      <c r="S211" s="60"/>
      <c r="T211" s="61"/>
      <c r="AT211" s="17" t="s">
        <v>247</v>
      </c>
      <c r="AU211" s="17" t="s">
        <v>79</v>
      </c>
    </row>
    <row r="212" spans="2:51" s="12" customFormat="1" ht="10">
      <c r="B212" s="199"/>
      <c r="C212" s="200"/>
      <c r="D212" s="196" t="s">
        <v>249</v>
      </c>
      <c r="E212" s="201" t="s">
        <v>132</v>
      </c>
      <c r="F212" s="202" t="s">
        <v>1991</v>
      </c>
      <c r="G212" s="200"/>
      <c r="H212" s="203">
        <v>299.84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249</v>
      </c>
      <c r="AU212" s="209" t="s">
        <v>79</v>
      </c>
      <c r="AV212" s="12" t="s">
        <v>79</v>
      </c>
      <c r="AW212" s="12" t="s">
        <v>32</v>
      </c>
      <c r="AX212" s="12" t="s">
        <v>70</v>
      </c>
      <c r="AY212" s="209" t="s">
        <v>238</v>
      </c>
    </row>
    <row r="213" spans="2:51" s="12" customFormat="1" ht="10">
      <c r="B213" s="199"/>
      <c r="C213" s="200"/>
      <c r="D213" s="196" t="s">
        <v>249</v>
      </c>
      <c r="E213" s="201" t="s">
        <v>1</v>
      </c>
      <c r="F213" s="202" t="s">
        <v>944</v>
      </c>
      <c r="G213" s="200"/>
      <c r="H213" s="203">
        <v>209.888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249</v>
      </c>
      <c r="AU213" s="209" t="s">
        <v>79</v>
      </c>
      <c r="AV213" s="12" t="s">
        <v>79</v>
      </c>
      <c r="AW213" s="12" t="s">
        <v>32</v>
      </c>
      <c r="AX213" s="12" t="s">
        <v>77</v>
      </c>
      <c r="AY213" s="209" t="s">
        <v>238</v>
      </c>
    </row>
    <row r="214" spans="2:65" s="1" customFormat="1" ht="19" customHeight="1">
      <c r="B214" s="34"/>
      <c r="C214" s="184" t="s">
        <v>457</v>
      </c>
      <c r="D214" s="184" t="s">
        <v>240</v>
      </c>
      <c r="E214" s="185" t="s">
        <v>946</v>
      </c>
      <c r="F214" s="186" t="s">
        <v>947</v>
      </c>
      <c r="G214" s="187" t="s">
        <v>357</v>
      </c>
      <c r="H214" s="188">
        <v>89.952</v>
      </c>
      <c r="I214" s="189"/>
      <c r="J214" s="190">
        <f>ROUND(I214*H214,2)</f>
        <v>0</v>
      </c>
      <c r="K214" s="186" t="s">
        <v>244</v>
      </c>
      <c r="L214" s="38"/>
      <c r="M214" s="191" t="s">
        <v>1</v>
      </c>
      <c r="N214" s="192" t="s">
        <v>41</v>
      </c>
      <c r="O214" s="60"/>
      <c r="P214" s="193">
        <f>O214*H214</f>
        <v>0</v>
      </c>
      <c r="Q214" s="193">
        <v>0</v>
      </c>
      <c r="R214" s="193">
        <f>Q214*H214</f>
        <v>0</v>
      </c>
      <c r="S214" s="193">
        <v>0.066</v>
      </c>
      <c r="T214" s="194">
        <f>S214*H214</f>
        <v>5.936832</v>
      </c>
      <c r="AR214" s="17" t="s">
        <v>245</v>
      </c>
      <c r="AT214" s="17" t="s">
        <v>240</v>
      </c>
      <c r="AU214" s="17" t="s">
        <v>79</v>
      </c>
      <c r="AY214" s="17" t="s">
        <v>238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77</v>
      </c>
      <c r="BK214" s="195">
        <f>ROUND(I214*H214,2)</f>
        <v>0</v>
      </c>
      <c r="BL214" s="17" t="s">
        <v>245</v>
      </c>
      <c r="BM214" s="17" t="s">
        <v>1992</v>
      </c>
    </row>
    <row r="215" spans="2:47" s="1" customFormat="1" ht="10">
      <c r="B215" s="34"/>
      <c r="C215" s="35"/>
      <c r="D215" s="196" t="s">
        <v>247</v>
      </c>
      <c r="E215" s="35"/>
      <c r="F215" s="197" t="s">
        <v>949</v>
      </c>
      <c r="G215" s="35"/>
      <c r="H215" s="35"/>
      <c r="I215" s="113"/>
      <c r="J215" s="35"/>
      <c r="K215" s="35"/>
      <c r="L215" s="38"/>
      <c r="M215" s="198"/>
      <c r="N215" s="60"/>
      <c r="O215" s="60"/>
      <c r="P215" s="60"/>
      <c r="Q215" s="60"/>
      <c r="R215" s="60"/>
      <c r="S215" s="60"/>
      <c r="T215" s="61"/>
      <c r="AT215" s="17" t="s">
        <v>247</v>
      </c>
      <c r="AU215" s="17" t="s">
        <v>79</v>
      </c>
    </row>
    <row r="216" spans="2:51" s="12" customFormat="1" ht="10">
      <c r="B216" s="199"/>
      <c r="C216" s="200"/>
      <c r="D216" s="196" t="s">
        <v>249</v>
      </c>
      <c r="E216" s="201" t="s">
        <v>1</v>
      </c>
      <c r="F216" s="202" t="s">
        <v>950</v>
      </c>
      <c r="G216" s="200"/>
      <c r="H216" s="203">
        <v>89.952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249</v>
      </c>
      <c r="AU216" s="209" t="s">
        <v>79</v>
      </c>
      <c r="AV216" s="12" t="s">
        <v>79</v>
      </c>
      <c r="AW216" s="12" t="s">
        <v>32</v>
      </c>
      <c r="AX216" s="12" t="s">
        <v>77</v>
      </c>
      <c r="AY216" s="209" t="s">
        <v>238</v>
      </c>
    </row>
    <row r="217" spans="2:65" s="1" customFormat="1" ht="19" customHeight="1">
      <c r="B217" s="34"/>
      <c r="C217" s="184" t="s">
        <v>463</v>
      </c>
      <c r="D217" s="184" t="s">
        <v>240</v>
      </c>
      <c r="E217" s="185" t="s">
        <v>1703</v>
      </c>
      <c r="F217" s="186" t="s">
        <v>1704</v>
      </c>
      <c r="G217" s="187" t="s">
        <v>357</v>
      </c>
      <c r="H217" s="188">
        <v>52</v>
      </c>
      <c r="I217" s="189"/>
      <c r="J217" s="190">
        <f>ROUND(I217*H217,2)</f>
        <v>0</v>
      </c>
      <c r="K217" s="186" t="s">
        <v>244</v>
      </c>
      <c r="L217" s="38"/>
      <c r="M217" s="191" t="s">
        <v>1</v>
      </c>
      <c r="N217" s="192" t="s">
        <v>41</v>
      </c>
      <c r="O217" s="60"/>
      <c r="P217" s="193">
        <f>O217*H217</f>
        <v>0</v>
      </c>
      <c r="Q217" s="193">
        <v>0</v>
      </c>
      <c r="R217" s="193">
        <f>Q217*H217</f>
        <v>0</v>
      </c>
      <c r="S217" s="193">
        <v>0.066</v>
      </c>
      <c r="T217" s="194">
        <f>S217*H217</f>
        <v>3.4320000000000004</v>
      </c>
      <c r="AR217" s="17" t="s">
        <v>245</v>
      </c>
      <c r="AT217" s="17" t="s">
        <v>240</v>
      </c>
      <c r="AU217" s="17" t="s">
        <v>79</v>
      </c>
      <c r="AY217" s="17" t="s">
        <v>238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7" t="s">
        <v>77</v>
      </c>
      <c r="BK217" s="195">
        <f>ROUND(I217*H217,2)</f>
        <v>0</v>
      </c>
      <c r="BL217" s="17" t="s">
        <v>245</v>
      </c>
      <c r="BM217" s="17" t="s">
        <v>1993</v>
      </c>
    </row>
    <row r="218" spans="2:47" s="1" customFormat="1" ht="10">
      <c r="B218" s="34"/>
      <c r="C218" s="35"/>
      <c r="D218" s="196" t="s">
        <v>247</v>
      </c>
      <c r="E218" s="35"/>
      <c r="F218" s="197" t="s">
        <v>1706</v>
      </c>
      <c r="G218" s="35"/>
      <c r="H218" s="35"/>
      <c r="I218" s="113"/>
      <c r="J218" s="35"/>
      <c r="K218" s="35"/>
      <c r="L218" s="38"/>
      <c r="M218" s="198"/>
      <c r="N218" s="60"/>
      <c r="O218" s="60"/>
      <c r="P218" s="60"/>
      <c r="Q218" s="60"/>
      <c r="R218" s="60"/>
      <c r="S218" s="60"/>
      <c r="T218" s="61"/>
      <c r="AT218" s="17" t="s">
        <v>247</v>
      </c>
      <c r="AU218" s="17" t="s">
        <v>79</v>
      </c>
    </row>
    <row r="219" spans="2:51" s="12" customFormat="1" ht="10">
      <c r="B219" s="199"/>
      <c r="C219" s="200"/>
      <c r="D219" s="196" t="s">
        <v>249</v>
      </c>
      <c r="E219" s="201" t="s">
        <v>1899</v>
      </c>
      <c r="F219" s="202" t="s">
        <v>1994</v>
      </c>
      <c r="G219" s="200"/>
      <c r="H219" s="203">
        <v>52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249</v>
      </c>
      <c r="AU219" s="209" t="s">
        <v>79</v>
      </c>
      <c r="AV219" s="12" t="s">
        <v>79</v>
      </c>
      <c r="AW219" s="12" t="s">
        <v>32</v>
      </c>
      <c r="AX219" s="12" t="s">
        <v>77</v>
      </c>
      <c r="AY219" s="209" t="s">
        <v>238</v>
      </c>
    </row>
    <row r="220" spans="2:65" s="1" customFormat="1" ht="19" customHeight="1">
      <c r="B220" s="34"/>
      <c r="C220" s="184" t="s">
        <v>469</v>
      </c>
      <c r="D220" s="184" t="s">
        <v>240</v>
      </c>
      <c r="E220" s="185" t="s">
        <v>952</v>
      </c>
      <c r="F220" s="186" t="s">
        <v>953</v>
      </c>
      <c r="G220" s="187" t="s">
        <v>357</v>
      </c>
      <c r="H220" s="188">
        <v>279.2</v>
      </c>
      <c r="I220" s="189"/>
      <c r="J220" s="190">
        <f>ROUND(I220*H220,2)</f>
        <v>0</v>
      </c>
      <c r="K220" s="186" t="s">
        <v>244</v>
      </c>
      <c r="L220" s="38"/>
      <c r="M220" s="191" t="s">
        <v>1</v>
      </c>
      <c r="N220" s="192" t="s">
        <v>41</v>
      </c>
      <c r="O220" s="60"/>
      <c r="P220" s="193">
        <f>O220*H220</f>
        <v>0</v>
      </c>
      <c r="Q220" s="193">
        <v>0</v>
      </c>
      <c r="R220" s="193">
        <f>Q220*H220</f>
        <v>0</v>
      </c>
      <c r="S220" s="193">
        <v>0.07</v>
      </c>
      <c r="T220" s="194">
        <f>S220*H220</f>
        <v>19.544</v>
      </c>
      <c r="AR220" s="17" t="s">
        <v>245</v>
      </c>
      <c r="AT220" s="17" t="s">
        <v>240</v>
      </c>
      <c r="AU220" s="17" t="s">
        <v>79</v>
      </c>
      <c r="AY220" s="17" t="s">
        <v>238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7" t="s">
        <v>77</v>
      </c>
      <c r="BK220" s="195">
        <f>ROUND(I220*H220,2)</f>
        <v>0</v>
      </c>
      <c r="BL220" s="17" t="s">
        <v>245</v>
      </c>
      <c r="BM220" s="17" t="s">
        <v>1995</v>
      </c>
    </row>
    <row r="221" spans="2:47" s="1" customFormat="1" ht="18">
      <c r="B221" s="34"/>
      <c r="C221" s="35"/>
      <c r="D221" s="196" t="s">
        <v>247</v>
      </c>
      <c r="E221" s="35"/>
      <c r="F221" s="197" t="s">
        <v>955</v>
      </c>
      <c r="G221" s="35"/>
      <c r="H221" s="35"/>
      <c r="I221" s="113"/>
      <c r="J221" s="35"/>
      <c r="K221" s="35"/>
      <c r="L221" s="38"/>
      <c r="M221" s="198"/>
      <c r="N221" s="60"/>
      <c r="O221" s="60"/>
      <c r="P221" s="60"/>
      <c r="Q221" s="60"/>
      <c r="R221" s="60"/>
      <c r="S221" s="60"/>
      <c r="T221" s="61"/>
      <c r="AT221" s="17" t="s">
        <v>247</v>
      </c>
      <c r="AU221" s="17" t="s">
        <v>79</v>
      </c>
    </row>
    <row r="222" spans="2:51" s="12" customFormat="1" ht="10">
      <c r="B222" s="199"/>
      <c r="C222" s="200"/>
      <c r="D222" s="196" t="s">
        <v>249</v>
      </c>
      <c r="E222" s="201" t="s">
        <v>1</v>
      </c>
      <c r="F222" s="202" t="s">
        <v>1715</v>
      </c>
      <c r="G222" s="200"/>
      <c r="H222" s="203">
        <v>279.2</v>
      </c>
      <c r="I222" s="204"/>
      <c r="J222" s="200"/>
      <c r="K222" s="200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249</v>
      </c>
      <c r="AU222" s="209" t="s">
        <v>79</v>
      </c>
      <c r="AV222" s="12" t="s">
        <v>79</v>
      </c>
      <c r="AW222" s="12" t="s">
        <v>32</v>
      </c>
      <c r="AX222" s="12" t="s">
        <v>77</v>
      </c>
      <c r="AY222" s="209" t="s">
        <v>238</v>
      </c>
    </row>
    <row r="223" spans="2:65" s="1" customFormat="1" ht="19" customHeight="1">
      <c r="B223" s="34"/>
      <c r="C223" s="184" t="s">
        <v>475</v>
      </c>
      <c r="D223" s="184" t="s">
        <v>240</v>
      </c>
      <c r="E223" s="185" t="s">
        <v>963</v>
      </c>
      <c r="F223" s="186" t="s">
        <v>964</v>
      </c>
      <c r="G223" s="187" t="s">
        <v>357</v>
      </c>
      <c r="H223" s="188">
        <v>610</v>
      </c>
      <c r="I223" s="189"/>
      <c r="J223" s="190">
        <f>ROUND(I223*H223,2)</f>
        <v>0</v>
      </c>
      <c r="K223" s="186" t="s">
        <v>244</v>
      </c>
      <c r="L223" s="38"/>
      <c r="M223" s="191" t="s">
        <v>1</v>
      </c>
      <c r="N223" s="192" t="s">
        <v>41</v>
      </c>
      <c r="O223" s="60"/>
      <c r="P223" s="193">
        <f>O223*H223</f>
        <v>0</v>
      </c>
      <c r="Q223" s="193">
        <v>0.048</v>
      </c>
      <c r="R223" s="193">
        <f>Q223*H223</f>
        <v>29.28</v>
      </c>
      <c r="S223" s="193">
        <v>0.048</v>
      </c>
      <c r="T223" s="194">
        <f>S223*H223</f>
        <v>29.28</v>
      </c>
      <c r="AR223" s="17" t="s">
        <v>245</v>
      </c>
      <c r="AT223" s="17" t="s">
        <v>240</v>
      </c>
      <c r="AU223" s="17" t="s">
        <v>79</v>
      </c>
      <c r="AY223" s="17" t="s">
        <v>238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7" t="s">
        <v>77</v>
      </c>
      <c r="BK223" s="195">
        <f>ROUND(I223*H223,2)</f>
        <v>0</v>
      </c>
      <c r="BL223" s="17" t="s">
        <v>245</v>
      </c>
      <c r="BM223" s="17" t="s">
        <v>1996</v>
      </c>
    </row>
    <row r="224" spans="2:47" s="1" customFormat="1" ht="10">
      <c r="B224" s="34"/>
      <c r="C224" s="35"/>
      <c r="D224" s="196" t="s">
        <v>247</v>
      </c>
      <c r="E224" s="35"/>
      <c r="F224" s="197" t="s">
        <v>966</v>
      </c>
      <c r="G224" s="35"/>
      <c r="H224" s="35"/>
      <c r="I224" s="113"/>
      <c r="J224" s="35"/>
      <c r="K224" s="35"/>
      <c r="L224" s="38"/>
      <c r="M224" s="198"/>
      <c r="N224" s="60"/>
      <c r="O224" s="60"/>
      <c r="P224" s="60"/>
      <c r="Q224" s="60"/>
      <c r="R224" s="60"/>
      <c r="S224" s="60"/>
      <c r="T224" s="61"/>
      <c r="AT224" s="17" t="s">
        <v>247</v>
      </c>
      <c r="AU224" s="17" t="s">
        <v>79</v>
      </c>
    </row>
    <row r="225" spans="2:47" s="1" customFormat="1" ht="18">
      <c r="B225" s="34"/>
      <c r="C225" s="35"/>
      <c r="D225" s="196" t="s">
        <v>407</v>
      </c>
      <c r="E225" s="35"/>
      <c r="F225" s="231" t="s">
        <v>967</v>
      </c>
      <c r="G225" s="35"/>
      <c r="H225" s="35"/>
      <c r="I225" s="113"/>
      <c r="J225" s="35"/>
      <c r="K225" s="35"/>
      <c r="L225" s="38"/>
      <c r="M225" s="198"/>
      <c r="N225" s="60"/>
      <c r="O225" s="60"/>
      <c r="P225" s="60"/>
      <c r="Q225" s="60"/>
      <c r="R225" s="60"/>
      <c r="S225" s="60"/>
      <c r="T225" s="61"/>
      <c r="AT225" s="17" t="s">
        <v>407</v>
      </c>
      <c r="AU225" s="17" t="s">
        <v>79</v>
      </c>
    </row>
    <row r="226" spans="2:51" s="12" customFormat="1" ht="10">
      <c r="B226" s="199"/>
      <c r="C226" s="200"/>
      <c r="D226" s="196" t="s">
        <v>249</v>
      </c>
      <c r="E226" s="201" t="s">
        <v>1</v>
      </c>
      <c r="F226" s="202" t="s">
        <v>1997</v>
      </c>
      <c r="G226" s="200"/>
      <c r="H226" s="203">
        <v>610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249</v>
      </c>
      <c r="AU226" s="209" t="s">
        <v>79</v>
      </c>
      <c r="AV226" s="12" t="s">
        <v>79</v>
      </c>
      <c r="AW226" s="12" t="s">
        <v>32</v>
      </c>
      <c r="AX226" s="12" t="s">
        <v>77</v>
      </c>
      <c r="AY226" s="209" t="s">
        <v>238</v>
      </c>
    </row>
    <row r="227" spans="2:65" s="1" customFormat="1" ht="19" customHeight="1">
      <c r="B227" s="34"/>
      <c r="C227" s="184" t="s">
        <v>482</v>
      </c>
      <c r="D227" s="184" t="s">
        <v>240</v>
      </c>
      <c r="E227" s="185" t="s">
        <v>971</v>
      </c>
      <c r="F227" s="186" t="s">
        <v>972</v>
      </c>
      <c r="G227" s="187" t="s">
        <v>357</v>
      </c>
      <c r="H227" s="188">
        <v>1354.56</v>
      </c>
      <c r="I227" s="189"/>
      <c r="J227" s="190">
        <f>ROUND(I227*H227,2)</f>
        <v>0</v>
      </c>
      <c r="K227" s="186" t="s">
        <v>244</v>
      </c>
      <c r="L227" s="38"/>
      <c r="M227" s="191" t="s">
        <v>1</v>
      </c>
      <c r="N227" s="192" t="s">
        <v>41</v>
      </c>
      <c r="O227" s="60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AR227" s="17" t="s">
        <v>245</v>
      </c>
      <c r="AT227" s="17" t="s">
        <v>240</v>
      </c>
      <c r="AU227" s="17" t="s">
        <v>79</v>
      </c>
      <c r="AY227" s="17" t="s">
        <v>238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7" t="s">
        <v>77</v>
      </c>
      <c r="BK227" s="195">
        <f>ROUND(I227*H227,2)</f>
        <v>0</v>
      </c>
      <c r="BL227" s="17" t="s">
        <v>245</v>
      </c>
      <c r="BM227" s="17" t="s">
        <v>1998</v>
      </c>
    </row>
    <row r="228" spans="2:47" s="1" customFormat="1" ht="10">
      <c r="B228" s="34"/>
      <c r="C228" s="35"/>
      <c r="D228" s="196" t="s">
        <v>247</v>
      </c>
      <c r="E228" s="35"/>
      <c r="F228" s="197" t="s">
        <v>974</v>
      </c>
      <c r="G228" s="35"/>
      <c r="H228" s="35"/>
      <c r="I228" s="113"/>
      <c r="J228" s="35"/>
      <c r="K228" s="35"/>
      <c r="L228" s="38"/>
      <c r="M228" s="198"/>
      <c r="N228" s="60"/>
      <c r="O228" s="60"/>
      <c r="P228" s="60"/>
      <c r="Q228" s="60"/>
      <c r="R228" s="60"/>
      <c r="S228" s="60"/>
      <c r="T228" s="61"/>
      <c r="AT228" s="17" t="s">
        <v>247</v>
      </c>
      <c r="AU228" s="17" t="s">
        <v>79</v>
      </c>
    </row>
    <row r="229" spans="2:51" s="12" customFormat="1" ht="10">
      <c r="B229" s="199"/>
      <c r="C229" s="200"/>
      <c r="D229" s="196" t="s">
        <v>249</v>
      </c>
      <c r="E229" s="201" t="s">
        <v>125</v>
      </c>
      <c r="F229" s="202" t="s">
        <v>1999</v>
      </c>
      <c r="G229" s="200"/>
      <c r="H229" s="203">
        <v>139.6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249</v>
      </c>
      <c r="AU229" s="209" t="s">
        <v>79</v>
      </c>
      <c r="AV229" s="12" t="s">
        <v>79</v>
      </c>
      <c r="AW229" s="12" t="s">
        <v>32</v>
      </c>
      <c r="AX229" s="12" t="s">
        <v>70</v>
      </c>
      <c r="AY229" s="209" t="s">
        <v>238</v>
      </c>
    </row>
    <row r="230" spans="2:51" s="12" customFormat="1" ht="10">
      <c r="B230" s="199"/>
      <c r="C230" s="200"/>
      <c r="D230" s="196" t="s">
        <v>249</v>
      </c>
      <c r="E230" s="201" t="s">
        <v>128</v>
      </c>
      <c r="F230" s="202" t="s">
        <v>2000</v>
      </c>
      <c r="G230" s="200"/>
      <c r="H230" s="203">
        <v>610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249</v>
      </c>
      <c r="AU230" s="209" t="s">
        <v>79</v>
      </c>
      <c r="AV230" s="12" t="s">
        <v>79</v>
      </c>
      <c r="AW230" s="12" t="s">
        <v>32</v>
      </c>
      <c r="AX230" s="12" t="s">
        <v>70</v>
      </c>
      <c r="AY230" s="209" t="s">
        <v>238</v>
      </c>
    </row>
    <row r="231" spans="2:51" s="12" customFormat="1" ht="10">
      <c r="B231" s="199"/>
      <c r="C231" s="200"/>
      <c r="D231" s="196" t="s">
        <v>249</v>
      </c>
      <c r="E231" s="201" t="s">
        <v>130</v>
      </c>
      <c r="F231" s="202" t="s">
        <v>2001</v>
      </c>
      <c r="G231" s="200"/>
      <c r="H231" s="203">
        <v>264.96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249</v>
      </c>
      <c r="AU231" s="209" t="s">
        <v>79</v>
      </c>
      <c r="AV231" s="12" t="s">
        <v>79</v>
      </c>
      <c r="AW231" s="12" t="s">
        <v>32</v>
      </c>
      <c r="AX231" s="12" t="s">
        <v>70</v>
      </c>
      <c r="AY231" s="209" t="s">
        <v>238</v>
      </c>
    </row>
    <row r="232" spans="2:51" s="12" customFormat="1" ht="10">
      <c r="B232" s="199"/>
      <c r="C232" s="200"/>
      <c r="D232" s="196" t="s">
        <v>249</v>
      </c>
      <c r="E232" s="201" t="s">
        <v>1</v>
      </c>
      <c r="F232" s="202" t="s">
        <v>2002</v>
      </c>
      <c r="G232" s="200"/>
      <c r="H232" s="203">
        <v>340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249</v>
      </c>
      <c r="AU232" s="209" t="s">
        <v>79</v>
      </c>
      <c r="AV232" s="12" t="s">
        <v>79</v>
      </c>
      <c r="AW232" s="12" t="s">
        <v>32</v>
      </c>
      <c r="AX232" s="12" t="s">
        <v>70</v>
      </c>
      <c r="AY232" s="209" t="s">
        <v>238</v>
      </c>
    </row>
    <row r="233" spans="2:51" s="13" customFormat="1" ht="10">
      <c r="B233" s="210"/>
      <c r="C233" s="211"/>
      <c r="D233" s="196" t="s">
        <v>249</v>
      </c>
      <c r="E233" s="212" t="s">
        <v>1</v>
      </c>
      <c r="F233" s="213" t="s">
        <v>252</v>
      </c>
      <c r="G233" s="211"/>
      <c r="H233" s="214">
        <v>1354.56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249</v>
      </c>
      <c r="AU233" s="220" t="s">
        <v>79</v>
      </c>
      <c r="AV233" s="13" t="s">
        <v>245</v>
      </c>
      <c r="AW233" s="13" t="s">
        <v>32</v>
      </c>
      <c r="AX233" s="13" t="s">
        <v>77</v>
      </c>
      <c r="AY233" s="220" t="s">
        <v>238</v>
      </c>
    </row>
    <row r="234" spans="2:65" s="1" customFormat="1" ht="19" customHeight="1">
      <c r="B234" s="34"/>
      <c r="C234" s="184" t="s">
        <v>487</v>
      </c>
      <c r="D234" s="184" t="s">
        <v>240</v>
      </c>
      <c r="E234" s="185" t="s">
        <v>980</v>
      </c>
      <c r="F234" s="186" t="s">
        <v>981</v>
      </c>
      <c r="G234" s="187" t="s">
        <v>357</v>
      </c>
      <c r="H234" s="188">
        <v>600</v>
      </c>
      <c r="I234" s="189"/>
      <c r="J234" s="190">
        <f>ROUND(I234*H234,2)</f>
        <v>0</v>
      </c>
      <c r="K234" s="186" t="s">
        <v>244</v>
      </c>
      <c r="L234" s="38"/>
      <c r="M234" s="191" t="s">
        <v>1</v>
      </c>
      <c r="N234" s="192" t="s">
        <v>41</v>
      </c>
      <c r="O234" s="60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AR234" s="17" t="s">
        <v>245</v>
      </c>
      <c r="AT234" s="17" t="s">
        <v>240</v>
      </c>
      <c r="AU234" s="17" t="s">
        <v>79</v>
      </c>
      <c r="AY234" s="17" t="s">
        <v>238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77</v>
      </c>
      <c r="BK234" s="195">
        <f>ROUND(I234*H234,2)</f>
        <v>0</v>
      </c>
      <c r="BL234" s="17" t="s">
        <v>245</v>
      </c>
      <c r="BM234" s="17" t="s">
        <v>2003</v>
      </c>
    </row>
    <row r="235" spans="2:47" s="1" customFormat="1" ht="10">
      <c r="B235" s="34"/>
      <c r="C235" s="35"/>
      <c r="D235" s="196" t="s">
        <v>247</v>
      </c>
      <c r="E235" s="35"/>
      <c r="F235" s="197" t="s">
        <v>983</v>
      </c>
      <c r="G235" s="35"/>
      <c r="H235" s="35"/>
      <c r="I235" s="113"/>
      <c r="J235" s="35"/>
      <c r="K235" s="35"/>
      <c r="L235" s="38"/>
      <c r="M235" s="198"/>
      <c r="N235" s="60"/>
      <c r="O235" s="60"/>
      <c r="P235" s="60"/>
      <c r="Q235" s="60"/>
      <c r="R235" s="60"/>
      <c r="S235" s="60"/>
      <c r="T235" s="61"/>
      <c r="AT235" s="17" t="s">
        <v>247</v>
      </c>
      <c r="AU235" s="17" t="s">
        <v>79</v>
      </c>
    </row>
    <row r="236" spans="2:51" s="12" customFormat="1" ht="10">
      <c r="B236" s="199"/>
      <c r="C236" s="200"/>
      <c r="D236" s="196" t="s">
        <v>249</v>
      </c>
      <c r="E236" s="201" t="s">
        <v>984</v>
      </c>
      <c r="F236" s="202" t="s">
        <v>2004</v>
      </c>
      <c r="G236" s="200"/>
      <c r="H236" s="203">
        <v>340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249</v>
      </c>
      <c r="AU236" s="209" t="s">
        <v>79</v>
      </c>
      <c r="AV236" s="12" t="s">
        <v>79</v>
      </c>
      <c r="AW236" s="12" t="s">
        <v>32</v>
      </c>
      <c r="AX236" s="12" t="s">
        <v>70</v>
      </c>
      <c r="AY236" s="209" t="s">
        <v>238</v>
      </c>
    </row>
    <row r="237" spans="2:51" s="12" customFormat="1" ht="10">
      <c r="B237" s="199"/>
      <c r="C237" s="200"/>
      <c r="D237" s="196" t="s">
        <v>249</v>
      </c>
      <c r="E237" s="201" t="s">
        <v>1</v>
      </c>
      <c r="F237" s="202" t="s">
        <v>2005</v>
      </c>
      <c r="G237" s="200"/>
      <c r="H237" s="203">
        <v>260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249</v>
      </c>
      <c r="AU237" s="209" t="s">
        <v>79</v>
      </c>
      <c r="AV237" s="12" t="s">
        <v>79</v>
      </c>
      <c r="AW237" s="12" t="s">
        <v>32</v>
      </c>
      <c r="AX237" s="12" t="s">
        <v>70</v>
      </c>
      <c r="AY237" s="209" t="s">
        <v>238</v>
      </c>
    </row>
    <row r="238" spans="2:51" s="13" customFormat="1" ht="10">
      <c r="B238" s="210"/>
      <c r="C238" s="211"/>
      <c r="D238" s="196" t="s">
        <v>249</v>
      </c>
      <c r="E238" s="212" t="s">
        <v>1</v>
      </c>
      <c r="F238" s="213" t="s">
        <v>252</v>
      </c>
      <c r="G238" s="211"/>
      <c r="H238" s="214">
        <v>600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249</v>
      </c>
      <c r="AU238" s="220" t="s">
        <v>79</v>
      </c>
      <c r="AV238" s="13" t="s">
        <v>245</v>
      </c>
      <c r="AW238" s="13" t="s">
        <v>32</v>
      </c>
      <c r="AX238" s="13" t="s">
        <v>77</v>
      </c>
      <c r="AY238" s="220" t="s">
        <v>238</v>
      </c>
    </row>
    <row r="239" spans="2:65" s="1" customFormat="1" ht="19" customHeight="1">
      <c r="B239" s="34"/>
      <c r="C239" s="184" t="s">
        <v>492</v>
      </c>
      <c r="D239" s="184" t="s">
        <v>240</v>
      </c>
      <c r="E239" s="185" t="s">
        <v>2006</v>
      </c>
      <c r="F239" s="186" t="s">
        <v>2007</v>
      </c>
      <c r="G239" s="187" t="s">
        <v>357</v>
      </c>
      <c r="H239" s="188">
        <v>40.27</v>
      </c>
      <c r="I239" s="189"/>
      <c r="J239" s="190">
        <f>ROUND(I239*H239,2)</f>
        <v>0</v>
      </c>
      <c r="K239" s="186" t="s">
        <v>1</v>
      </c>
      <c r="L239" s="38"/>
      <c r="M239" s="191" t="s">
        <v>1</v>
      </c>
      <c r="N239" s="192" t="s">
        <v>41</v>
      </c>
      <c r="O239" s="60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AR239" s="17" t="s">
        <v>245</v>
      </c>
      <c r="AT239" s="17" t="s">
        <v>240</v>
      </c>
      <c r="AU239" s="17" t="s">
        <v>79</v>
      </c>
      <c r="AY239" s="17" t="s">
        <v>238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7" t="s">
        <v>77</v>
      </c>
      <c r="BK239" s="195">
        <f>ROUND(I239*H239,2)</f>
        <v>0</v>
      </c>
      <c r="BL239" s="17" t="s">
        <v>245</v>
      </c>
      <c r="BM239" s="17" t="s">
        <v>2008</v>
      </c>
    </row>
    <row r="240" spans="2:47" s="1" customFormat="1" ht="18">
      <c r="B240" s="34"/>
      <c r="C240" s="35"/>
      <c r="D240" s="196" t="s">
        <v>247</v>
      </c>
      <c r="E240" s="35"/>
      <c r="F240" s="197" t="s">
        <v>2007</v>
      </c>
      <c r="G240" s="35"/>
      <c r="H240" s="35"/>
      <c r="I240" s="113"/>
      <c r="J240" s="35"/>
      <c r="K240" s="35"/>
      <c r="L240" s="38"/>
      <c r="M240" s="198"/>
      <c r="N240" s="60"/>
      <c r="O240" s="60"/>
      <c r="P240" s="60"/>
      <c r="Q240" s="60"/>
      <c r="R240" s="60"/>
      <c r="S240" s="60"/>
      <c r="T240" s="61"/>
      <c r="AT240" s="17" t="s">
        <v>247</v>
      </c>
      <c r="AU240" s="17" t="s">
        <v>79</v>
      </c>
    </row>
    <row r="241" spans="2:51" s="12" customFormat="1" ht="10">
      <c r="B241" s="199"/>
      <c r="C241" s="200"/>
      <c r="D241" s="196" t="s">
        <v>249</v>
      </c>
      <c r="E241" s="201" t="s">
        <v>1</v>
      </c>
      <c r="F241" s="202" t="s">
        <v>2009</v>
      </c>
      <c r="G241" s="200"/>
      <c r="H241" s="203">
        <v>40.27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249</v>
      </c>
      <c r="AU241" s="209" t="s">
        <v>79</v>
      </c>
      <c r="AV241" s="12" t="s">
        <v>79</v>
      </c>
      <c r="AW241" s="12" t="s">
        <v>32</v>
      </c>
      <c r="AX241" s="12" t="s">
        <v>77</v>
      </c>
      <c r="AY241" s="209" t="s">
        <v>238</v>
      </c>
    </row>
    <row r="242" spans="2:65" s="1" customFormat="1" ht="19" customHeight="1">
      <c r="B242" s="34"/>
      <c r="C242" s="184" t="s">
        <v>176</v>
      </c>
      <c r="D242" s="184" t="s">
        <v>240</v>
      </c>
      <c r="E242" s="185" t="s">
        <v>988</v>
      </c>
      <c r="F242" s="186" t="s">
        <v>1719</v>
      </c>
      <c r="G242" s="187" t="s">
        <v>281</v>
      </c>
      <c r="H242" s="188">
        <v>12</v>
      </c>
      <c r="I242" s="189"/>
      <c r="J242" s="190">
        <f>ROUND(I242*H242,2)</f>
        <v>0</v>
      </c>
      <c r="K242" s="186" t="s">
        <v>244</v>
      </c>
      <c r="L242" s="38"/>
      <c r="M242" s="191" t="s">
        <v>1</v>
      </c>
      <c r="N242" s="192" t="s">
        <v>41</v>
      </c>
      <c r="O242" s="60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AR242" s="17" t="s">
        <v>245</v>
      </c>
      <c r="AT242" s="17" t="s">
        <v>240</v>
      </c>
      <c r="AU242" s="17" t="s">
        <v>79</v>
      </c>
      <c r="AY242" s="17" t="s">
        <v>238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7" t="s">
        <v>77</v>
      </c>
      <c r="BK242" s="195">
        <f>ROUND(I242*H242,2)</f>
        <v>0</v>
      </c>
      <c r="BL242" s="17" t="s">
        <v>245</v>
      </c>
      <c r="BM242" s="17" t="s">
        <v>2010</v>
      </c>
    </row>
    <row r="243" spans="2:47" s="1" customFormat="1" ht="10">
      <c r="B243" s="34"/>
      <c r="C243" s="35"/>
      <c r="D243" s="196" t="s">
        <v>247</v>
      </c>
      <c r="E243" s="35"/>
      <c r="F243" s="197" t="s">
        <v>1721</v>
      </c>
      <c r="G243" s="35"/>
      <c r="H243" s="35"/>
      <c r="I243" s="113"/>
      <c r="J243" s="35"/>
      <c r="K243" s="35"/>
      <c r="L243" s="38"/>
      <c r="M243" s="198"/>
      <c r="N243" s="60"/>
      <c r="O243" s="60"/>
      <c r="P243" s="60"/>
      <c r="Q243" s="60"/>
      <c r="R243" s="60"/>
      <c r="S243" s="60"/>
      <c r="T243" s="61"/>
      <c r="AT243" s="17" t="s">
        <v>247</v>
      </c>
      <c r="AU243" s="17" t="s">
        <v>79</v>
      </c>
    </row>
    <row r="244" spans="2:65" s="1" customFormat="1" ht="19" customHeight="1">
      <c r="B244" s="34"/>
      <c r="C244" s="184" t="s">
        <v>502</v>
      </c>
      <c r="D244" s="184" t="s">
        <v>240</v>
      </c>
      <c r="E244" s="185" t="s">
        <v>1001</v>
      </c>
      <c r="F244" s="186" t="s">
        <v>1002</v>
      </c>
      <c r="G244" s="187" t="s">
        <v>357</v>
      </c>
      <c r="H244" s="188">
        <v>209.888</v>
      </c>
      <c r="I244" s="189"/>
      <c r="J244" s="190">
        <f>ROUND(I244*H244,2)</f>
        <v>0</v>
      </c>
      <c r="K244" s="186" t="s">
        <v>244</v>
      </c>
      <c r="L244" s="38"/>
      <c r="M244" s="191" t="s">
        <v>1</v>
      </c>
      <c r="N244" s="192" t="s">
        <v>41</v>
      </c>
      <c r="O244" s="60"/>
      <c r="P244" s="193">
        <f>O244*H244</f>
        <v>0</v>
      </c>
      <c r="Q244" s="193">
        <v>0.01943</v>
      </c>
      <c r="R244" s="193">
        <f>Q244*H244</f>
        <v>4.07812384</v>
      </c>
      <c r="S244" s="193">
        <v>0</v>
      </c>
      <c r="T244" s="194">
        <f>S244*H244</f>
        <v>0</v>
      </c>
      <c r="AR244" s="17" t="s">
        <v>245</v>
      </c>
      <c r="AT244" s="17" t="s">
        <v>240</v>
      </c>
      <c r="AU244" s="17" t="s">
        <v>79</v>
      </c>
      <c r="AY244" s="17" t="s">
        <v>238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7" t="s">
        <v>77</v>
      </c>
      <c r="BK244" s="195">
        <f>ROUND(I244*H244,2)</f>
        <v>0</v>
      </c>
      <c r="BL244" s="17" t="s">
        <v>245</v>
      </c>
      <c r="BM244" s="17" t="s">
        <v>2011</v>
      </c>
    </row>
    <row r="245" spans="2:47" s="1" customFormat="1" ht="10">
      <c r="B245" s="34"/>
      <c r="C245" s="35"/>
      <c r="D245" s="196" t="s">
        <v>247</v>
      </c>
      <c r="E245" s="35"/>
      <c r="F245" s="197" t="s">
        <v>1004</v>
      </c>
      <c r="G245" s="35"/>
      <c r="H245" s="35"/>
      <c r="I245" s="113"/>
      <c r="J245" s="35"/>
      <c r="K245" s="35"/>
      <c r="L245" s="38"/>
      <c r="M245" s="198"/>
      <c r="N245" s="60"/>
      <c r="O245" s="60"/>
      <c r="P245" s="60"/>
      <c r="Q245" s="60"/>
      <c r="R245" s="60"/>
      <c r="S245" s="60"/>
      <c r="T245" s="61"/>
      <c r="AT245" s="17" t="s">
        <v>247</v>
      </c>
      <c r="AU245" s="17" t="s">
        <v>79</v>
      </c>
    </row>
    <row r="246" spans="2:51" s="12" customFormat="1" ht="10">
      <c r="B246" s="199"/>
      <c r="C246" s="200"/>
      <c r="D246" s="196" t="s">
        <v>249</v>
      </c>
      <c r="E246" s="201" t="s">
        <v>1</v>
      </c>
      <c r="F246" s="202" t="s">
        <v>944</v>
      </c>
      <c r="G246" s="200"/>
      <c r="H246" s="203">
        <v>209.888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249</v>
      </c>
      <c r="AU246" s="209" t="s">
        <v>79</v>
      </c>
      <c r="AV246" s="12" t="s">
        <v>79</v>
      </c>
      <c r="AW246" s="12" t="s">
        <v>32</v>
      </c>
      <c r="AX246" s="12" t="s">
        <v>77</v>
      </c>
      <c r="AY246" s="209" t="s">
        <v>238</v>
      </c>
    </row>
    <row r="247" spans="2:65" s="1" customFormat="1" ht="19" customHeight="1">
      <c r="B247" s="34"/>
      <c r="C247" s="184" t="s">
        <v>508</v>
      </c>
      <c r="D247" s="184" t="s">
        <v>240</v>
      </c>
      <c r="E247" s="185" t="s">
        <v>1006</v>
      </c>
      <c r="F247" s="186" t="s">
        <v>1007</v>
      </c>
      <c r="G247" s="187" t="s">
        <v>357</v>
      </c>
      <c r="H247" s="188">
        <v>89.952</v>
      </c>
      <c r="I247" s="189"/>
      <c r="J247" s="190">
        <f>ROUND(I247*H247,2)</f>
        <v>0</v>
      </c>
      <c r="K247" s="186" t="s">
        <v>244</v>
      </c>
      <c r="L247" s="38"/>
      <c r="M247" s="191" t="s">
        <v>1</v>
      </c>
      <c r="N247" s="192" t="s">
        <v>41</v>
      </c>
      <c r="O247" s="60"/>
      <c r="P247" s="193">
        <f>O247*H247</f>
        <v>0</v>
      </c>
      <c r="Q247" s="193">
        <v>0.05828</v>
      </c>
      <c r="R247" s="193">
        <f>Q247*H247</f>
        <v>5.2424025599999995</v>
      </c>
      <c r="S247" s="193">
        <v>0</v>
      </c>
      <c r="T247" s="194">
        <f>S247*H247</f>
        <v>0</v>
      </c>
      <c r="AR247" s="17" t="s">
        <v>245</v>
      </c>
      <c r="AT247" s="17" t="s">
        <v>240</v>
      </c>
      <c r="AU247" s="17" t="s">
        <v>79</v>
      </c>
      <c r="AY247" s="17" t="s">
        <v>238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7" t="s">
        <v>77</v>
      </c>
      <c r="BK247" s="195">
        <f>ROUND(I247*H247,2)</f>
        <v>0</v>
      </c>
      <c r="BL247" s="17" t="s">
        <v>245</v>
      </c>
      <c r="BM247" s="17" t="s">
        <v>2012</v>
      </c>
    </row>
    <row r="248" spans="2:47" s="1" customFormat="1" ht="18">
      <c r="B248" s="34"/>
      <c r="C248" s="35"/>
      <c r="D248" s="196" t="s">
        <v>247</v>
      </c>
      <c r="E248" s="35"/>
      <c r="F248" s="197" t="s">
        <v>1009</v>
      </c>
      <c r="G248" s="35"/>
      <c r="H248" s="35"/>
      <c r="I248" s="113"/>
      <c r="J248" s="35"/>
      <c r="K248" s="35"/>
      <c r="L248" s="38"/>
      <c r="M248" s="198"/>
      <c r="N248" s="60"/>
      <c r="O248" s="60"/>
      <c r="P248" s="60"/>
      <c r="Q248" s="60"/>
      <c r="R248" s="60"/>
      <c r="S248" s="60"/>
      <c r="T248" s="61"/>
      <c r="AT248" s="17" t="s">
        <v>247</v>
      </c>
      <c r="AU248" s="17" t="s">
        <v>79</v>
      </c>
    </row>
    <row r="249" spans="2:51" s="12" customFormat="1" ht="10">
      <c r="B249" s="199"/>
      <c r="C249" s="200"/>
      <c r="D249" s="196" t="s">
        <v>249</v>
      </c>
      <c r="E249" s="201" t="s">
        <v>1</v>
      </c>
      <c r="F249" s="202" t="s">
        <v>950</v>
      </c>
      <c r="G249" s="200"/>
      <c r="H249" s="203">
        <v>89.952</v>
      </c>
      <c r="I249" s="204"/>
      <c r="J249" s="200"/>
      <c r="K249" s="200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249</v>
      </c>
      <c r="AU249" s="209" t="s">
        <v>79</v>
      </c>
      <c r="AV249" s="12" t="s">
        <v>79</v>
      </c>
      <c r="AW249" s="12" t="s">
        <v>32</v>
      </c>
      <c r="AX249" s="12" t="s">
        <v>77</v>
      </c>
      <c r="AY249" s="209" t="s">
        <v>238</v>
      </c>
    </row>
    <row r="250" spans="2:65" s="1" customFormat="1" ht="19" customHeight="1">
      <c r="B250" s="34"/>
      <c r="C250" s="184" t="s">
        <v>514</v>
      </c>
      <c r="D250" s="184" t="s">
        <v>240</v>
      </c>
      <c r="E250" s="185" t="s">
        <v>2013</v>
      </c>
      <c r="F250" s="186" t="s">
        <v>2014</v>
      </c>
      <c r="G250" s="187" t="s">
        <v>357</v>
      </c>
      <c r="H250" s="188">
        <v>52</v>
      </c>
      <c r="I250" s="189"/>
      <c r="J250" s="190">
        <f>ROUND(I250*H250,2)</f>
        <v>0</v>
      </c>
      <c r="K250" s="186" t="s">
        <v>244</v>
      </c>
      <c r="L250" s="38"/>
      <c r="M250" s="191" t="s">
        <v>1</v>
      </c>
      <c r="N250" s="192" t="s">
        <v>41</v>
      </c>
      <c r="O250" s="60"/>
      <c r="P250" s="193">
        <f>O250*H250</f>
        <v>0</v>
      </c>
      <c r="Q250" s="193">
        <v>0.01995</v>
      </c>
      <c r="R250" s="193">
        <f>Q250*H250</f>
        <v>1.0373999999999999</v>
      </c>
      <c r="S250" s="193">
        <v>0</v>
      </c>
      <c r="T250" s="194">
        <f>S250*H250</f>
        <v>0</v>
      </c>
      <c r="AR250" s="17" t="s">
        <v>245</v>
      </c>
      <c r="AT250" s="17" t="s">
        <v>240</v>
      </c>
      <c r="AU250" s="17" t="s">
        <v>79</v>
      </c>
      <c r="AY250" s="17" t="s">
        <v>238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7" t="s">
        <v>77</v>
      </c>
      <c r="BK250" s="195">
        <f>ROUND(I250*H250,2)</f>
        <v>0</v>
      </c>
      <c r="BL250" s="17" t="s">
        <v>245</v>
      </c>
      <c r="BM250" s="17" t="s">
        <v>2015</v>
      </c>
    </row>
    <row r="251" spans="2:47" s="1" customFormat="1" ht="18">
      <c r="B251" s="34"/>
      <c r="C251" s="35"/>
      <c r="D251" s="196" t="s">
        <v>247</v>
      </c>
      <c r="E251" s="35"/>
      <c r="F251" s="197" t="s">
        <v>2016</v>
      </c>
      <c r="G251" s="35"/>
      <c r="H251" s="35"/>
      <c r="I251" s="113"/>
      <c r="J251" s="35"/>
      <c r="K251" s="35"/>
      <c r="L251" s="38"/>
      <c r="M251" s="198"/>
      <c r="N251" s="60"/>
      <c r="O251" s="60"/>
      <c r="P251" s="60"/>
      <c r="Q251" s="60"/>
      <c r="R251" s="60"/>
      <c r="S251" s="60"/>
      <c r="T251" s="61"/>
      <c r="AT251" s="17" t="s">
        <v>247</v>
      </c>
      <c r="AU251" s="17" t="s">
        <v>79</v>
      </c>
    </row>
    <row r="252" spans="2:51" s="12" customFormat="1" ht="10">
      <c r="B252" s="199"/>
      <c r="C252" s="200"/>
      <c r="D252" s="196" t="s">
        <v>249</v>
      </c>
      <c r="E252" s="201" t="s">
        <v>1</v>
      </c>
      <c r="F252" s="202" t="s">
        <v>1899</v>
      </c>
      <c r="G252" s="200"/>
      <c r="H252" s="203">
        <v>52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249</v>
      </c>
      <c r="AU252" s="209" t="s">
        <v>79</v>
      </c>
      <c r="AV252" s="12" t="s">
        <v>79</v>
      </c>
      <c r="AW252" s="12" t="s">
        <v>32</v>
      </c>
      <c r="AX252" s="12" t="s">
        <v>77</v>
      </c>
      <c r="AY252" s="209" t="s">
        <v>238</v>
      </c>
    </row>
    <row r="253" spans="2:65" s="1" customFormat="1" ht="19" customHeight="1">
      <c r="B253" s="34"/>
      <c r="C253" s="184" t="s">
        <v>519</v>
      </c>
      <c r="D253" s="184" t="s">
        <v>240</v>
      </c>
      <c r="E253" s="185" t="s">
        <v>1011</v>
      </c>
      <c r="F253" s="186" t="s">
        <v>1012</v>
      </c>
      <c r="G253" s="187" t="s">
        <v>357</v>
      </c>
      <c r="H253" s="188">
        <v>74.96</v>
      </c>
      <c r="I253" s="189"/>
      <c r="J253" s="190">
        <f>ROUND(I253*H253,2)</f>
        <v>0</v>
      </c>
      <c r="K253" s="186" t="s">
        <v>244</v>
      </c>
      <c r="L253" s="38"/>
      <c r="M253" s="191" t="s">
        <v>1</v>
      </c>
      <c r="N253" s="192" t="s">
        <v>41</v>
      </c>
      <c r="O253" s="60"/>
      <c r="P253" s="193">
        <f>O253*H253</f>
        <v>0</v>
      </c>
      <c r="Q253" s="193">
        <v>0.00099</v>
      </c>
      <c r="R253" s="193">
        <f>Q253*H253</f>
        <v>0.0742104</v>
      </c>
      <c r="S253" s="193">
        <v>0</v>
      </c>
      <c r="T253" s="194">
        <f>S253*H253</f>
        <v>0</v>
      </c>
      <c r="AR253" s="17" t="s">
        <v>245</v>
      </c>
      <c r="AT253" s="17" t="s">
        <v>240</v>
      </c>
      <c r="AU253" s="17" t="s">
        <v>79</v>
      </c>
      <c r="AY253" s="17" t="s">
        <v>238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7" t="s">
        <v>77</v>
      </c>
      <c r="BK253" s="195">
        <f>ROUND(I253*H253,2)</f>
        <v>0</v>
      </c>
      <c r="BL253" s="17" t="s">
        <v>245</v>
      </c>
      <c r="BM253" s="17" t="s">
        <v>2017</v>
      </c>
    </row>
    <row r="254" spans="2:47" s="1" customFormat="1" ht="18">
      <c r="B254" s="34"/>
      <c r="C254" s="35"/>
      <c r="D254" s="196" t="s">
        <v>247</v>
      </c>
      <c r="E254" s="35"/>
      <c r="F254" s="197" t="s">
        <v>1014</v>
      </c>
      <c r="G254" s="35"/>
      <c r="H254" s="35"/>
      <c r="I254" s="113"/>
      <c r="J254" s="35"/>
      <c r="K254" s="35"/>
      <c r="L254" s="38"/>
      <c r="M254" s="198"/>
      <c r="N254" s="60"/>
      <c r="O254" s="60"/>
      <c r="P254" s="60"/>
      <c r="Q254" s="60"/>
      <c r="R254" s="60"/>
      <c r="S254" s="60"/>
      <c r="T254" s="61"/>
      <c r="AT254" s="17" t="s">
        <v>247</v>
      </c>
      <c r="AU254" s="17" t="s">
        <v>79</v>
      </c>
    </row>
    <row r="255" spans="2:51" s="12" customFormat="1" ht="10">
      <c r="B255" s="199"/>
      <c r="C255" s="200"/>
      <c r="D255" s="196" t="s">
        <v>249</v>
      </c>
      <c r="E255" s="201" t="s">
        <v>1</v>
      </c>
      <c r="F255" s="202" t="s">
        <v>2018</v>
      </c>
      <c r="G255" s="200"/>
      <c r="H255" s="203">
        <v>74.96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249</v>
      </c>
      <c r="AU255" s="209" t="s">
        <v>79</v>
      </c>
      <c r="AV255" s="12" t="s">
        <v>79</v>
      </c>
      <c r="AW255" s="12" t="s">
        <v>32</v>
      </c>
      <c r="AX255" s="12" t="s">
        <v>77</v>
      </c>
      <c r="AY255" s="209" t="s">
        <v>238</v>
      </c>
    </row>
    <row r="256" spans="2:65" s="1" customFormat="1" ht="19" customHeight="1">
      <c r="B256" s="34"/>
      <c r="C256" s="184" t="s">
        <v>526</v>
      </c>
      <c r="D256" s="184" t="s">
        <v>240</v>
      </c>
      <c r="E256" s="185" t="s">
        <v>1017</v>
      </c>
      <c r="F256" s="186" t="s">
        <v>1018</v>
      </c>
      <c r="G256" s="187" t="s">
        <v>357</v>
      </c>
      <c r="H256" s="188">
        <v>351.84</v>
      </c>
      <c r="I256" s="189"/>
      <c r="J256" s="190">
        <f>ROUND(I256*H256,2)</f>
        <v>0</v>
      </c>
      <c r="K256" s="186" t="s">
        <v>244</v>
      </c>
      <c r="L256" s="38"/>
      <c r="M256" s="191" t="s">
        <v>1</v>
      </c>
      <c r="N256" s="192" t="s">
        <v>41</v>
      </c>
      <c r="O256" s="60"/>
      <c r="P256" s="193">
        <f>O256*H256</f>
        <v>0</v>
      </c>
      <c r="Q256" s="193">
        <v>0.00158</v>
      </c>
      <c r="R256" s="193">
        <f>Q256*H256</f>
        <v>0.5559071999999999</v>
      </c>
      <c r="S256" s="193">
        <v>0</v>
      </c>
      <c r="T256" s="194">
        <f>S256*H256</f>
        <v>0</v>
      </c>
      <c r="AR256" s="17" t="s">
        <v>245</v>
      </c>
      <c r="AT256" s="17" t="s">
        <v>240</v>
      </c>
      <c r="AU256" s="17" t="s">
        <v>79</v>
      </c>
      <c r="AY256" s="17" t="s">
        <v>238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7" t="s">
        <v>77</v>
      </c>
      <c r="BK256" s="195">
        <f>ROUND(I256*H256,2)</f>
        <v>0</v>
      </c>
      <c r="BL256" s="17" t="s">
        <v>245</v>
      </c>
      <c r="BM256" s="17" t="s">
        <v>2019</v>
      </c>
    </row>
    <row r="257" spans="2:47" s="1" customFormat="1" ht="10">
      <c r="B257" s="34"/>
      <c r="C257" s="35"/>
      <c r="D257" s="196" t="s">
        <v>247</v>
      </c>
      <c r="E257" s="35"/>
      <c r="F257" s="197" t="s">
        <v>1020</v>
      </c>
      <c r="G257" s="35"/>
      <c r="H257" s="35"/>
      <c r="I257" s="113"/>
      <c r="J257" s="35"/>
      <c r="K257" s="35"/>
      <c r="L257" s="38"/>
      <c r="M257" s="198"/>
      <c r="N257" s="60"/>
      <c r="O257" s="60"/>
      <c r="P257" s="60"/>
      <c r="Q257" s="60"/>
      <c r="R257" s="60"/>
      <c r="S257" s="60"/>
      <c r="T257" s="61"/>
      <c r="AT257" s="17" t="s">
        <v>247</v>
      </c>
      <c r="AU257" s="17" t="s">
        <v>79</v>
      </c>
    </row>
    <row r="258" spans="2:51" s="12" customFormat="1" ht="10">
      <c r="B258" s="199"/>
      <c r="C258" s="200"/>
      <c r="D258" s="196" t="s">
        <v>249</v>
      </c>
      <c r="E258" s="201" t="s">
        <v>1</v>
      </c>
      <c r="F258" s="202" t="s">
        <v>2020</v>
      </c>
      <c r="G258" s="200"/>
      <c r="H258" s="203">
        <v>351.84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249</v>
      </c>
      <c r="AU258" s="209" t="s">
        <v>79</v>
      </c>
      <c r="AV258" s="12" t="s">
        <v>79</v>
      </c>
      <c r="AW258" s="12" t="s">
        <v>32</v>
      </c>
      <c r="AX258" s="12" t="s">
        <v>77</v>
      </c>
      <c r="AY258" s="209" t="s">
        <v>238</v>
      </c>
    </row>
    <row r="259" spans="2:65" s="1" customFormat="1" ht="19" customHeight="1">
      <c r="B259" s="34"/>
      <c r="C259" s="184" t="s">
        <v>532</v>
      </c>
      <c r="D259" s="184" t="s">
        <v>240</v>
      </c>
      <c r="E259" s="185" t="s">
        <v>1022</v>
      </c>
      <c r="F259" s="186" t="s">
        <v>1023</v>
      </c>
      <c r="G259" s="187" t="s">
        <v>357</v>
      </c>
      <c r="H259" s="188">
        <v>539.2</v>
      </c>
      <c r="I259" s="189"/>
      <c r="J259" s="190">
        <f>ROUND(I259*H259,2)</f>
        <v>0</v>
      </c>
      <c r="K259" s="186" t="s">
        <v>244</v>
      </c>
      <c r="L259" s="38"/>
      <c r="M259" s="191" t="s">
        <v>1</v>
      </c>
      <c r="N259" s="192" t="s">
        <v>41</v>
      </c>
      <c r="O259" s="60"/>
      <c r="P259" s="193">
        <f>O259*H259</f>
        <v>0</v>
      </c>
      <c r="Q259" s="193">
        <v>0.0005</v>
      </c>
      <c r="R259" s="193">
        <f>Q259*H259</f>
        <v>0.2696</v>
      </c>
      <c r="S259" s="193">
        <v>0</v>
      </c>
      <c r="T259" s="194">
        <f>S259*H259</f>
        <v>0</v>
      </c>
      <c r="AR259" s="17" t="s">
        <v>245</v>
      </c>
      <c r="AT259" s="17" t="s">
        <v>240</v>
      </c>
      <c r="AU259" s="17" t="s">
        <v>79</v>
      </c>
      <c r="AY259" s="17" t="s">
        <v>238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7" t="s">
        <v>77</v>
      </c>
      <c r="BK259" s="195">
        <f>ROUND(I259*H259,2)</f>
        <v>0</v>
      </c>
      <c r="BL259" s="17" t="s">
        <v>245</v>
      </c>
      <c r="BM259" s="17" t="s">
        <v>2021</v>
      </c>
    </row>
    <row r="260" spans="2:47" s="1" customFormat="1" ht="10">
      <c r="B260" s="34"/>
      <c r="C260" s="35"/>
      <c r="D260" s="196" t="s">
        <v>247</v>
      </c>
      <c r="E260" s="35"/>
      <c r="F260" s="197" t="s">
        <v>1025</v>
      </c>
      <c r="G260" s="35"/>
      <c r="H260" s="35"/>
      <c r="I260" s="113"/>
      <c r="J260" s="35"/>
      <c r="K260" s="35"/>
      <c r="L260" s="38"/>
      <c r="M260" s="198"/>
      <c r="N260" s="60"/>
      <c r="O260" s="60"/>
      <c r="P260" s="60"/>
      <c r="Q260" s="60"/>
      <c r="R260" s="60"/>
      <c r="S260" s="60"/>
      <c r="T260" s="61"/>
      <c r="AT260" s="17" t="s">
        <v>247</v>
      </c>
      <c r="AU260" s="17" t="s">
        <v>79</v>
      </c>
    </row>
    <row r="261" spans="2:51" s="12" customFormat="1" ht="10">
      <c r="B261" s="199"/>
      <c r="C261" s="200"/>
      <c r="D261" s="196" t="s">
        <v>249</v>
      </c>
      <c r="E261" s="201" t="s">
        <v>1</v>
      </c>
      <c r="F261" s="202" t="s">
        <v>1715</v>
      </c>
      <c r="G261" s="200"/>
      <c r="H261" s="203">
        <v>279.2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249</v>
      </c>
      <c r="AU261" s="209" t="s">
        <v>79</v>
      </c>
      <c r="AV261" s="12" t="s">
        <v>79</v>
      </c>
      <c r="AW261" s="12" t="s">
        <v>32</v>
      </c>
      <c r="AX261" s="12" t="s">
        <v>70</v>
      </c>
      <c r="AY261" s="209" t="s">
        <v>238</v>
      </c>
    </row>
    <row r="262" spans="2:51" s="12" customFormat="1" ht="10">
      <c r="B262" s="199"/>
      <c r="C262" s="200"/>
      <c r="D262" s="196" t="s">
        <v>249</v>
      </c>
      <c r="E262" s="201" t="s">
        <v>1</v>
      </c>
      <c r="F262" s="202" t="s">
        <v>2005</v>
      </c>
      <c r="G262" s="200"/>
      <c r="H262" s="203">
        <v>260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249</v>
      </c>
      <c r="AU262" s="209" t="s">
        <v>79</v>
      </c>
      <c r="AV262" s="12" t="s">
        <v>79</v>
      </c>
      <c r="AW262" s="12" t="s">
        <v>32</v>
      </c>
      <c r="AX262" s="12" t="s">
        <v>70</v>
      </c>
      <c r="AY262" s="209" t="s">
        <v>238</v>
      </c>
    </row>
    <row r="263" spans="2:51" s="13" customFormat="1" ht="10">
      <c r="B263" s="210"/>
      <c r="C263" s="211"/>
      <c r="D263" s="196" t="s">
        <v>249</v>
      </c>
      <c r="E263" s="212" t="s">
        <v>1</v>
      </c>
      <c r="F263" s="213" t="s">
        <v>252</v>
      </c>
      <c r="G263" s="211"/>
      <c r="H263" s="214">
        <v>539.2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249</v>
      </c>
      <c r="AU263" s="220" t="s">
        <v>79</v>
      </c>
      <c r="AV263" s="13" t="s">
        <v>245</v>
      </c>
      <c r="AW263" s="13" t="s">
        <v>32</v>
      </c>
      <c r="AX263" s="13" t="s">
        <v>77</v>
      </c>
      <c r="AY263" s="220" t="s">
        <v>238</v>
      </c>
    </row>
    <row r="264" spans="2:65" s="1" customFormat="1" ht="19" customHeight="1">
      <c r="B264" s="34"/>
      <c r="C264" s="184" t="s">
        <v>538</v>
      </c>
      <c r="D264" s="184" t="s">
        <v>240</v>
      </c>
      <c r="E264" s="185" t="s">
        <v>1733</v>
      </c>
      <c r="F264" s="186" t="s">
        <v>1734</v>
      </c>
      <c r="G264" s="187" t="s">
        <v>357</v>
      </c>
      <c r="H264" s="188">
        <v>610</v>
      </c>
      <c r="I264" s="189"/>
      <c r="J264" s="190">
        <f>ROUND(I264*H264,2)</f>
        <v>0</v>
      </c>
      <c r="K264" s="186" t="s">
        <v>244</v>
      </c>
      <c r="L264" s="38"/>
      <c r="M264" s="191" t="s">
        <v>1</v>
      </c>
      <c r="N264" s="192" t="s">
        <v>41</v>
      </c>
      <c r="O264" s="60"/>
      <c r="P264" s="193">
        <f>O264*H264</f>
        <v>0</v>
      </c>
      <c r="Q264" s="193">
        <v>0.00116</v>
      </c>
      <c r="R264" s="193">
        <f>Q264*H264</f>
        <v>0.7076</v>
      </c>
      <c r="S264" s="193">
        <v>0</v>
      </c>
      <c r="T264" s="194">
        <f>S264*H264</f>
        <v>0</v>
      </c>
      <c r="AR264" s="17" t="s">
        <v>245</v>
      </c>
      <c r="AT264" s="17" t="s">
        <v>240</v>
      </c>
      <c r="AU264" s="17" t="s">
        <v>79</v>
      </c>
      <c r="AY264" s="17" t="s">
        <v>238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7" t="s">
        <v>77</v>
      </c>
      <c r="BK264" s="195">
        <f>ROUND(I264*H264,2)</f>
        <v>0</v>
      </c>
      <c r="BL264" s="17" t="s">
        <v>245</v>
      </c>
      <c r="BM264" s="17" t="s">
        <v>2022</v>
      </c>
    </row>
    <row r="265" spans="2:47" s="1" customFormat="1" ht="10">
      <c r="B265" s="34"/>
      <c r="C265" s="35"/>
      <c r="D265" s="196" t="s">
        <v>247</v>
      </c>
      <c r="E265" s="35"/>
      <c r="F265" s="197" t="s">
        <v>1736</v>
      </c>
      <c r="G265" s="35"/>
      <c r="H265" s="35"/>
      <c r="I265" s="113"/>
      <c r="J265" s="35"/>
      <c r="K265" s="35"/>
      <c r="L265" s="38"/>
      <c r="M265" s="198"/>
      <c r="N265" s="60"/>
      <c r="O265" s="60"/>
      <c r="P265" s="60"/>
      <c r="Q265" s="60"/>
      <c r="R265" s="60"/>
      <c r="S265" s="60"/>
      <c r="T265" s="61"/>
      <c r="AT265" s="17" t="s">
        <v>247</v>
      </c>
      <c r="AU265" s="17" t="s">
        <v>79</v>
      </c>
    </row>
    <row r="266" spans="2:51" s="12" customFormat="1" ht="10">
      <c r="B266" s="199"/>
      <c r="C266" s="200"/>
      <c r="D266" s="196" t="s">
        <v>249</v>
      </c>
      <c r="E266" s="201" t="s">
        <v>1</v>
      </c>
      <c r="F266" s="202" t="s">
        <v>128</v>
      </c>
      <c r="G266" s="200"/>
      <c r="H266" s="203">
        <v>610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249</v>
      </c>
      <c r="AU266" s="209" t="s">
        <v>79</v>
      </c>
      <c r="AV266" s="12" t="s">
        <v>79</v>
      </c>
      <c r="AW266" s="12" t="s">
        <v>32</v>
      </c>
      <c r="AX266" s="12" t="s">
        <v>77</v>
      </c>
      <c r="AY266" s="209" t="s">
        <v>238</v>
      </c>
    </row>
    <row r="267" spans="2:65" s="1" customFormat="1" ht="14.5" customHeight="1">
      <c r="B267" s="34"/>
      <c r="C267" s="184" t="s">
        <v>544</v>
      </c>
      <c r="D267" s="184" t="s">
        <v>240</v>
      </c>
      <c r="E267" s="185" t="s">
        <v>1028</v>
      </c>
      <c r="F267" s="186" t="s">
        <v>2023</v>
      </c>
      <c r="G267" s="187" t="s">
        <v>357</v>
      </c>
      <c r="H267" s="188">
        <v>260</v>
      </c>
      <c r="I267" s="189"/>
      <c r="J267" s="190">
        <f>ROUND(I267*H267,2)</f>
        <v>0</v>
      </c>
      <c r="K267" s="186" t="s">
        <v>1</v>
      </c>
      <c r="L267" s="38"/>
      <c r="M267" s="191" t="s">
        <v>1</v>
      </c>
      <c r="N267" s="192" t="s">
        <v>41</v>
      </c>
      <c r="O267" s="60"/>
      <c r="P267" s="193">
        <f>O267*H267</f>
        <v>0</v>
      </c>
      <c r="Q267" s="193">
        <v>0.00276</v>
      </c>
      <c r="R267" s="193">
        <f>Q267*H267</f>
        <v>0.7176</v>
      </c>
      <c r="S267" s="193">
        <v>0</v>
      </c>
      <c r="T267" s="194">
        <f>S267*H267</f>
        <v>0</v>
      </c>
      <c r="AR267" s="17" t="s">
        <v>245</v>
      </c>
      <c r="AT267" s="17" t="s">
        <v>240</v>
      </c>
      <c r="AU267" s="17" t="s">
        <v>79</v>
      </c>
      <c r="AY267" s="17" t="s">
        <v>238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7" t="s">
        <v>77</v>
      </c>
      <c r="BK267" s="195">
        <f>ROUND(I267*H267,2)</f>
        <v>0</v>
      </c>
      <c r="BL267" s="17" t="s">
        <v>245</v>
      </c>
      <c r="BM267" s="17" t="s">
        <v>2024</v>
      </c>
    </row>
    <row r="268" spans="2:51" s="12" customFormat="1" ht="10">
      <c r="B268" s="199"/>
      <c r="C268" s="200"/>
      <c r="D268" s="196" t="s">
        <v>249</v>
      </c>
      <c r="E268" s="201" t="s">
        <v>1</v>
      </c>
      <c r="F268" s="202" t="s">
        <v>2025</v>
      </c>
      <c r="G268" s="200"/>
      <c r="H268" s="203">
        <v>260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249</v>
      </c>
      <c r="AU268" s="209" t="s">
        <v>79</v>
      </c>
      <c r="AV268" s="12" t="s">
        <v>79</v>
      </c>
      <c r="AW268" s="12" t="s">
        <v>32</v>
      </c>
      <c r="AX268" s="12" t="s">
        <v>77</v>
      </c>
      <c r="AY268" s="209" t="s">
        <v>238</v>
      </c>
    </row>
    <row r="269" spans="2:65" s="1" customFormat="1" ht="14.5" customHeight="1">
      <c r="B269" s="34"/>
      <c r="C269" s="184" t="s">
        <v>144</v>
      </c>
      <c r="D269" s="184" t="s">
        <v>240</v>
      </c>
      <c r="E269" s="185" t="s">
        <v>1032</v>
      </c>
      <c r="F269" s="186" t="s">
        <v>1033</v>
      </c>
      <c r="G269" s="187" t="s">
        <v>281</v>
      </c>
      <c r="H269" s="188">
        <v>12</v>
      </c>
      <c r="I269" s="189"/>
      <c r="J269" s="190">
        <f>ROUND(I269*H269,2)</f>
        <v>0</v>
      </c>
      <c r="K269" s="186" t="s">
        <v>1</v>
      </c>
      <c r="L269" s="38"/>
      <c r="M269" s="191" t="s">
        <v>1</v>
      </c>
      <c r="N269" s="192" t="s">
        <v>41</v>
      </c>
      <c r="O269" s="60"/>
      <c r="P269" s="193">
        <f>O269*H269</f>
        <v>0</v>
      </c>
      <c r="Q269" s="193">
        <v>0.00124</v>
      </c>
      <c r="R269" s="193">
        <f>Q269*H269</f>
        <v>0.01488</v>
      </c>
      <c r="S269" s="193">
        <v>0</v>
      </c>
      <c r="T269" s="194">
        <f>S269*H269</f>
        <v>0</v>
      </c>
      <c r="AR269" s="17" t="s">
        <v>245</v>
      </c>
      <c r="AT269" s="17" t="s">
        <v>240</v>
      </c>
      <c r="AU269" s="17" t="s">
        <v>79</v>
      </c>
      <c r="AY269" s="17" t="s">
        <v>238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7" t="s">
        <v>77</v>
      </c>
      <c r="BK269" s="195">
        <f>ROUND(I269*H269,2)</f>
        <v>0</v>
      </c>
      <c r="BL269" s="17" t="s">
        <v>245</v>
      </c>
      <c r="BM269" s="17" t="s">
        <v>2026</v>
      </c>
    </row>
    <row r="270" spans="2:47" s="1" customFormat="1" ht="27">
      <c r="B270" s="34"/>
      <c r="C270" s="35"/>
      <c r="D270" s="196" t="s">
        <v>247</v>
      </c>
      <c r="E270" s="35"/>
      <c r="F270" s="197" t="s">
        <v>1035</v>
      </c>
      <c r="G270" s="35"/>
      <c r="H270" s="35"/>
      <c r="I270" s="113"/>
      <c r="J270" s="35"/>
      <c r="K270" s="35"/>
      <c r="L270" s="38"/>
      <c r="M270" s="198"/>
      <c r="N270" s="60"/>
      <c r="O270" s="60"/>
      <c r="P270" s="60"/>
      <c r="Q270" s="60"/>
      <c r="R270" s="60"/>
      <c r="S270" s="60"/>
      <c r="T270" s="61"/>
      <c r="AT270" s="17" t="s">
        <v>247</v>
      </c>
      <c r="AU270" s="17" t="s">
        <v>79</v>
      </c>
    </row>
    <row r="271" spans="2:63" s="11" customFormat="1" ht="22.75" customHeight="1">
      <c r="B271" s="168"/>
      <c r="C271" s="169"/>
      <c r="D271" s="170" t="s">
        <v>69</v>
      </c>
      <c r="E271" s="182" t="s">
        <v>1042</v>
      </c>
      <c r="F271" s="182" t="s">
        <v>1043</v>
      </c>
      <c r="G271" s="169"/>
      <c r="H271" s="169"/>
      <c r="I271" s="172"/>
      <c r="J271" s="183">
        <f>BK271</f>
        <v>0</v>
      </c>
      <c r="K271" s="169"/>
      <c r="L271" s="174"/>
      <c r="M271" s="175"/>
      <c r="N271" s="176"/>
      <c r="O271" s="176"/>
      <c r="P271" s="177">
        <f>SUM(P272:P280)</f>
        <v>0</v>
      </c>
      <c r="Q271" s="176"/>
      <c r="R271" s="177">
        <f>SUM(R272:R280)</f>
        <v>0</v>
      </c>
      <c r="S271" s="176"/>
      <c r="T271" s="178">
        <f>SUM(T272:T280)</f>
        <v>0</v>
      </c>
      <c r="AR271" s="179" t="s">
        <v>77</v>
      </c>
      <c r="AT271" s="180" t="s">
        <v>69</v>
      </c>
      <c r="AU271" s="180" t="s">
        <v>77</v>
      </c>
      <c r="AY271" s="179" t="s">
        <v>238</v>
      </c>
      <c r="BK271" s="181">
        <f>SUM(BK272:BK280)</f>
        <v>0</v>
      </c>
    </row>
    <row r="272" spans="2:65" s="1" customFormat="1" ht="19" customHeight="1">
      <c r="B272" s="34"/>
      <c r="C272" s="184" t="s">
        <v>556</v>
      </c>
      <c r="D272" s="184" t="s">
        <v>240</v>
      </c>
      <c r="E272" s="185" t="s">
        <v>1045</v>
      </c>
      <c r="F272" s="186" t="s">
        <v>1046</v>
      </c>
      <c r="G272" s="187" t="s">
        <v>333</v>
      </c>
      <c r="H272" s="188">
        <v>68.026</v>
      </c>
      <c r="I272" s="189"/>
      <c r="J272" s="190">
        <f>ROUND(I272*H272,2)</f>
        <v>0</v>
      </c>
      <c r="K272" s="186" t="s">
        <v>244</v>
      </c>
      <c r="L272" s="38"/>
      <c r="M272" s="191" t="s">
        <v>1</v>
      </c>
      <c r="N272" s="192" t="s">
        <v>41</v>
      </c>
      <c r="O272" s="60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AR272" s="17" t="s">
        <v>245</v>
      </c>
      <c r="AT272" s="17" t="s">
        <v>240</v>
      </c>
      <c r="AU272" s="17" t="s">
        <v>79</v>
      </c>
      <c r="AY272" s="17" t="s">
        <v>238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7" t="s">
        <v>77</v>
      </c>
      <c r="BK272" s="195">
        <f>ROUND(I272*H272,2)</f>
        <v>0</v>
      </c>
      <c r="BL272" s="17" t="s">
        <v>245</v>
      </c>
      <c r="BM272" s="17" t="s">
        <v>2027</v>
      </c>
    </row>
    <row r="273" spans="2:47" s="1" customFormat="1" ht="18">
      <c r="B273" s="34"/>
      <c r="C273" s="35"/>
      <c r="D273" s="196" t="s">
        <v>247</v>
      </c>
      <c r="E273" s="35"/>
      <c r="F273" s="197" t="s">
        <v>1048</v>
      </c>
      <c r="G273" s="35"/>
      <c r="H273" s="35"/>
      <c r="I273" s="113"/>
      <c r="J273" s="35"/>
      <c r="K273" s="35"/>
      <c r="L273" s="38"/>
      <c r="M273" s="198"/>
      <c r="N273" s="60"/>
      <c r="O273" s="60"/>
      <c r="P273" s="60"/>
      <c r="Q273" s="60"/>
      <c r="R273" s="60"/>
      <c r="S273" s="60"/>
      <c r="T273" s="61"/>
      <c r="AT273" s="17" t="s">
        <v>247</v>
      </c>
      <c r="AU273" s="17" t="s">
        <v>79</v>
      </c>
    </row>
    <row r="274" spans="2:65" s="1" customFormat="1" ht="19" customHeight="1">
      <c r="B274" s="34"/>
      <c r="C274" s="184" t="s">
        <v>561</v>
      </c>
      <c r="D274" s="184" t="s">
        <v>240</v>
      </c>
      <c r="E274" s="185" t="s">
        <v>1050</v>
      </c>
      <c r="F274" s="186" t="s">
        <v>1051</v>
      </c>
      <c r="G274" s="187" t="s">
        <v>333</v>
      </c>
      <c r="H274" s="188">
        <v>68.026</v>
      </c>
      <c r="I274" s="189"/>
      <c r="J274" s="190">
        <f>ROUND(I274*H274,2)</f>
        <v>0</v>
      </c>
      <c r="K274" s="186" t="s">
        <v>244</v>
      </c>
      <c r="L274" s="38"/>
      <c r="M274" s="191" t="s">
        <v>1</v>
      </c>
      <c r="N274" s="192" t="s">
        <v>41</v>
      </c>
      <c r="O274" s="60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17" t="s">
        <v>245</v>
      </c>
      <c r="AT274" s="17" t="s">
        <v>240</v>
      </c>
      <c r="AU274" s="17" t="s">
        <v>79</v>
      </c>
      <c r="AY274" s="17" t="s">
        <v>238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7" t="s">
        <v>77</v>
      </c>
      <c r="BK274" s="195">
        <f>ROUND(I274*H274,2)</f>
        <v>0</v>
      </c>
      <c r="BL274" s="17" t="s">
        <v>245</v>
      </c>
      <c r="BM274" s="17" t="s">
        <v>2028</v>
      </c>
    </row>
    <row r="275" spans="2:47" s="1" customFormat="1" ht="18">
      <c r="B275" s="34"/>
      <c r="C275" s="35"/>
      <c r="D275" s="196" t="s">
        <v>247</v>
      </c>
      <c r="E275" s="35"/>
      <c r="F275" s="197" t="s">
        <v>1053</v>
      </c>
      <c r="G275" s="35"/>
      <c r="H275" s="35"/>
      <c r="I275" s="113"/>
      <c r="J275" s="35"/>
      <c r="K275" s="35"/>
      <c r="L275" s="38"/>
      <c r="M275" s="198"/>
      <c r="N275" s="60"/>
      <c r="O275" s="60"/>
      <c r="P275" s="60"/>
      <c r="Q275" s="60"/>
      <c r="R275" s="60"/>
      <c r="S275" s="60"/>
      <c r="T275" s="61"/>
      <c r="AT275" s="17" t="s">
        <v>247</v>
      </c>
      <c r="AU275" s="17" t="s">
        <v>79</v>
      </c>
    </row>
    <row r="276" spans="2:65" s="1" customFormat="1" ht="19" customHeight="1">
      <c r="B276" s="34"/>
      <c r="C276" s="184" t="s">
        <v>565</v>
      </c>
      <c r="D276" s="184" t="s">
        <v>240</v>
      </c>
      <c r="E276" s="185" t="s">
        <v>1055</v>
      </c>
      <c r="F276" s="186" t="s">
        <v>1056</v>
      </c>
      <c r="G276" s="187" t="s">
        <v>333</v>
      </c>
      <c r="H276" s="188">
        <v>1632.624</v>
      </c>
      <c r="I276" s="189"/>
      <c r="J276" s="190">
        <f>ROUND(I276*H276,2)</f>
        <v>0</v>
      </c>
      <c r="K276" s="186" t="s">
        <v>244</v>
      </c>
      <c r="L276" s="38"/>
      <c r="M276" s="191" t="s">
        <v>1</v>
      </c>
      <c r="N276" s="192" t="s">
        <v>41</v>
      </c>
      <c r="O276" s="60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AR276" s="17" t="s">
        <v>245</v>
      </c>
      <c r="AT276" s="17" t="s">
        <v>240</v>
      </c>
      <c r="AU276" s="17" t="s">
        <v>79</v>
      </c>
      <c r="AY276" s="17" t="s">
        <v>238</v>
      </c>
      <c r="BE276" s="195">
        <f>IF(N276="základní",J276,0)</f>
        <v>0</v>
      </c>
      <c r="BF276" s="195">
        <f>IF(N276="snížená",J276,0)</f>
        <v>0</v>
      </c>
      <c r="BG276" s="195">
        <f>IF(N276="zákl. přenesená",J276,0)</f>
        <v>0</v>
      </c>
      <c r="BH276" s="195">
        <f>IF(N276="sníž. přenesená",J276,0)</f>
        <v>0</v>
      </c>
      <c r="BI276" s="195">
        <f>IF(N276="nulová",J276,0)</f>
        <v>0</v>
      </c>
      <c r="BJ276" s="17" t="s">
        <v>77</v>
      </c>
      <c r="BK276" s="195">
        <f>ROUND(I276*H276,2)</f>
        <v>0</v>
      </c>
      <c r="BL276" s="17" t="s">
        <v>245</v>
      </c>
      <c r="BM276" s="17" t="s">
        <v>2029</v>
      </c>
    </row>
    <row r="277" spans="2:47" s="1" customFormat="1" ht="18">
      <c r="B277" s="34"/>
      <c r="C277" s="35"/>
      <c r="D277" s="196" t="s">
        <v>247</v>
      </c>
      <c r="E277" s="35"/>
      <c r="F277" s="197" t="s">
        <v>1058</v>
      </c>
      <c r="G277" s="35"/>
      <c r="H277" s="35"/>
      <c r="I277" s="113"/>
      <c r="J277" s="35"/>
      <c r="K277" s="35"/>
      <c r="L277" s="38"/>
      <c r="M277" s="198"/>
      <c r="N277" s="60"/>
      <c r="O277" s="60"/>
      <c r="P277" s="60"/>
      <c r="Q277" s="60"/>
      <c r="R277" s="60"/>
      <c r="S277" s="60"/>
      <c r="T277" s="61"/>
      <c r="AT277" s="17" t="s">
        <v>247</v>
      </c>
      <c r="AU277" s="17" t="s">
        <v>79</v>
      </c>
    </row>
    <row r="278" spans="2:51" s="12" customFormat="1" ht="10">
      <c r="B278" s="199"/>
      <c r="C278" s="200"/>
      <c r="D278" s="196" t="s">
        <v>249</v>
      </c>
      <c r="E278" s="200"/>
      <c r="F278" s="202" t="s">
        <v>2030</v>
      </c>
      <c r="G278" s="200"/>
      <c r="H278" s="203">
        <v>1632.624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249</v>
      </c>
      <c r="AU278" s="209" t="s">
        <v>79</v>
      </c>
      <c r="AV278" s="12" t="s">
        <v>79</v>
      </c>
      <c r="AW278" s="12" t="s">
        <v>4</v>
      </c>
      <c r="AX278" s="12" t="s">
        <v>77</v>
      </c>
      <c r="AY278" s="209" t="s">
        <v>238</v>
      </c>
    </row>
    <row r="279" spans="2:65" s="1" customFormat="1" ht="19" customHeight="1">
      <c r="B279" s="34"/>
      <c r="C279" s="184" t="s">
        <v>571</v>
      </c>
      <c r="D279" s="184" t="s">
        <v>240</v>
      </c>
      <c r="E279" s="185" t="s">
        <v>1061</v>
      </c>
      <c r="F279" s="186" t="s">
        <v>1062</v>
      </c>
      <c r="G279" s="187" t="s">
        <v>333</v>
      </c>
      <c r="H279" s="188">
        <v>68.026</v>
      </c>
      <c r="I279" s="189"/>
      <c r="J279" s="190">
        <f>ROUND(I279*H279,2)</f>
        <v>0</v>
      </c>
      <c r="K279" s="186" t="s">
        <v>244</v>
      </c>
      <c r="L279" s="38"/>
      <c r="M279" s="191" t="s">
        <v>1</v>
      </c>
      <c r="N279" s="192" t="s">
        <v>41</v>
      </c>
      <c r="O279" s="60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AR279" s="17" t="s">
        <v>245</v>
      </c>
      <c r="AT279" s="17" t="s">
        <v>240</v>
      </c>
      <c r="AU279" s="17" t="s">
        <v>79</v>
      </c>
      <c r="AY279" s="17" t="s">
        <v>238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7" t="s">
        <v>77</v>
      </c>
      <c r="BK279" s="195">
        <f>ROUND(I279*H279,2)</f>
        <v>0</v>
      </c>
      <c r="BL279" s="17" t="s">
        <v>245</v>
      </c>
      <c r="BM279" s="17" t="s">
        <v>2031</v>
      </c>
    </row>
    <row r="280" spans="2:47" s="1" customFormat="1" ht="10">
      <c r="B280" s="34"/>
      <c r="C280" s="35"/>
      <c r="D280" s="196" t="s">
        <v>247</v>
      </c>
      <c r="E280" s="35"/>
      <c r="F280" s="197" t="s">
        <v>1064</v>
      </c>
      <c r="G280" s="35"/>
      <c r="H280" s="35"/>
      <c r="I280" s="113"/>
      <c r="J280" s="35"/>
      <c r="K280" s="35"/>
      <c r="L280" s="38"/>
      <c r="M280" s="198"/>
      <c r="N280" s="60"/>
      <c r="O280" s="60"/>
      <c r="P280" s="60"/>
      <c r="Q280" s="60"/>
      <c r="R280" s="60"/>
      <c r="S280" s="60"/>
      <c r="T280" s="61"/>
      <c r="AT280" s="17" t="s">
        <v>247</v>
      </c>
      <c r="AU280" s="17" t="s">
        <v>79</v>
      </c>
    </row>
    <row r="281" spans="2:63" s="11" customFormat="1" ht="22.75" customHeight="1">
      <c r="B281" s="168"/>
      <c r="C281" s="169"/>
      <c r="D281" s="170" t="s">
        <v>69</v>
      </c>
      <c r="E281" s="182" t="s">
        <v>1065</v>
      </c>
      <c r="F281" s="182" t="s">
        <v>1066</v>
      </c>
      <c r="G281" s="169"/>
      <c r="H281" s="169"/>
      <c r="I281" s="172"/>
      <c r="J281" s="183">
        <f>BK281</f>
        <v>0</v>
      </c>
      <c r="K281" s="169"/>
      <c r="L281" s="174"/>
      <c r="M281" s="175"/>
      <c r="N281" s="176"/>
      <c r="O281" s="176"/>
      <c r="P281" s="177">
        <f>SUM(P282:P283)</f>
        <v>0</v>
      </c>
      <c r="Q281" s="176"/>
      <c r="R281" s="177">
        <f>SUM(R282:R283)</f>
        <v>0</v>
      </c>
      <c r="S281" s="176"/>
      <c r="T281" s="178">
        <f>SUM(T282:T283)</f>
        <v>0</v>
      </c>
      <c r="AR281" s="179" t="s">
        <v>77</v>
      </c>
      <c r="AT281" s="180" t="s">
        <v>69</v>
      </c>
      <c r="AU281" s="180" t="s">
        <v>77</v>
      </c>
      <c r="AY281" s="179" t="s">
        <v>238</v>
      </c>
      <c r="BK281" s="181">
        <f>SUM(BK282:BK283)</f>
        <v>0</v>
      </c>
    </row>
    <row r="282" spans="2:65" s="1" customFormat="1" ht="19" customHeight="1">
      <c r="B282" s="34"/>
      <c r="C282" s="184" t="s">
        <v>576</v>
      </c>
      <c r="D282" s="184" t="s">
        <v>240</v>
      </c>
      <c r="E282" s="185" t="s">
        <v>1068</v>
      </c>
      <c r="F282" s="186" t="s">
        <v>1069</v>
      </c>
      <c r="G282" s="187" t="s">
        <v>333</v>
      </c>
      <c r="H282" s="188">
        <v>91.444</v>
      </c>
      <c r="I282" s="189"/>
      <c r="J282" s="190">
        <f>ROUND(I282*H282,2)</f>
        <v>0</v>
      </c>
      <c r="K282" s="186" t="s">
        <v>244</v>
      </c>
      <c r="L282" s="38"/>
      <c r="M282" s="191" t="s">
        <v>1</v>
      </c>
      <c r="N282" s="192" t="s">
        <v>41</v>
      </c>
      <c r="O282" s="60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AR282" s="17" t="s">
        <v>245</v>
      </c>
      <c r="AT282" s="17" t="s">
        <v>240</v>
      </c>
      <c r="AU282" s="17" t="s">
        <v>79</v>
      </c>
      <c r="AY282" s="17" t="s">
        <v>238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17" t="s">
        <v>77</v>
      </c>
      <c r="BK282" s="195">
        <f>ROUND(I282*H282,2)</f>
        <v>0</v>
      </c>
      <c r="BL282" s="17" t="s">
        <v>245</v>
      </c>
      <c r="BM282" s="17" t="s">
        <v>2032</v>
      </c>
    </row>
    <row r="283" spans="2:47" s="1" customFormat="1" ht="27">
      <c r="B283" s="34"/>
      <c r="C283" s="35"/>
      <c r="D283" s="196" t="s">
        <v>247</v>
      </c>
      <c r="E283" s="35"/>
      <c r="F283" s="197" t="s">
        <v>1071</v>
      </c>
      <c r="G283" s="35"/>
      <c r="H283" s="35"/>
      <c r="I283" s="113"/>
      <c r="J283" s="35"/>
      <c r="K283" s="35"/>
      <c r="L283" s="38"/>
      <c r="M283" s="198"/>
      <c r="N283" s="60"/>
      <c r="O283" s="60"/>
      <c r="P283" s="60"/>
      <c r="Q283" s="60"/>
      <c r="R283" s="60"/>
      <c r="S283" s="60"/>
      <c r="T283" s="61"/>
      <c r="AT283" s="17" t="s">
        <v>247</v>
      </c>
      <c r="AU283" s="17" t="s">
        <v>79</v>
      </c>
    </row>
    <row r="284" spans="2:63" s="11" customFormat="1" ht="25.9" customHeight="1">
      <c r="B284" s="168"/>
      <c r="C284" s="169"/>
      <c r="D284" s="170" t="s">
        <v>69</v>
      </c>
      <c r="E284" s="171" t="s">
        <v>1077</v>
      </c>
      <c r="F284" s="171" t="s">
        <v>1078</v>
      </c>
      <c r="G284" s="169"/>
      <c r="H284" s="169"/>
      <c r="I284" s="172"/>
      <c r="J284" s="173">
        <f>BK284</f>
        <v>0</v>
      </c>
      <c r="K284" s="169"/>
      <c r="L284" s="174"/>
      <c r="M284" s="175"/>
      <c r="N284" s="176"/>
      <c r="O284" s="176"/>
      <c r="P284" s="177">
        <f>P285+P293+P297+P330+P341+P360+P371</f>
        <v>0</v>
      </c>
      <c r="Q284" s="176"/>
      <c r="R284" s="177">
        <f>R285+R293+R297+R330+R341+R360+R371</f>
        <v>6.763134369999999</v>
      </c>
      <c r="S284" s="176"/>
      <c r="T284" s="178">
        <f>T285+T293+T297+T330+T341+T360+T371</f>
        <v>1.197754</v>
      </c>
      <c r="AR284" s="179" t="s">
        <v>79</v>
      </c>
      <c r="AT284" s="180" t="s">
        <v>69</v>
      </c>
      <c r="AU284" s="180" t="s">
        <v>70</v>
      </c>
      <c r="AY284" s="179" t="s">
        <v>238</v>
      </c>
      <c r="BK284" s="181">
        <f>BK285+BK293+BK297+BK330+BK341+BK360+BK371</f>
        <v>0</v>
      </c>
    </row>
    <row r="285" spans="2:63" s="11" customFormat="1" ht="22.75" customHeight="1">
      <c r="B285" s="168"/>
      <c r="C285" s="169"/>
      <c r="D285" s="170" t="s">
        <v>69</v>
      </c>
      <c r="E285" s="182" t="s">
        <v>1079</v>
      </c>
      <c r="F285" s="182" t="s">
        <v>1080</v>
      </c>
      <c r="G285" s="169"/>
      <c r="H285" s="169"/>
      <c r="I285" s="172"/>
      <c r="J285" s="183">
        <f>BK285</f>
        <v>0</v>
      </c>
      <c r="K285" s="169"/>
      <c r="L285" s="174"/>
      <c r="M285" s="175"/>
      <c r="N285" s="176"/>
      <c r="O285" s="176"/>
      <c r="P285" s="177">
        <f>SUM(P286:P292)</f>
        <v>0</v>
      </c>
      <c r="Q285" s="176"/>
      <c r="R285" s="177">
        <f>SUM(R286:R292)</f>
        <v>0.34</v>
      </c>
      <c r="S285" s="176"/>
      <c r="T285" s="178">
        <f>SUM(T286:T292)</f>
        <v>0</v>
      </c>
      <c r="AR285" s="179" t="s">
        <v>79</v>
      </c>
      <c r="AT285" s="180" t="s">
        <v>69</v>
      </c>
      <c r="AU285" s="180" t="s">
        <v>77</v>
      </c>
      <c r="AY285" s="179" t="s">
        <v>238</v>
      </c>
      <c r="BK285" s="181">
        <f>SUM(BK286:BK292)</f>
        <v>0</v>
      </c>
    </row>
    <row r="286" spans="2:65" s="1" customFormat="1" ht="14.5" customHeight="1">
      <c r="B286" s="34"/>
      <c r="C286" s="184" t="s">
        <v>582</v>
      </c>
      <c r="D286" s="184" t="s">
        <v>240</v>
      </c>
      <c r="E286" s="185" t="s">
        <v>2033</v>
      </c>
      <c r="F286" s="186" t="s">
        <v>2034</v>
      </c>
      <c r="G286" s="187" t="s">
        <v>357</v>
      </c>
      <c r="H286" s="188">
        <v>340</v>
      </c>
      <c r="I286" s="189"/>
      <c r="J286" s="190">
        <f>ROUND(I286*H286,2)</f>
        <v>0</v>
      </c>
      <c r="K286" s="186" t="s">
        <v>1</v>
      </c>
      <c r="L286" s="38"/>
      <c r="M286" s="191" t="s">
        <v>1</v>
      </c>
      <c r="N286" s="192" t="s">
        <v>41</v>
      </c>
      <c r="O286" s="60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AR286" s="17" t="s">
        <v>330</v>
      </c>
      <c r="AT286" s="17" t="s">
        <v>240</v>
      </c>
      <c r="AU286" s="17" t="s">
        <v>79</v>
      </c>
      <c r="AY286" s="17" t="s">
        <v>238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7" t="s">
        <v>77</v>
      </c>
      <c r="BK286" s="195">
        <f>ROUND(I286*H286,2)</f>
        <v>0</v>
      </c>
      <c r="BL286" s="17" t="s">
        <v>330</v>
      </c>
      <c r="BM286" s="17" t="s">
        <v>2035</v>
      </c>
    </row>
    <row r="287" spans="2:51" s="12" customFormat="1" ht="10">
      <c r="B287" s="199"/>
      <c r="C287" s="200"/>
      <c r="D287" s="196" t="s">
        <v>249</v>
      </c>
      <c r="E287" s="201" t="s">
        <v>1</v>
      </c>
      <c r="F287" s="202" t="s">
        <v>984</v>
      </c>
      <c r="G287" s="200"/>
      <c r="H287" s="203">
        <v>340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249</v>
      </c>
      <c r="AU287" s="209" t="s">
        <v>79</v>
      </c>
      <c r="AV287" s="12" t="s">
        <v>79</v>
      </c>
      <c r="AW287" s="12" t="s">
        <v>32</v>
      </c>
      <c r="AX287" s="12" t="s">
        <v>77</v>
      </c>
      <c r="AY287" s="209" t="s">
        <v>238</v>
      </c>
    </row>
    <row r="288" spans="2:65" s="1" customFormat="1" ht="14.5" customHeight="1">
      <c r="B288" s="34"/>
      <c r="C288" s="221" t="s">
        <v>588</v>
      </c>
      <c r="D288" s="221" t="s">
        <v>361</v>
      </c>
      <c r="E288" s="222" t="s">
        <v>2036</v>
      </c>
      <c r="F288" s="223" t="s">
        <v>2037</v>
      </c>
      <c r="G288" s="224" t="s">
        <v>357</v>
      </c>
      <c r="H288" s="225">
        <v>340</v>
      </c>
      <c r="I288" s="226"/>
      <c r="J288" s="227">
        <f>ROUND(I288*H288,2)</f>
        <v>0</v>
      </c>
      <c r="K288" s="223" t="s">
        <v>1</v>
      </c>
      <c r="L288" s="228"/>
      <c r="M288" s="229" t="s">
        <v>1</v>
      </c>
      <c r="N288" s="230" t="s">
        <v>41</v>
      </c>
      <c r="O288" s="60"/>
      <c r="P288" s="193">
        <f>O288*H288</f>
        <v>0</v>
      </c>
      <c r="Q288" s="193">
        <v>0.001</v>
      </c>
      <c r="R288" s="193">
        <f>Q288*H288</f>
        <v>0.34</v>
      </c>
      <c r="S288" s="193">
        <v>0</v>
      </c>
      <c r="T288" s="194">
        <f>S288*H288</f>
        <v>0</v>
      </c>
      <c r="AR288" s="17" t="s">
        <v>425</v>
      </c>
      <c r="AT288" s="17" t="s">
        <v>361</v>
      </c>
      <c r="AU288" s="17" t="s">
        <v>79</v>
      </c>
      <c r="AY288" s="17" t="s">
        <v>238</v>
      </c>
      <c r="BE288" s="195">
        <f>IF(N288="základní",J288,0)</f>
        <v>0</v>
      </c>
      <c r="BF288" s="195">
        <f>IF(N288="snížená",J288,0)</f>
        <v>0</v>
      </c>
      <c r="BG288" s="195">
        <f>IF(N288="zákl. přenesená",J288,0)</f>
        <v>0</v>
      </c>
      <c r="BH288" s="195">
        <f>IF(N288="sníž. přenesená",J288,0)</f>
        <v>0</v>
      </c>
      <c r="BI288" s="195">
        <f>IF(N288="nulová",J288,0)</f>
        <v>0</v>
      </c>
      <c r="BJ288" s="17" t="s">
        <v>77</v>
      </c>
      <c r="BK288" s="195">
        <f>ROUND(I288*H288,2)</f>
        <v>0</v>
      </c>
      <c r="BL288" s="17" t="s">
        <v>330</v>
      </c>
      <c r="BM288" s="17" t="s">
        <v>2038</v>
      </c>
    </row>
    <row r="289" spans="2:47" s="1" customFormat="1" ht="10">
      <c r="B289" s="34"/>
      <c r="C289" s="35"/>
      <c r="D289" s="196" t="s">
        <v>247</v>
      </c>
      <c r="E289" s="35"/>
      <c r="F289" s="197" t="s">
        <v>2039</v>
      </c>
      <c r="G289" s="35"/>
      <c r="H289" s="35"/>
      <c r="I289" s="113"/>
      <c r="J289" s="35"/>
      <c r="K289" s="35"/>
      <c r="L289" s="38"/>
      <c r="M289" s="198"/>
      <c r="N289" s="60"/>
      <c r="O289" s="60"/>
      <c r="P289" s="60"/>
      <c r="Q289" s="60"/>
      <c r="R289" s="60"/>
      <c r="S289" s="60"/>
      <c r="T289" s="61"/>
      <c r="AT289" s="17" t="s">
        <v>247</v>
      </c>
      <c r="AU289" s="17" t="s">
        <v>79</v>
      </c>
    </row>
    <row r="290" spans="2:51" s="12" customFormat="1" ht="10">
      <c r="B290" s="199"/>
      <c r="C290" s="200"/>
      <c r="D290" s="196" t="s">
        <v>249</v>
      </c>
      <c r="E290" s="201" t="s">
        <v>1</v>
      </c>
      <c r="F290" s="202" t="s">
        <v>984</v>
      </c>
      <c r="G290" s="200"/>
      <c r="H290" s="203">
        <v>340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249</v>
      </c>
      <c r="AU290" s="209" t="s">
        <v>79</v>
      </c>
      <c r="AV290" s="12" t="s">
        <v>79</v>
      </c>
      <c r="AW290" s="12" t="s">
        <v>32</v>
      </c>
      <c r="AX290" s="12" t="s">
        <v>77</v>
      </c>
      <c r="AY290" s="209" t="s">
        <v>238</v>
      </c>
    </row>
    <row r="291" spans="2:65" s="1" customFormat="1" ht="19" customHeight="1">
      <c r="B291" s="34"/>
      <c r="C291" s="184" t="s">
        <v>594</v>
      </c>
      <c r="D291" s="184" t="s">
        <v>240</v>
      </c>
      <c r="E291" s="185" t="s">
        <v>1120</v>
      </c>
      <c r="F291" s="186" t="s">
        <v>1121</v>
      </c>
      <c r="G291" s="187" t="s">
        <v>333</v>
      </c>
      <c r="H291" s="188">
        <v>0.34</v>
      </c>
      <c r="I291" s="189"/>
      <c r="J291" s="190">
        <f>ROUND(I291*H291,2)</f>
        <v>0</v>
      </c>
      <c r="K291" s="186" t="s">
        <v>244</v>
      </c>
      <c r="L291" s="38"/>
      <c r="M291" s="191" t="s">
        <v>1</v>
      </c>
      <c r="N291" s="192" t="s">
        <v>41</v>
      </c>
      <c r="O291" s="60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AR291" s="17" t="s">
        <v>330</v>
      </c>
      <c r="AT291" s="17" t="s">
        <v>240</v>
      </c>
      <c r="AU291" s="17" t="s">
        <v>79</v>
      </c>
      <c r="AY291" s="17" t="s">
        <v>238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7" t="s">
        <v>77</v>
      </c>
      <c r="BK291" s="195">
        <f>ROUND(I291*H291,2)</f>
        <v>0</v>
      </c>
      <c r="BL291" s="17" t="s">
        <v>330</v>
      </c>
      <c r="BM291" s="17" t="s">
        <v>2040</v>
      </c>
    </row>
    <row r="292" spans="2:47" s="1" customFormat="1" ht="18">
      <c r="B292" s="34"/>
      <c r="C292" s="35"/>
      <c r="D292" s="196" t="s">
        <v>247</v>
      </c>
      <c r="E292" s="35"/>
      <c r="F292" s="197" t="s">
        <v>1123</v>
      </c>
      <c r="G292" s="35"/>
      <c r="H292" s="35"/>
      <c r="I292" s="113"/>
      <c r="J292" s="35"/>
      <c r="K292" s="35"/>
      <c r="L292" s="38"/>
      <c r="M292" s="198"/>
      <c r="N292" s="60"/>
      <c r="O292" s="60"/>
      <c r="P292" s="60"/>
      <c r="Q292" s="60"/>
      <c r="R292" s="60"/>
      <c r="S292" s="60"/>
      <c r="T292" s="61"/>
      <c r="AT292" s="17" t="s">
        <v>247</v>
      </c>
      <c r="AU292" s="17" t="s">
        <v>79</v>
      </c>
    </row>
    <row r="293" spans="2:63" s="11" customFormat="1" ht="22.75" customHeight="1">
      <c r="B293" s="168"/>
      <c r="C293" s="169"/>
      <c r="D293" s="170" t="s">
        <v>69</v>
      </c>
      <c r="E293" s="182" t="s">
        <v>1129</v>
      </c>
      <c r="F293" s="182" t="s">
        <v>1130</v>
      </c>
      <c r="G293" s="169"/>
      <c r="H293" s="169"/>
      <c r="I293" s="172"/>
      <c r="J293" s="183">
        <f>BK293</f>
        <v>0</v>
      </c>
      <c r="K293" s="169"/>
      <c r="L293" s="174"/>
      <c r="M293" s="175"/>
      <c r="N293" s="176"/>
      <c r="O293" s="176"/>
      <c r="P293" s="177">
        <f>SUM(P294:P296)</f>
        <v>0</v>
      </c>
      <c r="Q293" s="176"/>
      <c r="R293" s="177">
        <f>SUM(R294:R296)</f>
        <v>0</v>
      </c>
      <c r="S293" s="176"/>
      <c r="T293" s="178">
        <f>SUM(T294:T296)</f>
        <v>0.68</v>
      </c>
      <c r="AR293" s="179" t="s">
        <v>79</v>
      </c>
      <c r="AT293" s="180" t="s">
        <v>69</v>
      </c>
      <c r="AU293" s="180" t="s">
        <v>77</v>
      </c>
      <c r="AY293" s="179" t="s">
        <v>238</v>
      </c>
      <c r="BK293" s="181">
        <f>SUM(BK294:BK296)</f>
        <v>0</v>
      </c>
    </row>
    <row r="294" spans="2:65" s="1" customFormat="1" ht="19" customHeight="1">
      <c r="B294" s="34"/>
      <c r="C294" s="184" t="s">
        <v>600</v>
      </c>
      <c r="D294" s="184" t="s">
        <v>240</v>
      </c>
      <c r="E294" s="185" t="s">
        <v>1137</v>
      </c>
      <c r="F294" s="186" t="s">
        <v>2041</v>
      </c>
      <c r="G294" s="187" t="s">
        <v>357</v>
      </c>
      <c r="H294" s="188">
        <v>340</v>
      </c>
      <c r="I294" s="189"/>
      <c r="J294" s="190">
        <f>ROUND(I294*H294,2)</f>
        <v>0</v>
      </c>
      <c r="K294" s="186" t="s">
        <v>244</v>
      </c>
      <c r="L294" s="38"/>
      <c r="M294" s="191" t="s">
        <v>1</v>
      </c>
      <c r="N294" s="192" t="s">
        <v>41</v>
      </c>
      <c r="O294" s="60"/>
      <c r="P294" s="193">
        <f>O294*H294</f>
        <v>0</v>
      </c>
      <c r="Q294" s="193">
        <v>0</v>
      </c>
      <c r="R294" s="193">
        <f>Q294*H294</f>
        <v>0</v>
      </c>
      <c r="S294" s="193">
        <v>0.002</v>
      </c>
      <c r="T294" s="194">
        <f>S294*H294</f>
        <v>0.68</v>
      </c>
      <c r="AR294" s="17" t="s">
        <v>330</v>
      </c>
      <c r="AT294" s="17" t="s">
        <v>240</v>
      </c>
      <c r="AU294" s="17" t="s">
        <v>79</v>
      </c>
      <c r="AY294" s="17" t="s">
        <v>238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17" t="s">
        <v>77</v>
      </c>
      <c r="BK294" s="195">
        <f>ROUND(I294*H294,2)</f>
        <v>0</v>
      </c>
      <c r="BL294" s="17" t="s">
        <v>330</v>
      </c>
      <c r="BM294" s="17" t="s">
        <v>2042</v>
      </c>
    </row>
    <row r="295" spans="2:47" s="1" customFormat="1" ht="18">
      <c r="B295" s="34"/>
      <c r="C295" s="35"/>
      <c r="D295" s="196" t="s">
        <v>247</v>
      </c>
      <c r="E295" s="35"/>
      <c r="F295" s="197" t="s">
        <v>1140</v>
      </c>
      <c r="G295" s="35"/>
      <c r="H295" s="35"/>
      <c r="I295" s="113"/>
      <c r="J295" s="35"/>
      <c r="K295" s="35"/>
      <c r="L295" s="38"/>
      <c r="M295" s="198"/>
      <c r="N295" s="60"/>
      <c r="O295" s="60"/>
      <c r="P295" s="60"/>
      <c r="Q295" s="60"/>
      <c r="R295" s="60"/>
      <c r="S295" s="60"/>
      <c r="T295" s="61"/>
      <c r="AT295" s="17" t="s">
        <v>247</v>
      </c>
      <c r="AU295" s="17" t="s">
        <v>79</v>
      </c>
    </row>
    <row r="296" spans="2:51" s="12" customFormat="1" ht="10">
      <c r="B296" s="199"/>
      <c r="C296" s="200"/>
      <c r="D296" s="196" t="s">
        <v>249</v>
      </c>
      <c r="E296" s="201" t="s">
        <v>1</v>
      </c>
      <c r="F296" s="202" t="s">
        <v>984</v>
      </c>
      <c r="G296" s="200"/>
      <c r="H296" s="203">
        <v>340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249</v>
      </c>
      <c r="AU296" s="209" t="s">
        <v>79</v>
      </c>
      <c r="AV296" s="12" t="s">
        <v>79</v>
      </c>
      <c r="AW296" s="12" t="s">
        <v>32</v>
      </c>
      <c r="AX296" s="12" t="s">
        <v>77</v>
      </c>
      <c r="AY296" s="209" t="s">
        <v>238</v>
      </c>
    </row>
    <row r="297" spans="2:63" s="11" customFormat="1" ht="22.75" customHeight="1">
      <c r="B297" s="168"/>
      <c r="C297" s="169"/>
      <c r="D297" s="170" t="s">
        <v>69</v>
      </c>
      <c r="E297" s="182" t="s">
        <v>1164</v>
      </c>
      <c r="F297" s="182" t="s">
        <v>1165</v>
      </c>
      <c r="G297" s="169"/>
      <c r="H297" s="169"/>
      <c r="I297" s="172"/>
      <c r="J297" s="183">
        <f>BK297</f>
        <v>0</v>
      </c>
      <c r="K297" s="169"/>
      <c r="L297" s="174"/>
      <c r="M297" s="175"/>
      <c r="N297" s="176"/>
      <c r="O297" s="176"/>
      <c r="P297" s="177">
        <f>SUM(P298:P329)</f>
        <v>0</v>
      </c>
      <c r="Q297" s="176"/>
      <c r="R297" s="177">
        <f>SUM(R298:R329)</f>
        <v>1.9268423000000001</v>
      </c>
      <c r="S297" s="176"/>
      <c r="T297" s="178">
        <f>SUM(T298:T329)</f>
        <v>0.328654</v>
      </c>
      <c r="AR297" s="179" t="s">
        <v>79</v>
      </c>
      <c r="AT297" s="180" t="s">
        <v>69</v>
      </c>
      <c r="AU297" s="180" t="s">
        <v>77</v>
      </c>
      <c r="AY297" s="179" t="s">
        <v>238</v>
      </c>
      <c r="BK297" s="181">
        <f>SUM(BK298:BK329)</f>
        <v>0</v>
      </c>
    </row>
    <row r="298" spans="2:65" s="1" customFormat="1" ht="19" customHeight="1">
      <c r="B298" s="34"/>
      <c r="C298" s="184" t="s">
        <v>605</v>
      </c>
      <c r="D298" s="184" t="s">
        <v>240</v>
      </c>
      <c r="E298" s="185" t="s">
        <v>1167</v>
      </c>
      <c r="F298" s="186" t="s">
        <v>2043</v>
      </c>
      <c r="G298" s="187" t="s">
        <v>357</v>
      </c>
      <c r="H298" s="188">
        <v>12.703</v>
      </c>
      <c r="I298" s="189"/>
      <c r="J298" s="190">
        <f>ROUND(I298*H298,2)</f>
        <v>0</v>
      </c>
      <c r="K298" s="186" t="s">
        <v>505</v>
      </c>
      <c r="L298" s="38"/>
      <c r="M298" s="191" t="s">
        <v>1</v>
      </c>
      <c r="N298" s="192" t="s">
        <v>41</v>
      </c>
      <c r="O298" s="60"/>
      <c r="P298" s="193">
        <f>O298*H298</f>
        <v>0</v>
      </c>
      <c r="Q298" s="193">
        <v>0.0001</v>
      </c>
      <c r="R298" s="193">
        <f>Q298*H298</f>
        <v>0.0012703</v>
      </c>
      <c r="S298" s="193">
        <v>0</v>
      </c>
      <c r="T298" s="194">
        <f>S298*H298</f>
        <v>0</v>
      </c>
      <c r="AR298" s="17" t="s">
        <v>330</v>
      </c>
      <c r="AT298" s="17" t="s">
        <v>240</v>
      </c>
      <c r="AU298" s="17" t="s">
        <v>79</v>
      </c>
      <c r="AY298" s="17" t="s">
        <v>238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7" t="s">
        <v>77</v>
      </c>
      <c r="BK298" s="195">
        <f>ROUND(I298*H298,2)</f>
        <v>0</v>
      </c>
      <c r="BL298" s="17" t="s">
        <v>330</v>
      </c>
      <c r="BM298" s="17" t="s">
        <v>2044</v>
      </c>
    </row>
    <row r="299" spans="2:47" s="1" customFormat="1" ht="10">
      <c r="B299" s="34"/>
      <c r="C299" s="35"/>
      <c r="D299" s="196" t="s">
        <v>247</v>
      </c>
      <c r="E299" s="35"/>
      <c r="F299" s="197" t="s">
        <v>1170</v>
      </c>
      <c r="G299" s="35"/>
      <c r="H299" s="35"/>
      <c r="I299" s="113"/>
      <c r="J299" s="35"/>
      <c r="K299" s="35"/>
      <c r="L299" s="38"/>
      <c r="M299" s="198"/>
      <c r="N299" s="60"/>
      <c r="O299" s="60"/>
      <c r="P299" s="60"/>
      <c r="Q299" s="60"/>
      <c r="R299" s="60"/>
      <c r="S299" s="60"/>
      <c r="T299" s="61"/>
      <c r="AT299" s="17" t="s">
        <v>247</v>
      </c>
      <c r="AU299" s="17" t="s">
        <v>79</v>
      </c>
    </row>
    <row r="300" spans="2:51" s="12" customFormat="1" ht="10">
      <c r="B300" s="199"/>
      <c r="C300" s="200"/>
      <c r="D300" s="196" t="s">
        <v>249</v>
      </c>
      <c r="E300" s="201" t="s">
        <v>1</v>
      </c>
      <c r="F300" s="202" t="s">
        <v>2045</v>
      </c>
      <c r="G300" s="200"/>
      <c r="H300" s="203">
        <v>12.703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249</v>
      </c>
      <c r="AU300" s="209" t="s">
        <v>79</v>
      </c>
      <c r="AV300" s="12" t="s">
        <v>79</v>
      </c>
      <c r="AW300" s="12" t="s">
        <v>32</v>
      </c>
      <c r="AX300" s="12" t="s">
        <v>77</v>
      </c>
      <c r="AY300" s="209" t="s">
        <v>238</v>
      </c>
    </row>
    <row r="301" spans="2:65" s="1" customFormat="1" ht="14.5" customHeight="1">
      <c r="B301" s="34"/>
      <c r="C301" s="221" t="s">
        <v>610</v>
      </c>
      <c r="D301" s="221" t="s">
        <v>361</v>
      </c>
      <c r="E301" s="222" t="s">
        <v>1172</v>
      </c>
      <c r="F301" s="223" t="s">
        <v>2046</v>
      </c>
      <c r="G301" s="224" t="s">
        <v>357</v>
      </c>
      <c r="H301" s="225">
        <v>12.703</v>
      </c>
      <c r="I301" s="226"/>
      <c r="J301" s="227">
        <f>ROUND(I301*H301,2)</f>
        <v>0</v>
      </c>
      <c r="K301" s="223" t="s">
        <v>1</v>
      </c>
      <c r="L301" s="228"/>
      <c r="M301" s="229" t="s">
        <v>1</v>
      </c>
      <c r="N301" s="230" t="s">
        <v>41</v>
      </c>
      <c r="O301" s="60"/>
      <c r="P301" s="193">
        <f>O301*H301</f>
        <v>0</v>
      </c>
      <c r="Q301" s="193">
        <v>0.064</v>
      </c>
      <c r="R301" s="193">
        <f>Q301*H301</f>
        <v>0.8129919999999999</v>
      </c>
      <c r="S301" s="193">
        <v>0</v>
      </c>
      <c r="T301" s="194">
        <f>S301*H301</f>
        <v>0</v>
      </c>
      <c r="AR301" s="17" t="s">
        <v>425</v>
      </c>
      <c r="AT301" s="17" t="s">
        <v>361</v>
      </c>
      <c r="AU301" s="17" t="s">
        <v>79</v>
      </c>
      <c r="AY301" s="17" t="s">
        <v>238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7" t="s">
        <v>77</v>
      </c>
      <c r="BK301" s="195">
        <f>ROUND(I301*H301,2)</f>
        <v>0</v>
      </c>
      <c r="BL301" s="17" t="s">
        <v>330</v>
      </c>
      <c r="BM301" s="17" t="s">
        <v>2047</v>
      </c>
    </row>
    <row r="302" spans="2:51" s="12" customFormat="1" ht="10">
      <c r="B302" s="199"/>
      <c r="C302" s="200"/>
      <c r="D302" s="196" t="s">
        <v>249</v>
      </c>
      <c r="E302" s="201" t="s">
        <v>1</v>
      </c>
      <c r="F302" s="202" t="s">
        <v>2045</v>
      </c>
      <c r="G302" s="200"/>
      <c r="H302" s="203">
        <v>12.703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249</v>
      </c>
      <c r="AU302" s="209" t="s">
        <v>79</v>
      </c>
      <c r="AV302" s="12" t="s">
        <v>79</v>
      </c>
      <c r="AW302" s="12" t="s">
        <v>32</v>
      </c>
      <c r="AX302" s="12" t="s">
        <v>77</v>
      </c>
      <c r="AY302" s="209" t="s">
        <v>238</v>
      </c>
    </row>
    <row r="303" spans="2:65" s="1" customFormat="1" ht="19" customHeight="1">
      <c r="B303" s="34"/>
      <c r="C303" s="184" t="s">
        <v>616</v>
      </c>
      <c r="D303" s="184" t="s">
        <v>240</v>
      </c>
      <c r="E303" s="185" t="s">
        <v>1176</v>
      </c>
      <c r="F303" s="186" t="s">
        <v>1177</v>
      </c>
      <c r="G303" s="187" t="s">
        <v>357</v>
      </c>
      <c r="H303" s="188">
        <v>12.703</v>
      </c>
      <c r="I303" s="189"/>
      <c r="J303" s="190">
        <f>ROUND(I303*H303,2)</f>
        <v>0</v>
      </c>
      <c r="K303" s="186" t="s">
        <v>505</v>
      </c>
      <c r="L303" s="38"/>
      <c r="M303" s="191" t="s">
        <v>1</v>
      </c>
      <c r="N303" s="192" t="s">
        <v>41</v>
      </c>
      <c r="O303" s="60"/>
      <c r="P303" s="193">
        <f>O303*H303</f>
        <v>0</v>
      </c>
      <c r="Q303" s="193">
        <v>0</v>
      </c>
      <c r="R303" s="193">
        <f>Q303*H303</f>
        <v>0</v>
      </c>
      <c r="S303" s="193">
        <v>0.018</v>
      </c>
      <c r="T303" s="194">
        <f>S303*H303</f>
        <v>0.22865399999999997</v>
      </c>
      <c r="AR303" s="17" t="s">
        <v>330</v>
      </c>
      <c r="AT303" s="17" t="s">
        <v>240</v>
      </c>
      <c r="AU303" s="17" t="s">
        <v>79</v>
      </c>
      <c r="AY303" s="17" t="s">
        <v>238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7" t="s">
        <v>77</v>
      </c>
      <c r="BK303" s="195">
        <f>ROUND(I303*H303,2)</f>
        <v>0</v>
      </c>
      <c r="BL303" s="17" t="s">
        <v>330</v>
      </c>
      <c r="BM303" s="17" t="s">
        <v>2048</v>
      </c>
    </row>
    <row r="304" spans="2:47" s="1" customFormat="1" ht="10">
      <c r="B304" s="34"/>
      <c r="C304" s="35"/>
      <c r="D304" s="196" t="s">
        <v>247</v>
      </c>
      <c r="E304" s="35"/>
      <c r="F304" s="197" t="s">
        <v>1179</v>
      </c>
      <c r="G304" s="35"/>
      <c r="H304" s="35"/>
      <c r="I304" s="113"/>
      <c r="J304" s="35"/>
      <c r="K304" s="35"/>
      <c r="L304" s="38"/>
      <c r="M304" s="198"/>
      <c r="N304" s="60"/>
      <c r="O304" s="60"/>
      <c r="P304" s="60"/>
      <c r="Q304" s="60"/>
      <c r="R304" s="60"/>
      <c r="S304" s="60"/>
      <c r="T304" s="61"/>
      <c r="AT304" s="17" t="s">
        <v>247</v>
      </c>
      <c r="AU304" s="17" t="s">
        <v>79</v>
      </c>
    </row>
    <row r="305" spans="2:51" s="12" customFormat="1" ht="10">
      <c r="B305" s="199"/>
      <c r="C305" s="200"/>
      <c r="D305" s="196" t="s">
        <v>249</v>
      </c>
      <c r="E305" s="201" t="s">
        <v>150</v>
      </c>
      <c r="F305" s="202" t="s">
        <v>1892</v>
      </c>
      <c r="G305" s="200"/>
      <c r="H305" s="203">
        <v>50.81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249</v>
      </c>
      <c r="AU305" s="209" t="s">
        <v>79</v>
      </c>
      <c r="AV305" s="12" t="s">
        <v>79</v>
      </c>
      <c r="AW305" s="12" t="s">
        <v>32</v>
      </c>
      <c r="AX305" s="12" t="s">
        <v>70</v>
      </c>
      <c r="AY305" s="209" t="s">
        <v>238</v>
      </c>
    </row>
    <row r="306" spans="2:51" s="12" customFormat="1" ht="10">
      <c r="B306" s="199"/>
      <c r="C306" s="200"/>
      <c r="D306" s="196" t="s">
        <v>249</v>
      </c>
      <c r="E306" s="201" t="s">
        <v>1</v>
      </c>
      <c r="F306" s="202" t="s">
        <v>2045</v>
      </c>
      <c r="G306" s="200"/>
      <c r="H306" s="203">
        <v>12.703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249</v>
      </c>
      <c r="AU306" s="209" t="s">
        <v>79</v>
      </c>
      <c r="AV306" s="12" t="s">
        <v>79</v>
      </c>
      <c r="AW306" s="12" t="s">
        <v>32</v>
      </c>
      <c r="AX306" s="12" t="s">
        <v>77</v>
      </c>
      <c r="AY306" s="209" t="s">
        <v>238</v>
      </c>
    </row>
    <row r="307" spans="2:65" s="1" customFormat="1" ht="14.5" customHeight="1">
      <c r="B307" s="34"/>
      <c r="C307" s="184" t="s">
        <v>621</v>
      </c>
      <c r="D307" s="184" t="s">
        <v>240</v>
      </c>
      <c r="E307" s="185" t="s">
        <v>2049</v>
      </c>
      <c r="F307" s="186" t="s">
        <v>2050</v>
      </c>
      <c r="G307" s="187" t="s">
        <v>390</v>
      </c>
      <c r="H307" s="188">
        <v>1</v>
      </c>
      <c r="I307" s="189"/>
      <c r="J307" s="190">
        <f>ROUND(I307*H307,2)</f>
        <v>0</v>
      </c>
      <c r="K307" s="186" t="s">
        <v>1</v>
      </c>
      <c r="L307" s="38"/>
      <c r="M307" s="191" t="s">
        <v>1</v>
      </c>
      <c r="N307" s="192" t="s">
        <v>41</v>
      </c>
      <c r="O307" s="60"/>
      <c r="P307" s="193">
        <f>O307*H307</f>
        <v>0</v>
      </c>
      <c r="Q307" s="193">
        <v>0</v>
      </c>
      <c r="R307" s="193">
        <f>Q307*H307</f>
        <v>0</v>
      </c>
      <c r="S307" s="193">
        <v>0.1</v>
      </c>
      <c r="T307" s="194">
        <f>S307*H307</f>
        <v>0.1</v>
      </c>
      <c r="AR307" s="17" t="s">
        <v>330</v>
      </c>
      <c r="AT307" s="17" t="s">
        <v>240</v>
      </c>
      <c r="AU307" s="17" t="s">
        <v>79</v>
      </c>
      <c r="AY307" s="17" t="s">
        <v>238</v>
      </c>
      <c r="BE307" s="195">
        <f>IF(N307="základní",J307,0)</f>
        <v>0</v>
      </c>
      <c r="BF307" s="195">
        <f>IF(N307="snížená",J307,0)</f>
        <v>0</v>
      </c>
      <c r="BG307" s="195">
        <f>IF(N307="zákl. přenesená",J307,0)</f>
        <v>0</v>
      </c>
      <c r="BH307" s="195">
        <f>IF(N307="sníž. přenesená",J307,0)</f>
        <v>0</v>
      </c>
      <c r="BI307" s="195">
        <f>IF(N307="nulová",J307,0)</f>
        <v>0</v>
      </c>
      <c r="BJ307" s="17" t="s">
        <v>77</v>
      </c>
      <c r="BK307" s="195">
        <f>ROUND(I307*H307,2)</f>
        <v>0</v>
      </c>
      <c r="BL307" s="17" t="s">
        <v>330</v>
      </c>
      <c r="BM307" s="17" t="s">
        <v>2051</v>
      </c>
    </row>
    <row r="308" spans="2:47" s="1" customFormat="1" ht="10">
      <c r="B308" s="34"/>
      <c r="C308" s="35"/>
      <c r="D308" s="196" t="s">
        <v>247</v>
      </c>
      <c r="E308" s="35"/>
      <c r="F308" s="197" t="s">
        <v>2050</v>
      </c>
      <c r="G308" s="35"/>
      <c r="H308" s="35"/>
      <c r="I308" s="113"/>
      <c r="J308" s="35"/>
      <c r="K308" s="35"/>
      <c r="L308" s="38"/>
      <c r="M308" s="198"/>
      <c r="N308" s="60"/>
      <c r="O308" s="60"/>
      <c r="P308" s="60"/>
      <c r="Q308" s="60"/>
      <c r="R308" s="60"/>
      <c r="S308" s="60"/>
      <c r="T308" s="61"/>
      <c r="AT308" s="17" t="s">
        <v>247</v>
      </c>
      <c r="AU308" s="17" t="s">
        <v>79</v>
      </c>
    </row>
    <row r="309" spans="2:65" s="1" customFormat="1" ht="19" customHeight="1">
      <c r="B309" s="34"/>
      <c r="C309" s="184" t="s">
        <v>627</v>
      </c>
      <c r="D309" s="184" t="s">
        <v>240</v>
      </c>
      <c r="E309" s="185" t="s">
        <v>2052</v>
      </c>
      <c r="F309" s="186" t="s">
        <v>2053</v>
      </c>
      <c r="G309" s="187" t="s">
        <v>281</v>
      </c>
      <c r="H309" s="188">
        <v>5.5</v>
      </c>
      <c r="I309" s="189"/>
      <c r="J309" s="190">
        <f>ROUND(I309*H309,2)</f>
        <v>0</v>
      </c>
      <c r="K309" s="186" t="s">
        <v>244</v>
      </c>
      <c r="L309" s="38"/>
      <c r="M309" s="191" t="s">
        <v>1</v>
      </c>
      <c r="N309" s="192" t="s">
        <v>41</v>
      </c>
      <c r="O309" s="60"/>
      <c r="P309" s="193">
        <f>O309*H309</f>
        <v>0</v>
      </c>
      <c r="Q309" s="193">
        <v>6E-05</v>
      </c>
      <c r="R309" s="193">
        <f>Q309*H309</f>
        <v>0.00033</v>
      </c>
      <c r="S309" s="193">
        <v>0</v>
      </c>
      <c r="T309" s="194">
        <f>S309*H309</f>
        <v>0</v>
      </c>
      <c r="AR309" s="17" t="s">
        <v>330</v>
      </c>
      <c r="AT309" s="17" t="s">
        <v>240</v>
      </c>
      <c r="AU309" s="17" t="s">
        <v>79</v>
      </c>
      <c r="AY309" s="17" t="s">
        <v>238</v>
      </c>
      <c r="BE309" s="195">
        <f>IF(N309="základní",J309,0)</f>
        <v>0</v>
      </c>
      <c r="BF309" s="195">
        <f>IF(N309="snížená",J309,0)</f>
        <v>0</v>
      </c>
      <c r="BG309" s="195">
        <f>IF(N309="zákl. přenesená",J309,0)</f>
        <v>0</v>
      </c>
      <c r="BH309" s="195">
        <f>IF(N309="sníž. přenesená",J309,0)</f>
        <v>0</v>
      </c>
      <c r="BI309" s="195">
        <f>IF(N309="nulová",J309,0)</f>
        <v>0</v>
      </c>
      <c r="BJ309" s="17" t="s">
        <v>77</v>
      </c>
      <c r="BK309" s="195">
        <f>ROUND(I309*H309,2)</f>
        <v>0</v>
      </c>
      <c r="BL309" s="17" t="s">
        <v>330</v>
      </c>
      <c r="BM309" s="17" t="s">
        <v>2054</v>
      </c>
    </row>
    <row r="310" spans="2:47" s="1" customFormat="1" ht="18">
      <c r="B310" s="34"/>
      <c r="C310" s="35"/>
      <c r="D310" s="196" t="s">
        <v>247</v>
      </c>
      <c r="E310" s="35"/>
      <c r="F310" s="197" t="s">
        <v>2055</v>
      </c>
      <c r="G310" s="35"/>
      <c r="H310" s="35"/>
      <c r="I310" s="113"/>
      <c r="J310" s="35"/>
      <c r="K310" s="35"/>
      <c r="L310" s="38"/>
      <c r="M310" s="198"/>
      <c r="N310" s="60"/>
      <c r="O310" s="60"/>
      <c r="P310" s="60"/>
      <c r="Q310" s="60"/>
      <c r="R310" s="60"/>
      <c r="S310" s="60"/>
      <c r="T310" s="61"/>
      <c r="AT310" s="17" t="s">
        <v>247</v>
      </c>
      <c r="AU310" s="17" t="s">
        <v>79</v>
      </c>
    </row>
    <row r="311" spans="2:51" s="12" customFormat="1" ht="10">
      <c r="B311" s="199"/>
      <c r="C311" s="200"/>
      <c r="D311" s="196" t="s">
        <v>249</v>
      </c>
      <c r="E311" s="201" t="s">
        <v>1</v>
      </c>
      <c r="F311" s="202" t="s">
        <v>2056</v>
      </c>
      <c r="G311" s="200"/>
      <c r="H311" s="203">
        <v>5.5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249</v>
      </c>
      <c r="AU311" s="209" t="s">
        <v>79</v>
      </c>
      <c r="AV311" s="12" t="s">
        <v>79</v>
      </c>
      <c r="AW311" s="12" t="s">
        <v>32</v>
      </c>
      <c r="AX311" s="12" t="s">
        <v>77</v>
      </c>
      <c r="AY311" s="209" t="s">
        <v>238</v>
      </c>
    </row>
    <row r="312" spans="2:65" s="1" customFormat="1" ht="19" customHeight="1">
      <c r="B312" s="34"/>
      <c r="C312" s="221" t="s">
        <v>633</v>
      </c>
      <c r="D312" s="221" t="s">
        <v>361</v>
      </c>
      <c r="E312" s="222" t="s">
        <v>2057</v>
      </c>
      <c r="F312" s="223" t="s">
        <v>2058</v>
      </c>
      <c r="G312" s="224" t="s">
        <v>466</v>
      </c>
      <c r="H312" s="225">
        <v>118.2</v>
      </c>
      <c r="I312" s="226"/>
      <c r="J312" s="227">
        <f>ROUND(I312*H312,2)</f>
        <v>0</v>
      </c>
      <c r="K312" s="223" t="s">
        <v>1</v>
      </c>
      <c r="L312" s="228"/>
      <c r="M312" s="229" t="s">
        <v>1</v>
      </c>
      <c r="N312" s="230" t="s">
        <v>41</v>
      </c>
      <c r="O312" s="60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AR312" s="17" t="s">
        <v>425</v>
      </c>
      <c r="AT312" s="17" t="s">
        <v>361</v>
      </c>
      <c r="AU312" s="17" t="s">
        <v>79</v>
      </c>
      <c r="AY312" s="17" t="s">
        <v>238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7" t="s">
        <v>77</v>
      </c>
      <c r="BK312" s="195">
        <f>ROUND(I312*H312,2)</f>
        <v>0</v>
      </c>
      <c r="BL312" s="17" t="s">
        <v>330</v>
      </c>
      <c r="BM312" s="17" t="s">
        <v>2059</v>
      </c>
    </row>
    <row r="313" spans="2:47" s="1" customFormat="1" ht="18">
      <c r="B313" s="34"/>
      <c r="C313" s="35"/>
      <c r="D313" s="196" t="s">
        <v>247</v>
      </c>
      <c r="E313" s="35"/>
      <c r="F313" s="197" t="s">
        <v>2060</v>
      </c>
      <c r="G313" s="35"/>
      <c r="H313" s="35"/>
      <c r="I313" s="113"/>
      <c r="J313" s="35"/>
      <c r="K313" s="35"/>
      <c r="L313" s="38"/>
      <c r="M313" s="198"/>
      <c r="N313" s="60"/>
      <c r="O313" s="60"/>
      <c r="P313" s="60"/>
      <c r="Q313" s="60"/>
      <c r="R313" s="60"/>
      <c r="S313" s="60"/>
      <c r="T313" s="61"/>
      <c r="AT313" s="17" t="s">
        <v>247</v>
      </c>
      <c r="AU313" s="17" t="s">
        <v>79</v>
      </c>
    </row>
    <row r="314" spans="2:65" s="1" customFormat="1" ht="19" customHeight="1">
      <c r="B314" s="34"/>
      <c r="C314" s="184" t="s">
        <v>638</v>
      </c>
      <c r="D314" s="184" t="s">
        <v>240</v>
      </c>
      <c r="E314" s="185" t="s">
        <v>1243</v>
      </c>
      <c r="F314" s="186" t="s">
        <v>2061</v>
      </c>
      <c r="G314" s="187" t="s">
        <v>466</v>
      </c>
      <c r="H314" s="188">
        <v>7745</v>
      </c>
      <c r="I314" s="189"/>
      <c r="J314" s="190">
        <f>ROUND(I314*H314,2)</f>
        <v>0</v>
      </c>
      <c r="K314" s="186" t="s">
        <v>505</v>
      </c>
      <c r="L314" s="38"/>
      <c r="M314" s="191" t="s">
        <v>1</v>
      </c>
      <c r="N314" s="192" t="s">
        <v>41</v>
      </c>
      <c r="O314" s="60"/>
      <c r="P314" s="193">
        <f>O314*H314</f>
        <v>0</v>
      </c>
      <c r="Q314" s="193">
        <v>5E-05</v>
      </c>
      <c r="R314" s="193">
        <f>Q314*H314</f>
        <v>0.38725000000000004</v>
      </c>
      <c r="S314" s="193">
        <v>0</v>
      </c>
      <c r="T314" s="194">
        <f>S314*H314</f>
        <v>0</v>
      </c>
      <c r="AR314" s="17" t="s">
        <v>330</v>
      </c>
      <c r="AT314" s="17" t="s">
        <v>240</v>
      </c>
      <c r="AU314" s="17" t="s">
        <v>79</v>
      </c>
      <c r="AY314" s="17" t="s">
        <v>238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7" t="s">
        <v>77</v>
      </c>
      <c r="BK314" s="195">
        <f>ROUND(I314*H314,2)</f>
        <v>0</v>
      </c>
      <c r="BL314" s="17" t="s">
        <v>330</v>
      </c>
      <c r="BM314" s="17" t="s">
        <v>2062</v>
      </c>
    </row>
    <row r="315" spans="2:47" s="1" customFormat="1" ht="10">
      <c r="B315" s="34"/>
      <c r="C315" s="35"/>
      <c r="D315" s="196" t="s">
        <v>247</v>
      </c>
      <c r="E315" s="35"/>
      <c r="F315" s="197" t="s">
        <v>1246</v>
      </c>
      <c r="G315" s="35"/>
      <c r="H315" s="35"/>
      <c r="I315" s="113"/>
      <c r="J315" s="35"/>
      <c r="K315" s="35"/>
      <c r="L315" s="38"/>
      <c r="M315" s="198"/>
      <c r="N315" s="60"/>
      <c r="O315" s="60"/>
      <c r="P315" s="60"/>
      <c r="Q315" s="60"/>
      <c r="R315" s="60"/>
      <c r="S315" s="60"/>
      <c r="T315" s="61"/>
      <c r="AT315" s="17" t="s">
        <v>247</v>
      </c>
      <c r="AU315" s="17" t="s">
        <v>79</v>
      </c>
    </row>
    <row r="316" spans="2:51" s="12" customFormat="1" ht="10">
      <c r="B316" s="199"/>
      <c r="C316" s="200"/>
      <c r="D316" s="196" t="s">
        <v>249</v>
      </c>
      <c r="E316" s="201" t="s">
        <v>1</v>
      </c>
      <c r="F316" s="202" t="s">
        <v>2063</v>
      </c>
      <c r="G316" s="200"/>
      <c r="H316" s="203">
        <v>7745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249</v>
      </c>
      <c r="AU316" s="209" t="s">
        <v>79</v>
      </c>
      <c r="AV316" s="12" t="s">
        <v>79</v>
      </c>
      <c r="AW316" s="12" t="s">
        <v>32</v>
      </c>
      <c r="AX316" s="12" t="s">
        <v>77</v>
      </c>
      <c r="AY316" s="209" t="s">
        <v>238</v>
      </c>
    </row>
    <row r="317" spans="2:65" s="1" customFormat="1" ht="19" customHeight="1">
      <c r="B317" s="34"/>
      <c r="C317" s="221" t="s">
        <v>643</v>
      </c>
      <c r="D317" s="221" t="s">
        <v>361</v>
      </c>
      <c r="E317" s="222" t="s">
        <v>2064</v>
      </c>
      <c r="F317" s="223" t="s">
        <v>2065</v>
      </c>
      <c r="G317" s="224" t="s">
        <v>466</v>
      </c>
      <c r="H317" s="225">
        <v>7745</v>
      </c>
      <c r="I317" s="226"/>
      <c r="J317" s="227">
        <f>ROUND(I317*H317,2)</f>
        <v>0</v>
      </c>
      <c r="K317" s="223" t="s">
        <v>1</v>
      </c>
      <c r="L317" s="228"/>
      <c r="M317" s="229" t="s">
        <v>1</v>
      </c>
      <c r="N317" s="230" t="s">
        <v>41</v>
      </c>
      <c r="O317" s="60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7" t="s">
        <v>425</v>
      </c>
      <c r="AT317" s="17" t="s">
        <v>361</v>
      </c>
      <c r="AU317" s="17" t="s">
        <v>79</v>
      </c>
      <c r="AY317" s="17" t="s">
        <v>238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7" t="s">
        <v>77</v>
      </c>
      <c r="BK317" s="195">
        <f>ROUND(I317*H317,2)</f>
        <v>0</v>
      </c>
      <c r="BL317" s="17" t="s">
        <v>330</v>
      </c>
      <c r="BM317" s="17" t="s">
        <v>2066</v>
      </c>
    </row>
    <row r="318" spans="2:47" s="1" customFormat="1" ht="18">
      <c r="B318" s="34"/>
      <c r="C318" s="35"/>
      <c r="D318" s="196" t="s">
        <v>247</v>
      </c>
      <c r="E318" s="35"/>
      <c r="F318" s="197" t="s">
        <v>2067</v>
      </c>
      <c r="G318" s="35"/>
      <c r="H318" s="35"/>
      <c r="I318" s="113"/>
      <c r="J318" s="35"/>
      <c r="K318" s="35"/>
      <c r="L318" s="38"/>
      <c r="M318" s="198"/>
      <c r="N318" s="60"/>
      <c r="O318" s="60"/>
      <c r="P318" s="60"/>
      <c r="Q318" s="60"/>
      <c r="R318" s="60"/>
      <c r="S318" s="60"/>
      <c r="T318" s="61"/>
      <c r="AT318" s="17" t="s">
        <v>247</v>
      </c>
      <c r="AU318" s="17" t="s">
        <v>79</v>
      </c>
    </row>
    <row r="319" spans="2:51" s="12" customFormat="1" ht="10">
      <c r="B319" s="199"/>
      <c r="C319" s="200"/>
      <c r="D319" s="196" t="s">
        <v>249</v>
      </c>
      <c r="E319" s="201" t="s">
        <v>1</v>
      </c>
      <c r="F319" s="202" t="s">
        <v>2068</v>
      </c>
      <c r="G319" s="200"/>
      <c r="H319" s="203">
        <v>7745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249</v>
      </c>
      <c r="AU319" s="209" t="s">
        <v>79</v>
      </c>
      <c r="AV319" s="12" t="s">
        <v>79</v>
      </c>
      <c r="AW319" s="12" t="s">
        <v>32</v>
      </c>
      <c r="AX319" s="12" t="s">
        <v>77</v>
      </c>
      <c r="AY319" s="209" t="s">
        <v>238</v>
      </c>
    </row>
    <row r="320" spans="2:65" s="1" customFormat="1" ht="28.5" customHeight="1">
      <c r="B320" s="34"/>
      <c r="C320" s="184" t="s">
        <v>649</v>
      </c>
      <c r="D320" s="184" t="s">
        <v>240</v>
      </c>
      <c r="E320" s="185" t="s">
        <v>1275</v>
      </c>
      <c r="F320" s="186" t="s">
        <v>2069</v>
      </c>
      <c r="G320" s="187" t="s">
        <v>390</v>
      </c>
      <c r="H320" s="188">
        <v>2</v>
      </c>
      <c r="I320" s="189"/>
      <c r="J320" s="190">
        <f>ROUND(I320*H320,2)</f>
        <v>0</v>
      </c>
      <c r="K320" s="186" t="s">
        <v>1</v>
      </c>
      <c r="L320" s="38"/>
      <c r="M320" s="191" t="s">
        <v>1</v>
      </c>
      <c r="N320" s="192" t="s">
        <v>41</v>
      </c>
      <c r="O320" s="60"/>
      <c r="P320" s="193">
        <f>O320*H320</f>
        <v>0</v>
      </c>
      <c r="Q320" s="193">
        <v>0.31</v>
      </c>
      <c r="R320" s="193">
        <f>Q320*H320</f>
        <v>0.62</v>
      </c>
      <c r="S320" s="193">
        <v>0</v>
      </c>
      <c r="T320" s="194">
        <f>S320*H320</f>
        <v>0</v>
      </c>
      <c r="AR320" s="17" t="s">
        <v>330</v>
      </c>
      <c r="AT320" s="17" t="s">
        <v>240</v>
      </c>
      <c r="AU320" s="17" t="s">
        <v>79</v>
      </c>
      <c r="AY320" s="17" t="s">
        <v>238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7" t="s">
        <v>77</v>
      </c>
      <c r="BK320" s="195">
        <f>ROUND(I320*H320,2)</f>
        <v>0</v>
      </c>
      <c r="BL320" s="17" t="s">
        <v>330</v>
      </c>
      <c r="BM320" s="17" t="s">
        <v>2070</v>
      </c>
    </row>
    <row r="321" spans="2:65" s="1" customFormat="1" ht="14.5" customHeight="1">
      <c r="B321" s="34"/>
      <c r="C321" s="184" t="s">
        <v>654</v>
      </c>
      <c r="D321" s="184" t="s">
        <v>240</v>
      </c>
      <c r="E321" s="185" t="s">
        <v>1279</v>
      </c>
      <c r="F321" s="186" t="s">
        <v>1280</v>
      </c>
      <c r="G321" s="187" t="s">
        <v>768</v>
      </c>
      <c r="H321" s="188">
        <v>20</v>
      </c>
      <c r="I321" s="189"/>
      <c r="J321" s="190">
        <f>ROUND(I321*H321,2)</f>
        <v>0</v>
      </c>
      <c r="K321" s="186" t="s">
        <v>1</v>
      </c>
      <c r="L321" s="38"/>
      <c r="M321" s="191" t="s">
        <v>1</v>
      </c>
      <c r="N321" s="192" t="s">
        <v>41</v>
      </c>
      <c r="O321" s="60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AR321" s="17" t="s">
        <v>330</v>
      </c>
      <c r="AT321" s="17" t="s">
        <v>240</v>
      </c>
      <c r="AU321" s="17" t="s">
        <v>79</v>
      </c>
      <c r="AY321" s="17" t="s">
        <v>238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17" t="s">
        <v>77</v>
      </c>
      <c r="BK321" s="195">
        <f>ROUND(I321*H321,2)</f>
        <v>0</v>
      </c>
      <c r="BL321" s="17" t="s">
        <v>330</v>
      </c>
      <c r="BM321" s="17" t="s">
        <v>2071</v>
      </c>
    </row>
    <row r="322" spans="2:47" s="1" customFormat="1" ht="10">
      <c r="B322" s="34"/>
      <c r="C322" s="35"/>
      <c r="D322" s="196" t="s">
        <v>247</v>
      </c>
      <c r="E322" s="35"/>
      <c r="F322" s="197" t="s">
        <v>1280</v>
      </c>
      <c r="G322" s="35"/>
      <c r="H322" s="35"/>
      <c r="I322" s="113"/>
      <c r="J322" s="35"/>
      <c r="K322" s="35"/>
      <c r="L322" s="38"/>
      <c r="M322" s="198"/>
      <c r="N322" s="60"/>
      <c r="O322" s="60"/>
      <c r="P322" s="60"/>
      <c r="Q322" s="60"/>
      <c r="R322" s="60"/>
      <c r="S322" s="60"/>
      <c r="T322" s="61"/>
      <c r="AT322" s="17" t="s">
        <v>247</v>
      </c>
      <c r="AU322" s="17" t="s">
        <v>79</v>
      </c>
    </row>
    <row r="323" spans="2:65" s="1" customFormat="1" ht="19" customHeight="1">
      <c r="B323" s="34"/>
      <c r="C323" s="184" t="s">
        <v>660</v>
      </c>
      <c r="D323" s="184" t="s">
        <v>240</v>
      </c>
      <c r="E323" s="185" t="s">
        <v>2072</v>
      </c>
      <c r="F323" s="186" t="s">
        <v>2073</v>
      </c>
      <c r="G323" s="187" t="s">
        <v>390</v>
      </c>
      <c r="H323" s="188">
        <v>1</v>
      </c>
      <c r="I323" s="189"/>
      <c r="J323" s="190">
        <f>ROUND(I323*H323,2)</f>
        <v>0</v>
      </c>
      <c r="K323" s="186" t="s">
        <v>1</v>
      </c>
      <c r="L323" s="38"/>
      <c r="M323" s="191" t="s">
        <v>1</v>
      </c>
      <c r="N323" s="192" t="s">
        <v>41</v>
      </c>
      <c r="O323" s="60"/>
      <c r="P323" s="193">
        <f>O323*H323</f>
        <v>0</v>
      </c>
      <c r="Q323" s="193">
        <v>0.105</v>
      </c>
      <c r="R323" s="193">
        <f>Q323*H323</f>
        <v>0.105</v>
      </c>
      <c r="S323" s="193">
        <v>0</v>
      </c>
      <c r="T323" s="194">
        <f>S323*H323</f>
        <v>0</v>
      </c>
      <c r="AR323" s="17" t="s">
        <v>330</v>
      </c>
      <c r="AT323" s="17" t="s">
        <v>240</v>
      </c>
      <c r="AU323" s="17" t="s">
        <v>79</v>
      </c>
      <c r="AY323" s="17" t="s">
        <v>238</v>
      </c>
      <c r="BE323" s="195">
        <f>IF(N323="základní",J323,0)</f>
        <v>0</v>
      </c>
      <c r="BF323" s="195">
        <f>IF(N323="snížená",J323,0)</f>
        <v>0</v>
      </c>
      <c r="BG323" s="195">
        <f>IF(N323="zákl. přenesená",J323,0)</f>
        <v>0</v>
      </c>
      <c r="BH323" s="195">
        <f>IF(N323="sníž. přenesená",J323,0)</f>
        <v>0</v>
      </c>
      <c r="BI323" s="195">
        <f>IF(N323="nulová",J323,0)</f>
        <v>0</v>
      </c>
      <c r="BJ323" s="17" t="s">
        <v>77</v>
      </c>
      <c r="BK323" s="195">
        <f>ROUND(I323*H323,2)</f>
        <v>0</v>
      </c>
      <c r="BL323" s="17" t="s">
        <v>330</v>
      </c>
      <c r="BM323" s="17" t="s">
        <v>2074</v>
      </c>
    </row>
    <row r="324" spans="2:65" s="1" customFormat="1" ht="19" customHeight="1">
      <c r="B324" s="34"/>
      <c r="C324" s="184" t="s">
        <v>666</v>
      </c>
      <c r="D324" s="184" t="s">
        <v>240</v>
      </c>
      <c r="E324" s="185" t="s">
        <v>1301</v>
      </c>
      <c r="F324" s="186" t="s">
        <v>1302</v>
      </c>
      <c r="G324" s="187" t="s">
        <v>333</v>
      </c>
      <c r="H324" s="188">
        <v>1.927</v>
      </c>
      <c r="I324" s="189"/>
      <c r="J324" s="190">
        <f>ROUND(I324*H324,2)</f>
        <v>0</v>
      </c>
      <c r="K324" s="186" t="s">
        <v>244</v>
      </c>
      <c r="L324" s="38"/>
      <c r="M324" s="191" t="s">
        <v>1</v>
      </c>
      <c r="N324" s="192" t="s">
        <v>41</v>
      </c>
      <c r="O324" s="60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AR324" s="17" t="s">
        <v>330</v>
      </c>
      <c r="AT324" s="17" t="s">
        <v>240</v>
      </c>
      <c r="AU324" s="17" t="s">
        <v>79</v>
      </c>
      <c r="AY324" s="17" t="s">
        <v>238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7" t="s">
        <v>77</v>
      </c>
      <c r="BK324" s="195">
        <f>ROUND(I324*H324,2)</f>
        <v>0</v>
      </c>
      <c r="BL324" s="17" t="s">
        <v>330</v>
      </c>
      <c r="BM324" s="17" t="s">
        <v>2075</v>
      </c>
    </row>
    <row r="325" spans="2:47" s="1" customFormat="1" ht="18">
      <c r="B325" s="34"/>
      <c r="C325" s="35"/>
      <c r="D325" s="196" t="s">
        <v>247</v>
      </c>
      <c r="E325" s="35"/>
      <c r="F325" s="197" t="s">
        <v>1304</v>
      </c>
      <c r="G325" s="35"/>
      <c r="H325" s="35"/>
      <c r="I325" s="113"/>
      <c r="J325" s="35"/>
      <c r="K325" s="35"/>
      <c r="L325" s="38"/>
      <c r="M325" s="198"/>
      <c r="N325" s="60"/>
      <c r="O325" s="60"/>
      <c r="P325" s="60"/>
      <c r="Q325" s="60"/>
      <c r="R325" s="60"/>
      <c r="S325" s="60"/>
      <c r="T325" s="61"/>
      <c r="AT325" s="17" t="s">
        <v>247</v>
      </c>
      <c r="AU325" s="17" t="s">
        <v>79</v>
      </c>
    </row>
    <row r="326" spans="2:65" s="1" customFormat="1" ht="19" customHeight="1">
      <c r="B326" s="34"/>
      <c r="C326" s="184" t="s">
        <v>671</v>
      </c>
      <c r="D326" s="184" t="s">
        <v>240</v>
      </c>
      <c r="E326" s="185" t="s">
        <v>2076</v>
      </c>
      <c r="F326" s="186" t="s">
        <v>2077</v>
      </c>
      <c r="G326" s="187" t="s">
        <v>333</v>
      </c>
      <c r="H326" s="188">
        <v>1.927</v>
      </c>
      <c r="I326" s="189"/>
      <c r="J326" s="190">
        <f>ROUND(I326*H326,2)</f>
        <v>0</v>
      </c>
      <c r="K326" s="186" t="s">
        <v>244</v>
      </c>
      <c r="L326" s="38"/>
      <c r="M326" s="191" t="s">
        <v>1</v>
      </c>
      <c r="N326" s="192" t="s">
        <v>41</v>
      </c>
      <c r="O326" s="60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AR326" s="17" t="s">
        <v>330</v>
      </c>
      <c r="AT326" s="17" t="s">
        <v>240</v>
      </c>
      <c r="AU326" s="17" t="s">
        <v>79</v>
      </c>
      <c r="AY326" s="17" t="s">
        <v>238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17" t="s">
        <v>77</v>
      </c>
      <c r="BK326" s="195">
        <f>ROUND(I326*H326,2)</f>
        <v>0</v>
      </c>
      <c r="BL326" s="17" t="s">
        <v>330</v>
      </c>
      <c r="BM326" s="17" t="s">
        <v>2078</v>
      </c>
    </row>
    <row r="327" spans="2:47" s="1" customFormat="1" ht="27">
      <c r="B327" s="34"/>
      <c r="C327" s="35"/>
      <c r="D327" s="196" t="s">
        <v>247</v>
      </c>
      <c r="E327" s="35"/>
      <c r="F327" s="197" t="s">
        <v>2079</v>
      </c>
      <c r="G327" s="35"/>
      <c r="H327" s="35"/>
      <c r="I327" s="113"/>
      <c r="J327" s="35"/>
      <c r="K327" s="35"/>
      <c r="L327" s="38"/>
      <c r="M327" s="198"/>
      <c r="N327" s="60"/>
      <c r="O327" s="60"/>
      <c r="P327" s="60"/>
      <c r="Q327" s="60"/>
      <c r="R327" s="60"/>
      <c r="S327" s="60"/>
      <c r="T327" s="61"/>
      <c r="AT327" s="17" t="s">
        <v>247</v>
      </c>
      <c r="AU327" s="17" t="s">
        <v>79</v>
      </c>
    </row>
    <row r="328" spans="2:65" s="1" customFormat="1" ht="19" customHeight="1">
      <c r="B328" s="34"/>
      <c r="C328" s="184" t="s">
        <v>679</v>
      </c>
      <c r="D328" s="184" t="s">
        <v>240</v>
      </c>
      <c r="E328" s="185" t="s">
        <v>2080</v>
      </c>
      <c r="F328" s="186" t="s">
        <v>2081</v>
      </c>
      <c r="G328" s="187" t="s">
        <v>333</v>
      </c>
      <c r="H328" s="188">
        <v>1.927</v>
      </c>
      <c r="I328" s="189"/>
      <c r="J328" s="190">
        <f>ROUND(I328*H328,2)</f>
        <v>0</v>
      </c>
      <c r="K328" s="186" t="s">
        <v>244</v>
      </c>
      <c r="L328" s="38"/>
      <c r="M328" s="191" t="s">
        <v>1</v>
      </c>
      <c r="N328" s="192" t="s">
        <v>41</v>
      </c>
      <c r="O328" s="60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AR328" s="17" t="s">
        <v>330</v>
      </c>
      <c r="AT328" s="17" t="s">
        <v>240</v>
      </c>
      <c r="AU328" s="17" t="s">
        <v>79</v>
      </c>
      <c r="AY328" s="17" t="s">
        <v>238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17" t="s">
        <v>77</v>
      </c>
      <c r="BK328" s="195">
        <f>ROUND(I328*H328,2)</f>
        <v>0</v>
      </c>
      <c r="BL328" s="17" t="s">
        <v>330</v>
      </c>
      <c r="BM328" s="17" t="s">
        <v>2082</v>
      </c>
    </row>
    <row r="329" spans="2:47" s="1" customFormat="1" ht="27">
      <c r="B329" s="34"/>
      <c r="C329" s="35"/>
      <c r="D329" s="196" t="s">
        <v>247</v>
      </c>
      <c r="E329" s="35"/>
      <c r="F329" s="197" t="s">
        <v>2083</v>
      </c>
      <c r="G329" s="35"/>
      <c r="H329" s="35"/>
      <c r="I329" s="113"/>
      <c r="J329" s="35"/>
      <c r="K329" s="35"/>
      <c r="L329" s="38"/>
      <c r="M329" s="198"/>
      <c r="N329" s="60"/>
      <c r="O329" s="60"/>
      <c r="P329" s="60"/>
      <c r="Q329" s="60"/>
      <c r="R329" s="60"/>
      <c r="S329" s="60"/>
      <c r="T329" s="61"/>
      <c r="AT329" s="17" t="s">
        <v>247</v>
      </c>
      <c r="AU329" s="17" t="s">
        <v>79</v>
      </c>
    </row>
    <row r="330" spans="2:63" s="11" customFormat="1" ht="22.75" customHeight="1">
      <c r="B330" s="168"/>
      <c r="C330" s="169"/>
      <c r="D330" s="170" t="s">
        <v>69</v>
      </c>
      <c r="E330" s="182" t="s">
        <v>1305</v>
      </c>
      <c r="F330" s="182" t="s">
        <v>1306</v>
      </c>
      <c r="G330" s="169"/>
      <c r="H330" s="169"/>
      <c r="I330" s="172"/>
      <c r="J330" s="183">
        <f>BK330</f>
        <v>0</v>
      </c>
      <c r="K330" s="169"/>
      <c r="L330" s="174"/>
      <c r="M330" s="175"/>
      <c r="N330" s="176"/>
      <c r="O330" s="176"/>
      <c r="P330" s="177">
        <f>SUM(P331:P340)</f>
        <v>0</v>
      </c>
      <c r="Q330" s="176"/>
      <c r="R330" s="177">
        <f>SUM(R331:R340)</f>
        <v>0.5235</v>
      </c>
      <c r="S330" s="176"/>
      <c r="T330" s="178">
        <f>SUM(T331:T340)</f>
        <v>0</v>
      </c>
      <c r="AR330" s="179" t="s">
        <v>79</v>
      </c>
      <c r="AT330" s="180" t="s">
        <v>69</v>
      </c>
      <c r="AU330" s="180" t="s">
        <v>77</v>
      </c>
      <c r="AY330" s="179" t="s">
        <v>238</v>
      </c>
      <c r="BK330" s="181">
        <f>SUM(BK331:BK340)</f>
        <v>0</v>
      </c>
    </row>
    <row r="331" spans="2:65" s="1" customFormat="1" ht="19" customHeight="1">
      <c r="B331" s="34"/>
      <c r="C331" s="184" t="s">
        <v>686</v>
      </c>
      <c r="D331" s="184" t="s">
        <v>240</v>
      </c>
      <c r="E331" s="185" t="s">
        <v>1308</v>
      </c>
      <c r="F331" s="186" t="s">
        <v>1309</v>
      </c>
      <c r="G331" s="187" t="s">
        <v>357</v>
      </c>
      <c r="H331" s="188">
        <v>139.6</v>
      </c>
      <c r="I331" s="189"/>
      <c r="J331" s="190">
        <f>ROUND(I331*H331,2)</f>
        <v>0</v>
      </c>
      <c r="K331" s="186" t="s">
        <v>244</v>
      </c>
      <c r="L331" s="38"/>
      <c r="M331" s="191" t="s">
        <v>1</v>
      </c>
      <c r="N331" s="192" t="s">
        <v>41</v>
      </c>
      <c r="O331" s="60"/>
      <c r="P331" s="193">
        <f>O331*H331</f>
        <v>0</v>
      </c>
      <c r="Q331" s="193">
        <v>0.00025</v>
      </c>
      <c r="R331" s="193">
        <f>Q331*H331</f>
        <v>0.0349</v>
      </c>
      <c r="S331" s="193">
        <v>0</v>
      </c>
      <c r="T331" s="194">
        <f>S331*H331</f>
        <v>0</v>
      </c>
      <c r="AR331" s="17" t="s">
        <v>330</v>
      </c>
      <c r="AT331" s="17" t="s">
        <v>240</v>
      </c>
      <c r="AU331" s="17" t="s">
        <v>79</v>
      </c>
      <c r="AY331" s="17" t="s">
        <v>238</v>
      </c>
      <c r="BE331" s="195">
        <f>IF(N331="základní",J331,0)</f>
        <v>0</v>
      </c>
      <c r="BF331" s="195">
        <f>IF(N331="snížená",J331,0)</f>
        <v>0</v>
      </c>
      <c r="BG331" s="195">
        <f>IF(N331="zákl. přenesená",J331,0)</f>
        <v>0</v>
      </c>
      <c r="BH331" s="195">
        <f>IF(N331="sníž. přenesená",J331,0)</f>
        <v>0</v>
      </c>
      <c r="BI331" s="195">
        <f>IF(N331="nulová",J331,0)</f>
        <v>0</v>
      </c>
      <c r="BJ331" s="17" t="s">
        <v>77</v>
      </c>
      <c r="BK331" s="195">
        <f>ROUND(I331*H331,2)</f>
        <v>0</v>
      </c>
      <c r="BL331" s="17" t="s">
        <v>330</v>
      </c>
      <c r="BM331" s="17" t="s">
        <v>2084</v>
      </c>
    </row>
    <row r="332" spans="2:47" s="1" customFormat="1" ht="10">
      <c r="B332" s="34"/>
      <c r="C332" s="35"/>
      <c r="D332" s="196" t="s">
        <v>247</v>
      </c>
      <c r="E332" s="35"/>
      <c r="F332" s="197" t="s">
        <v>1311</v>
      </c>
      <c r="G332" s="35"/>
      <c r="H332" s="35"/>
      <c r="I332" s="113"/>
      <c r="J332" s="35"/>
      <c r="K332" s="35"/>
      <c r="L332" s="38"/>
      <c r="M332" s="198"/>
      <c r="N332" s="60"/>
      <c r="O332" s="60"/>
      <c r="P332" s="60"/>
      <c r="Q332" s="60"/>
      <c r="R332" s="60"/>
      <c r="S332" s="60"/>
      <c r="T332" s="61"/>
      <c r="AT332" s="17" t="s">
        <v>247</v>
      </c>
      <c r="AU332" s="17" t="s">
        <v>79</v>
      </c>
    </row>
    <row r="333" spans="2:51" s="12" customFormat="1" ht="10">
      <c r="B333" s="199"/>
      <c r="C333" s="200"/>
      <c r="D333" s="196" t="s">
        <v>249</v>
      </c>
      <c r="E333" s="201" t="s">
        <v>1</v>
      </c>
      <c r="F333" s="202" t="s">
        <v>125</v>
      </c>
      <c r="G333" s="200"/>
      <c r="H333" s="203">
        <v>139.6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249</v>
      </c>
      <c r="AU333" s="209" t="s">
        <v>79</v>
      </c>
      <c r="AV333" s="12" t="s">
        <v>79</v>
      </c>
      <c r="AW333" s="12" t="s">
        <v>32</v>
      </c>
      <c r="AX333" s="12" t="s">
        <v>77</v>
      </c>
      <c r="AY333" s="209" t="s">
        <v>238</v>
      </c>
    </row>
    <row r="334" spans="2:65" s="1" customFormat="1" ht="19" customHeight="1">
      <c r="B334" s="34"/>
      <c r="C334" s="184" t="s">
        <v>692</v>
      </c>
      <c r="D334" s="184" t="s">
        <v>240</v>
      </c>
      <c r="E334" s="185" t="s">
        <v>1313</v>
      </c>
      <c r="F334" s="186" t="s">
        <v>1314</v>
      </c>
      <c r="G334" s="187" t="s">
        <v>357</v>
      </c>
      <c r="H334" s="188">
        <v>139.6</v>
      </c>
      <c r="I334" s="189"/>
      <c r="J334" s="190">
        <f>ROUND(I334*H334,2)</f>
        <v>0</v>
      </c>
      <c r="K334" s="186" t="s">
        <v>244</v>
      </c>
      <c r="L334" s="38"/>
      <c r="M334" s="191" t="s">
        <v>1</v>
      </c>
      <c r="N334" s="192" t="s">
        <v>41</v>
      </c>
      <c r="O334" s="60"/>
      <c r="P334" s="193">
        <f>O334*H334</f>
        <v>0</v>
      </c>
      <c r="Q334" s="193">
        <v>0.0035</v>
      </c>
      <c r="R334" s="193">
        <f>Q334*H334</f>
        <v>0.4886</v>
      </c>
      <c r="S334" s="193">
        <v>0</v>
      </c>
      <c r="T334" s="194">
        <f>S334*H334</f>
        <v>0</v>
      </c>
      <c r="AR334" s="17" t="s">
        <v>330</v>
      </c>
      <c r="AT334" s="17" t="s">
        <v>240</v>
      </c>
      <c r="AU334" s="17" t="s">
        <v>79</v>
      </c>
      <c r="AY334" s="17" t="s">
        <v>238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17" t="s">
        <v>77</v>
      </c>
      <c r="BK334" s="195">
        <f>ROUND(I334*H334,2)</f>
        <v>0</v>
      </c>
      <c r="BL334" s="17" t="s">
        <v>330</v>
      </c>
      <c r="BM334" s="17" t="s">
        <v>2085</v>
      </c>
    </row>
    <row r="335" spans="2:47" s="1" customFormat="1" ht="10">
      <c r="B335" s="34"/>
      <c r="C335" s="35"/>
      <c r="D335" s="196" t="s">
        <v>247</v>
      </c>
      <c r="E335" s="35"/>
      <c r="F335" s="197" t="s">
        <v>1316</v>
      </c>
      <c r="G335" s="35"/>
      <c r="H335" s="35"/>
      <c r="I335" s="113"/>
      <c r="J335" s="35"/>
      <c r="K335" s="35"/>
      <c r="L335" s="38"/>
      <c r="M335" s="198"/>
      <c r="N335" s="60"/>
      <c r="O335" s="60"/>
      <c r="P335" s="60"/>
      <c r="Q335" s="60"/>
      <c r="R335" s="60"/>
      <c r="S335" s="60"/>
      <c r="T335" s="61"/>
      <c r="AT335" s="17" t="s">
        <v>247</v>
      </c>
      <c r="AU335" s="17" t="s">
        <v>79</v>
      </c>
    </row>
    <row r="336" spans="2:51" s="12" customFormat="1" ht="10">
      <c r="B336" s="199"/>
      <c r="C336" s="200"/>
      <c r="D336" s="196" t="s">
        <v>249</v>
      </c>
      <c r="E336" s="201" t="s">
        <v>1</v>
      </c>
      <c r="F336" s="202" t="s">
        <v>125</v>
      </c>
      <c r="G336" s="200"/>
      <c r="H336" s="203">
        <v>139.6</v>
      </c>
      <c r="I336" s="204"/>
      <c r="J336" s="200"/>
      <c r="K336" s="200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249</v>
      </c>
      <c r="AU336" s="209" t="s">
        <v>79</v>
      </c>
      <c r="AV336" s="12" t="s">
        <v>79</v>
      </c>
      <c r="AW336" s="12" t="s">
        <v>32</v>
      </c>
      <c r="AX336" s="12" t="s">
        <v>77</v>
      </c>
      <c r="AY336" s="209" t="s">
        <v>238</v>
      </c>
    </row>
    <row r="337" spans="2:65" s="1" customFormat="1" ht="19" customHeight="1">
      <c r="B337" s="34"/>
      <c r="C337" s="184" t="s">
        <v>698</v>
      </c>
      <c r="D337" s="184" t="s">
        <v>240</v>
      </c>
      <c r="E337" s="185" t="s">
        <v>1318</v>
      </c>
      <c r="F337" s="186" t="s">
        <v>1319</v>
      </c>
      <c r="G337" s="187" t="s">
        <v>333</v>
      </c>
      <c r="H337" s="188">
        <v>0.524</v>
      </c>
      <c r="I337" s="189"/>
      <c r="J337" s="190">
        <f>ROUND(I337*H337,2)</f>
        <v>0</v>
      </c>
      <c r="K337" s="186" t="s">
        <v>244</v>
      </c>
      <c r="L337" s="38"/>
      <c r="M337" s="191" t="s">
        <v>1</v>
      </c>
      <c r="N337" s="192" t="s">
        <v>41</v>
      </c>
      <c r="O337" s="60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AR337" s="17" t="s">
        <v>330</v>
      </c>
      <c r="AT337" s="17" t="s">
        <v>240</v>
      </c>
      <c r="AU337" s="17" t="s">
        <v>79</v>
      </c>
      <c r="AY337" s="17" t="s">
        <v>238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7" t="s">
        <v>77</v>
      </c>
      <c r="BK337" s="195">
        <f>ROUND(I337*H337,2)</f>
        <v>0</v>
      </c>
      <c r="BL337" s="17" t="s">
        <v>330</v>
      </c>
      <c r="BM337" s="17" t="s">
        <v>2086</v>
      </c>
    </row>
    <row r="338" spans="2:47" s="1" customFormat="1" ht="18">
      <c r="B338" s="34"/>
      <c r="C338" s="35"/>
      <c r="D338" s="196" t="s">
        <v>247</v>
      </c>
      <c r="E338" s="35"/>
      <c r="F338" s="197" t="s">
        <v>1321</v>
      </c>
      <c r="G338" s="35"/>
      <c r="H338" s="35"/>
      <c r="I338" s="113"/>
      <c r="J338" s="35"/>
      <c r="K338" s="35"/>
      <c r="L338" s="38"/>
      <c r="M338" s="198"/>
      <c r="N338" s="60"/>
      <c r="O338" s="60"/>
      <c r="P338" s="60"/>
      <c r="Q338" s="60"/>
      <c r="R338" s="60"/>
      <c r="S338" s="60"/>
      <c r="T338" s="61"/>
      <c r="AT338" s="17" t="s">
        <v>247</v>
      </c>
      <c r="AU338" s="17" t="s">
        <v>79</v>
      </c>
    </row>
    <row r="339" spans="2:65" s="1" customFormat="1" ht="19" customHeight="1">
      <c r="B339" s="34"/>
      <c r="C339" s="184" t="s">
        <v>704</v>
      </c>
      <c r="D339" s="184" t="s">
        <v>240</v>
      </c>
      <c r="E339" s="185" t="s">
        <v>1323</v>
      </c>
      <c r="F339" s="186" t="s">
        <v>1324</v>
      </c>
      <c r="G339" s="187" t="s">
        <v>333</v>
      </c>
      <c r="H339" s="188">
        <v>0.524</v>
      </c>
      <c r="I339" s="189"/>
      <c r="J339" s="190">
        <f>ROUND(I339*H339,2)</f>
        <v>0</v>
      </c>
      <c r="K339" s="186" t="s">
        <v>244</v>
      </c>
      <c r="L339" s="38"/>
      <c r="M339" s="191" t="s">
        <v>1</v>
      </c>
      <c r="N339" s="192" t="s">
        <v>41</v>
      </c>
      <c r="O339" s="60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AR339" s="17" t="s">
        <v>330</v>
      </c>
      <c r="AT339" s="17" t="s">
        <v>240</v>
      </c>
      <c r="AU339" s="17" t="s">
        <v>79</v>
      </c>
      <c r="AY339" s="17" t="s">
        <v>238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17" t="s">
        <v>77</v>
      </c>
      <c r="BK339" s="195">
        <f>ROUND(I339*H339,2)</f>
        <v>0</v>
      </c>
      <c r="BL339" s="17" t="s">
        <v>330</v>
      </c>
      <c r="BM339" s="17" t="s">
        <v>2087</v>
      </c>
    </row>
    <row r="340" spans="2:47" s="1" customFormat="1" ht="18">
      <c r="B340" s="34"/>
      <c r="C340" s="35"/>
      <c r="D340" s="196" t="s">
        <v>247</v>
      </c>
      <c r="E340" s="35"/>
      <c r="F340" s="197" t="s">
        <v>1326</v>
      </c>
      <c r="G340" s="35"/>
      <c r="H340" s="35"/>
      <c r="I340" s="113"/>
      <c r="J340" s="35"/>
      <c r="K340" s="35"/>
      <c r="L340" s="38"/>
      <c r="M340" s="198"/>
      <c r="N340" s="60"/>
      <c r="O340" s="60"/>
      <c r="P340" s="60"/>
      <c r="Q340" s="60"/>
      <c r="R340" s="60"/>
      <c r="S340" s="60"/>
      <c r="T340" s="61"/>
      <c r="AT340" s="17" t="s">
        <v>247</v>
      </c>
      <c r="AU340" s="17" t="s">
        <v>79</v>
      </c>
    </row>
    <row r="341" spans="2:63" s="11" customFormat="1" ht="22.75" customHeight="1">
      <c r="B341" s="168"/>
      <c r="C341" s="169"/>
      <c r="D341" s="170" t="s">
        <v>69</v>
      </c>
      <c r="E341" s="182" t="s">
        <v>1340</v>
      </c>
      <c r="F341" s="182" t="s">
        <v>1341</v>
      </c>
      <c r="G341" s="169"/>
      <c r="H341" s="169"/>
      <c r="I341" s="172"/>
      <c r="J341" s="183">
        <f>BK341</f>
        <v>0</v>
      </c>
      <c r="K341" s="169"/>
      <c r="L341" s="174"/>
      <c r="M341" s="175"/>
      <c r="N341" s="176"/>
      <c r="O341" s="176"/>
      <c r="P341" s="177">
        <f>SUM(P342:P359)</f>
        <v>0</v>
      </c>
      <c r="Q341" s="176"/>
      <c r="R341" s="177">
        <f>SUM(R342:R359)</f>
        <v>0.048218870000000004</v>
      </c>
      <c r="S341" s="176"/>
      <c r="T341" s="178">
        <f>SUM(T342:T359)</f>
        <v>0</v>
      </c>
      <c r="AR341" s="179" t="s">
        <v>79</v>
      </c>
      <c r="AT341" s="180" t="s">
        <v>69</v>
      </c>
      <c r="AU341" s="180" t="s">
        <v>77</v>
      </c>
      <c r="AY341" s="179" t="s">
        <v>238</v>
      </c>
      <c r="BK341" s="181">
        <f>SUM(BK342:BK359)</f>
        <v>0</v>
      </c>
    </row>
    <row r="342" spans="2:65" s="1" customFormat="1" ht="19" customHeight="1">
      <c r="B342" s="34"/>
      <c r="C342" s="184" t="s">
        <v>709</v>
      </c>
      <c r="D342" s="184" t="s">
        <v>240</v>
      </c>
      <c r="E342" s="185" t="s">
        <v>1854</v>
      </c>
      <c r="F342" s="186" t="s">
        <v>1855</v>
      </c>
      <c r="G342" s="187" t="s">
        <v>357</v>
      </c>
      <c r="H342" s="188">
        <v>97.01</v>
      </c>
      <c r="I342" s="189"/>
      <c r="J342" s="190">
        <f>ROUND(I342*H342,2)</f>
        <v>0</v>
      </c>
      <c r="K342" s="186" t="s">
        <v>244</v>
      </c>
      <c r="L342" s="38"/>
      <c r="M342" s="191" t="s">
        <v>1</v>
      </c>
      <c r="N342" s="192" t="s">
        <v>41</v>
      </c>
      <c r="O342" s="60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AR342" s="17" t="s">
        <v>330</v>
      </c>
      <c r="AT342" s="17" t="s">
        <v>240</v>
      </c>
      <c r="AU342" s="17" t="s">
        <v>79</v>
      </c>
      <c r="AY342" s="17" t="s">
        <v>238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7" t="s">
        <v>77</v>
      </c>
      <c r="BK342" s="195">
        <f>ROUND(I342*H342,2)</f>
        <v>0</v>
      </c>
      <c r="BL342" s="17" t="s">
        <v>330</v>
      </c>
      <c r="BM342" s="17" t="s">
        <v>2088</v>
      </c>
    </row>
    <row r="343" spans="2:47" s="1" customFormat="1" ht="10">
      <c r="B343" s="34"/>
      <c r="C343" s="35"/>
      <c r="D343" s="196" t="s">
        <v>247</v>
      </c>
      <c r="E343" s="35"/>
      <c r="F343" s="197" t="s">
        <v>1857</v>
      </c>
      <c r="G343" s="35"/>
      <c r="H343" s="35"/>
      <c r="I343" s="113"/>
      <c r="J343" s="35"/>
      <c r="K343" s="35"/>
      <c r="L343" s="38"/>
      <c r="M343" s="198"/>
      <c r="N343" s="60"/>
      <c r="O343" s="60"/>
      <c r="P343" s="60"/>
      <c r="Q343" s="60"/>
      <c r="R343" s="60"/>
      <c r="S343" s="60"/>
      <c r="T343" s="61"/>
      <c r="AT343" s="17" t="s">
        <v>247</v>
      </c>
      <c r="AU343" s="17" t="s">
        <v>79</v>
      </c>
    </row>
    <row r="344" spans="2:51" s="12" customFormat="1" ht="10">
      <c r="B344" s="199"/>
      <c r="C344" s="200"/>
      <c r="D344" s="196" t="s">
        <v>249</v>
      </c>
      <c r="E344" s="201" t="s">
        <v>1</v>
      </c>
      <c r="F344" s="202" t="s">
        <v>2089</v>
      </c>
      <c r="G344" s="200"/>
      <c r="H344" s="203">
        <v>50.81</v>
      </c>
      <c r="I344" s="204"/>
      <c r="J344" s="200"/>
      <c r="K344" s="200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249</v>
      </c>
      <c r="AU344" s="209" t="s">
        <v>79</v>
      </c>
      <c r="AV344" s="12" t="s">
        <v>79</v>
      </c>
      <c r="AW344" s="12" t="s">
        <v>32</v>
      </c>
      <c r="AX344" s="12" t="s">
        <v>70</v>
      </c>
      <c r="AY344" s="209" t="s">
        <v>238</v>
      </c>
    </row>
    <row r="345" spans="2:51" s="12" customFormat="1" ht="10">
      <c r="B345" s="199"/>
      <c r="C345" s="200"/>
      <c r="D345" s="196" t="s">
        <v>249</v>
      </c>
      <c r="E345" s="201" t="s">
        <v>1</v>
      </c>
      <c r="F345" s="202" t="s">
        <v>2090</v>
      </c>
      <c r="G345" s="200"/>
      <c r="H345" s="203">
        <v>46.2</v>
      </c>
      <c r="I345" s="204"/>
      <c r="J345" s="200"/>
      <c r="K345" s="200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249</v>
      </c>
      <c r="AU345" s="209" t="s">
        <v>79</v>
      </c>
      <c r="AV345" s="12" t="s">
        <v>79</v>
      </c>
      <c r="AW345" s="12" t="s">
        <v>32</v>
      </c>
      <c r="AX345" s="12" t="s">
        <v>70</v>
      </c>
      <c r="AY345" s="209" t="s">
        <v>238</v>
      </c>
    </row>
    <row r="346" spans="2:51" s="13" customFormat="1" ht="10">
      <c r="B346" s="210"/>
      <c r="C346" s="211"/>
      <c r="D346" s="196" t="s">
        <v>249</v>
      </c>
      <c r="E346" s="212" t="s">
        <v>152</v>
      </c>
      <c r="F346" s="213" t="s">
        <v>252</v>
      </c>
      <c r="G346" s="211"/>
      <c r="H346" s="214">
        <v>97.01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249</v>
      </c>
      <c r="AU346" s="220" t="s">
        <v>79</v>
      </c>
      <c r="AV346" s="13" t="s">
        <v>245</v>
      </c>
      <c r="AW346" s="13" t="s">
        <v>32</v>
      </c>
      <c r="AX346" s="13" t="s">
        <v>77</v>
      </c>
      <c r="AY346" s="220" t="s">
        <v>238</v>
      </c>
    </row>
    <row r="347" spans="2:65" s="1" customFormat="1" ht="19" customHeight="1">
      <c r="B347" s="34"/>
      <c r="C347" s="184" t="s">
        <v>715</v>
      </c>
      <c r="D347" s="184" t="s">
        <v>240</v>
      </c>
      <c r="E347" s="185" t="s">
        <v>1351</v>
      </c>
      <c r="F347" s="186" t="s">
        <v>1352</v>
      </c>
      <c r="G347" s="187" t="s">
        <v>357</v>
      </c>
      <c r="H347" s="188">
        <v>117.607</v>
      </c>
      <c r="I347" s="189"/>
      <c r="J347" s="190">
        <f>ROUND(I347*H347,2)</f>
        <v>0</v>
      </c>
      <c r="K347" s="186" t="s">
        <v>244</v>
      </c>
      <c r="L347" s="38"/>
      <c r="M347" s="191" t="s">
        <v>1</v>
      </c>
      <c r="N347" s="192" t="s">
        <v>41</v>
      </c>
      <c r="O347" s="60"/>
      <c r="P347" s="193">
        <f>O347*H347</f>
        <v>0</v>
      </c>
      <c r="Q347" s="193">
        <v>0.00017</v>
      </c>
      <c r="R347" s="193">
        <f>Q347*H347</f>
        <v>0.01999319</v>
      </c>
      <c r="S347" s="193">
        <v>0</v>
      </c>
      <c r="T347" s="194">
        <f>S347*H347</f>
        <v>0</v>
      </c>
      <c r="AR347" s="17" t="s">
        <v>330</v>
      </c>
      <c r="AT347" s="17" t="s">
        <v>240</v>
      </c>
      <c r="AU347" s="17" t="s">
        <v>79</v>
      </c>
      <c r="AY347" s="17" t="s">
        <v>238</v>
      </c>
      <c r="BE347" s="195">
        <f>IF(N347="základní",J347,0)</f>
        <v>0</v>
      </c>
      <c r="BF347" s="195">
        <f>IF(N347="snížená",J347,0)</f>
        <v>0</v>
      </c>
      <c r="BG347" s="195">
        <f>IF(N347="zákl. přenesená",J347,0)</f>
        <v>0</v>
      </c>
      <c r="BH347" s="195">
        <f>IF(N347="sníž. přenesená",J347,0)</f>
        <v>0</v>
      </c>
      <c r="BI347" s="195">
        <f>IF(N347="nulová",J347,0)</f>
        <v>0</v>
      </c>
      <c r="BJ347" s="17" t="s">
        <v>77</v>
      </c>
      <c r="BK347" s="195">
        <f>ROUND(I347*H347,2)</f>
        <v>0</v>
      </c>
      <c r="BL347" s="17" t="s">
        <v>330</v>
      </c>
      <c r="BM347" s="17" t="s">
        <v>2091</v>
      </c>
    </row>
    <row r="348" spans="2:47" s="1" customFormat="1" ht="10">
      <c r="B348" s="34"/>
      <c r="C348" s="35"/>
      <c r="D348" s="196" t="s">
        <v>247</v>
      </c>
      <c r="E348" s="35"/>
      <c r="F348" s="197" t="s">
        <v>1354</v>
      </c>
      <c r="G348" s="35"/>
      <c r="H348" s="35"/>
      <c r="I348" s="113"/>
      <c r="J348" s="35"/>
      <c r="K348" s="35"/>
      <c r="L348" s="38"/>
      <c r="M348" s="198"/>
      <c r="N348" s="60"/>
      <c r="O348" s="60"/>
      <c r="P348" s="60"/>
      <c r="Q348" s="60"/>
      <c r="R348" s="60"/>
      <c r="S348" s="60"/>
      <c r="T348" s="61"/>
      <c r="AT348" s="17" t="s">
        <v>247</v>
      </c>
      <c r="AU348" s="17" t="s">
        <v>79</v>
      </c>
    </row>
    <row r="349" spans="2:51" s="12" customFormat="1" ht="10">
      <c r="B349" s="199"/>
      <c r="C349" s="200"/>
      <c r="D349" s="196" t="s">
        <v>249</v>
      </c>
      <c r="E349" s="201" t="s">
        <v>2092</v>
      </c>
      <c r="F349" s="202" t="s">
        <v>2093</v>
      </c>
      <c r="G349" s="200"/>
      <c r="H349" s="203">
        <v>7.692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249</v>
      </c>
      <c r="AU349" s="209" t="s">
        <v>79</v>
      </c>
      <c r="AV349" s="12" t="s">
        <v>79</v>
      </c>
      <c r="AW349" s="12" t="s">
        <v>32</v>
      </c>
      <c r="AX349" s="12" t="s">
        <v>70</v>
      </c>
      <c r="AY349" s="209" t="s">
        <v>238</v>
      </c>
    </row>
    <row r="350" spans="2:51" s="12" customFormat="1" ht="10">
      <c r="B350" s="199"/>
      <c r="C350" s="200"/>
      <c r="D350" s="196" t="s">
        <v>249</v>
      </c>
      <c r="E350" s="201" t="s">
        <v>2094</v>
      </c>
      <c r="F350" s="202" t="s">
        <v>2095</v>
      </c>
      <c r="G350" s="200"/>
      <c r="H350" s="203">
        <v>4.278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249</v>
      </c>
      <c r="AU350" s="209" t="s">
        <v>79</v>
      </c>
      <c r="AV350" s="12" t="s">
        <v>79</v>
      </c>
      <c r="AW350" s="12" t="s">
        <v>32</v>
      </c>
      <c r="AX350" s="12" t="s">
        <v>70</v>
      </c>
      <c r="AY350" s="209" t="s">
        <v>238</v>
      </c>
    </row>
    <row r="351" spans="2:51" s="12" customFormat="1" ht="10">
      <c r="B351" s="199"/>
      <c r="C351" s="200"/>
      <c r="D351" s="196" t="s">
        <v>249</v>
      </c>
      <c r="E351" s="201" t="s">
        <v>1</v>
      </c>
      <c r="F351" s="202" t="s">
        <v>152</v>
      </c>
      <c r="G351" s="200"/>
      <c r="H351" s="203">
        <v>97.01</v>
      </c>
      <c r="I351" s="204"/>
      <c r="J351" s="200"/>
      <c r="K351" s="200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249</v>
      </c>
      <c r="AU351" s="209" t="s">
        <v>79</v>
      </c>
      <c r="AV351" s="12" t="s">
        <v>79</v>
      </c>
      <c r="AW351" s="12" t="s">
        <v>32</v>
      </c>
      <c r="AX351" s="12" t="s">
        <v>70</v>
      </c>
      <c r="AY351" s="209" t="s">
        <v>238</v>
      </c>
    </row>
    <row r="352" spans="2:51" s="12" customFormat="1" ht="10">
      <c r="B352" s="199"/>
      <c r="C352" s="200"/>
      <c r="D352" s="196" t="s">
        <v>249</v>
      </c>
      <c r="E352" s="201" t="s">
        <v>1</v>
      </c>
      <c r="F352" s="202" t="s">
        <v>2096</v>
      </c>
      <c r="G352" s="200"/>
      <c r="H352" s="203">
        <v>8.627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249</v>
      </c>
      <c r="AU352" s="209" t="s">
        <v>79</v>
      </c>
      <c r="AV352" s="12" t="s">
        <v>79</v>
      </c>
      <c r="AW352" s="12" t="s">
        <v>32</v>
      </c>
      <c r="AX352" s="12" t="s">
        <v>70</v>
      </c>
      <c r="AY352" s="209" t="s">
        <v>238</v>
      </c>
    </row>
    <row r="353" spans="2:51" s="13" customFormat="1" ht="10">
      <c r="B353" s="210"/>
      <c r="C353" s="211"/>
      <c r="D353" s="196" t="s">
        <v>249</v>
      </c>
      <c r="E353" s="212" t="s">
        <v>1897</v>
      </c>
      <c r="F353" s="213" t="s">
        <v>252</v>
      </c>
      <c r="G353" s="211"/>
      <c r="H353" s="214">
        <v>117.607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249</v>
      </c>
      <c r="AU353" s="220" t="s">
        <v>79</v>
      </c>
      <c r="AV353" s="13" t="s">
        <v>245</v>
      </c>
      <c r="AW353" s="13" t="s">
        <v>32</v>
      </c>
      <c r="AX353" s="13" t="s">
        <v>77</v>
      </c>
      <c r="AY353" s="220" t="s">
        <v>238</v>
      </c>
    </row>
    <row r="354" spans="2:65" s="1" customFormat="1" ht="19" customHeight="1">
      <c r="B354" s="34"/>
      <c r="C354" s="184" t="s">
        <v>721</v>
      </c>
      <c r="D354" s="184" t="s">
        <v>240</v>
      </c>
      <c r="E354" s="185" t="s">
        <v>1360</v>
      </c>
      <c r="F354" s="186" t="s">
        <v>1361</v>
      </c>
      <c r="G354" s="187" t="s">
        <v>357</v>
      </c>
      <c r="H354" s="188">
        <v>117.607</v>
      </c>
      <c r="I354" s="189"/>
      <c r="J354" s="190">
        <f>ROUND(I354*H354,2)</f>
        <v>0</v>
      </c>
      <c r="K354" s="186" t="s">
        <v>244</v>
      </c>
      <c r="L354" s="38"/>
      <c r="M354" s="191" t="s">
        <v>1</v>
      </c>
      <c r="N354" s="192" t="s">
        <v>41</v>
      </c>
      <c r="O354" s="60"/>
      <c r="P354" s="193">
        <f>O354*H354</f>
        <v>0</v>
      </c>
      <c r="Q354" s="193">
        <v>0.00012</v>
      </c>
      <c r="R354" s="193">
        <f>Q354*H354</f>
        <v>0.01411284</v>
      </c>
      <c r="S354" s="193">
        <v>0</v>
      </c>
      <c r="T354" s="194">
        <f>S354*H354</f>
        <v>0</v>
      </c>
      <c r="AR354" s="17" t="s">
        <v>330</v>
      </c>
      <c r="AT354" s="17" t="s">
        <v>240</v>
      </c>
      <c r="AU354" s="17" t="s">
        <v>79</v>
      </c>
      <c r="AY354" s="17" t="s">
        <v>238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7" t="s">
        <v>77</v>
      </c>
      <c r="BK354" s="195">
        <f>ROUND(I354*H354,2)</f>
        <v>0</v>
      </c>
      <c r="BL354" s="17" t="s">
        <v>330</v>
      </c>
      <c r="BM354" s="17" t="s">
        <v>2097</v>
      </c>
    </row>
    <row r="355" spans="2:47" s="1" customFormat="1" ht="10">
      <c r="B355" s="34"/>
      <c r="C355" s="35"/>
      <c r="D355" s="196" t="s">
        <v>247</v>
      </c>
      <c r="E355" s="35"/>
      <c r="F355" s="197" t="s">
        <v>1363</v>
      </c>
      <c r="G355" s="35"/>
      <c r="H355" s="35"/>
      <c r="I355" s="113"/>
      <c r="J355" s="35"/>
      <c r="K355" s="35"/>
      <c r="L355" s="38"/>
      <c r="M355" s="198"/>
      <c r="N355" s="60"/>
      <c r="O355" s="60"/>
      <c r="P355" s="60"/>
      <c r="Q355" s="60"/>
      <c r="R355" s="60"/>
      <c r="S355" s="60"/>
      <c r="T355" s="61"/>
      <c r="AT355" s="17" t="s">
        <v>247</v>
      </c>
      <c r="AU355" s="17" t="s">
        <v>79</v>
      </c>
    </row>
    <row r="356" spans="2:51" s="12" customFormat="1" ht="10">
      <c r="B356" s="199"/>
      <c r="C356" s="200"/>
      <c r="D356" s="196" t="s">
        <v>249</v>
      </c>
      <c r="E356" s="201" t="s">
        <v>1</v>
      </c>
      <c r="F356" s="202" t="s">
        <v>1897</v>
      </c>
      <c r="G356" s="200"/>
      <c r="H356" s="203">
        <v>117.607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249</v>
      </c>
      <c r="AU356" s="209" t="s">
        <v>79</v>
      </c>
      <c r="AV356" s="12" t="s">
        <v>79</v>
      </c>
      <c r="AW356" s="12" t="s">
        <v>32</v>
      </c>
      <c r="AX356" s="12" t="s">
        <v>77</v>
      </c>
      <c r="AY356" s="209" t="s">
        <v>238</v>
      </c>
    </row>
    <row r="357" spans="2:65" s="1" customFormat="1" ht="19" customHeight="1">
      <c r="B357" s="34"/>
      <c r="C357" s="184" t="s">
        <v>726</v>
      </c>
      <c r="D357" s="184" t="s">
        <v>240</v>
      </c>
      <c r="E357" s="185" t="s">
        <v>1365</v>
      </c>
      <c r="F357" s="186" t="s">
        <v>1366</v>
      </c>
      <c r="G357" s="187" t="s">
        <v>357</v>
      </c>
      <c r="H357" s="188">
        <v>117.607</v>
      </c>
      <c r="I357" s="189"/>
      <c r="J357" s="190">
        <f>ROUND(I357*H357,2)</f>
        <v>0</v>
      </c>
      <c r="K357" s="186" t="s">
        <v>244</v>
      </c>
      <c r="L357" s="38"/>
      <c r="M357" s="191" t="s">
        <v>1</v>
      </c>
      <c r="N357" s="192" t="s">
        <v>41</v>
      </c>
      <c r="O357" s="60"/>
      <c r="P357" s="193">
        <f>O357*H357</f>
        <v>0</v>
      </c>
      <c r="Q357" s="193">
        <v>0.00012</v>
      </c>
      <c r="R357" s="193">
        <f>Q357*H357</f>
        <v>0.01411284</v>
      </c>
      <c r="S357" s="193">
        <v>0</v>
      </c>
      <c r="T357" s="194">
        <f>S357*H357</f>
        <v>0</v>
      </c>
      <c r="AR357" s="17" t="s">
        <v>330</v>
      </c>
      <c r="AT357" s="17" t="s">
        <v>240</v>
      </c>
      <c r="AU357" s="17" t="s">
        <v>79</v>
      </c>
      <c r="AY357" s="17" t="s">
        <v>238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7" t="s">
        <v>77</v>
      </c>
      <c r="BK357" s="195">
        <f>ROUND(I357*H357,2)</f>
        <v>0</v>
      </c>
      <c r="BL357" s="17" t="s">
        <v>330</v>
      </c>
      <c r="BM357" s="17" t="s">
        <v>2098</v>
      </c>
    </row>
    <row r="358" spans="2:47" s="1" customFormat="1" ht="10">
      <c r="B358" s="34"/>
      <c r="C358" s="35"/>
      <c r="D358" s="196" t="s">
        <v>247</v>
      </c>
      <c r="E358" s="35"/>
      <c r="F358" s="197" t="s">
        <v>1368</v>
      </c>
      <c r="G358" s="35"/>
      <c r="H358" s="35"/>
      <c r="I358" s="113"/>
      <c r="J358" s="35"/>
      <c r="K358" s="35"/>
      <c r="L358" s="38"/>
      <c r="M358" s="198"/>
      <c r="N358" s="60"/>
      <c r="O358" s="60"/>
      <c r="P358" s="60"/>
      <c r="Q358" s="60"/>
      <c r="R358" s="60"/>
      <c r="S358" s="60"/>
      <c r="T358" s="61"/>
      <c r="AT358" s="17" t="s">
        <v>247</v>
      </c>
      <c r="AU358" s="17" t="s">
        <v>79</v>
      </c>
    </row>
    <row r="359" spans="2:51" s="12" customFormat="1" ht="10">
      <c r="B359" s="199"/>
      <c r="C359" s="200"/>
      <c r="D359" s="196" t="s">
        <v>249</v>
      </c>
      <c r="E359" s="201" t="s">
        <v>1</v>
      </c>
      <c r="F359" s="202" t="s">
        <v>1897</v>
      </c>
      <c r="G359" s="200"/>
      <c r="H359" s="203">
        <v>117.607</v>
      </c>
      <c r="I359" s="204"/>
      <c r="J359" s="200"/>
      <c r="K359" s="200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249</v>
      </c>
      <c r="AU359" s="209" t="s">
        <v>79</v>
      </c>
      <c r="AV359" s="12" t="s">
        <v>79</v>
      </c>
      <c r="AW359" s="12" t="s">
        <v>32</v>
      </c>
      <c r="AX359" s="12" t="s">
        <v>77</v>
      </c>
      <c r="AY359" s="209" t="s">
        <v>238</v>
      </c>
    </row>
    <row r="360" spans="2:63" s="11" customFormat="1" ht="22.75" customHeight="1">
      <c r="B360" s="168"/>
      <c r="C360" s="169"/>
      <c r="D360" s="170" t="s">
        <v>69</v>
      </c>
      <c r="E360" s="182" t="s">
        <v>1379</v>
      </c>
      <c r="F360" s="182" t="s">
        <v>1380</v>
      </c>
      <c r="G360" s="169"/>
      <c r="H360" s="169"/>
      <c r="I360" s="172"/>
      <c r="J360" s="183">
        <f>BK360</f>
        <v>0</v>
      </c>
      <c r="K360" s="169"/>
      <c r="L360" s="174"/>
      <c r="M360" s="175"/>
      <c r="N360" s="176"/>
      <c r="O360" s="176"/>
      <c r="P360" s="177">
        <f>SUM(P361:P370)</f>
        <v>0</v>
      </c>
      <c r="Q360" s="176"/>
      <c r="R360" s="177">
        <f>SUM(R361:R370)</f>
        <v>3.7750259999999995</v>
      </c>
      <c r="S360" s="176"/>
      <c r="T360" s="178">
        <f>SUM(T361:T370)</f>
        <v>0.1891</v>
      </c>
      <c r="AR360" s="179" t="s">
        <v>79</v>
      </c>
      <c r="AT360" s="180" t="s">
        <v>69</v>
      </c>
      <c r="AU360" s="180" t="s">
        <v>77</v>
      </c>
      <c r="AY360" s="179" t="s">
        <v>238</v>
      </c>
      <c r="BK360" s="181">
        <f>SUM(BK361:BK370)</f>
        <v>0</v>
      </c>
    </row>
    <row r="361" spans="2:65" s="1" customFormat="1" ht="19" customHeight="1">
      <c r="B361" s="34"/>
      <c r="C361" s="184" t="s">
        <v>732</v>
      </c>
      <c r="D361" s="184" t="s">
        <v>240</v>
      </c>
      <c r="E361" s="185" t="s">
        <v>1382</v>
      </c>
      <c r="F361" s="186" t="s">
        <v>1385</v>
      </c>
      <c r="G361" s="187" t="s">
        <v>357</v>
      </c>
      <c r="H361" s="188">
        <v>610</v>
      </c>
      <c r="I361" s="189"/>
      <c r="J361" s="190">
        <f>ROUND(I361*H361,2)</f>
        <v>0</v>
      </c>
      <c r="K361" s="186" t="s">
        <v>244</v>
      </c>
      <c r="L361" s="38"/>
      <c r="M361" s="191" t="s">
        <v>1</v>
      </c>
      <c r="N361" s="192" t="s">
        <v>41</v>
      </c>
      <c r="O361" s="60"/>
      <c r="P361" s="193">
        <f>O361*H361</f>
        <v>0</v>
      </c>
      <c r="Q361" s="193">
        <v>0.001</v>
      </c>
      <c r="R361" s="193">
        <f>Q361*H361</f>
        <v>0.61</v>
      </c>
      <c r="S361" s="193">
        <v>0.00031</v>
      </c>
      <c r="T361" s="194">
        <f>S361*H361</f>
        <v>0.1891</v>
      </c>
      <c r="AR361" s="17" t="s">
        <v>330</v>
      </c>
      <c r="AT361" s="17" t="s">
        <v>240</v>
      </c>
      <c r="AU361" s="17" t="s">
        <v>79</v>
      </c>
      <c r="AY361" s="17" t="s">
        <v>238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17" t="s">
        <v>77</v>
      </c>
      <c r="BK361" s="195">
        <f>ROUND(I361*H361,2)</f>
        <v>0</v>
      </c>
      <c r="BL361" s="17" t="s">
        <v>330</v>
      </c>
      <c r="BM361" s="17" t="s">
        <v>2099</v>
      </c>
    </row>
    <row r="362" spans="2:47" s="1" customFormat="1" ht="10">
      <c r="B362" s="34"/>
      <c r="C362" s="35"/>
      <c r="D362" s="196" t="s">
        <v>247</v>
      </c>
      <c r="E362" s="35"/>
      <c r="F362" s="197" t="s">
        <v>1385</v>
      </c>
      <c r="G362" s="35"/>
      <c r="H362" s="35"/>
      <c r="I362" s="113"/>
      <c r="J362" s="35"/>
      <c r="K362" s="35"/>
      <c r="L362" s="38"/>
      <c r="M362" s="198"/>
      <c r="N362" s="60"/>
      <c r="O362" s="60"/>
      <c r="P362" s="60"/>
      <c r="Q362" s="60"/>
      <c r="R362" s="60"/>
      <c r="S362" s="60"/>
      <c r="T362" s="61"/>
      <c r="AT362" s="17" t="s">
        <v>247</v>
      </c>
      <c r="AU362" s="17" t="s">
        <v>79</v>
      </c>
    </row>
    <row r="363" spans="2:51" s="12" customFormat="1" ht="10">
      <c r="B363" s="199"/>
      <c r="C363" s="200"/>
      <c r="D363" s="196" t="s">
        <v>249</v>
      </c>
      <c r="E363" s="201" t="s">
        <v>1</v>
      </c>
      <c r="F363" s="202" t="s">
        <v>2100</v>
      </c>
      <c r="G363" s="200"/>
      <c r="H363" s="203">
        <v>610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249</v>
      </c>
      <c r="AU363" s="209" t="s">
        <v>79</v>
      </c>
      <c r="AV363" s="12" t="s">
        <v>79</v>
      </c>
      <c r="AW363" s="12" t="s">
        <v>32</v>
      </c>
      <c r="AX363" s="12" t="s">
        <v>77</v>
      </c>
      <c r="AY363" s="209" t="s">
        <v>238</v>
      </c>
    </row>
    <row r="364" spans="2:65" s="1" customFormat="1" ht="19" customHeight="1">
      <c r="B364" s="34"/>
      <c r="C364" s="184" t="s">
        <v>736</v>
      </c>
      <c r="D364" s="184" t="s">
        <v>240</v>
      </c>
      <c r="E364" s="185" t="s">
        <v>2101</v>
      </c>
      <c r="F364" s="186" t="s">
        <v>2102</v>
      </c>
      <c r="G364" s="187" t="s">
        <v>357</v>
      </c>
      <c r="H364" s="188">
        <v>610</v>
      </c>
      <c r="I364" s="189"/>
      <c r="J364" s="190">
        <f>ROUND(I364*H364,2)</f>
        <v>0</v>
      </c>
      <c r="K364" s="186" t="s">
        <v>244</v>
      </c>
      <c r="L364" s="38"/>
      <c r="M364" s="191" t="s">
        <v>1</v>
      </c>
      <c r="N364" s="192" t="s">
        <v>41</v>
      </c>
      <c r="O364" s="60"/>
      <c r="P364" s="193">
        <f>O364*H364</f>
        <v>0</v>
      </c>
      <c r="Q364" s="193">
        <v>0.0045</v>
      </c>
      <c r="R364" s="193">
        <f>Q364*H364</f>
        <v>2.7449999999999997</v>
      </c>
      <c r="S364" s="193">
        <v>0</v>
      </c>
      <c r="T364" s="194">
        <f>S364*H364</f>
        <v>0</v>
      </c>
      <c r="AR364" s="17" t="s">
        <v>330</v>
      </c>
      <c r="AT364" s="17" t="s">
        <v>240</v>
      </c>
      <c r="AU364" s="17" t="s">
        <v>79</v>
      </c>
      <c r="AY364" s="17" t="s">
        <v>238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7" t="s">
        <v>77</v>
      </c>
      <c r="BK364" s="195">
        <f>ROUND(I364*H364,2)</f>
        <v>0</v>
      </c>
      <c r="BL364" s="17" t="s">
        <v>330</v>
      </c>
      <c r="BM364" s="17" t="s">
        <v>2103</v>
      </c>
    </row>
    <row r="365" spans="2:47" s="1" customFormat="1" ht="18">
      <c r="B365" s="34"/>
      <c r="C365" s="35"/>
      <c r="D365" s="196" t="s">
        <v>247</v>
      </c>
      <c r="E365" s="35"/>
      <c r="F365" s="197" t="s">
        <v>2104</v>
      </c>
      <c r="G365" s="35"/>
      <c r="H365" s="35"/>
      <c r="I365" s="113"/>
      <c r="J365" s="35"/>
      <c r="K365" s="35"/>
      <c r="L365" s="38"/>
      <c r="M365" s="198"/>
      <c r="N365" s="60"/>
      <c r="O365" s="60"/>
      <c r="P365" s="60"/>
      <c r="Q365" s="60"/>
      <c r="R365" s="60"/>
      <c r="S365" s="60"/>
      <c r="T365" s="61"/>
      <c r="AT365" s="17" t="s">
        <v>247</v>
      </c>
      <c r="AU365" s="17" t="s">
        <v>79</v>
      </c>
    </row>
    <row r="366" spans="2:65" s="1" customFormat="1" ht="19" customHeight="1">
      <c r="B366" s="34"/>
      <c r="C366" s="184" t="s">
        <v>742</v>
      </c>
      <c r="D366" s="184" t="s">
        <v>240</v>
      </c>
      <c r="E366" s="185" t="s">
        <v>1388</v>
      </c>
      <c r="F366" s="186" t="s">
        <v>1389</v>
      </c>
      <c r="G366" s="187" t="s">
        <v>357</v>
      </c>
      <c r="H366" s="188">
        <v>610</v>
      </c>
      <c r="I366" s="189"/>
      <c r="J366" s="190">
        <f>ROUND(I366*H366,2)</f>
        <v>0</v>
      </c>
      <c r="K366" s="186" t="s">
        <v>244</v>
      </c>
      <c r="L366" s="38"/>
      <c r="M366" s="191" t="s">
        <v>1</v>
      </c>
      <c r="N366" s="192" t="s">
        <v>41</v>
      </c>
      <c r="O366" s="60"/>
      <c r="P366" s="193">
        <f>O366*H366</f>
        <v>0</v>
      </c>
      <c r="Q366" s="193">
        <v>0.0002</v>
      </c>
      <c r="R366" s="193">
        <f>Q366*H366</f>
        <v>0.12200000000000001</v>
      </c>
      <c r="S366" s="193">
        <v>0</v>
      </c>
      <c r="T366" s="194">
        <f>S366*H366</f>
        <v>0</v>
      </c>
      <c r="AR366" s="17" t="s">
        <v>330</v>
      </c>
      <c r="AT366" s="17" t="s">
        <v>240</v>
      </c>
      <c r="AU366" s="17" t="s">
        <v>79</v>
      </c>
      <c r="AY366" s="17" t="s">
        <v>238</v>
      </c>
      <c r="BE366" s="195">
        <f>IF(N366="základní",J366,0)</f>
        <v>0</v>
      </c>
      <c r="BF366" s="195">
        <f>IF(N366="snížená",J366,0)</f>
        <v>0</v>
      </c>
      <c r="BG366" s="195">
        <f>IF(N366="zákl. přenesená",J366,0)</f>
        <v>0</v>
      </c>
      <c r="BH366" s="195">
        <f>IF(N366="sníž. přenesená",J366,0)</f>
        <v>0</v>
      </c>
      <c r="BI366" s="195">
        <f>IF(N366="nulová",J366,0)</f>
        <v>0</v>
      </c>
      <c r="BJ366" s="17" t="s">
        <v>77</v>
      </c>
      <c r="BK366" s="195">
        <f>ROUND(I366*H366,2)</f>
        <v>0</v>
      </c>
      <c r="BL366" s="17" t="s">
        <v>330</v>
      </c>
      <c r="BM366" s="17" t="s">
        <v>2105</v>
      </c>
    </row>
    <row r="367" spans="2:47" s="1" customFormat="1" ht="10">
      <c r="B367" s="34"/>
      <c r="C367" s="35"/>
      <c r="D367" s="196" t="s">
        <v>247</v>
      </c>
      <c r="E367" s="35"/>
      <c r="F367" s="197" t="s">
        <v>1391</v>
      </c>
      <c r="G367" s="35"/>
      <c r="H367" s="35"/>
      <c r="I367" s="113"/>
      <c r="J367" s="35"/>
      <c r="K367" s="35"/>
      <c r="L367" s="38"/>
      <c r="M367" s="198"/>
      <c r="N367" s="60"/>
      <c r="O367" s="60"/>
      <c r="P367" s="60"/>
      <c r="Q367" s="60"/>
      <c r="R367" s="60"/>
      <c r="S367" s="60"/>
      <c r="T367" s="61"/>
      <c r="AT367" s="17" t="s">
        <v>247</v>
      </c>
      <c r="AU367" s="17" t="s">
        <v>79</v>
      </c>
    </row>
    <row r="368" spans="2:65" s="1" customFormat="1" ht="19" customHeight="1">
      <c r="B368" s="34"/>
      <c r="C368" s="184" t="s">
        <v>747</v>
      </c>
      <c r="D368" s="184" t="s">
        <v>240</v>
      </c>
      <c r="E368" s="185" t="s">
        <v>2106</v>
      </c>
      <c r="F368" s="186" t="s">
        <v>2107</v>
      </c>
      <c r="G368" s="187" t="s">
        <v>357</v>
      </c>
      <c r="H368" s="188">
        <v>745.065</v>
      </c>
      <c r="I368" s="189"/>
      <c r="J368" s="190">
        <f>ROUND(I368*H368,2)</f>
        <v>0</v>
      </c>
      <c r="K368" s="186" t="s">
        <v>244</v>
      </c>
      <c r="L368" s="38"/>
      <c r="M368" s="191" t="s">
        <v>1</v>
      </c>
      <c r="N368" s="192" t="s">
        <v>41</v>
      </c>
      <c r="O368" s="60"/>
      <c r="P368" s="193">
        <f>O368*H368</f>
        <v>0</v>
      </c>
      <c r="Q368" s="193">
        <v>0.0004</v>
      </c>
      <c r="R368" s="193">
        <f>Q368*H368</f>
        <v>0.298026</v>
      </c>
      <c r="S368" s="193">
        <v>0</v>
      </c>
      <c r="T368" s="194">
        <f>S368*H368</f>
        <v>0</v>
      </c>
      <c r="AR368" s="17" t="s">
        <v>330</v>
      </c>
      <c r="AT368" s="17" t="s">
        <v>240</v>
      </c>
      <c r="AU368" s="17" t="s">
        <v>79</v>
      </c>
      <c r="AY368" s="17" t="s">
        <v>238</v>
      </c>
      <c r="BE368" s="195">
        <f>IF(N368="základní",J368,0)</f>
        <v>0</v>
      </c>
      <c r="BF368" s="195">
        <f>IF(N368="snížená",J368,0)</f>
        <v>0</v>
      </c>
      <c r="BG368" s="195">
        <f>IF(N368="zákl. přenesená",J368,0)</f>
        <v>0</v>
      </c>
      <c r="BH368" s="195">
        <f>IF(N368="sníž. přenesená",J368,0)</f>
        <v>0</v>
      </c>
      <c r="BI368" s="195">
        <f>IF(N368="nulová",J368,0)</f>
        <v>0</v>
      </c>
      <c r="BJ368" s="17" t="s">
        <v>77</v>
      </c>
      <c r="BK368" s="195">
        <f>ROUND(I368*H368,2)</f>
        <v>0</v>
      </c>
      <c r="BL368" s="17" t="s">
        <v>330</v>
      </c>
      <c r="BM368" s="17" t="s">
        <v>2108</v>
      </c>
    </row>
    <row r="369" spans="2:47" s="1" customFormat="1" ht="10">
      <c r="B369" s="34"/>
      <c r="C369" s="35"/>
      <c r="D369" s="196" t="s">
        <v>247</v>
      </c>
      <c r="E369" s="35"/>
      <c r="F369" s="197" t="s">
        <v>2109</v>
      </c>
      <c r="G369" s="35"/>
      <c r="H369" s="35"/>
      <c r="I369" s="113"/>
      <c r="J369" s="35"/>
      <c r="K369" s="35"/>
      <c r="L369" s="38"/>
      <c r="M369" s="198"/>
      <c r="N369" s="60"/>
      <c r="O369" s="60"/>
      <c r="P369" s="60"/>
      <c r="Q369" s="60"/>
      <c r="R369" s="60"/>
      <c r="S369" s="60"/>
      <c r="T369" s="61"/>
      <c r="AT369" s="17" t="s">
        <v>247</v>
      </c>
      <c r="AU369" s="17" t="s">
        <v>79</v>
      </c>
    </row>
    <row r="370" spans="2:51" s="12" customFormat="1" ht="10">
      <c r="B370" s="199"/>
      <c r="C370" s="200"/>
      <c r="D370" s="196" t="s">
        <v>249</v>
      </c>
      <c r="E370" s="201" t="s">
        <v>1</v>
      </c>
      <c r="F370" s="202" t="s">
        <v>2110</v>
      </c>
      <c r="G370" s="200"/>
      <c r="H370" s="203">
        <v>745.065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249</v>
      </c>
      <c r="AU370" s="209" t="s">
        <v>79</v>
      </c>
      <c r="AV370" s="12" t="s">
        <v>79</v>
      </c>
      <c r="AW370" s="12" t="s">
        <v>32</v>
      </c>
      <c r="AX370" s="12" t="s">
        <v>77</v>
      </c>
      <c r="AY370" s="209" t="s">
        <v>238</v>
      </c>
    </row>
    <row r="371" spans="2:63" s="11" customFormat="1" ht="22.75" customHeight="1">
      <c r="B371" s="168"/>
      <c r="C371" s="169"/>
      <c r="D371" s="170" t="s">
        <v>69</v>
      </c>
      <c r="E371" s="182" t="s">
        <v>1392</v>
      </c>
      <c r="F371" s="182" t="s">
        <v>1393</v>
      </c>
      <c r="G371" s="169"/>
      <c r="H371" s="169"/>
      <c r="I371" s="172"/>
      <c r="J371" s="183">
        <f>BK371</f>
        <v>0</v>
      </c>
      <c r="K371" s="169"/>
      <c r="L371" s="174"/>
      <c r="M371" s="175"/>
      <c r="N371" s="176"/>
      <c r="O371" s="176"/>
      <c r="P371" s="177">
        <f>SUM(P372:P377)</f>
        <v>0</v>
      </c>
      <c r="Q371" s="176"/>
      <c r="R371" s="177">
        <f>SUM(R372:R377)</f>
        <v>0.1495472</v>
      </c>
      <c r="S371" s="176"/>
      <c r="T371" s="178">
        <f>SUM(T372:T377)</f>
        <v>0</v>
      </c>
      <c r="AR371" s="179" t="s">
        <v>79</v>
      </c>
      <c r="AT371" s="180" t="s">
        <v>69</v>
      </c>
      <c r="AU371" s="180" t="s">
        <v>77</v>
      </c>
      <c r="AY371" s="179" t="s">
        <v>238</v>
      </c>
      <c r="BK371" s="181">
        <f>SUM(BK372:BK377)</f>
        <v>0</v>
      </c>
    </row>
    <row r="372" spans="2:65" s="1" customFormat="1" ht="14.5" customHeight="1">
      <c r="B372" s="34"/>
      <c r="C372" s="184" t="s">
        <v>753</v>
      </c>
      <c r="D372" s="184" t="s">
        <v>240</v>
      </c>
      <c r="E372" s="185" t="s">
        <v>1879</v>
      </c>
      <c r="F372" s="186" t="s">
        <v>1396</v>
      </c>
      <c r="G372" s="187" t="s">
        <v>357</v>
      </c>
      <c r="H372" s="188">
        <v>257.84</v>
      </c>
      <c r="I372" s="189"/>
      <c r="J372" s="190">
        <f>ROUND(I372*H372,2)</f>
        <v>0</v>
      </c>
      <c r="K372" s="186" t="s">
        <v>1</v>
      </c>
      <c r="L372" s="38"/>
      <c r="M372" s="191" t="s">
        <v>1</v>
      </c>
      <c r="N372" s="192" t="s">
        <v>41</v>
      </c>
      <c r="O372" s="60"/>
      <c r="P372" s="193">
        <f>O372*H372</f>
        <v>0</v>
      </c>
      <c r="Q372" s="193">
        <v>0.00058</v>
      </c>
      <c r="R372" s="193">
        <f>Q372*H372</f>
        <v>0.1495472</v>
      </c>
      <c r="S372" s="193">
        <v>0</v>
      </c>
      <c r="T372" s="194">
        <f>S372*H372</f>
        <v>0</v>
      </c>
      <c r="AR372" s="17" t="s">
        <v>330</v>
      </c>
      <c r="AT372" s="17" t="s">
        <v>240</v>
      </c>
      <c r="AU372" s="17" t="s">
        <v>79</v>
      </c>
      <c r="AY372" s="17" t="s">
        <v>238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7" t="s">
        <v>77</v>
      </c>
      <c r="BK372" s="195">
        <f>ROUND(I372*H372,2)</f>
        <v>0</v>
      </c>
      <c r="BL372" s="17" t="s">
        <v>330</v>
      </c>
      <c r="BM372" s="17" t="s">
        <v>2111</v>
      </c>
    </row>
    <row r="373" spans="2:47" s="1" customFormat="1" ht="18">
      <c r="B373" s="34"/>
      <c r="C373" s="35"/>
      <c r="D373" s="196" t="s">
        <v>247</v>
      </c>
      <c r="E373" s="35"/>
      <c r="F373" s="197" t="s">
        <v>1398</v>
      </c>
      <c r="G373" s="35"/>
      <c r="H373" s="35"/>
      <c r="I373" s="113"/>
      <c r="J373" s="35"/>
      <c r="K373" s="35"/>
      <c r="L373" s="38"/>
      <c r="M373" s="198"/>
      <c r="N373" s="60"/>
      <c r="O373" s="60"/>
      <c r="P373" s="60"/>
      <c r="Q373" s="60"/>
      <c r="R373" s="60"/>
      <c r="S373" s="60"/>
      <c r="T373" s="61"/>
      <c r="AT373" s="17" t="s">
        <v>247</v>
      </c>
      <c r="AU373" s="17" t="s">
        <v>79</v>
      </c>
    </row>
    <row r="374" spans="2:51" s="12" customFormat="1" ht="10">
      <c r="B374" s="199"/>
      <c r="C374" s="200"/>
      <c r="D374" s="196" t="s">
        <v>249</v>
      </c>
      <c r="E374" s="201" t="s">
        <v>1</v>
      </c>
      <c r="F374" s="202" t="s">
        <v>2112</v>
      </c>
      <c r="G374" s="200"/>
      <c r="H374" s="203">
        <v>5.5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249</v>
      </c>
      <c r="AU374" s="209" t="s">
        <v>79</v>
      </c>
      <c r="AV374" s="12" t="s">
        <v>79</v>
      </c>
      <c r="AW374" s="12" t="s">
        <v>32</v>
      </c>
      <c r="AX374" s="12" t="s">
        <v>70</v>
      </c>
      <c r="AY374" s="209" t="s">
        <v>238</v>
      </c>
    </row>
    <row r="375" spans="2:51" s="12" customFormat="1" ht="10">
      <c r="B375" s="199"/>
      <c r="C375" s="200"/>
      <c r="D375" s="196" t="s">
        <v>249</v>
      </c>
      <c r="E375" s="201" t="s">
        <v>1</v>
      </c>
      <c r="F375" s="202" t="s">
        <v>2113</v>
      </c>
      <c r="G375" s="200"/>
      <c r="H375" s="203">
        <v>247.84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249</v>
      </c>
      <c r="AU375" s="209" t="s">
        <v>79</v>
      </c>
      <c r="AV375" s="12" t="s">
        <v>79</v>
      </c>
      <c r="AW375" s="12" t="s">
        <v>32</v>
      </c>
      <c r="AX375" s="12" t="s">
        <v>70</v>
      </c>
      <c r="AY375" s="209" t="s">
        <v>238</v>
      </c>
    </row>
    <row r="376" spans="2:51" s="12" customFormat="1" ht="10">
      <c r="B376" s="199"/>
      <c r="C376" s="200"/>
      <c r="D376" s="196" t="s">
        <v>249</v>
      </c>
      <c r="E376" s="201" t="s">
        <v>1</v>
      </c>
      <c r="F376" s="202" t="s">
        <v>2114</v>
      </c>
      <c r="G376" s="200"/>
      <c r="H376" s="203">
        <v>4.5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249</v>
      </c>
      <c r="AU376" s="209" t="s">
        <v>79</v>
      </c>
      <c r="AV376" s="12" t="s">
        <v>79</v>
      </c>
      <c r="AW376" s="12" t="s">
        <v>32</v>
      </c>
      <c r="AX376" s="12" t="s">
        <v>70</v>
      </c>
      <c r="AY376" s="209" t="s">
        <v>238</v>
      </c>
    </row>
    <row r="377" spans="2:51" s="13" customFormat="1" ht="10">
      <c r="B377" s="210"/>
      <c r="C377" s="211"/>
      <c r="D377" s="196" t="s">
        <v>249</v>
      </c>
      <c r="E377" s="212" t="s">
        <v>1</v>
      </c>
      <c r="F377" s="213" t="s">
        <v>252</v>
      </c>
      <c r="G377" s="211"/>
      <c r="H377" s="214">
        <v>257.84000000000003</v>
      </c>
      <c r="I377" s="215"/>
      <c r="J377" s="211"/>
      <c r="K377" s="211"/>
      <c r="L377" s="216"/>
      <c r="M377" s="242"/>
      <c r="N377" s="243"/>
      <c r="O377" s="243"/>
      <c r="P377" s="243"/>
      <c r="Q377" s="243"/>
      <c r="R377" s="243"/>
      <c r="S377" s="243"/>
      <c r="T377" s="244"/>
      <c r="AT377" s="220" t="s">
        <v>249</v>
      </c>
      <c r="AU377" s="220" t="s">
        <v>79</v>
      </c>
      <c r="AV377" s="13" t="s">
        <v>245</v>
      </c>
      <c r="AW377" s="13" t="s">
        <v>32</v>
      </c>
      <c r="AX377" s="13" t="s">
        <v>77</v>
      </c>
      <c r="AY377" s="220" t="s">
        <v>238</v>
      </c>
    </row>
    <row r="378" spans="2:12" s="1" customFormat="1" ht="7" customHeight="1">
      <c r="B378" s="46"/>
      <c r="C378" s="47"/>
      <c r="D378" s="47"/>
      <c r="E378" s="47"/>
      <c r="F378" s="47"/>
      <c r="G378" s="47"/>
      <c r="H378" s="47"/>
      <c r="I378" s="136"/>
      <c r="J378" s="47"/>
      <c r="K378" s="47"/>
      <c r="L378" s="38"/>
    </row>
  </sheetData>
  <sheetProtection algorithmName="SHA-512" hashValue="nods3YJyTMcH4m7/CTmHiS5FShWHF+4sMFP+cSi1O3KuJC2GFLbx73wchoksRsLeBtZZU47AH2r9hHZe2vuUqg==" saltValue="MlbVZgH8d2x1Pmms42TIn6GiEFWRBaHtcS/44S4gkDlsjS5x8qy3nkF2GqX+jrGvzhs2cZBWrzvGUpawrvyxKQ==" spinCount="100000" sheet="1" objects="1" scenarios="1" formatColumns="0" formatRows="0" autoFilter="0"/>
  <autoFilter ref="C101:K377"/>
  <mergeCells count="12">
    <mergeCell ref="E94:H94"/>
    <mergeCell ref="L2:V2"/>
    <mergeCell ref="E50:H50"/>
    <mergeCell ref="E52:H52"/>
    <mergeCell ref="E54:H54"/>
    <mergeCell ref="E90:H90"/>
    <mergeCell ref="E92:H9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7.421875" style="0" customWidth="1"/>
    <col min="9" max="9" width="9.4218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103</v>
      </c>
      <c r="AZ2" s="107" t="s">
        <v>140</v>
      </c>
      <c r="BA2" s="107" t="s">
        <v>1</v>
      </c>
      <c r="BB2" s="107" t="s">
        <v>1</v>
      </c>
      <c r="BC2" s="107" t="s">
        <v>2115</v>
      </c>
      <c r="BD2" s="107" t="s">
        <v>79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ht="12" customHeight="1">
      <c r="B8" s="20"/>
      <c r="D8" s="112" t="s">
        <v>136</v>
      </c>
      <c r="L8" s="20"/>
    </row>
    <row r="9" spans="2:12" s="1" customFormat="1" ht="14.5" customHeight="1">
      <c r="B9" s="38"/>
      <c r="E9" s="306" t="s">
        <v>2116</v>
      </c>
      <c r="F9" s="308"/>
      <c r="G9" s="308"/>
      <c r="H9" s="308"/>
      <c r="I9" s="113"/>
      <c r="L9" s="38"/>
    </row>
    <row r="10" spans="2:12" s="1" customFormat="1" ht="12" customHeight="1">
      <c r="B10" s="38"/>
      <c r="D10" s="112" t="s">
        <v>142</v>
      </c>
      <c r="I10" s="113"/>
      <c r="L10" s="38"/>
    </row>
    <row r="11" spans="2:12" s="1" customFormat="1" ht="37" customHeight="1">
      <c r="B11" s="38"/>
      <c r="E11" s="309" t="s">
        <v>2117</v>
      </c>
      <c r="F11" s="308"/>
      <c r="G11" s="308"/>
      <c r="H11" s="308"/>
      <c r="I11" s="113"/>
      <c r="L11" s="38"/>
    </row>
    <row r="12" spans="2:12" s="1" customFormat="1" ht="10">
      <c r="B12" s="38"/>
      <c r="I12" s="113"/>
      <c r="L12" s="38"/>
    </row>
    <row r="13" spans="2:12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</row>
    <row r="14" spans="2:12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ROUND(J93,2)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ROUND((SUM(BE93:BE150)),2)</f>
        <v>0</v>
      </c>
      <c r="I35" s="125">
        <v>0.21</v>
      </c>
      <c r="J35" s="124">
        <f>ROUND(((SUM(BE93:BE150))*I35),2)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ROUND((SUM(BF93:BF150)),2)</f>
        <v>0</v>
      </c>
      <c r="I36" s="125">
        <v>0.15</v>
      </c>
      <c r="J36" s="124">
        <f>ROUND(((SUM(BF93:BF150))*I36),2)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ROUND((SUM(BG93:BG150)),2)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ROUND((SUM(BH93:BH150)),2)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ROUND((SUM(BI93:BI150)),2)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2116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stav - Stavební část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J93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203</v>
      </c>
      <c r="E64" s="148"/>
      <c r="F64" s="148"/>
      <c r="G64" s="148"/>
      <c r="H64" s="148"/>
      <c r="I64" s="149"/>
      <c r="J64" s="150">
        <f>J94</f>
        <v>0</v>
      </c>
      <c r="K64" s="146"/>
      <c r="L64" s="151"/>
    </row>
    <row r="65" spans="2:12" s="9" customFormat="1" ht="19.9" customHeight="1">
      <c r="B65" s="152"/>
      <c r="C65" s="94"/>
      <c r="D65" s="153" t="s">
        <v>207</v>
      </c>
      <c r="E65" s="154"/>
      <c r="F65" s="154"/>
      <c r="G65" s="154"/>
      <c r="H65" s="154"/>
      <c r="I65" s="155"/>
      <c r="J65" s="156">
        <f>J95</f>
        <v>0</v>
      </c>
      <c r="K65" s="94"/>
      <c r="L65" s="157"/>
    </row>
    <row r="66" spans="2:12" s="9" customFormat="1" ht="19.9" customHeight="1">
      <c r="B66" s="152"/>
      <c r="C66" s="94"/>
      <c r="D66" s="153" t="s">
        <v>209</v>
      </c>
      <c r="E66" s="154"/>
      <c r="F66" s="154"/>
      <c r="G66" s="154"/>
      <c r="H66" s="154"/>
      <c r="I66" s="155"/>
      <c r="J66" s="156">
        <f>J99</f>
        <v>0</v>
      </c>
      <c r="K66" s="94"/>
      <c r="L66" s="157"/>
    </row>
    <row r="67" spans="2:12" s="9" customFormat="1" ht="19.9" customHeight="1">
      <c r="B67" s="152"/>
      <c r="C67" s="94"/>
      <c r="D67" s="153" t="s">
        <v>210</v>
      </c>
      <c r="E67" s="154"/>
      <c r="F67" s="154"/>
      <c r="G67" s="154"/>
      <c r="H67" s="154"/>
      <c r="I67" s="155"/>
      <c r="J67" s="156">
        <f>J112</f>
        <v>0</v>
      </c>
      <c r="K67" s="94"/>
      <c r="L67" s="157"/>
    </row>
    <row r="68" spans="2:12" s="9" customFormat="1" ht="19.9" customHeight="1">
      <c r="B68" s="152"/>
      <c r="C68" s="94"/>
      <c r="D68" s="153" t="s">
        <v>211</v>
      </c>
      <c r="E68" s="154"/>
      <c r="F68" s="154"/>
      <c r="G68" s="154"/>
      <c r="H68" s="154"/>
      <c r="I68" s="155"/>
      <c r="J68" s="156">
        <f>J122</f>
        <v>0</v>
      </c>
      <c r="K68" s="94"/>
      <c r="L68" s="157"/>
    </row>
    <row r="69" spans="2:12" s="8" customFormat="1" ht="25" customHeight="1">
      <c r="B69" s="145"/>
      <c r="C69" s="146"/>
      <c r="D69" s="147" t="s">
        <v>212</v>
      </c>
      <c r="E69" s="148"/>
      <c r="F69" s="148"/>
      <c r="G69" s="148"/>
      <c r="H69" s="148"/>
      <c r="I69" s="149"/>
      <c r="J69" s="150">
        <f>J128</f>
        <v>0</v>
      </c>
      <c r="K69" s="146"/>
      <c r="L69" s="151"/>
    </row>
    <row r="70" spans="2:12" s="9" customFormat="1" ht="19.9" customHeight="1">
      <c r="B70" s="152"/>
      <c r="C70" s="94"/>
      <c r="D70" s="153" t="s">
        <v>215</v>
      </c>
      <c r="E70" s="154"/>
      <c r="F70" s="154"/>
      <c r="G70" s="154"/>
      <c r="H70" s="154"/>
      <c r="I70" s="155"/>
      <c r="J70" s="156">
        <f>J129</f>
        <v>0</v>
      </c>
      <c r="K70" s="94"/>
      <c r="L70" s="157"/>
    </row>
    <row r="71" spans="2:12" s="9" customFormat="1" ht="19.9" customHeight="1">
      <c r="B71" s="152"/>
      <c r="C71" s="94"/>
      <c r="D71" s="153" t="s">
        <v>218</v>
      </c>
      <c r="E71" s="154"/>
      <c r="F71" s="154"/>
      <c r="G71" s="154"/>
      <c r="H71" s="154"/>
      <c r="I71" s="155"/>
      <c r="J71" s="156">
        <f>J141</f>
        <v>0</v>
      </c>
      <c r="K71" s="94"/>
      <c r="L71" s="157"/>
    </row>
    <row r="72" spans="2:12" s="1" customFormat="1" ht="21.75" customHeight="1">
      <c r="B72" s="34"/>
      <c r="C72" s="35"/>
      <c r="D72" s="35"/>
      <c r="E72" s="35"/>
      <c r="F72" s="35"/>
      <c r="G72" s="35"/>
      <c r="H72" s="35"/>
      <c r="I72" s="113"/>
      <c r="J72" s="35"/>
      <c r="K72" s="35"/>
      <c r="L72" s="38"/>
    </row>
    <row r="73" spans="2:12" s="1" customFormat="1" ht="7" customHeight="1">
      <c r="B73" s="46"/>
      <c r="C73" s="47"/>
      <c r="D73" s="47"/>
      <c r="E73" s="47"/>
      <c r="F73" s="47"/>
      <c r="G73" s="47"/>
      <c r="H73" s="47"/>
      <c r="I73" s="136"/>
      <c r="J73" s="47"/>
      <c r="K73" s="47"/>
      <c r="L73" s="38"/>
    </row>
    <row r="77" spans="2:12" s="1" customFormat="1" ht="7" customHeight="1">
      <c r="B77" s="48"/>
      <c r="C77" s="49"/>
      <c r="D77" s="49"/>
      <c r="E77" s="49"/>
      <c r="F77" s="49"/>
      <c r="G77" s="49"/>
      <c r="H77" s="49"/>
      <c r="I77" s="139"/>
      <c r="J77" s="49"/>
      <c r="K77" s="49"/>
      <c r="L77" s="38"/>
    </row>
    <row r="78" spans="2:12" s="1" customFormat="1" ht="25" customHeight="1">
      <c r="B78" s="34"/>
      <c r="C78" s="23" t="s">
        <v>223</v>
      </c>
      <c r="D78" s="35"/>
      <c r="E78" s="35"/>
      <c r="F78" s="35"/>
      <c r="G78" s="35"/>
      <c r="H78" s="35"/>
      <c r="I78" s="113"/>
      <c r="J78" s="35"/>
      <c r="K78" s="35"/>
      <c r="L78" s="38"/>
    </row>
    <row r="79" spans="2:12" s="1" customFormat="1" ht="7" customHeight="1">
      <c r="B79" s="34"/>
      <c r="C79" s="35"/>
      <c r="D79" s="35"/>
      <c r="E79" s="35"/>
      <c r="F79" s="35"/>
      <c r="G79" s="35"/>
      <c r="H79" s="35"/>
      <c r="I79" s="113"/>
      <c r="J79" s="35"/>
      <c r="K79" s="35"/>
      <c r="L79" s="38"/>
    </row>
    <row r="80" spans="2:12" s="1" customFormat="1" ht="12" customHeight="1">
      <c r="B80" s="34"/>
      <c r="C80" s="29" t="s">
        <v>17</v>
      </c>
      <c r="D80" s="35"/>
      <c r="E80" s="35"/>
      <c r="F80" s="35"/>
      <c r="G80" s="35"/>
      <c r="H80" s="35"/>
      <c r="I80" s="113"/>
      <c r="J80" s="35"/>
      <c r="K80" s="35"/>
      <c r="L80" s="38"/>
    </row>
    <row r="81" spans="2:12" s="1" customFormat="1" ht="14.5" customHeight="1">
      <c r="B81" s="34"/>
      <c r="C81" s="35"/>
      <c r="D81" s="35"/>
      <c r="E81" s="313" t="str">
        <f>E7</f>
        <v>Revitalizace a zatraktivnění pevnosti - Stavební úpravy pevnostních objektů</v>
      </c>
      <c r="F81" s="314"/>
      <c r="G81" s="314"/>
      <c r="H81" s="314"/>
      <c r="I81" s="113"/>
      <c r="J81" s="35"/>
      <c r="K81" s="35"/>
      <c r="L81" s="38"/>
    </row>
    <row r="82" spans="2:12" ht="12" customHeight="1">
      <c r="B82" s="21"/>
      <c r="C82" s="29" t="s">
        <v>136</v>
      </c>
      <c r="D82" s="22"/>
      <c r="E82" s="22"/>
      <c r="F82" s="22"/>
      <c r="G82" s="22"/>
      <c r="H82" s="22"/>
      <c r="J82" s="22"/>
      <c r="K82" s="22"/>
      <c r="L82" s="20"/>
    </row>
    <row r="83" spans="2:12" s="1" customFormat="1" ht="14.5" customHeight="1">
      <c r="B83" s="34"/>
      <c r="C83" s="35"/>
      <c r="D83" s="35"/>
      <c r="E83" s="313" t="s">
        <v>2116</v>
      </c>
      <c r="F83" s="280"/>
      <c r="G83" s="280"/>
      <c r="H83" s="280"/>
      <c r="I83" s="113"/>
      <c r="J83" s="35"/>
      <c r="K83" s="35"/>
      <c r="L83" s="38"/>
    </row>
    <row r="84" spans="2:12" s="1" customFormat="1" ht="12" customHeight="1">
      <c r="B84" s="34"/>
      <c r="C84" s="29" t="s">
        <v>142</v>
      </c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14.5" customHeight="1">
      <c r="B85" s="34"/>
      <c r="C85" s="35"/>
      <c r="D85" s="35"/>
      <c r="E85" s="281" t="str">
        <f>E11</f>
        <v>stav - Stavební část</v>
      </c>
      <c r="F85" s="280"/>
      <c r="G85" s="280"/>
      <c r="H85" s="280"/>
      <c r="I85" s="113"/>
      <c r="J85" s="35"/>
      <c r="K85" s="35"/>
      <c r="L85" s="38"/>
    </row>
    <row r="86" spans="2:12" s="1" customFormat="1" ht="7" customHeight="1"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38"/>
    </row>
    <row r="87" spans="2:12" s="1" customFormat="1" ht="12" customHeight="1">
      <c r="B87" s="34"/>
      <c r="C87" s="29" t="s">
        <v>21</v>
      </c>
      <c r="D87" s="35"/>
      <c r="E87" s="35"/>
      <c r="F87" s="27" t="str">
        <f>F14</f>
        <v>Dobrošov</v>
      </c>
      <c r="G87" s="35"/>
      <c r="H87" s="35"/>
      <c r="I87" s="114" t="s">
        <v>23</v>
      </c>
      <c r="J87" s="55" t="str">
        <f>IF(J14="","",J14)</f>
        <v>4. 1. 2019</v>
      </c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3"/>
      <c r="J88" s="35"/>
      <c r="K88" s="35"/>
      <c r="L88" s="38"/>
    </row>
    <row r="89" spans="2:12" s="1" customFormat="1" ht="12.4" customHeight="1">
      <c r="B89" s="34"/>
      <c r="C89" s="29" t="s">
        <v>25</v>
      </c>
      <c r="D89" s="35"/>
      <c r="E89" s="35"/>
      <c r="F89" s="27" t="str">
        <f>E17</f>
        <v xml:space="preserve"> </v>
      </c>
      <c r="G89" s="35"/>
      <c r="H89" s="35"/>
      <c r="I89" s="114" t="s">
        <v>31</v>
      </c>
      <c r="J89" s="32" t="str">
        <f>E23</f>
        <v xml:space="preserve"> </v>
      </c>
      <c r="K89" s="35"/>
      <c r="L89" s="38"/>
    </row>
    <row r="90" spans="2:12" s="1" customFormat="1" ht="12.4" customHeight="1">
      <c r="B90" s="34"/>
      <c r="C90" s="29" t="s">
        <v>29</v>
      </c>
      <c r="D90" s="35"/>
      <c r="E90" s="35"/>
      <c r="F90" s="27" t="str">
        <f>IF(E20="","",E20)</f>
        <v>Vyplň údaj</v>
      </c>
      <c r="G90" s="35"/>
      <c r="H90" s="35"/>
      <c r="I90" s="114" t="s">
        <v>33</v>
      </c>
      <c r="J90" s="32" t="str">
        <f>E26</f>
        <v xml:space="preserve"> </v>
      </c>
      <c r="K90" s="35"/>
      <c r="L90" s="38"/>
    </row>
    <row r="91" spans="2:12" s="1" customFormat="1" ht="10.25" customHeight="1">
      <c r="B91" s="34"/>
      <c r="C91" s="35"/>
      <c r="D91" s="35"/>
      <c r="E91" s="35"/>
      <c r="F91" s="35"/>
      <c r="G91" s="35"/>
      <c r="H91" s="35"/>
      <c r="I91" s="113"/>
      <c r="J91" s="35"/>
      <c r="K91" s="35"/>
      <c r="L91" s="38"/>
    </row>
    <row r="92" spans="2:20" s="10" customFormat="1" ht="29.25" customHeight="1">
      <c r="B92" s="158"/>
      <c r="C92" s="159" t="s">
        <v>224</v>
      </c>
      <c r="D92" s="160" t="s">
        <v>55</v>
      </c>
      <c r="E92" s="160" t="s">
        <v>51</v>
      </c>
      <c r="F92" s="160" t="s">
        <v>52</v>
      </c>
      <c r="G92" s="160" t="s">
        <v>225</v>
      </c>
      <c r="H92" s="160" t="s">
        <v>226</v>
      </c>
      <c r="I92" s="161" t="s">
        <v>227</v>
      </c>
      <c r="J92" s="160" t="s">
        <v>200</v>
      </c>
      <c r="K92" s="162" t="s">
        <v>228</v>
      </c>
      <c r="L92" s="163"/>
      <c r="M92" s="64" t="s">
        <v>1</v>
      </c>
      <c r="N92" s="65" t="s">
        <v>40</v>
      </c>
      <c r="O92" s="65" t="s">
        <v>229</v>
      </c>
      <c r="P92" s="65" t="s">
        <v>230</v>
      </c>
      <c r="Q92" s="65" t="s">
        <v>231</v>
      </c>
      <c r="R92" s="65" t="s">
        <v>232</v>
      </c>
      <c r="S92" s="65" t="s">
        <v>233</v>
      </c>
      <c r="T92" s="66" t="s">
        <v>234</v>
      </c>
    </row>
    <row r="93" spans="2:63" s="1" customFormat="1" ht="22.75" customHeight="1">
      <c r="B93" s="34"/>
      <c r="C93" s="71" t="s">
        <v>235</v>
      </c>
      <c r="D93" s="35"/>
      <c r="E93" s="35"/>
      <c r="F93" s="35"/>
      <c r="G93" s="35"/>
      <c r="H93" s="35"/>
      <c r="I93" s="113"/>
      <c r="J93" s="164">
        <f>BK93</f>
        <v>0</v>
      </c>
      <c r="K93" s="35"/>
      <c r="L93" s="38"/>
      <c r="M93" s="67"/>
      <c r="N93" s="68"/>
      <c r="O93" s="68"/>
      <c r="P93" s="165">
        <f>P94+P128</f>
        <v>0</v>
      </c>
      <c r="Q93" s="68"/>
      <c r="R93" s="165">
        <f>R94+R128</f>
        <v>2.7448064800000003</v>
      </c>
      <c r="S93" s="68"/>
      <c r="T93" s="166">
        <f>T94+T128</f>
        <v>1.7850000000000001</v>
      </c>
      <c r="AT93" s="17" t="s">
        <v>69</v>
      </c>
      <c r="AU93" s="17" t="s">
        <v>202</v>
      </c>
      <c r="BK93" s="167">
        <f>BK94+BK128</f>
        <v>0</v>
      </c>
    </row>
    <row r="94" spans="2:63" s="11" customFormat="1" ht="25.9" customHeight="1">
      <c r="B94" s="168"/>
      <c r="C94" s="169"/>
      <c r="D94" s="170" t="s">
        <v>69</v>
      </c>
      <c r="E94" s="171" t="s">
        <v>236</v>
      </c>
      <c r="F94" s="171" t="s">
        <v>237</v>
      </c>
      <c r="G94" s="169"/>
      <c r="H94" s="169"/>
      <c r="I94" s="172"/>
      <c r="J94" s="173">
        <f>BK94</f>
        <v>0</v>
      </c>
      <c r="K94" s="169"/>
      <c r="L94" s="174"/>
      <c r="M94" s="175"/>
      <c r="N94" s="176"/>
      <c r="O94" s="176"/>
      <c r="P94" s="177">
        <f>P95+P99+P112+P122</f>
        <v>0</v>
      </c>
      <c r="Q94" s="176"/>
      <c r="R94" s="177">
        <f>R95+R99+R112+R122</f>
        <v>2.6360925</v>
      </c>
      <c r="S94" s="176"/>
      <c r="T94" s="178">
        <f>T95+T99+T112+T122</f>
        <v>1.7850000000000001</v>
      </c>
      <c r="AR94" s="179" t="s">
        <v>77</v>
      </c>
      <c r="AT94" s="180" t="s">
        <v>69</v>
      </c>
      <c r="AU94" s="180" t="s">
        <v>70</v>
      </c>
      <c r="AY94" s="179" t="s">
        <v>238</v>
      </c>
      <c r="BK94" s="181">
        <f>BK95+BK99+BK112+BK122</f>
        <v>0</v>
      </c>
    </row>
    <row r="95" spans="2:63" s="11" customFormat="1" ht="22.75" customHeight="1">
      <c r="B95" s="168"/>
      <c r="C95" s="169"/>
      <c r="D95" s="170" t="s">
        <v>69</v>
      </c>
      <c r="E95" s="182" t="s">
        <v>245</v>
      </c>
      <c r="F95" s="182" t="s">
        <v>456</v>
      </c>
      <c r="G95" s="169"/>
      <c r="H95" s="169"/>
      <c r="I95" s="172"/>
      <c r="J95" s="183">
        <f>BK95</f>
        <v>0</v>
      </c>
      <c r="K95" s="169"/>
      <c r="L95" s="174"/>
      <c r="M95" s="175"/>
      <c r="N95" s="176"/>
      <c r="O95" s="176"/>
      <c r="P95" s="177">
        <f>SUM(P96:P98)</f>
        <v>0</v>
      </c>
      <c r="Q95" s="176"/>
      <c r="R95" s="177">
        <f>SUM(R96:R98)</f>
        <v>2.635605</v>
      </c>
      <c r="S95" s="176"/>
      <c r="T95" s="178">
        <f>SUM(T96:T98)</f>
        <v>0</v>
      </c>
      <c r="AR95" s="179" t="s">
        <v>77</v>
      </c>
      <c r="AT95" s="180" t="s">
        <v>69</v>
      </c>
      <c r="AU95" s="180" t="s">
        <v>77</v>
      </c>
      <c r="AY95" s="179" t="s">
        <v>238</v>
      </c>
      <c r="BK95" s="181">
        <f>SUM(BK96:BK98)</f>
        <v>0</v>
      </c>
    </row>
    <row r="96" spans="2:65" s="1" customFormat="1" ht="19" customHeight="1">
      <c r="B96" s="34"/>
      <c r="C96" s="184" t="s">
        <v>77</v>
      </c>
      <c r="D96" s="184" t="s">
        <v>240</v>
      </c>
      <c r="E96" s="185" t="s">
        <v>2118</v>
      </c>
      <c r="F96" s="186" t="s">
        <v>2119</v>
      </c>
      <c r="G96" s="187" t="s">
        <v>261</v>
      </c>
      <c r="H96" s="188">
        <v>1.125</v>
      </c>
      <c r="I96" s="189"/>
      <c r="J96" s="190">
        <f>ROUND(I96*H96,2)</f>
        <v>0</v>
      </c>
      <c r="K96" s="186" t="s">
        <v>1</v>
      </c>
      <c r="L96" s="38"/>
      <c r="M96" s="191" t="s">
        <v>1</v>
      </c>
      <c r="N96" s="192" t="s">
        <v>41</v>
      </c>
      <c r="O96" s="60"/>
      <c r="P96" s="193">
        <f>O96*H96</f>
        <v>0</v>
      </c>
      <c r="Q96" s="193">
        <v>2.34276</v>
      </c>
      <c r="R96" s="193">
        <f>Q96*H96</f>
        <v>2.635605</v>
      </c>
      <c r="S96" s="193">
        <v>0</v>
      </c>
      <c r="T96" s="194">
        <f>S96*H96</f>
        <v>0</v>
      </c>
      <c r="AR96" s="17" t="s">
        <v>245</v>
      </c>
      <c r="AT96" s="17" t="s">
        <v>240</v>
      </c>
      <c r="AU96" s="17" t="s">
        <v>79</v>
      </c>
      <c r="AY96" s="17" t="s">
        <v>238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17" t="s">
        <v>77</v>
      </c>
      <c r="BK96" s="195">
        <f>ROUND(I96*H96,2)</f>
        <v>0</v>
      </c>
      <c r="BL96" s="17" t="s">
        <v>245</v>
      </c>
      <c r="BM96" s="17" t="s">
        <v>2120</v>
      </c>
    </row>
    <row r="97" spans="2:47" s="1" customFormat="1" ht="18">
      <c r="B97" s="34"/>
      <c r="C97" s="35"/>
      <c r="D97" s="196" t="s">
        <v>247</v>
      </c>
      <c r="E97" s="35"/>
      <c r="F97" s="197" t="s">
        <v>2121</v>
      </c>
      <c r="G97" s="35"/>
      <c r="H97" s="35"/>
      <c r="I97" s="113"/>
      <c r="J97" s="35"/>
      <c r="K97" s="35"/>
      <c r="L97" s="38"/>
      <c r="M97" s="198"/>
      <c r="N97" s="60"/>
      <c r="O97" s="60"/>
      <c r="P97" s="60"/>
      <c r="Q97" s="60"/>
      <c r="R97" s="60"/>
      <c r="S97" s="60"/>
      <c r="T97" s="61"/>
      <c r="AT97" s="17" t="s">
        <v>247</v>
      </c>
      <c r="AU97" s="17" t="s">
        <v>79</v>
      </c>
    </row>
    <row r="98" spans="2:51" s="12" customFormat="1" ht="10">
      <c r="B98" s="199"/>
      <c r="C98" s="200"/>
      <c r="D98" s="196" t="s">
        <v>249</v>
      </c>
      <c r="E98" s="201" t="s">
        <v>1</v>
      </c>
      <c r="F98" s="202" t="s">
        <v>2122</v>
      </c>
      <c r="G98" s="200"/>
      <c r="H98" s="203">
        <v>1.125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249</v>
      </c>
      <c r="AU98" s="209" t="s">
        <v>79</v>
      </c>
      <c r="AV98" s="12" t="s">
        <v>79</v>
      </c>
      <c r="AW98" s="12" t="s">
        <v>32</v>
      </c>
      <c r="AX98" s="12" t="s">
        <v>77</v>
      </c>
      <c r="AY98" s="209" t="s">
        <v>238</v>
      </c>
    </row>
    <row r="99" spans="2:63" s="11" customFormat="1" ht="22.75" customHeight="1">
      <c r="B99" s="168"/>
      <c r="C99" s="169"/>
      <c r="D99" s="170" t="s">
        <v>69</v>
      </c>
      <c r="E99" s="182" t="s">
        <v>294</v>
      </c>
      <c r="F99" s="182" t="s">
        <v>691</v>
      </c>
      <c r="G99" s="169"/>
      <c r="H99" s="169"/>
      <c r="I99" s="172"/>
      <c r="J99" s="183">
        <f>BK99</f>
        <v>0</v>
      </c>
      <c r="K99" s="169"/>
      <c r="L99" s="174"/>
      <c r="M99" s="175"/>
      <c r="N99" s="176"/>
      <c r="O99" s="176"/>
      <c r="P99" s="177">
        <f>SUM(P100:P111)</f>
        <v>0</v>
      </c>
      <c r="Q99" s="176"/>
      <c r="R99" s="177">
        <f>SUM(R100:R111)</f>
        <v>0.0004875</v>
      </c>
      <c r="S99" s="176"/>
      <c r="T99" s="178">
        <f>SUM(T100:T111)</f>
        <v>1.7850000000000001</v>
      </c>
      <c r="AR99" s="179" t="s">
        <v>77</v>
      </c>
      <c r="AT99" s="180" t="s">
        <v>69</v>
      </c>
      <c r="AU99" s="180" t="s">
        <v>77</v>
      </c>
      <c r="AY99" s="179" t="s">
        <v>238</v>
      </c>
      <c r="BK99" s="181">
        <f>SUM(BK100:BK111)</f>
        <v>0</v>
      </c>
    </row>
    <row r="100" spans="2:65" s="1" customFormat="1" ht="19" customHeight="1">
      <c r="B100" s="34"/>
      <c r="C100" s="184" t="s">
        <v>79</v>
      </c>
      <c r="D100" s="184" t="s">
        <v>240</v>
      </c>
      <c r="E100" s="185" t="s">
        <v>727</v>
      </c>
      <c r="F100" s="186" t="s">
        <v>2123</v>
      </c>
      <c r="G100" s="187" t="s">
        <v>357</v>
      </c>
      <c r="H100" s="188">
        <v>3.75</v>
      </c>
      <c r="I100" s="189"/>
      <c r="J100" s="190">
        <f>ROUND(I100*H100,2)</f>
        <v>0</v>
      </c>
      <c r="K100" s="186" t="s">
        <v>244</v>
      </c>
      <c r="L100" s="38"/>
      <c r="M100" s="191" t="s">
        <v>1</v>
      </c>
      <c r="N100" s="192" t="s">
        <v>41</v>
      </c>
      <c r="O100" s="60"/>
      <c r="P100" s="193">
        <f>O100*H100</f>
        <v>0</v>
      </c>
      <c r="Q100" s="193">
        <v>0.00013</v>
      </c>
      <c r="R100" s="193">
        <f>Q100*H100</f>
        <v>0.0004875</v>
      </c>
      <c r="S100" s="193">
        <v>0</v>
      </c>
      <c r="T100" s="194">
        <f>S100*H100</f>
        <v>0</v>
      </c>
      <c r="AR100" s="17" t="s">
        <v>245</v>
      </c>
      <c r="AT100" s="17" t="s">
        <v>240</v>
      </c>
      <c r="AU100" s="17" t="s">
        <v>79</v>
      </c>
      <c r="AY100" s="17" t="s">
        <v>238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7" t="s">
        <v>77</v>
      </c>
      <c r="BK100" s="195">
        <f>ROUND(I100*H100,2)</f>
        <v>0</v>
      </c>
      <c r="BL100" s="17" t="s">
        <v>245</v>
      </c>
      <c r="BM100" s="17" t="s">
        <v>2124</v>
      </c>
    </row>
    <row r="101" spans="2:47" s="1" customFormat="1" ht="18">
      <c r="B101" s="34"/>
      <c r="C101" s="35"/>
      <c r="D101" s="196" t="s">
        <v>247</v>
      </c>
      <c r="E101" s="35"/>
      <c r="F101" s="197" t="s">
        <v>730</v>
      </c>
      <c r="G101" s="35"/>
      <c r="H101" s="35"/>
      <c r="I101" s="113"/>
      <c r="J101" s="35"/>
      <c r="K101" s="35"/>
      <c r="L101" s="38"/>
      <c r="M101" s="198"/>
      <c r="N101" s="60"/>
      <c r="O101" s="60"/>
      <c r="P101" s="60"/>
      <c r="Q101" s="60"/>
      <c r="R101" s="60"/>
      <c r="S101" s="60"/>
      <c r="T101" s="61"/>
      <c r="AT101" s="17" t="s">
        <v>247</v>
      </c>
      <c r="AU101" s="17" t="s">
        <v>79</v>
      </c>
    </row>
    <row r="102" spans="2:51" s="12" customFormat="1" ht="10">
      <c r="B102" s="199"/>
      <c r="C102" s="200"/>
      <c r="D102" s="196" t="s">
        <v>249</v>
      </c>
      <c r="E102" s="201" t="s">
        <v>1</v>
      </c>
      <c r="F102" s="202" t="s">
        <v>2125</v>
      </c>
      <c r="G102" s="200"/>
      <c r="H102" s="203">
        <v>3.75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249</v>
      </c>
      <c r="AU102" s="209" t="s">
        <v>79</v>
      </c>
      <c r="AV102" s="12" t="s">
        <v>79</v>
      </c>
      <c r="AW102" s="12" t="s">
        <v>32</v>
      </c>
      <c r="AX102" s="12" t="s">
        <v>77</v>
      </c>
      <c r="AY102" s="209" t="s">
        <v>238</v>
      </c>
    </row>
    <row r="103" spans="2:65" s="1" customFormat="1" ht="19" customHeight="1">
      <c r="B103" s="34"/>
      <c r="C103" s="184" t="s">
        <v>258</v>
      </c>
      <c r="D103" s="184" t="s">
        <v>240</v>
      </c>
      <c r="E103" s="185" t="s">
        <v>859</v>
      </c>
      <c r="F103" s="186" t="s">
        <v>1679</v>
      </c>
      <c r="G103" s="187" t="s">
        <v>357</v>
      </c>
      <c r="H103" s="188">
        <v>2.5</v>
      </c>
      <c r="I103" s="189"/>
      <c r="J103" s="190">
        <f>ROUND(I103*H103,2)</f>
        <v>0</v>
      </c>
      <c r="K103" s="186" t="s">
        <v>244</v>
      </c>
      <c r="L103" s="38"/>
      <c r="M103" s="191" t="s">
        <v>1</v>
      </c>
      <c r="N103" s="192" t="s">
        <v>41</v>
      </c>
      <c r="O103" s="60"/>
      <c r="P103" s="193">
        <f>O103*H103</f>
        <v>0</v>
      </c>
      <c r="Q103" s="193">
        <v>0</v>
      </c>
      <c r="R103" s="193">
        <f>Q103*H103</f>
        <v>0</v>
      </c>
      <c r="S103" s="193">
        <v>0.066</v>
      </c>
      <c r="T103" s="194">
        <f>S103*H103</f>
        <v>0.165</v>
      </c>
      <c r="AR103" s="17" t="s">
        <v>245</v>
      </c>
      <c r="AT103" s="17" t="s">
        <v>240</v>
      </c>
      <c r="AU103" s="17" t="s">
        <v>79</v>
      </c>
      <c r="AY103" s="17" t="s">
        <v>238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77</v>
      </c>
      <c r="BK103" s="195">
        <f>ROUND(I103*H103,2)</f>
        <v>0</v>
      </c>
      <c r="BL103" s="17" t="s">
        <v>245</v>
      </c>
      <c r="BM103" s="17" t="s">
        <v>2126</v>
      </c>
    </row>
    <row r="104" spans="2:47" s="1" customFormat="1" ht="10">
      <c r="B104" s="34"/>
      <c r="C104" s="35"/>
      <c r="D104" s="196" t="s">
        <v>247</v>
      </c>
      <c r="E104" s="35"/>
      <c r="F104" s="197" t="s">
        <v>862</v>
      </c>
      <c r="G104" s="35"/>
      <c r="H104" s="35"/>
      <c r="I104" s="113"/>
      <c r="J104" s="35"/>
      <c r="K104" s="35"/>
      <c r="L104" s="38"/>
      <c r="M104" s="198"/>
      <c r="N104" s="60"/>
      <c r="O104" s="60"/>
      <c r="P104" s="60"/>
      <c r="Q104" s="60"/>
      <c r="R104" s="60"/>
      <c r="S104" s="60"/>
      <c r="T104" s="61"/>
      <c r="AT104" s="17" t="s">
        <v>247</v>
      </c>
      <c r="AU104" s="17" t="s">
        <v>79</v>
      </c>
    </row>
    <row r="105" spans="2:51" s="12" customFormat="1" ht="10">
      <c r="B105" s="199"/>
      <c r="C105" s="200"/>
      <c r="D105" s="196" t="s">
        <v>249</v>
      </c>
      <c r="E105" s="201" t="s">
        <v>1</v>
      </c>
      <c r="F105" s="202" t="s">
        <v>2127</v>
      </c>
      <c r="G105" s="200"/>
      <c r="H105" s="203">
        <v>2.5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249</v>
      </c>
      <c r="AU105" s="209" t="s">
        <v>79</v>
      </c>
      <c r="AV105" s="12" t="s">
        <v>79</v>
      </c>
      <c r="AW105" s="12" t="s">
        <v>32</v>
      </c>
      <c r="AX105" s="12" t="s">
        <v>77</v>
      </c>
      <c r="AY105" s="209" t="s">
        <v>238</v>
      </c>
    </row>
    <row r="106" spans="2:65" s="1" customFormat="1" ht="19" customHeight="1">
      <c r="B106" s="34"/>
      <c r="C106" s="184" t="s">
        <v>245</v>
      </c>
      <c r="D106" s="184" t="s">
        <v>240</v>
      </c>
      <c r="E106" s="185" t="s">
        <v>2128</v>
      </c>
      <c r="F106" s="186" t="s">
        <v>2129</v>
      </c>
      <c r="G106" s="187" t="s">
        <v>357</v>
      </c>
      <c r="H106" s="188">
        <v>1.2</v>
      </c>
      <c r="I106" s="189"/>
      <c r="J106" s="190">
        <f>ROUND(I106*H106,2)</f>
        <v>0</v>
      </c>
      <c r="K106" s="186" t="s">
        <v>244</v>
      </c>
      <c r="L106" s="38"/>
      <c r="M106" s="191" t="s">
        <v>1</v>
      </c>
      <c r="N106" s="192" t="s">
        <v>41</v>
      </c>
      <c r="O106" s="60"/>
      <c r="P106" s="193">
        <f>O106*H106</f>
        <v>0</v>
      </c>
      <c r="Q106" s="193">
        <v>0</v>
      </c>
      <c r="R106" s="193">
        <f>Q106*H106</f>
        <v>0</v>
      </c>
      <c r="S106" s="193">
        <v>0.375</v>
      </c>
      <c r="T106" s="194">
        <f>S106*H106</f>
        <v>0.44999999999999996</v>
      </c>
      <c r="AR106" s="17" t="s">
        <v>245</v>
      </c>
      <c r="AT106" s="17" t="s">
        <v>240</v>
      </c>
      <c r="AU106" s="17" t="s">
        <v>79</v>
      </c>
      <c r="AY106" s="17" t="s">
        <v>238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77</v>
      </c>
      <c r="BK106" s="195">
        <f>ROUND(I106*H106,2)</f>
        <v>0</v>
      </c>
      <c r="BL106" s="17" t="s">
        <v>245</v>
      </c>
      <c r="BM106" s="17" t="s">
        <v>2130</v>
      </c>
    </row>
    <row r="107" spans="2:47" s="1" customFormat="1" ht="10">
      <c r="B107" s="34"/>
      <c r="C107" s="35"/>
      <c r="D107" s="196" t="s">
        <v>247</v>
      </c>
      <c r="E107" s="35"/>
      <c r="F107" s="197" t="s">
        <v>2131</v>
      </c>
      <c r="G107" s="35"/>
      <c r="H107" s="35"/>
      <c r="I107" s="113"/>
      <c r="J107" s="35"/>
      <c r="K107" s="35"/>
      <c r="L107" s="38"/>
      <c r="M107" s="198"/>
      <c r="N107" s="60"/>
      <c r="O107" s="60"/>
      <c r="P107" s="60"/>
      <c r="Q107" s="60"/>
      <c r="R107" s="60"/>
      <c r="S107" s="60"/>
      <c r="T107" s="61"/>
      <c r="AT107" s="17" t="s">
        <v>247</v>
      </c>
      <c r="AU107" s="17" t="s">
        <v>79</v>
      </c>
    </row>
    <row r="108" spans="2:51" s="12" customFormat="1" ht="10">
      <c r="B108" s="199"/>
      <c r="C108" s="200"/>
      <c r="D108" s="196" t="s">
        <v>249</v>
      </c>
      <c r="E108" s="201" t="s">
        <v>1</v>
      </c>
      <c r="F108" s="202" t="s">
        <v>2132</v>
      </c>
      <c r="G108" s="200"/>
      <c r="H108" s="203">
        <v>1.2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249</v>
      </c>
      <c r="AU108" s="209" t="s">
        <v>79</v>
      </c>
      <c r="AV108" s="12" t="s">
        <v>79</v>
      </c>
      <c r="AW108" s="12" t="s">
        <v>32</v>
      </c>
      <c r="AX108" s="12" t="s">
        <v>77</v>
      </c>
      <c r="AY108" s="209" t="s">
        <v>238</v>
      </c>
    </row>
    <row r="109" spans="2:65" s="1" customFormat="1" ht="19" customHeight="1">
      <c r="B109" s="34"/>
      <c r="C109" s="184" t="s">
        <v>272</v>
      </c>
      <c r="D109" s="184" t="s">
        <v>240</v>
      </c>
      <c r="E109" s="185" t="s">
        <v>2133</v>
      </c>
      <c r="F109" s="186" t="s">
        <v>2134</v>
      </c>
      <c r="G109" s="187" t="s">
        <v>261</v>
      </c>
      <c r="H109" s="188">
        <v>0.65</v>
      </c>
      <c r="I109" s="189"/>
      <c r="J109" s="190">
        <f>ROUND(I109*H109,2)</f>
        <v>0</v>
      </c>
      <c r="K109" s="186" t="s">
        <v>244</v>
      </c>
      <c r="L109" s="38"/>
      <c r="M109" s="191" t="s">
        <v>1</v>
      </c>
      <c r="N109" s="192" t="s">
        <v>41</v>
      </c>
      <c r="O109" s="60"/>
      <c r="P109" s="193">
        <f>O109*H109</f>
        <v>0</v>
      </c>
      <c r="Q109" s="193">
        <v>0</v>
      </c>
      <c r="R109" s="193">
        <f>Q109*H109</f>
        <v>0</v>
      </c>
      <c r="S109" s="193">
        <v>1.8</v>
      </c>
      <c r="T109" s="194">
        <f>S109*H109</f>
        <v>1.1700000000000002</v>
      </c>
      <c r="AR109" s="17" t="s">
        <v>245</v>
      </c>
      <c r="AT109" s="17" t="s">
        <v>240</v>
      </c>
      <c r="AU109" s="17" t="s">
        <v>79</v>
      </c>
      <c r="AY109" s="17" t="s">
        <v>238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7" t="s">
        <v>77</v>
      </c>
      <c r="BK109" s="195">
        <f>ROUND(I109*H109,2)</f>
        <v>0</v>
      </c>
      <c r="BL109" s="17" t="s">
        <v>245</v>
      </c>
      <c r="BM109" s="17" t="s">
        <v>2135</v>
      </c>
    </row>
    <row r="110" spans="2:47" s="1" customFormat="1" ht="27">
      <c r="B110" s="34"/>
      <c r="C110" s="35"/>
      <c r="D110" s="196" t="s">
        <v>247</v>
      </c>
      <c r="E110" s="35"/>
      <c r="F110" s="197" t="s">
        <v>2136</v>
      </c>
      <c r="G110" s="35"/>
      <c r="H110" s="35"/>
      <c r="I110" s="113"/>
      <c r="J110" s="35"/>
      <c r="K110" s="35"/>
      <c r="L110" s="38"/>
      <c r="M110" s="198"/>
      <c r="N110" s="60"/>
      <c r="O110" s="60"/>
      <c r="P110" s="60"/>
      <c r="Q110" s="60"/>
      <c r="R110" s="60"/>
      <c r="S110" s="60"/>
      <c r="T110" s="61"/>
      <c r="AT110" s="17" t="s">
        <v>247</v>
      </c>
      <c r="AU110" s="17" t="s">
        <v>79</v>
      </c>
    </row>
    <row r="111" spans="2:51" s="12" customFormat="1" ht="10">
      <c r="B111" s="199"/>
      <c r="C111" s="200"/>
      <c r="D111" s="196" t="s">
        <v>249</v>
      </c>
      <c r="E111" s="201" t="s">
        <v>1</v>
      </c>
      <c r="F111" s="202" t="s">
        <v>2137</v>
      </c>
      <c r="G111" s="200"/>
      <c r="H111" s="203">
        <v>0.65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249</v>
      </c>
      <c r="AU111" s="209" t="s">
        <v>79</v>
      </c>
      <c r="AV111" s="12" t="s">
        <v>79</v>
      </c>
      <c r="AW111" s="12" t="s">
        <v>32</v>
      </c>
      <c r="AX111" s="12" t="s">
        <v>77</v>
      </c>
      <c r="AY111" s="209" t="s">
        <v>238</v>
      </c>
    </row>
    <row r="112" spans="2:63" s="11" customFormat="1" ht="22.75" customHeight="1">
      <c r="B112" s="168"/>
      <c r="C112" s="169"/>
      <c r="D112" s="170" t="s">
        <v>69</v>
      </c>
      <c r="E112" s="182" t="s">
        <v>1042</v>
      </c>
      <c r="F112" s="182" t="s">
        <v>1043</v>
      </c>
      <c r="G112" s="169"/>
      <c r="H112" s="169"/>
      <c r="I112" s="172"/>
      <c r="J112" s="183">
        <f>BK112</f>
        <v>0</v>
      </c>
      <c r="K112" s="169"/>
      <c r="L112" s="174"/>
      <c r="M112" s="175"/>
      <c r="N112" s="176"/>
      <c r="O112" s="176"/>
      <c r="P112" s="177">
        <f>SUM(P113:P121)</f>
        <v>0</v>
      </c>
      <c r="Q112" s="176"/>
      <c r="R112" s="177">
        <f>SUM(R113:R121)</f>
        <v>0</v>
      </c>
      <c r="S112" s="176"/>
      <c r="T112" s="178">
        <f>SUM(T113:T121)</f>
        <v>0</v>
      </c>
      <c r="AR112" s="179" t="s">
        <v>77</v>
      </c>
      <c r="AT112" s="180" t="s">
        <v>69</v>
      </c>
      <c r="AU112" s="180" t="s">
        <v>77</v>
      </c>
      <c r="AY112" s="179" t="s">
        <v>238</v>
      </c>
      <c r="BK112" s="181">
        <f>SUM(BK113:BK121)</f>
        <v>0</v>
      </c>
    </row>
    <row r="113" spans="2:65" s="1" customFormat="1" ht="19" customHeight="1">
      <c r="B113" s="34"/>
      <c r="C113" s="184" t="s">
        <v>278</v>
      </c>
      <c r="D113" s="184" t="s">
        <v>240</v>
      </c>
      <c r="E113" s="185" t="s">
        <v>2138</v>
      </c>
      <c r="F113" s="186" t="s">
        <v>2139</v>
      </c>
      <c r="G113" s="187" t="s">
        <v>333</v>
      </c>
      <c r="H113" s="188">
        <v>1.785</v>
      </c>
      <c r="I113" s="189"/>
      <c r="J113" s="190">
        <f>ROUND(I113*H113,2)</f>
        <v>0</v>
      </c>
      <c r="K113" s="186" t="s">
        <v>244</v>
      </c>
      <c r="L113" s="38"/>
      <c r="M113" s="191" t="s">
        <v>1</v>
      </c>
      <c r="N113" s="192" t="s">
        <v>41</v>
      </c>
      <c r="O113" s="60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17" t="s">
        <v>245</v>
      </c>
      <c r="AT113" s="17" t="s">
        <v>240</v>
      </c>
      <c r="AU113" s="17" t="s">
        <v>79</v>
      </c>
      <c r="AY113" s="17" t="s">
        <v>238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77</v>
      </c>
      <c r="BK113" s="195">
        <f>ROUND(I113*H113,2)</f>
        <v>0</v>
      </c>
      <c r="BL113" s="17" t="s">
        <v>245</v>
      </c>
      <c r="BM113" s="17" t="s">
        <v>2140</v>
      </c>
    </row>
    <row r="114" spans="2:47" s="1" customFormat="1" ht="18">
      <c r="B114" s="34"/>
      <c r="C114" s="35"/>
      <c r="D114" s="196" t="s">
        <v>247</v>
      </c>
      <c r="E114" s="35"/>
      <c r="F114" s="197" t="s">
        <v>2141</v>
      </c>
      <c r="G114" s="35"/>
      <c r="H114" s="35"/>
      <c r="I114" s="113"/>
      <c r="J114" s="35"/>
      <c r="K114" s="35"/>
      <c r="L114" s="38"/>
      <c r="M114" s="198"/>
      <c r="N114" s="60"/>
      <c r="O114" s="60"/>
      <c r="P114" s="60"/>
      <c r="Q114" s="60"/>
      <c r="R114" s="60"/>
      <c r="S114" s="60"/>
      <c r="T114" s="61"/>
      <c r="AT114" s="17" t="s">
        <v>247</v>
      </c>
      <c r="AU114" s="17" t="s">
        <v>79</v>
      </c>
    </row>
    <row r="115" spans="2:65" s="1" customFormat="1" ht="19" customHeight="1">
      <c r="B115" s="34"/>
      <c r="C115" s="184" t="s">
        <v>283</v>
      </c>
      <c r="D115" s="184" t="s">
        <v>240</v>
      </c>
      <c r="E115" s="185" t="s">
        <v>1050</v>
      </c>
      <c r="F115" s="186" t="s">
        <v>1051</v>
      </c>
      <c r="G115" s="187" t="s">
        <v>333</v>
      </c>
      <c r="H115" s="188">
        <v>1.785</v>
      </c>
      <c r="I115" s="189"/>
      <c r="J115" s="190">
        <f>ROUND(I115*H115,2)</f>
        <v>0</v>
      </c>
      <c r="K115" s="186" t="s">
        <v>244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7" t="s">
        <v>245</v>
      </c>
      <c r="AT115" s="17" t="s">
        <v>240</v>
      </c>
      <c r="AU115" s="17" t="s">
        <v>79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245</v>
      </c>
      <c r="BM115" s="17" t="s">
        <v>2142</v>
      </c>
    </row>
    <row r="116" spans="2:47" s="1" customFormat="1" ht="18">
      <c r="B116" s="34"/>
      <c r="C116" s="35"/>
      <c r="D116" s="196" t="s">
        <v>247</v>
      </c>
      <c r="E116" s="35"/>
      <c r="F116" s="197" t="s">
        <v>1053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79</v>
      </c>
    </row>
    <row r="117" spans="2:65" s="1" customFormat="1" ht="19" customHeight="1">
      <c r="B117" s="34"/>
      <c r="C117" s="184" t="s">
        <v>288</v>
      </c>
      <c r="D117" s="184" t="s">
        <v>240</v>
      </c>
      <c r="E117" s="185" t="s">
        <v>1055</v>
      </c>
      <c r="F117" s="186" t="s">
        <v>1056</v>
      </c>
      <c r="G117" s="187" t="s">
        <v>333</v>
      </c>
      <c r="H117" s="188">
        <v>42.84</v>
      </c>
      <c r="I117" s="189"/>
      <c r="J117" s="190">
        <f>ROUND(I117*H117,2)</f>
        <v>0</v>
      </c>
      <c r="K117" s="186" t="s">
        <v>244</v>
      </c>
      <c r="L117" s="38"/>
      <c r="M117" s="191" t="s">
        <v>1</v>
      </c>
      <c r="N117" s="192" t="s">
        <v>41</v>
      </c>
      <c r="O117" s="60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7" t="s">
        <v>245</v>
      </c>
      <c r="AT117" s="17" t="s">
        <v>240</v>
      </c>
      <c r="AU117" s="17" t="s">
        <v>79</v>
      </c>
      <c r="AY117" s="17" t="s">
        <v>238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7" t="s">
        <v>77</v>
      </c>
      <c r="BK117" s="195">
        <f>ROUND(I117*H117,2)</f>
        <v>0</v>
      </c>
      <c r="BL117" s="17" t="s">
        <v>245</v>
      </c>
      <c r="BM117" s="17" t="s">
        <v>2143</v>
      </c>
    </row>
    <row r="118" spans="2:47" s="1" customFormat="1" ht="18">
      <c r="B118" s="34"/>
      <c r="C118" s="35"/>
      <c r="D118" s="196" t="s">
        <v>247</v>
      </c>
      <c r="E118" s="35"/>
      <c r="F118" s="197" t="s">
        <v>1058</v>
      </c>
      <c r="G118" s="35"/>
      <c r="H118" s="35"/>
      <c r="I118" s="113"/>
      <c r="J118" s="35"/>
      <c r="K118" s="35"/>
      <c r="L118" s="38"/>
      <c r="M118" s="198"/>
      <c r="N118" s="60"/>
      <c r="O118" s="60"/>
      <c r="P118" s="60"/>
      <c r="Q118" s="60"/>
      <c r="R118" s="60"/>
      <c r="S118" s="60"/>
      <c r="T118" s="61"/>
      <c r="AT118" s="17" t="s">
        <v>247</v>
      </c>
      <c r="AU118" s="17" t="s">
        <v>79</v>
      </c>
    </row>
    <row r="119" spans="2:51" s="12" customFormat="1" ht="10">
      <c r="B119" s="199"/>
      <c r="C119" s="200"/>
      <c r="D119" s="196" t="s">
        <v>249</v>
      </c>
      <c r="E119" s="200"/>
      <c r="F119" s="202" t="s">
        <v>2144</v>
      </c>
      <c r="G119" s="200"/>
      <c r="H119" s="203">
        <v>42.84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249</v>
      </c>
      <c r="AU119" s="209" t="s">
        <v>79</v>
      </c>
      <c r="AV119" s="12" t="s">
        <v>79</v>
      </c>
      <c r="AW119" s="12" t="s">
        <v>4</v>
      </c>
      <c r="AX119" s="12" t="s">
        <v>77</v>
      </c>
      <c r="AY119" s="209" t="s">
        <v>238</v>
      </c>
    </row>
    <row r="120" spans="2:65" s="1" customFormat="1" ht="19" customHeight="1">
      <c r="B120" s="34"/>
      <c r="C120" s="184" t="s">
        <v>294</v>
      </c>
      <c r="D120" s="184" t="s">
        <v>240</v>
      </c>
      <c r="E120" s="185" t="s">
        <v>1061</v>
      </c>
      <c r="F120" s="186" t="s">
        <v>1062</v>
      </c>
      <c r="G120" s="187" t="s">
        <v>333</v>
      </c>
      <c r="H120" s="188">
        <v>1.785</v>
      </c>
      <c r="I120" s="189"/>
      <c r="J120" s="190">
        <f>ROUND(I120*H120,2)</f>
        <v>0</v>
      </c>
      <c r="K120" s="186" t="s">
        <v>244</v>
      </c>
      <c r="L120" s="38"/>
      <c r="M120" s="191" t="s">
        <v>1</v>
      </c>
      <c r="N120" s="192" t="s">
        <v>41</v>
      </c>
      <c r="O120" s="60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7" t="s">
        <v>245</v>
      </c>
      <c r="AT120" s="17" t="s">
        <v>240</v>
      </c>
      <c r="AU120" s="17" t="s">
        <v>79</v>
      </c>
      <c r="AY120" s="17" t="s">
        <v>238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7" t="s">
        <v>77</v>
      </c>
      <c r="BK120" s="195">
        <f>ROUND(I120*H120,2)</f>
        <v>0</v>
      </c>
      <c r="BL120" s="17" t="s">
        <v>245</v>
      </c>
      <c r="BM120" s="17" t="s">
        <v>2145</v>
      </c>
    </row>
    <row r="121" spans="2:47" s="1" customFormat="1" ht="10">
      <c r="B121" s="34"/>
      <c r="C121" s="35"/>
      <c r="D121" s="196" t="s">
        <v>247</v>
      </c>
      <c r="E121" s="35"/>
      <c r="F121" s="197" t="s">
        <v>1064</v>
      </c>
      <c r="G121" s="35"/>
      <c r="H121" s="35"/>
      <c r="I121" s="113"/>
      <c r="J121" s="35"/>
      <c r="K121" s="35"/>
      <c r="L121" s="38"/>
      <c r="M121" s="198"/>
      <c r="N121" s="60"/>
      <c r="O121" s="60"/>
      <c r="P121" s="60"/>
      <c r="Q121" s="60"/>
      <c r="R121" s="60"/>
      <c r="S121" s="60"/>
      <c r="T121" s="61"/>
      <c r="AT121" s="17" t="s">
        <v>247</v>
      </c>
      <c r="AU121" s="17" t="s">
        <v>79</v>
      </c>
    </row>
    <row r="122" spans="2:63" s="11" customFormat="1" ht="22.75" customHeight="1">
      <c r="B122" s="168"/>
      <c r="C122" s="169"/>
      <c r="D122" s="170" t="s">
        <v>69</v>
      </c>
      <c r="E122" s="182" t="s">
        <v>1065</v>
      </c>
      <c r="F122" s="182" t="s">
        <v>1066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SUM(P123:P127)</f>
        <v>0</v>
      </c>
      <c r="Q122" s="176"/>
      <c r="R122" s="177">
        <f>SUM(R123:R127)</f>
        <v>0</v>
      </c>
      <c r="S122" s="176"/>
      <c r="T122" s="178">
        <f>SUM(T123:T127)</f>
        <v>0</v>
      </c>
      <c r="AR122" s="179" t="s">
        <v>77</v>
      </c>
      <c r="AT122" s="180" t="s">
        <v>69</v>
      </c>
      <c r="AU122" s="180" t="s">
        <v>77</v>
      </c>
      <c r="AY122" s="179" t="s">
        <v>238</v>
      </c>
      <c r="BK122" s="181">
        <f>SUM(BK123:BK127)</f>
        <v>0</v>
      </c>
    </row>
    <row r="123" spans="2:65" s="1" customFormat="1" ht="19" customHeight="1">
      <c r="B123" s="34"/>
      <c r="C123" s="184" t="s">
        <v>299</v>
      </c>
      <c r="D123" s="184" t="s">
        <v>240</v>
      </c>
      <c r="E123" s="185" t="s">
        <v>2146</v>
      </c>
      <c r="F123" s="186" t="s">
        <v>2147</v>
      </c>
      <c r="G123" s="187" t="s">
        <v>333</v>
      </c>
      <c r="H123" s="188">
        <v>2.636</v>
      </c>
      <c r="I123" s="189"/>
      <c r="J123" s="190">
        <f>ROUND(I123*H123,2)</f>
        <v>0</v>
      </c>
      <c r="K123" s="186" t="s">
        <v>244</v>
      </c>
      <c r="L123" s="38"/>
      <c r="M123" s="191" t="s">
        <v>1</v>
      </c>
      <c r="N123" s="192" t="s">
        <v>41</v>
      </c>
      <c r="O123" s="60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7" t="s">
        <v>245</v>
      </c>
      <c r="AT123" s="17" t="s">
        <v>240</v>
      </c>
      <c r="AU123" s="17" t="s">
        <v>79</v>
      </c>
      <c r="AY123" s="17" t="s">
        <v>238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77</v>
      </c>
      <c r="BK123" s="195">
        <f>ROUND(I123*H123,2)</f>
        <v>0</v>
      </c>
      <c r="BL123" s="17" t="s">
        <v>245</v>
      </c>
      <c r="BM123" s="17" t="s">
        <v>2148</v>
      </c>
    </row>
    <row r="124" spans="2:47" s="1" customFormat="1" ht="27">
      <c r="B124" s="34"/>
      <c r="C124" s="35"/>
      <c r="D124" s="196" t="s">
        <v>247</v>
      </c>
      <c r="E124" s="35"/>
      <c r="F124" s="197" t="s">
        <v>2149</v>
      </c>
      <c r="G124" s="35"/>
      <c r="H124" s="35"/>
      <c r="I124" s="113"/>
      <c r="J124" s="35"/>
      <c r="K124" s="35"/>
      <c r="L124" s="38"/>
      <c r="M124" s="198"/>
      <c r="N124" s="60"/>
      <c r="O124" s="60"/>
      <c r="P124" s="60"/>
      <c r="Q124" s="60"/>
      <c r="R124" s="60"/>
      <c r="S124" s="60"/>
      <c r="T124" s="61"/>
      <c r="AT124" s="17" t="s">
        <v>247</v>
      </c>
      <c r="AU124" s="17" t="s">
        <v>79</v>
      </c>
    </row>
    <row r="125" spans="2:65" s="1" customFormat="1" ht="19" customHeight="1">
      <c r="B125" s="34"/>
      <c r="C125" s="184" t="s">
        <v>305</v>
      </c>
      <c r="D125" s="184" t="s">
        <v>240</v>
      </c>
      <c r="E125" s="185" t="s">
        <v>2150</v>
      </c>
      <c r="F125" s="186" t="s">
        <v>2151</v>
      </c>
      <c r="G125" s="187" t="s">
        <v>333</v>
      </c>
      <c r="H125" s="188">
        <v>10.544</v>
      </c>
      <c r="I125" s="189"/>
      <c r="J125" s="190">
        <f>ROUND(I125*H125,2)</f>
        <v>0</v>
      </c>
      <c r="K125" s="186" t="s">
        <v>244</v>
      </c>
      <c r="L125" s="38"/>
      <c r="M125" s="191" t="s">
        <v>1</v>
      </c>
      <c r="N125" s="192" t="s">
        <v>41</v>
      </c>
      <c r="O125" s="60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7" t="s">
        <v>245</v>
      </c>
      <c r="AT125" s="17" t="s">
        <v>240</v>
      </c>
      <c r="AU125" s="17" t="s">
        <v>79</v>
      </c>
      <c r="AY125" s="17" t="s">
        <v>238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7" t="s">
        <v>77</v>
      </c>
      <c r="BK125" s="195">
        <f>ROUND(I125*H125,2)</f>
        <v>0</v>
      </c>
      <c r="BL125" s="17" t="s">
        <v>245</v>
      </c>
      <c r="BM125" s="17" t="s">
        <v>2152</v>
      </c>
    </row>
    <row r="126" spans="2:47" s="1" customFormat="1" ht="27">
      <c r="B126" s="34"/>
      <c r="C126" s="35"/>
      <c r="D126" s="196" t="s">
        <v>247</v>
      </c>
      <c r="E126" s="35"/>
      <c r="F126" s="197" t="s">
        <v>2153</v>
      </c>
      <c r="G126" s="35"/>
      <c r="H126" s="35"/>
      <c r="I126" s="113"/>
      <c r="J126" s="35"/>
      <c r="K126" s="35"/>
      <c r="L126" s="38"/>
      <c r="M126" s="198"/>
      <c r="N126" s="60"/>
      <c r="O126" s="60"/>
      <c r="P126" s="60"/>
      <c r="Q126" s="60"/>
      <c r="R126" s="60"/>
      <c r="S126" s="60"/>
      <c r="T126" s="61"/>
      <c r="AT126" s="17" t="s">
        <v>247</v>
      </c>
      <c r="AU126" s="17" t="s">
        <v>79</v>
      </c>
    </row>
    <row r="127" spans="2:51" s="12" customFormat="1" ht="10">
      <c r="B127" s="199"/>
      <c r="C127" s="200"/>
      <c r="D127" s="196" t="s">
        <v>249</v>
      </c>
      <c r="E127" s="200"/>
      <c r="F127" s="202" t="s">
        <v>2154</v>
      </c>
      <c r="G127" s="200"/>
      <c r="H127" s="203">
        <v>10.544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249</v>
      </c>
      <c r="AU127" s="209" t="s">
        <v>79</v>
      </c>
      <c r="AV127" s="12" t="s">
        <v>79</v>
      </c>
      <c r="AW127" s="12" t="s">
        <v>4</v>
      </c>
      <c r="AX127" s="12" t="s">
        <v>77</v>
      </c>
      <c r="AY127" s="209" t="s">
        <v>238</v>
      </c>
    </row>
    <row r="128" spans="2:63" s="11" customFormat="1" ht="25.9" customHeight="1">
      <c r="B128" s="168"/>
      <c r="C128" s="169"/>
      <c r="D128" s="170" t="s">
        <v>69</v>
      </c>
      <c r="E128" s="171" t="s">
        <v>1077</v>
      </c>
      <c r="F128" s="171" t="s">
        <v>1078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P129+P141</f>
        <v>0</v>
      </c>
      <c r="Q128" s="176"/>
      <c r="R128" s="177">
        <f>R129+R141</f>
        <v>0.10871398</v>
      </c>
      <c r="S128" s="176"/>
      <c r="T128" s="178">
        <f>T129+T141</f>
        <v>0</v>
      </c>
      <c r="AR128" s="179" t="s">
        <v>79</v>
      </c>
      <c r="AT128" s="180" t="s">
        <v>69</v>
      </c>
      <c r="AU128" s="180" t="s">
        <v>70</v>
      </c>
      <c r="AY128" s="179" t="s">
        <v>238</v>
      </c>
      <c r="BK128" s="181">
        <f>BK129+BK141</f>
        <v>0</v>
      </c>
    </row>
    <row r="129" spans="2:63" s="11" customFormat="1" ht="22.75" customHeight="1">
      <c r="B129" s="168"/>
      <c r="C129" s="169"/>
      <c r="D129" s="170" t="s">
        <v>69</v>
      </c>
      <c r="E129" s="182" t="s">
        <v>1164</v>
      </c>
      <c r="F129" s="182" t="s">
        <v>1165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SUM(P130:P140)</f>
        <v>0</v>
      </c>
      <c r="Q129" s="176"/>
      <c r="R129" s="177">
        <f>SUM(R130:R140)</f>
        <v>0.1045</v>
      </c>
      <c r="S129" s="176"/>
      <c r="T129" s="178">
        <f>SUM(T130:T140)</f>
        <v>0</v>
      </c>
      <c r="AR129" s="179" t="s">
        <v>79</v>
      </c>
      <c r="AT129" s="180" t="s">
        <v>69</v>
      </c>
      <c r="AU129" s="180" t="s">
        <v>77</v>
      </c>
      <c r="AY129" s="179" t="s">
        <v>238</v>
      </c>
      <c r="BK129" s="181">
        <f>SUM(BK130:BK140)</f>
        <v>0</v>
      </c>
    </row>
    <row r="130" spans="2:65" s="1" customFormat="1" ht="28.5" customHeight="1">
      <c r="B130" s="34"/>
      <c r="C130" s="184" t="s">
        <v>310</v>
      </c>
      <c r="D130" s="184" t="s">
        <v>240</v>
      </c>
      <c r="E130" s="185" t="s">
        <v>2155</v>
      </c>
      <c r="F130" s="186" t="s">
        <v>2156</v>
      </c>
      <c r="G130" s="187" t="s">
        <v>390</v>
      </c>
      <c r="H130" s="188">
        <v>1</v>
      </c>
      <c r="I130" s="189"/>
      <c r="J130" s="190">
        <f>ROUND(I130*H130,2)</f>
        <v>0</v>
      </c>
      <c r="K130" s="186" t="s">
        <v>1</v>
      </c>
      <c r="L130" s="38"/>
      <c r="M130" s="191" t="s">
        <v>1</v>
      </c>
      <c r="N130" s="192" t="s">
        <v>41</v>
      </c>
      <c r="O130" s="60"/>
      <c r="P130" s="193">
        <f>O130*H130</f>
        <v>0</v>
      </c>
      <c r="Q130" s="193">
        <v>0.102</v>
      </c>
      <c r="R130" s="193">
        <f>Q130*H130</f>
        <v>0.102</v>
      </c>
      <c r="S130" s="193">
        <v>0</v>
      </c>
      <c r="T130" s="194">
        <f>S130*H130</f>
        <v>0</v>
      </c>
      <c r="AR130" s="17" t="s">
        <v>330</v>
      </c>
      <c r="AT130" s="17" t="s">
        <v>240</v>
      </c>
      <c r="AU130" s="17" t="s">
        <v>79</v>
      </c>
      <c r="AY130" s="17" t="s">
        <v>238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7" t="s">
        <v>77</v>
      </c>
      <c r="BK130" s="195">
        <f>ROUND(I130*H130,2)</f>
        <v>0</v>
      </c>
      <c r="BL130" s="17" t="s">
        <v>330</v>
      </c>
      <c r="BM130" s="17" t="s">
        <v>2157</v>
      </c>
    </row>
    <row r="131" spans="2:51" s="12" customFormat="1" ht="10">
      <c r="B131" s="199"/>
      <c r="C131" s="200"/>
      <c r="D131" s="196" t="s">
        <v>249</v>
      </c>
      <c r="E131" s="201" t="s">
        <v>1</v>
      </c>
      <c r="F131" s="202" t="s">
        <v>77</v>
      </c>
      <c r="G131" s="200"/>
      <c r="H131" s="203">
        <v>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249</v>
      </c>
      <c r="AU131" s="209" t="s">
        <v>79</v>
      </c>
      <c r="AV131" s="12" t="s">
        <v>79</v>
      </c>
      <c r="AW131" s="12" t="s">
        <v>32</v>
      </c>
      <c r="AX131" s="12" t="s">
        <v>77</v>
      </c>
      <c r="AY131" s="209" t="s">
        <v>238</v>
      </c>
    </row>
    <row r="132" spans="2:65" s="1" customFormat="1" ht="19" customHeight="1">
      <c r="B132" s="34"/>
      <c r="C132" s="184" t="s">
        <v>316</v>
      </c>
      <c r="D132" s="184" t="s">
        <v>240</v>
      </c>
      <c r="E132" s="185" t="s">
        <v>2158</v>
      </c>
      <c r="F132" s="186" t="s">
        <v>2159</v>
      </c>
      <c r="G132" s="187" t="s">
        <v>466</v>
      </c>
      <c r="H132" s="188">
        <v>50</v>
      </c>
      <c r="I132" s="189"/>
      <c r="J132" s="190">
        <f>ROUND(I132*H132,2)</f>
        <v>0</v>
      </c>
      <c r="K132" s="186" t="s">
        <v>244</v>
      </c>
      <c r="L132" s="38"/>
      <c r="M132" s="191" t="s">
        <v>1</v>
      </c>
      <c r="N132" s="192" t="s">
        <v>41</v>
      </c>
      <c r="O132" s="60"/>
      <c r="P132" s="193">
        <f>O132*H132</f>
        <v>0</v>
      </c>
      <c r="Q132" s="193">
        <v>5E-05</v>
      </c>
      <c r="R132" s="193">
        <f>Q132*H132</f>
        <v>0.0025</v>
      </c>
      <c r="S132" s="193">
        <v>0</v>
      </c>
      <c r="T132" s="194">
        <f>S132*H132</f>
        <v>0</v>
      </c>
      <c r="AR132" s="17" t="s">
        <v>330</v>
      </c>
      <c r="AT132" s="17" t="s">
        <v>240</v>
      </c>
      <c r="AU132" s="17" t="s">
        <v>79</v>
      </c>
      <c r="AY132" s="17" t="s">
        <v>238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77</v>
      </c>
      <c r="BK132" s="195">
        <f>ROUND(I132*H132,2)</f>
        <v>0</v>
      </c>
      <c r="BL132" s="17" t="s">
        <v>330</v>
      </c>
      <c r="BM132" s="17" t="s">
        <v>2160</v>
      </c>
    </row>
    <row r="133" spans="2:47" s="1" customFormat="1" ht="10">
      <c r="B133" s="34"/>
      <c r="C133" s="35"/>
      <c r="D133" s="196" t="s">
        <v>247</v>
      </c>
      <c r="E133" s="35"/>
      <c r="F133" s="197" t="s">
        <v>2161</v>
      </c>
      <c r="G133" s="35"/>
      <c r="H133" s="35"/>
      <c r="I133" s="113"/>
      <c r="J133" s="35"/>
      <c r="K133" s="35"/>
      <c r="L133" s="38"/>
      <c r="M133" s="198"/>
      <c r="N133" s="60"/>
      <c r="O133" s="60"/>
      <c r="P133" s="60"/>
      <c r="Q133" s="60"/>
      <c r="R133" s="60"/>
      <c r="S133" s="60"/>
      <c r="T133" s="61"/>
      <c r="AT133" s="17" t="s">
        <v>247</v>
      </c>
      <c r="AU133" s="17" t="s">
        <v>79</v>
      </c>
    </row>
    <row r="134" spans="2:51" s="12" customFormat="1" ht="10">
      <c r="B134" s="199"/>
      <c r="C134" s="200"/>
      <c r="D134" s="196" t="s">
        <v>249</v>
      </c>
      <c r="E134" s="201" t="s">
        <v>1</v>
      </c>
      <c r="F134" s="202" t="s">
        <v>2162</v>
      </c>
      <c r="G134" s="200"/>
      <c r="H134" s="203">
        <v>50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249</v>
      </c>
      <c r="AU134" s="209" t="s">
        <v>79</v>
      </c>
      <c r="AV134" s="12" t="s">
        <v>79</v>
      </c>
      <c r="AW134" s="12" t="s">
        <v>32</v>
      </c>
      <c r="AX134" s="12" t="s">
        <v>77</v>
      </c>
      <c r="AY134" s="209" t="s">
        <v>238</v>
      </c>
    </row>
    <row r="135" spans="2:65" s="1" customFormat="1" ht="14.5" customHeight="1">
      <c r="B135" s="34"/>
      <c r="C135" s="221" t="s">
        <v>322</v>
      </c>
      <c r="D135" s="221" t="s">
        <v>361</v>
      </c>
      <c r="E135" s="222" t="s">
        <v>2163</v>
      </c>
      <c r="F135" s="223" t="s">
        <v>2164</v>
      </c>
      <c r="G135" s="224" t="s">
        <v>466</v>
      </c>
      <c r="H135" s="225">
        <v>50</v>
      </c>
      <c r="I135" s="226"/>
      <c r="J135" s="227">
        <f>ROUND(I135*H135,2)</f>
        <v>0</v>
      </c>
      <c r="K135" s="223" t="s">
        <v>1</v>
      </c>
      <c r="L135" s="228"/>
      <c r="M135" s="229" t="s">
        <v>1</v>
      </c>
      <c r="N135" s="230" t="s">
        <v>41</v>
      </c>
      <c r="O135" s="60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7" t="s">
        <v>425</v>
      </c>
      <c r="AT135" s="17" t="s">
        <v>361</v>
      </c>
      <c r="AU135" s="17" t="s">
        <v>79</v>
      </c>
      <c r="AY135" s="17" t="s">
        <v>238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77</v>
      </c>
      <c r="BK135" s="195">
        <f>ROUND(I135*H135,2)</f>
        <v>0</v>
      </c>
      <c r="BL135" s="17" t="s">
        <v>330</v>
      </c>
      <c r="BM135" s="17" t="s">
        <v>2165</v>
      </c>
    </row>
    <row r="136" spans="2:47" s="1" customFormat="1" ht="10">
      <c r="B136" s="34"/>
      <c r="C136" s="35"/>
      <c r="D136" s="196" t="s">
        <v>247</v>
      </c>
      <c r="E136" s="35"/>
      <c r="F136" s="197" t="s">
        <v>2164</v>
      </c>
      <c r="G136" s="35"/>
      <c r="H136" s="35"/>
      <c r="I136" s="113"/>
      <c r="J136" s="35"/>
      <c r="K136" s="35"/>
      <c r="L136" s="38"/>
      <c r="M136" s="198"/>
      <c r="N136" s="60"/>
      <c r="O136" s="60"/>
      <c r="P136" s="60"/>
      <c r="Q136" s="60"/>
      <c r="R136" s="60"/>
      <c r="S136" s="60"/>
      <c r="T136" s="61"/>
      <c r="AT136" s="17" t="s">
        <v>247</v>
      </c>
      <c r="AU136" s="17" t="s">
        <v>79</v>
      </c>
    </row>
    <row r="137" spans="2:65" s="1" customFormat="1" ht="19" customHeight="1">
      <c r="B137" s="34"/>
      <c r="C137" s="184" t="s">
        <v>8</v>
      </c>
      <c r="D137" s="184" t="s">
        <v>240</v>
      </c>
      <c r="E137" s="185" t="s">
        <v>2166</v>
      </c>
      <c r="F137" s="186" t="s">
        <v>2167</v>
      </c>
      <c r="G137" s="187" t="s">
        <v>333</v>
      </c>
      <c r="H137" s="188">
        <v>0.105</v>
      </c>
      <c r="I137" s="189"/>
      <c r="J137" s="190">
        <f>ROUND(I137*H137,2)</f>
        <v>0</v>
      </c>
      <c r="K137" s="186" t="s">
        <v>244</v>
      </c>
      <c r="L137" s="38"/>
      <c r="M137" s="191" t="s">
        <v>1</v>
      </c>
      <c r="N137" s="192" t="s">
        <v>41</v>
      </c>
      <c r="O137" s="60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AR137" s="17" t="s">
        <v>330</v>
      </c>
      <c r="AT137" s="17" t="s">
        <v>240</v>
      </c>
      <c r="AU137" s="17" t="s">
        <v>79</v>
      </c>
      <c r="AY137" s="17" t="s">
        <v>238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77</v>
      </c>
      <c r="BK137" s="195">
        <f>ROUND(I137*H137,2)</f>
        <v>0</v>
      </c>
      <c r="BL137" s="17" t="s">
        <v>330</v>
      </c>
      <c r="BM137" s="17" t="s">
        <v>2168</v>
      </c>
    </row>
    <row r="138" spans="2:47" s="1" customFormat="1" ht="18">
      <c r="B138" s="34"/>
      <c r="C138" s="35"/>
      <c r="D138" s="196" t="s">
        <v>247</v>
      </c>
      <c r="E138" s="35"/>
      <c r="F138" s="197" t="s">
        <v>2169</v>
      </c>
      <c r="G138" s="35"/>
      <c r="H138" s="35"/>
      <c r="I138" s="113"/>
      <c r="J138" s="35"/>
      <c r="K138" s="35"/>
      <c r="L138" s="38"/>
      <c r="M138" s="198"/>
      <c r="N138" s="60"/>
      <c r="O138" s="60"/>
      <c r="P138" s="60"/>
      <c r="Q138" s="60"/>
      <c r="R138" s="60"/>
      <c r="S138" s="60"/>
      <c r="T138" s="61"/>
      <c r="AT138" s="17" t="s">
        <v>247</v>
      </c>
      <c r="AU138" s="17" t="s">
        <v>79</v>
      </c>
    </row>
    <row r="139" spans="2:65" s="1" customFormat="1" ht="19" customHeight="1">
      <c r="B139" s="34"/>
      <c r="C139" s="184" t="s">
        <v>330</v>
      </c>
      <c r="D139" s="184" t="s">
        <v>240</v>
      </c>
      <c r="E139" s="185" t="s">
        <v>2076</v>
      </c>
      <c r="F139" s="186" t="s">
        <v>2077</v>
      </c>
      <c r="G139" s="187" t="s">
        <v>333</v>
      </c>
      <c r="H139" s="188">
        <v>0.105</v>
      </c>
      <c r="I139" s="189"/>
      <c r="J139" s="190">
        <f>ROUND(I139*H139,2)</f>
        <v>0</v>
      </c>
      <c r="K139" s="186" t="s">
        <v>244</v>
      </c>
      <c r="L139" s="38"/>
      <c r="M139" s="191" t="s">
        <v>1</v>
      </c>
      <c r="N139" s="192" t="s">
        <v>41</v>
      </c>
      <c r="O139" s="60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AR139" s="17" t="s">
        <v>330</v>
      </c>
      <c r="AT139" s="17" t="s">
        <v>240</v>
      </c>
      <c r="AU139" s="17" t="s">
        <v>79</v>
      </c>
      <c r="AY139" s="17" t="s">
        <v>238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77</v>
      </c>
      <c r="BK139" s="195">
        <f>ROUND(I139*H139,2)</f>
        <v>0</v>
      </c>
      <c r="BL139" s="17" t="s">
        <v>330</v>
      </c>
      <c r="BM139" s="17" t="s">
        <v>2170</v>
      </c>
    </row>
    <row r="140" spans="2:47" s="1" customFormat="1" ht="27">
      <c r="B140" s="34"/>
      <c r="C140" s="35"/>
      <c r="D140" s="196" t="s">
        <v>247</v>
      </c>
      <c r="E140" s="35"/>
      <c r="F140" s="197" t="s">
        <v>2171</v>
      </c>
      <c r="G140" s="35"/>
      <c r="H140" s="35"/>
      <c r="I140" s="113"/>
      <c r="J140" s="35"/>
      <c r="K140" s="35"/>
      <c r="L140" s="38"/>
      <c r="M140" s="198"/>
      <c r="N140" s="60"/>
      <c r="O140" s="60"/>
      <c r="P140" s="60"/>
      <c r="Q140" s="60"/>
      <c r="R140" s="60"/>
      <c r="S140" s="60"/>
      <c r="T140" s="61"/>
      <c r="AT140" s="17" t="s">
        <v>247</v>
      </c>
      <c r="AU140" s="17" t="s">
        <v>79</v>
      </c>
    </row>
    <row r="141" spans="2:63" s="11" customFormat="1" ht="22.75" customHeight="1">
      <c r="B141" s="168"/>
      <c r="C141" s="169"/>
      <c r="D141" s="170" t="s">
        <v>69</v>
      </c>
      <c r="E141" s="182" t="s">
        <v>1340</v>
      </c>
      <c r="F141" s="182" t="s">
        <v>1341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SUM(P142:P150)</f>
        <v>0</v>
      </c>
      <c r="Q141" s="176"/>
      <c r="R141" s="177">
        <f>SUM(R142:R150)</f>
        <v>0.004213980000000001</v>
      </c>
      <c r="S141" s="176"/>
      <c r="T141" s="178">
        <f>SUM(T142:T150)</f>
        <v>0</v>
      </c>
      <c r="AR141" s="179" t="s">
        <v>79</v>
      </c>
      <c r="AT141" s="180" t="s">
        <v>69</v>
      </c>
      <c r="AU141" s="180" t="s">
        <v>77</v>
      </c>
      <c r="AY141" s="179" t="s">
        <v>238</v>
      </c>
      <c r="BK141" s="181">
        <f>SUM(BK142:BK150)</f>
        <v>0</v>
      </c>
    </row>
    <row r="142" spans="2:65" s="1" customFormat="1" ht="19" customHeight="1">
      <c r="B142" s="34"/>
      <c r="C142" s="184" t="s">
        <v>337</v>
      </c>
      <c r="D142" s="184" t="s">
        <v>240</v>
      </c>
      <c r="E142" s="185" t="s">
        <v>1351</v>
      </c>
      <c r="F142" s="186" t="s">
        <v>1352</v>
      </c>
      <c r="G142" s="187" t="s">
        <v>357</v>
      </c>
      <c r="H142" s="188">
        <v>10.278</v>
      </c>
      <c r="I142" s="189"/>
      <c r="J142" s="190">
        <f>ROUND(I142*H142,2)</f>
        <v>0</v>
      </c>
      <c r="K142" s="186" t="s">
        <v>244</v>
      </c>
      <c r="L142" s="38"/>
      <c r="M142" s="191" t="s">
        <v>1</v>
      </c>
      <c r="N142" s="192" t="s">
        <v>41</v>
      </c>
      <c r="O142" s="60"/>
      <c r="P142" s="193">
        <f>O142*H142</f>
        <v>0</v>
      </c>
      <c r="Q142" s="193">
        <v>0.00017</v>
      </c>
      <c r="R142" s="193">
        <f>Q142*H142</f>
        <v>0.0017472600000000003</v>
      </c>
      <c r="S142" s="193">
        <v>0</v>
      </c>
      <c r="T142" s="194">
        <f>S142*H142</f>
        <v>0</v>
      </c>
      <c r="AR142" s="17" t="s">
        <v>330</v>
      </c>
      <c r="AT142" s="17" t="s">
        <v>240</v>
      </c>
      <c r="AU142" s="17" t="s">
        <v>79</v>
      </c>
      <c r="AY142" s="17" t="s">
        <v>238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77</v>
      </c>
      <c r="BK142" s="195">
        <f>ROUND(I142*H142,2)</f>
        <v>0</v>
      </c>
      <c r="BL142" s="17" t="s">
        <v>330</v>
      </c>
      <c r="BM142" s="17" t="s">
        <v>2172</v>
      </c>
    </row>
    <row r="143" spans="2:47" s="1" customFormat="1" ht="10">
      <c r="B143" s="34"/>
      <c r="C143" s="35"/>
      <c r="D143" s="196" t="s">
        <v>247</v>
      </c>
      <c r="E143" s="35"/>
      <c r="F143" s="197" t="s">
        <v>1354</v>
      </c>
      <c r="G143" s="35"/>
      <c r="H143" s="35"/>
      <c r="I143" s="113"/>
      <c r="J143" s="35"/>
      <c r="K143" s="35"/>
      <c r="L143" s="38"/>
      <c r="M143" s="198"/>
      <c r="N143" s="60"/>
      <c r="O143" s="60"/>
      <c r="P143" s="60"/>
      <c r="Q143" s="60"/>
      <c r="R143" s="60"/>
      <c r="S143" s="60"/>
      <c r="T143" s="61"/>
      <c r="AT143" s="17" t="s">
        <v>247</v>
      </c>
      <c r="AU143" s="17" t="s">
        <v>79</v>
      </c>
    </row>
    <row r="144" spans="2:51" s="12" customFormat="1" ht="10">
      <c r="B144" s="199"/>
      <c r="C144" s="200"/>
      <c r="D144" s="196" t="s">
        <v>249</v>
      </c>
      <c r="E144" s="201" t="s">
        <v>140</v>
      </c>
      <c r="F144" s="202" t="s">
        <v>2173</v>
      </c>
      <c r="G144" s="200"/>
      <c r="H144" s="203">
        <v>10.278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249</v>
      </c>
      <c r="AU144" s="209" t="s">
        <v>79</v>
      </c>
      <c r="AV144" s="12" t="s">
        <v>79</v>
      </c>
      <c r="AW144" s="12" t="s">
        <v>32</v>
      </c>
      <c r="AX144" s="12" t="s">
        <v>77</v>
      </c>
      <c r="AY144" s="209" t="s">
        <v>238</v>
      </c>
    </row>
    <row r="145" spans="2:65" s="1" customFormat="1" ht="19" customHeight="1">
      <c r="B145" s="34"/>
      <c r="C145" s="184" t="s">
        <v>344</v>
      </c>
      <c r="D145" s="184" t="s">
        <v>240</v>
      </c>
      <c r="E145" s="185" t="s">
        <v>1360</v>
      </c>
      <c r="F145" s="186" t="s">
        <v>1361</v>
      </c>
      <c r="G145" s="187" t="s">
        <v>357</v>
      </c>
      <c r="H145" s="188">
        <v>10.278</v>
      </c>
      <c r="I145" s="189"/>
      <c r="J145" s="190">
        <f>ROUND(I145*H145,2)</f>
        <v>0</v>
      </c>
      <c r="K145" s="186" t="s">
        <v>244</v>
      </c>
      <c r="L145" s="38"/>
      <c r="M145" s="191" t="s">
        <v>1</v>
      </c>
      <c r="N145" s="192" t="s">
        <v>41</v>
      </c>
      <c r="O145" s="60"/>
      <c r="P145" s="193">
        <f>O145*H145</f>
        <v>0</v>
      </c>
      <c r="Q145" s="193">
        <v>0.00012</v>
      </c>
      <c r="R145" s="193">
        <f>Q145*H145</f>
        <v>0.0012333600000000002</v>
      </c>
      <c r="S145" s="193">
        <v>0</v>
      </c>
      <c r="T145" s="194">
        <f>S145*H145</f>
        <v>0</v>
      </c>
      <c r="AR145" s="17" t="s">
        <v>330</v>
      </c>
      <c r="AT145" s="17" t="s">
        <v>240</v>
      </c>
      <c r="AU145" s="17" t="s">
        <v>79</v>
      </c>
      <c r="AY145" s="17" t="s">
        <v>238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77</v>
      </c>
      <c r="BK145" s="195">
        <f>ROUND(I145*H145,2)</f>
        <v>0</v>
      </c>
      <c r="BL145" s="17" t="s">
        <v>330</v>
      </c>
      <c r="BM145" s="17" t="s">
        <v>2174</v>
      </c>
    </row>
    <row r="146" spans="2:47" s="1" customFormat="1" ht="10">
      <c r="B146" s="34"/>
      <c r="C146" s="35"/>
      <c r="D146" s="196" t="s">
        <v>247</v>
      </c>
      <c r="E146" s="35"/>
      <c r="F146" s="197" t="s">
        <v>1363</v>
      </c>
      <c r="G146" s="35"/>
      <c r="H146" s="35"/>
      <c r="I146" s="113"/>
      <c r="J146" s="35"/>
      <c r="K146" s="35"/>
      <c r="L146" s="38"/>
      <c r="M146" s="198"/>
      <c r="N146" s="60"/>
      <c r="O146" s="60"/>
      <c r="P146" s="60"/>
      <c r="Q146" s="60"/>
      <c r="R146" s="60"/>
      <c r="S146" s="60"/>
      <c r="T146" s="61"/>
      <c r="AT146" s="17" t="s">
        <v>247</v>
      </c>
      <c r="AU146" s="17" t="s">
        <v>79</v>
      </c>
    </row>
    <row r="147" spans="2:51" s="12" customFormat="1" ht="10">
      <c r="B147" s="199"/>
      <c r="C147" s="200"/>
      <c r="D147" s="196" t="s">
        <v>249</v>
      </c>
      <c r="E147" s="201" t="s">
        <v>1</v>
      </c>
      <c r="F147" s="202" t="s">
        <v>140</v>
      </c>
      <c r="G147" s="200"/>
      <c r="H147" s="203">
        <v>10.278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249</v>
      </c>
      <c r="AU147" s="209" t="s">
        <v>79</v>
      </c>
      <c r="AV147" s="12" t="s">
        <v>79</v>
      </c>
      <c r="AW147" s="12" t="s">
        <v>32</v>
      </c>
      <c r="AX147" s="12" t="s">
        <v>77</v>
      </c>
      <c r="AY147" s="209" t="s">
        <v>238</v>
      </c>
    </row>
    <row r="148" spans="2:65" s="1" customFormat="1" ht="19" customHeight="1">
      <c r="B148" s="34"/>
      <c r="C148" s="184" t="s">
        <v>349</v>
      </c>
      <c r="D148" s="184" t="s">
        <v>240</v>
      </c>
      <c r="E148" s="185" t="s">
        <v>1365</v>
      </c>
      <c r="F148" s="186" t="s">
        <v>1366</v>
      </c>
      <c r="G148" s="187" t="s">
        <v>357</v>
      </c>
      <c r="H148" s="188">
        <v>10.278</v>
      </c>
      <c r="I148" s="189"/>
      <c r="J148" s="190">
        <f>ROUND(I148*H148,2)</f>
        <v>0</v>
      </c>
      <c r="K148" s="186" t="s">
        <v>244</v>
      </c>
      <c r="L148" s="38"/>
      <c r="M148" s="191" t="s">
        <v>1</v>
      </c>
      <c r="N148" s="192" t="s">
        <v>41</v>
      </c>
      <c r="O148" s="60"/>
      <c r="P148" s="193">
        <f>O148*H148</f>
        <v>0</v>
      </c>
      <c r="Q148" s="193">
        <v>0.00012</v>
      </c>
      <c r="R148" s="193">
        <f>Q148*H148</f>
        <v>0.0012333600000000002</v>
      </c>
      <c r="S148" s="193">
        <v>0</v>
      </c>
      <c r="T148" s="194">
        <f>S148*H148</f>
        <v>0</v>
      </c>
      <c r="AR148" s="17" t="s">
        <v>330</v>
      </c>
      <c r="AT148" s="17" t="s">
        <v>240</v>
      </c>
      <c r="AU148" s="17" t="s">
        <v>79</v>
      </c>
      <c r="AY148" s="17" t="s">
        <v>238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77</v>
      </c>
      <c r="BK148" s="195">
        <f>ROUND(I148*H148,2)</f>
        <v>0</v>
      </c>
      <c r="BL148" s="17" t="s">
        <v>330</v>
      </c>
      <c r="BM148" s="17" t="s">
        <v>2175</v>
      </c>
    </row>
    <row r="149" spans="2:47" s="1" customFormat="1" ht="10">
      <c r="B149" s="34"/>
      <c r="C149" s="35"/>
      <c r="D149" s="196" t="s">
        <v>247</v>
      </c>
      <c r="E149" s="35"/>
      <c r="F149" s="197" t="s">
        <v>1368</v>
      </c>
      <c r="G149" s="35"/>
      <c r="H149" s="35"/>
      <c r="I149" s="113"/>
      <c r="J149" s="35"/>
      <c r="K149" s="35"/>
      <c r="L149" s="38"/>
      <c r="M149" s="198"/>
      <c r="N149" s="60"/>
      <c r="O149" s="60"/>
      <c r="P149" s="60"/>
      <c r="Q149" s="60"/>
      <c r="R149" s="60"/>
      <c r="S149" s="60"/>
      <c r="T149" s="61"/>
      <c r="AT149" s="17" t="s">
        <v>247</v>
      </c>
      <c r="AU149" s="17" t="s">
        <v>79</v>
      </c>
    </row>
    <row r="150" spans="2:51" s="12" customFormat="1" ht="10">
      <c r="B150" s="199"/>
      <c r="C150" s="200"/>
      <c r="D150" s="196" t="s">
        <v>249</v>
      </c>
      <c r="E150" s="201" t="s">
        <v>1</v>
      </c>
      <c r="F150" s="202" t="s">
        <v>140</v>
      </c>
      <c r="G150" s="200"/>
      <c r="H150" s="203">
        <v>10.278</v>
      </c>
      <c r="I150" s="204"/>
      <c r="J150" s="200"/>
      <c r="K150" s="200"/>
      <c r="L150" s="205"/>
      <c r="M150" s="259"/>
      <c r="N150" s="260"/>
      <c r="O150" s="260"/>
      <c r="P150" s="260"/>
      <c r="Q150" s="260"/>
      <c r="R150" s="260"/>
      <c r="S150" s="260"/>
      <c r="T150" s="261"/>
      <c r="AT150" s="209" t="s">
        <v>249</v>
      </c>
      <c r="AU150" s="209" t="s">
        <v>79</v>
      </c>
      <c r="AV150" s="12" t="s">
        <v>79</v>
      </c>
      <c r="AW150" s="12" t="s">
        <v>32</v>
      </c>
      <c r="AX150" s="12" t="s">
        <v>77</v>
      </c>
      <c r="AY150" s="209" t="s">
        <v>238</v>
      </c>
    </row>
    <row r="151" spans="2:12" s="1" customFormat="1" ht="7" customHeight="1">
      <c r="B151" s="46"/>
      <c r="C151" s="47"/>
      <c r="D151" s="47"/>
      <c r="E151" s="47"/>
      <c r="F151" s="47"/>
      <c r="G151" s="47"/>
      <c r="H151" s="47"/>
      <c r="I151" s="136"/>
      <c r="J151" s="47"/>
      <c r="K151" s="47"/>
      <c r="L151" s="38"/>
    </row>
  </sheetData>
  <sheetProtection algorithmName="SHA-512" hashValue="nVI5+RpUNm+DGDHk8kJyErTjkjbmvl+f1W53S9y6KWsluv6ybCS3WQvWCMr2OeVYgVWOm81Ec1gqQTtNaYC1Xw==" saltValue="GGZKJ+/3Ch+pOf3SSrA95gfQFXVhtaD2KzrSMhx30L707hMcizNCyYjpDIEUrnmLSIC7r6TeN6A0tQzxiLVuwA==" spinCount="100000" sheet="1" objects="1" scenarios="1" formatColumns="0" formatRows="0" autoFilter="0"/>
  <autoFilter ref="C92:K150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2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5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107</v>
      </c>
      <c r="AZ2" s="107" t="s">
        <v>2176</v>
      </c>
      <c r="BA2" s="107" t="s">
        <v>1</v>
      </c>
      <c r="BB2" s="107" t="s">
        <v>1</v>
      </c>
      <c r="BC2" s="107" t="s">
        <v>2177</v>
      </c>
      <c r="BD2" s="107" t="s">
        <v>79</v>
      </c>
    </row>
    <row r="3" spans="2:5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  <c r="AZ3" s="107" t="s">
        <v>2178</v>
      </c>
      <c r="BA3" s="107" t="s">
        <v>1</v>
      </c>
      <c r="BB3" s="107" t="s">
        <v>1</v>
      </c>
      <c r="BC3" s="107" t="s">
        <v>2179</v>
      </c>
      <c r="BD3" s="107" t="s">
        <v>79</v>
      </c>
    </row>
    <row r="4" spans="2:56" ht="25" customHeight="1">
      <c r="B4" s="20"/>
      <c r="D4" s="111" t="s">
        <v>127</v>
      </c>
      <c r="L4" s="20"/>
      <c r="M4" s="24" t="s">
        <v>10</v>
      </c>
      <c r="AT4" s="17" t="s">
        <v>4</v>
      </c>
      <c r="AZ4" s="107" t="s">
        <v>2180</v>
      </c>
      <c r="BA4" s="107" t="s">
        <v>1</v>
      </c>
      <c r="BB4" s="107" t="s">
        <v>1</v>
      </c>
      <c r="BC4" s="107" t="s">
        <v>2181</v>
      </c>
      <c r="BD4" s="107" t="s">
        <v>79</v>
      </c>
    </row>
    <row r="5" spans="2:56" ht="7" customHeight="1">
      <c r="B5" s="20"/>
      <c r="L5" s="20"/>
      <c r="AZ5" s="107" t="s">
        <v>2182</v>
      </c>
      <c r="BA5" s="107" t="s">
        <v>1</v>
      </c>
      <c r="BB5" s="107" t="s">
        <v>1</v>
      </c>
      <c r="BC5" s="107" t="s">
        <v>2183</v>
      </c>
      <c r="BD5" s="107" t="s">
        <v>79</v>
      </c>
    </row>
    <row r="6" spans="2:56" ht="12" customHeight="1">
      <c r="B6" s="20"/>
      <c r="D6" s="112" t="s">
        <v>17</v>
      </c>
      <c r="L6" s="20"/>
      <c r="AZ6" s="107" t="s">
        <v>2184</v>
      </c>
      <c r="BA6" s="107" t="s">
        <v>1</v>
      </c>
      <c r="BB6" s="107" t="s">
        <v>1</v>
      </c>
      <c r="BC6" s="107" t="s">
        <v>2185</v>
      </c>
      <c r="BD6" s="107" t="s">
        <v>79</v>
      </c>
    </row>
    <row r="7" spans="2:56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  <c r="AZ7" s="107" t="s">
        <v>2186</v>
      </c>
      <c r="BA7" s="107" t="s">
        <v>1</v>
      </c>
      <c r="BB7" s="107" t="s">
        <v>1</v>
      </c>
      <c r="BC7" s="107" t="s">
        <v>2185</v>
      </c>
      <c r="BD7" s="107" t="s">
        <v>79</v>
      </c>
    </row>
    <row r="8" spans="2:56" ht="12" customHeight="1">
      <c r="B8" s="20"/>
      <c r="D8" s="112" t="s">
        <v>136</v>
      </c>
      <c r="L8" s="20"/>
      <c r="AZ8" s="107" t="s">
        <v>2187</v>
      </c>
      <c r="BA8" s="107" t="s">
        <v>1</v>
      </c>
      <c r="BB8" s="107" t="s">
        <v>1</v>
      </c>
      <c r="BC8" s="107" t="s">
        <v>70</v>
      </c>
      <c r="BD8" s="107" t="s">
        <v>79</v>
      </c>
    </row>
    <row r="9" spans="2:56" s="1" customFormat="1" ht="14.5" customHeight="1">
      <c r="B9" s="38"/>
      <c r="E9" s="306" t="s">
        <v>2188</v>
      </c>
      <c r="F9" s="308"/>
      <c r="G9" s="308"/>
      <c r="H9" s="308"/>
      <c r="I9" s="113"/>
      <c r="L9" s="38"/>
      <c r="AZ9" s="107" t="s">
        <v>2189</v>
      </c>
      <c r="BA9" s="107" t="s">
        <v>1</v>
      </c>
      <c r="BB9" s="107" t="s">
        <v>1</v>
      </c>
      <c r="BC9" s="107" t="s">
        <v>2190</v>
      </c>
      <c r="BD9" s="107" t="s">
        <v>79</v>
      </c>
    </row>
    <row r="10" spans="2:56" s="1" customFormat="1" ht="12" customHeight="1">
      <c r="B10" s="38"/>
      <c r="D10" s="112" t="s">
        <v>142</v>
      </c>
      <c r="I10" s="113"/>
      <c r="L10" s="38"/>
      <c r="AZ10" s="107" t="s">
        <v>2191</v>
      </c>
      <c r="BA10" s="107" t="s">
        <v>1</v>
      </c>
      <c r="BB10" s="107" t="s">
        <v>1</v>
      </c>
      <c r="BC10" s="107" t="s">
        <v>2192</v>
      </c>
      <c r="BD10" s="107" t="s">
        <v>79</v>
      </c>
    </row>
    <row r="11" spans="2:56" s="1" customFormat="1" ht="37" customHeight="1">
      <c r="B11" s="38"/>
      <c r="E11" s="309" t="s">
        <v>145</v>
      </c>
      <c r="F11" s="308"/>
      <c r="G11" s="308"/>
      <c r="H11" s="308"/>
      <c r="I11" s="113"/>
      <c r="L11" s="38"/>
      <c r="AZ11" s="107" t="s">
        <v>179</v>
      </c>
      <c r="BA11" s="107" t="s">
        <v>1</v>
      </c>
      <c r="BB11" s="107" t="s">
        <v>1</v>
      </c>
      <c r="BC11" s="107" t="s">
        <v>2193</v>
      </c>
      <c r="BD11" s="107" t="s">
        <v>79</v>
      </c>
    </row>
    <row r="12" spans="2:56" s="1" customFormat="1" ht="10">
      <c r="B12" s="38"/>
      <c r="I12" s="113"/>
      <c r="L12" s="38"/>
      <c r="AZ12" s="107" t="s">
        <v>183</v>
      </c>
      <c r="BA12" s="107" t="s">
        <v>1</v>
      </c>
      <c r="BB12" s="107" t="s">
        <v>1</v>
      </c>
      <c r="BC12" s="107" t="s">
        <v>2194</v>
      </c>
      <c r="BD12" s="107" t="s">
        <v>79</v>
      </c>
    </row>
    <row r="13" spans="2:56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  <c r="AZ13" s="107" t="s">
        <v>2195</v>
      </c>
      <c r="BA13" s="107" t="s">
        <v>1</v>
      </c>
      <c r="BB13" s="107" t="s">
        <v>1</v>
      </c>
      <c r="BC13" s="107" t="s">
        <v>2196</v>
      </c>
      <c r="BD13" s="107" t="s">
        <v>79</v>
      </c>
    </row>
    <row r="14" spans="2:56" s="1" customFormat="1" ht="12" customHeight="1">
      <c r="B14" s="38"/>
      <c r="D14" s="112" t="s">
        <v>21</v>
      </c>
      <c r="F14" s="17" t="s">
        <v>22</v>
      </c>
      <c r="I14" s="114" t="s">
        <v>23</v>
      </c>
      <c r="J14" s="115" t="str">
        <f>'Rekapitulace stavby'!AN8</f>
        <v>4. 1. 2019</v>
      </c>
      <c r="L14" s="38"/>
      <c r="AZ14" s="107" t="s">
        <v>2197</v>
      </c>
      <c r="BA14" s="107" t="s">
        <v>1</v>
      </c>
      <c r="BB14" s="107" t="s">
        <v>1</v>
      </c>
      <c r="BC14" s="107" t="s">
        <v>2198</v>
      </c>
      <c r="BD14" s="107" t="s">
        <v>79</v>
      </c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ROUND(J97,2)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ROUND((SUM(BE97:BE291)),2)</f>
        <v>0</v>
      </c>
      <c r="I35" s="125">
        <v>0.21</v>
      </c>
      <c r="J35" s="124">
        <f>ROUND(((SUM(BE97:BE291))*I35),2)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ROUND((SUM(BF97:BF291)),2)</f>
        <v>0</v>
      </c>
      <c r="I36" s="125">
        <v>0.15</v>
      </c>
      <c r="J36" s="124">
        <f>ROUND(((SUM(BF97:BF291))*I36),2)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ROUND((SUM(BG97:BG291)),2)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ROUND((SUM(BH97:BH291)),2)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ROUND((SUM(BI97:BI291)),2)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2188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stav - Předpokládaný soupis stavebních prací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>Dobrošov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J97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203</v>
      </c>
      <c r="E64" s="148"/>
      <c r="F64" s="148"/>
      <c r="G64" s="148"/>
      <c r="H64" s="148"/>
      <c r="I64" s="149"/>
      <c r="J64" s="150">
        <f>J98</f>
        <v>0</v>
      </c>
      <c r="K64" s="146"/>
      <c r="L64" s="151"/>
    </row>
    <row r="65" spans="2:12" s="9" customFormat="1" ht="19.9" customHeight="1">
      <c r="B65" s="152"/>
      <c r="C65" s="94"/>
      <c r="D65" s="153" t="s">
        <v>204</v>
      </c>
      <c r="E65" s="154"/>
      <c r="F65" s="154"/>
      <c r="G65" s="154"/>
      <c r="H65" s="154"/>
      <c r="I65" s="155"/>
      <c r="J65" s="156">
        <f>J99</f>
        <v>0</v>
      </c>
      <c r="K65" s="94"/>
      <c r="L65" s="157"/>
    </row>
    <row r="66" spans="2:12" s="9" customFormat="1" ht="19.9" customHeight="1">
      <c r="B66" s="152"/>
      <c r="C66" s="94"/>
      <c r="D66" s="153" t="s">
        <v>205</v>
      </c>
      <c r="E66" s="154"/>
      <c r="F66" s="154"/>
      <c r="G66" s="154"/>
      <c r="H66" s="154"/>
      <c r="I66" s="155"/>
      <c r="J66" s="156">
        <f>J150</f>
        <v>0</v>
      </c>
      <c r="K66" s="94"/>
      <c r="L66" s="157"/>
    </row>
    <row r="67" spans="2:12" s="9" customFormat="1" ht="19.9" customHeight="1">
      <c r="B67" s="152"/>
      <c r="C67" s="94"/>
      <c r="D67" s="153" t="s">
        <v>206</v>
      </c>
      <c r="E67" s="154"/>
      <c r="F67" s="154"/>
      <c r="G67" s="154"/>
      <c r="H67" s="154"/>
      <c r="I67" s="155"/>
      <c r="J67" s="156">
        <f>J167</f>
        <v>0</v>
      </c>
      <c r="K67" s="94"/>
      <c r="L67" s="157"/>
    </row>
    <row r="68" spans="2:12" s="9" customFormat="1" ht="19.9" customHeight="1">
      <c r="B68" s="152"/>
      <c r="C68" s="94"/>
      <c r="D68" s="153" t="s">
        <v>1512</v>
      </c>
      <c r="E68" s="154"/>
      <c r="F68" s="154"/>
      <c r="G68" s="154"/>
      <c r="H68" s="154"/>
      <c r="I68" s="155"/>
      <c r="J68" s="156">
        <f>J171</f>
        <v>0</v>
      </c>
      <c r="K68" s="94"/>
      <c r="L68" s="157"/>
    </row>
    <row r="69" spans="2:12" s="9" customFormat="1" ht="19.9" customHeight="1">
      <c r="B69" s="152"/>
      <c r="C69" s="94"/>
      <c r="D69" s="153" t="s">
        <v>209</v>
      </c>
      <c r="E69" s="154"/>
      <c r="F69" s="154"/>
      <c r="G69" s="154"/>
      <c r="H69" s="154"/>
      <c r="I69" s="155"/>
      <c r="J69" s="156">
        <f>J202</f>
        <v>0</v>
      </c>
      <c r="K69" s="94"/>
      <c r="L69" s="157"/>
    </row>
    <row r="70" spans="2:12" s="9" customFormat="1" ht="19.9" customHeight="1">
      <c r="B70" s="152"/>
      <c r="C70" s="94"/>
      <c r="D70" s="153" t="s">
        <v>210</v>
      </c>
      <c r="E70" s="154"/>
      <c r="F70" s="154"/>
      <c r="G70" s="154"/>
      <c r="H70" s="154"/>
      <c r="I70" s="155"/>
      <c r="J70" s="156">
        <f>J235</f>
        <v>0</v>
      </c>
      <c r="K70" s="94"/>
      <c r="L70" s="157"/>
    </row>
    <row r="71" spans="2:12" s="9" customFormat="1" ht="19.9" customHeight="1">
      <c r="B71" s="152"/>
      <c r="C71" s="94"/>
      <c r="D71" s="153" t="s">
        <v>211</v>
      </c>
      <c r="E71" s="154"/>
      <c r="F71" s="154"/>
      <c r="G71" s="154"/>
      <c r="H71" s="154"/>
      <c r="I71" s="155"/>
      <c r="J71" s="156">
        <f>J248</f>
        <v>0</v>
      </c>
      <c r="K71" s="94"/>
      <c r="L71" s="157"/>
    </row>
    <row r="72" spans="2:12" s="8" customFormat="1" ht="25" customHeight="1">
      <c r="B72" s="145"/>
      <c r="C72" s="146"/>
      <c r="D72" s="147" t="s">
        <v>212</v>
      </c>
      <c r="E72" s="148"/>
      <c r="F72" s="148"/>
      <c r="G72" s="148"/>
      <c r="H72" s="148"/>
      <c r="I72" s="149"/>
      <c r="J72" s="150">
        <f>J253</f>
        <v>0</v>
      </c>
      <c r="K72" s="146"/>
      <c r="L72" s="151"/>
    </row>
    <row r="73" spans="2:12" s="9" customFormat="1" ht="19.9" customHeight="1">
      <c r="B73" s="152"/>
      <c r="C73" s="94"/>
      <c r="D73" s="153" t="s">
        <v>215</v>
      </c>
      <c r="E73" s="154"/>
      <c r="F73" s="154"/>
      <c r="G73" s="154"/>
      <c r="H73" s="154"/>
      <c r="I73" s="155"/>
      <c r="J73" s="156">
        <f>J254</f>
        <v>0</v>
      </c>
      <c r="K73" s="94"/>
      <c r="L73" s="157"/>
    </row>
    <row r="74" spans="2:12" s="9" customFormat="1" ht="19.9" customHeight="1">
      <c r="B74" s="152"/>
      <c r="C74" s="94"/>
      <c r="D74" s="153" t="s">
        <v>218</v>
      </c>
      <c r="E74" s="154"/>
      <c r="F74" s="154"/>
      <c r="G74" s="154"/>
      <c r="H74" s="154"/>
      <c r="I74" s="155"/>
      <c r="J74" s="156">
        <f>J269</f>
        <v>0</v>
      </c>
      <c r="K74" s="94"/>
      <c r="L74" s="157"/>
    </row>
    <row r="75" spans="2:12" s="9" customFormat="1" ht="19.9" customHeight="1">
      <c r="B75" s="152"/>
      <c r="C75" s="94"/>
      <c r="D75" s="153" t="s">
        <v>220</v>
      </c>
      <c r="E75" s="154"/>
      <c r="F75" s="154"/>
      <c r="G75" s="154"/>
      <c r="H75" s="154"/>
      <c r="I75" s="155"/>
      <c r="J75" s="156">
        <f>J285</f>
        <v>0</v>
      </c>
      <c r="K75" s="94"/>
      <c r="L75" s="157"/>
    </row>
    <row r="76" spans="2:12" s="1" customFormat="1" ht="21.75" customHeight="1">
      <c r="B76" s="34"/>
      <c r="C76" s="35"/>
      <c r="D76" s="35"/>
      <c r="E76" s="35"/>
      <c r="F76" s="35"/>
      <c r="G76" s="35"/>
      <c r="H76" s="35"/>
      <c r="I76" s="113"/>
      <c r="J76" s="35"/>
      <c r="K76" s="35"/>
      <c r="L76" s="38"/>
    </row>
    <row r="77" spans="2:12" s="1" customFormat="1" ht="7" customHeight="1">
      <c r="B77" s="46"/>
      <c r="C77" s="47"/>
      <c r="D77" s="47"/>
      <c r="E77" s="47"/>
      <c r="F77" s="47"/>
      <c r="G77" s="47"/>
      <c r="H77" s="47"/>
      <c r="I77" s="136"/>
      <c r="J77" s="47"/>
      <c r="K77" s="47"/>
      <c r="L77" s="38"/>
    </row>
    <row r="81" spans="2:12" s="1" customFormat="1" ht="7" customHeight="1">
      <c r="B81" s="48"/>
      <c r="C81" s="49"/>
      <c r="D81" s="49"/>
      <c r="E81" s="49"/>
      <c r="F81" s="49"/>
      <c r="G81" s="49"/>
      <c r="H81" s="49"/>
      <c r="I81" s="139"/>
      <c r="J81" s="49"/>
      <c r="K81" s="49"/>
      <c r="L81" s="38"/>
    </row>
    <row r="82" spans="2:12" s="1" customFormat="1" ht="25" customHeight="1">
      <c r="B82" s="34"/>
      <c r="C82" s="23" t="s">
        <v>223</v>
      </c>
      <c r="D82" s="35"/>
      <c r="E82" s="35"/>
      <c r="F82" s="35"/>
      <c r="G82" s="35"/>
      <c r="H82" s="35"/>
      <c r="I82" s="113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38"/>
    </row>
    <row r="84" spans="2:12" s="1" customFormat="1" ht="12" customHeight="1">
      <c r="B84" s="34"/>
      <c r="C84" s="29" t="s">
        <v>17</v>
      </c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14.5" customHeight="1">
      <c r="B85" s="34"/>
      <c r="C85" s="35"/>
      <c r="D85" s="35"/>
      <c r="E85" s="313" t="str">
        <f>E7</f>
        <v>Revitalizace a zatraktivnění pevnosti - Stavební úpravy pevnostních objektů</v>
      </c>
      <c r="F85" s="314"/>
      <c r="G85" s="314"/>
      <c r="H85" s="314"/>
      <c r="I85" s="113"/>
      <c r="J85" s="35"/>
      <c r="K85" s="35"/>
      <c r="L85" s="38"/>
    </row>
    <row r="86" spans="2:12" ht="12" customHeight="1">
      <c r="B86" s="21"/>
      <c r="C86" s="29" t="s">
        <v>136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4.5" customHeight="1">
      <c r="B87" s="34"/>
      <c r="C87" s="35"/>
      <c r="D87" s="35"/>
      <c r="E87" s="313" t="s">
        <v>2188</v>
      </c>
      <c r="F87" s="280"/>
      <c r="G87" s="280"/>
      <c r="H87" s="280"/>
      <c r="I87" s="113"/>
      <c r="J87" s="35"/>
      <c r="K87" s="35"/>
      <c r="L87" s="38"/>
    </row>
    <row r="88" spans="2:12" s="1" customFormat="1" ht="12" customHeight="1">
      <c r="B88" s="34"/>
      <c r="C88" s="29" t="s">
        <v>142</v>
      </c>
      <c r="D88" s="35"/>
      <c r="E88" s="35"/>
      <c r="F88" s="35"/>
      <c r="G88" s="35"/>
      <c r="H88" s="35"/>
      <c r="I88" s="113"/>
      <c r="J88" s="35"/>
      <c r="K88" s="35"/>
      <c r="L88" s="38"/>
    </row>
    <row r="89" spans="2:12" s="1" customFormat="1" ht="14.5" customHeight="1">
      <c r="B89" s="34"/>
      <c r="C89" s="35"/>
      <c r="D89" s="35"/>
      <c r="E89" s="281" t="str">
        <f>E11</f>
        <v>stav - Předpokládaný soupis stavebních prací</v>
      </c>
      <c r="F89" s="280"/>
      <c r="G89" s="280"/>
      <c r="H89" s="280"/>
      <c r="I89" s="113"/>
      <c r="J89" s="35"/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3"/>
      <c r="J90" s="35"/>
      <c r="K90" s="35"/>
      <c r="L90" s="38"/>
    </row>
    <row r="91" spans="2:12" s="1" customFormat="1" ht="12" customHeight="1">
      <c r="B91" s="34"/>
      <c r="C91" s="29" t="s">
        <v>21</v>
      </c>
      <c r="D91" s="35"/>
      <c r="E91" s="35"/>
      <c r="F91" s="27" t="str">
        <f>F14</f>
        <v>Dobrošov</v>
      </c>
      <c r="G91" s="35"/>
      <c r="H91" s="35"/>
      <c r="I91" s="114" t="s">
        <v>23</v>
      </c>
      <c r="J91" s="55" t="str">
        <f>IF(J14="","",J14)</f>
        <v>4. 1. 2019</v>
      </c>
      <c r="K91" s="35"/>
      <c r="L91" s="38"/>
    </row>
    <row r="92" spans="2:12" s="1" customFormat="1" ht="7" customHeight="1">
      <c r="B92" s="34"/>
      <c r="C92" s="35"/>
      <c r="D92" s="35"/>
      <c r="E92" s="35"/>
      <c r="F92" s="35"/>
      <c r="G92" s="35"/>
      <c r="H92" s="35"/>
      <c r="I92" s="113"/>
      <c r="J92" s="35"/>
      <c r="K92" s="35"/>
      <c r="L92" s="38"/>
    </row>
    <row r="93" spans="2:12" s="1" customFormat="1" ht="12.4" customHeight="1">
      <c r="B93" s="34"/>
      <c r="C93" s="29" t="s">
        <v>25</v>
      </c>
      <c r="D93" s="35"/>
      <c r="E93" s="35"/>
      <c r="F93" s="27" t="str">
        <f>E17</f>
        <v xml:space="preserve"> </v>
      </c>
      <c r="G93" s="35"/>
      <c r="H93" s="35"/>
      <c r="I93" s="114" t="s">
        <v>31</v>
      </c>
      <c r="J93" s="32" t="str">
        <f>E23</f>
        <v xml:space="preserve"> </v>
      </c>
      <c r="K93" s="35"/>
      <c r="L93" s="38"/>
    </row>
    <row r="94" spans="2:12" s="1" customFormat="1" ht="12.4" customHeight="1">
      <c r="B94" s="34"/>
      <c r="C94" s="29" t="s">
        <v>29</v>
      </c>
      <c r="D94" s="35"/>
      <c r="E94" s="35"/>
      <c r="F94" s="27" t="str">
        <f>IF(E20="","",E20)</f>
        <v>Vyplň údaj</v>
      </c>
      <c r="G94" s="35"/>
      <c r="H94" s="35"/>
      <c r="I94" s="114" t="s">
        <v>33</v>
      </c>
      <c r="J94" s="32" t="str">
        <f>E26</f>
        <v xml:space="preserve"> </v>
      </c>
      <c r="K94" s="35"/>
      <c r="L94" s="38"/>
    </row>
    <row r="95" spans="2:12" s="1" customFormat="1" ht="10.25" customHeight="1">
      <c r="B95" s="34"/>
      <c r="C95" s="35"/>
      <c r="D95" s="35"/>
      <c r="E95" s="35"/>
      <c r="F95" s="35"/>
      <c r="G95" s="35"/>
      <c r="H95" s="35"/>
      <c r="I95" s="113"/>
      <c r="J95" s="35"/>
      <c r="K95" s="35"/>
      <c r="L95" s="38"/>
    </row>
    <row r="96" spans="2:20" s="10" customFormat="1" ht="29.25" customHeight="1">
      <c r="B96" s="158"/>
      <c r="C96" s="159" t="s">
        <v>224</v>
      </c>
      <c r="D96" s="160" t="s">
        <v>55</v>
      </c>
      <c r="E96" s="160" t="s">
        <v>51</v>
      </c>
      <c r="F96" s="160" t="s">
        <v>52</v>
      </c>
      <c r="G96" s="160" t="s">
        <v>225</v>
      </c>
      <c r="H96" s="160" t="s">
        <v>226</v>
      </c>
      <c r="I96" s="161" t="s">
        <v>227</v>
      </c>
      <c r="J96" s="160" t="s">
        <v>200</v>
      </c>
      <c r="K96" s="162" t="s">
        <v>228</v>
      </c>
      <c r="L96" s="163"/>
      <c r="M96" s="64" t="s">
        <v>1</v>
      </c>
      <c r="N96" s="65" t="s">
        <v>40</v>
      </c>
      <c r="O96" s="65" t="s">
        <v>229</v>
      </c>
      <c r="P96" s="65" t="s">
        <v>230</v>
      </c>
      <c r="Q96" s="65" t="s">
        <v>231</v>
      </c>
      <c r="R96" s="65" t="s">
        <v>232</v>
      </c>
      <c r="S96" s="65" t="s">
        <v>233</v>
      </c>
      <c r="T96" s="66" t="s">
        <v>234</v>
      </c>
    </row>
    <row r="97" spans="2:63" s="1" customFormat="1" ht="22.75" customHeight="1">
      <c r="B97" s="34"/>
      <c r="C97" s="71" t="s">
        <v>235</v>
      </c>
      <c r="D97" s="35"/>
      <c r="E97" s="35"/>
      <c r="F97" s="35"/>
      <c r="G97" s="35"/>
      <c r="H97" s="35"/>
      <c r="I97" s="113"/>
      <c r="J97" s="164">
        <f>BK97</f>
        <v>0</v>
      </c>
      <c r="K97" s="35"/>
      <c r="L97" s="38"/>
      <c r="M97" s="67"/>
      <c r="N97" s="68"/>
      <c r="O97" s="68"/>
      <c r="P97" s="165">
        <f>P98+P253</f>
        <v>0</v>
      </c>
      <c r="Q97" s="68"/>
      <c r="R97" s="165">
        <f>R98+R253</f>
        <v>654.11637697</v>
      </c>
      <c r="S97" s="68"/>
      <c r="T97" s="166">
        <f>T98+T253</f>
        <v>273.8194665</v>
      </c>
      <c r="AT97" s="17" t="s">
        <v>69</v>
      </c>
      <c r="AU97" s="17" t="s">
        <v>202</v>
      </c>
      <c r="BK97" s="167">
        <f>BK98+BK253</f>
        <v>0</v>
      </c>
    </row>
    <row r="98" spans="2:63" s="11" customFormat="1" ht="25.9" customHeight="1">
      <c r="B98" s="168"/>
      <c r="C98" s="169"/>
      <c r="D98" s="170" t="s">
        <v>69</v>
      </c>
      <c r="E98" s="171" t="s">
        <v>236</v>
      </c>
      <c r="F98" s="171" t="s">
        <v>237</v>
      </c>
      <c r="G98" s="169"/>
      <c r="H98" s="169"/>
      <c r="I98" s="172"/>
      <c r="J98" s="173">
        <f>BK98</f>
        <v>0</v>
      </c>
      <c r="K98" s="169"/>
      <c r="L98" s="174"/>
      <c r="M98" s="175"/>
      <c r="N98" s="176"/>
      <c r="O98" s="176"/>
      <c r="P98" s="177">
        <f>P99+P150+P167+P171+P202+P235+P248</f>
        <v>0</v>
      </c>
      <c r="Q98" s="176"/>
      <c r="R98" s="177">
        <f>R99+R150+R167+R171+R202+R235+R248</f>
        <v>653.1863283</v>
      </c>
      <c r="S98" s="176"/>
      <c r="T98" s="178">
        <f>T99+T150+T167+T171+T202+T235+T248</f>
        <v>273.8194665</v>
      </c>
      <c r="AR98" s="179" t="s">
        <v>77</v>
      </c>
      <c r="AT98" s="180" t="s">
        <v>69</v>
      </c>
      <c r="AU98" s="180" t="s">
        <v>70</v>
      </c>
      <c r="AY98" s="179" t="s">
        <v>238</v>
      </c>
      <c r="BK98" s="181">
        <f>BK99+BK150+BK167+BK171+BK202+BK235+BK248</f>
        <v>0</v>
      </c>
    </row>
    <row r="99" spans="2:63" s="11" customFormat="1" ht="22.75" customHeight="1">
      <c r="B99" s="168"/>
      <c r="C99" s="169"/>
      <c r="D99" s="170" t="s">
        <v>69</v>
      </c>
      <c r="E99" s="182" t="s">
        <v>77</v>
      </c>
      <c r="F99" s="182" t="s">
        <v>239</v>
      </c>
      <c r="G99" s="169"/>
      <c r="H99" s="169"/>
      <c r="I99" s="172"/>
      <c r="J99" s="183">
        <f>BK99</f>
        <v>0</v>
      </c>
      <c r="K99" s="169"/>
      <c r="L99" s="174"/>
      <c r="M99" s="175"/>
      <c r="N99" s="176"/>
      <c r="O99" s="176"/>
      <c r="P99" s="177">
        <f>SUM(P100:P149)</f>
        <v>0</v>
      </c>
      <c r="Q99" s="176"/>
      <c r="R99" s="177">
        <f>SUM(R100:R149)</f>
        <v>0</v>
      </c>
      <c r="S99" s="176"/>
      <c r="T99" s="178">
        <f>SUM(T100:T149)</f>
        <v>230.77396649999997</v>
      </c>
      <c r="AR99" s="179" t="s">
        <v>77</v>
      </c>
      <c r="AT99" s="180" t="s">
        <v>69</v>
      </c>
      <c r="AU99" s="180" t="s">
        <v>77</v>
      </c>
      <c r="AY99" s="179" t="s">
        <v>238</v>
      </c>
      <c r="BK99" s="181">
        <f>SUM(BK100:BK149)</f>
        <v>0</v>
      </c>
    </row>
    <row r="100" spans="2:65" s="1" customFormat="1" ht="19" customHeight="1">
      <c r="B100" s="34"/>
      <c r="C100" s="184" t="s">
        <v>77</v>
      </c>
      <c r="D100" s="184" t="s">
        <v>240</v>
      </c>
      <c r="E100" s="185" t="s">
        <v>2199</v>
      </c>
      <c r="F100" s="186" t="s">
        <v>2200</v>
      </c>
      <c r="G100" s="187" t="s">
        <v>357</v>
      </c>
      <c r="H100" s="188">
        <v>708.983</v>
      </c>
      <c r="I100" s="189"/>
      <c r="J100" s="190">
        <f>ROUND(I100*H100,2)</f>
        <v>0</v>
      </c>
      <c r="K100" s="186" t="s">
        <v>244</v>
      </c>
      <c r="L100" s="38"/>
      <c r="M100" s="191" t="s">
        <v>1</v>
      </c>
      <c r="N100" s="192" t="s">
        <v>41</v>
      </c>
      <c r="O100" s="60"/>
      <c r="P100" s="193">
        <f>O100*H100</f>
        <v>0</v>
      </c>
      <c r="Q100" s="193">
        <v>0</v>
      </c>
      <c r="R100" s="193">
        <f>Q100*H100</f>
        <v>0</v>
      </c>
      <c r="S100" s="193">
        <v>0.0255</v>
      </c>
      <c r="T100" s="194">
        <f>S100*H100</f>
        <v>18.079066499999996</v>
      </c>
      <c r="AR100" s="17" t="s">
        <v>245</v>
      </c>
      <c r="AT100" s="17" t="s">
        <v>240</v>
      </c>
      <c r="AU100" s="17" t="s">
        <v>79</v>
      </c>
      <c r="AY100" s="17" t="s">
        <v>238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7" t="s">
        <v>77</v>
      </c>
      <c r="BK100" s="195">
        <f>ROUND(I100*H100,2)</f>
        <v>0</v>
      </c>
      <c r="BL100" s="17" t="s">
        <v>245</v>
      </c>
      <c r="BM100" s="17" t="s">
        <v>2201</v>
      </c>
    </row>
    <row r="101" spans="2:47" s="1" customFormat="1" ht="36">
      <c r="B101" s="34"/>
      <c r="C101" s="35"/>
      <c r="D101" s="196" t="s">
        <v>247</v>
      </c>
      <c r="E101" s="35"/>
      <c r="F101" s="197" t="s">
        <v>2202</v>
      </c>
      <c r="G101" s="35"/>
      <c r="H101" s="35"/>
      <c r="I101" s="113"/>
      <c r="J101" s="35"/>
      <c r="K101" s="35"/>
      <c r="L101" s="38"/>
      <c r="M101" s="198"/>
      <c r="N101" s="60"/>
      <c r="O101" s="60"/>
      <c r="P101" s="60"/>
      <c r="Q101" s="60"/>
      <c r="R101" s="60"/>
      <c r="S101" s="60"/>
      <c r="T101" s="61"/>
      <c r="AT101" s="17" t="s">
        <v>247</v>
      </c>
      <c r="AU101" s="17" t="s">
        <v>79</v>
      </c>
    </row>
    <row r="102" spans="2:51" s="14" customFormat="1" ht="10">
      <c r="B102" s="232"/>
      <c r="C102" s="233"/>
      <c r="D102" s="196" t="s">
        <v>249</v>
      </c>
      <c r="E102" s="234" t="s">
        <v>1</v>
      </c>
      <c r="F102" s="235" t="s">
        <v>2203</v>
      </c>
      <c r="G102" s="233"/>
      <c r="H102" s="234" t="s">
        <v>1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249</v>
      </c>
      <c r="AU102" s="241" t="s">
        <v>79</v>
      </c>
      <c r="AV102" s="14" t="s">
        <v>77</v>
      </c>
      <c r="AW102" s="14" t="s">
        <v>32</v>
      </c>
      <c r="AX102" s="14" t="s">
        <v>70</v>
      </c>
      <c r="AY102" s="241" t="s">
        <v>238</v>
      </c>
    </row>
    <row r="103" spans="2:51" s="12" customFormat="1" ht="10">
      <c r="B103" s="199"/>
      <c r="C103" s="200"/>
      <c r="D103" s="196" t="s">
        <v>249</v>
      </c>
      <c r="E103" s="201" t="s">
        <v>1</v>
      </c>
      <c r="F103" s="202" t="s">
        <v>2204</v>
      </c>
      <c r="G103" s="200"/>
      <c r="H103" s="203">
        <v>44.9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249</v>
      </c>
      <c r="AU103" s="209" t="s">
        <v>79</v>
      </c>
      <c r="AV103" s="12" t="s">
        <v>79</v>
      </c>
      <c r="AW103" s="12" t="s">
        <v>32</v>
      </c>
      <c r="AX103" s="12" t="s">
        <v>70</v>
      </c>
      <c r="AY103" s="209" t="s">
        <v>238</v>
      </c>
    </row>
    <row r="104" spans="2:51" s="12" customFormat="1" ht="10">
      <c r="B104" s="199"/>
      <c r="C104" s="200"/>
      <c r="D104" s="196" t="s">
        <v>249</v>
      </c>
      <c r="E104" s="201" t="s">
        <v>1</v>
      </c>
      <c r="F104" s="202" t="s">
        <v>2205</v>
      </c>
      <c r="G104" s="200"/>
      <c r="H104" s="203">
        <v>101.439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249</v>
      </c>
      <c r="AU104" s="209" t="s">
        <v>79</v>
      </c>
      <c r="AV104" s="12" t="s">
        <v>79</v>
      </c>
      <c r="AW104" s="12" t="s">
        <v>32</v>
      </c>
      <c r="AX104" s="12" t="s">
        <v>70</v>
      </c>
      <c r="AY104" s="209" t="s">
        <v>238</v>
      </c>
    </row>
    <row r="105" spans="2:51" s="12" customFormat="1" ht="10">
      <c r="B105" s="199"/>
      <c r="C105" s="200"/>
      <c r="D105" s="196" t="s">
        <v>249</v>
      </c>
      <c r="E105" s="201" t="s">
        <v>1</v>
      </c>
      <c r="F105" s="202" t="s">
        <v>2206</v>
      </c>
      <c r="G105" s="200"/>
      <c r="H105" s="203">
        <v>101.471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249</v>
      </c>
      <c r="AU105" s="209" t="s">
        <v>79</v>
      </c>
      <c r="AV105" s="12" t="s">
        <v>79</v>
      </c>
      <c r="AW105" s="12" t="s">
        <v>32</v>
      </c>
      <c r="AX105" s="12" t="s">
        <v>70</v>
      </c>
      <c r="AY105" s="209" t="s">
        <v>238</v>
      </c>
    </row>
    <row r="106" spans="2:51" s="15" customFormat="1" ht="10">
      <c r="B106" s="248"/>
      <c r="C106" s="249"/>
      <c r="D106" s="196" t="s">
        <v>249</v>
      </c>
      <c r="E106" s="250" t="s">
        <v>2189</v>
      </c>
      <c r="F106" s="251" t="s">
        <v>1923</v>
      </c>
      <c r="G106" s="249"/>
      <c r="H106" s="252">
        <v>247.81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249</v>
      </c>
      <c r="AU106" s="258" t="s">
        <v>79</v>
      </c>
      <c r="AV106" s="15" t="s">
        <v>258</v>
      </c>
      <c r="AW106" s="15" t="s">
        <v>32</v>
      </c>
      <c r="AX106" s="15" t="s">
        <v>70</v>
      </c>
      <c r="AY106" s="258" t="s">
        <v>238</v>
      </c>
    </row>
    <row r="107" spans="2:51" s="14" customFormat="1" ht="10">
      <c r="B107" s="232"/>
      <c r="C107" s="233"/>
      <c r="D107" s="196" t="s">
        <v>249</v>
      </c>
      <c r="E107" s="234" t="s">
        <v>1</v>
      </c>
      <c r="F107" s="235" t="s">
        <v>2207</v>
      </c>
      <c r="G107" s="233"/>
      <c r="H107" s="234" t="s">
        <v>1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249</v>
      </c>
      <c r="AU107" s="241" t="s">
        <v>79</v>
      </c>
      <c r="AV107" s="14" t="s">
        <v>77</v>
      </c>
      <c r="AW107" s="14" t="s">
        <v>32</v>
      </c>
      <c r="AX107" s="14" t="s">
        <v>70</v>
      </c>
      <c r="AY107" s="241" t="s">
        <v>238</v>
      </c>
    </row>
    <row r="108" spans="2:51" s="12" customFormat="1" ht="10">
      <c r="B108" s="199"/>
      <c r="C108" s="200"/>
      <c r="D108" s="196" t="s">
        <v>249</v>
      </c>
      <c r="E108" s="201" t="s">
        <v>1</v>
      </c>
      <c r="F108" s="202" t="s">
        <v>2208</v>
      </c>
      <c r="G108" s="200"/>
      <c r="H108" s="203">
        <v>146.185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249</v>
      </c>
      <c r="AU108" s="209" t="s">
        <v>79</v>
      </c>
      <c r="AV108" s="12" t="s">
        <v>79</v>
      </c>
      <c r="AW108" s="12" t="s">
        <v>32</v>
      </c>
      <c r="AX108" s="12" t="s">
        <v>70</v>
      </c>
      <c r="AY108" s="209" t="s">
        <v>238</v>
      </c>
    </row>
    <row r="109" spans="2:51" s="12" customFormat="1" ht="10">
      <c r="B109" s="199"/>
      <c r="C109" s="200"/>
      <c r="D109" s="196" t="s">
        <v>249</v>
      </c>
      <c r="E109" s="201" t="s">
        <v>1</v>
      </c>
      <c r="F109" s="202" t="s">
        <v>2209</v>
      </c>
      <c r="G109" s="200"/>
      <c r="H109" s="203">
        <v>34.495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249</v>
      </c>
      <c r="AU109" s="209" t="s">
        <v>79</v>
      </c>
      <c r="AV109" s="12" t="s">
        <v>79</v>
      </c>
      <c r="AW109" s="12" t="s">
        <v>32</v>
      </c>
      <c r="AX109" s="12" t="s">
        <v>70</v>
      </c>
      <c r="AY109" s="209" t="s">
        <v>238</v>
      </c>
    </row>
    <row r="110" spans="2:51" s="14" customFormat="1" ht="10">
      <c r="B110" s="232"/>
      <c r="C110" s="233"/>
      <c r="D110" s="196" t="s">
        <v>249</v>
      </c>
      <c r="E110" s="234" t="s">
        <v>1</v>
      </c>
      <c r="F110" s="235" t="s">
        <v>2210</v>
      </c>
      <c r="G110" s="233"/>
      <c r="H110" s="234" t="s">
        <v>1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249</v>
      </c>
      <c r="AU110" s="241" t="s">
        <v>79</v>
      </c>
      <c r="AV110" s="14" t="s">
        <v>77</v>
      </c>
      <c r="AW110" s="14" t="s">
        <v>32</v>
      </c>
      <c r="AX110" s="14" t="s">
        <v>70</v>
      </c>
      <c r="AY110" s="241" t="s">
        <v>238</v>
      </c>
    </row>
    <row r="111" spans="2:51" s="12" customFormat="1" ht="20">
      <c r="B111" s="199"/>
      <c r="C111" s="200"/>
      <c r="D111" s="196" t="s">
        <v>249</v>
      </c>
      <c r="E111" s="201" t="s">
        <v>1</v>
      </c>
      <c r="F111" s="202" t="s">
        <v>2211</v>
      </c>
      <c r="G111" s="200"/>
      <c r="H111" s="203">
        <v>232.425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249</v>
      </c>
      <c r="AU111" s="209" t="s">
        <v>79</v>
      </c>
      <c r="AV111" s="12" t="s">
        <v>79</v>
      </c>
      <c r="AW111" s="12" t="s">
        <v>32</v>
      </c>
      <c r="AX111" s="12" t="s">
        <v>70</v>
      </c>
      <c r="AY111" s="209" t="s">
        <v>238</v>
      </c>
    </row>
    <row r="112" spans="2:51" s="12" customFormat="1" ht="10">
      <c r="B112" s="199"/>
      <c r="C112" s="200"/>
      <c r="D112" s="196" t="s">
        <v>249</v>
      </c>
      <c r="E112" s="201" t="s">
        <v>1</v>
      </c>
      <c r="F112" s="202" t="s">
        <v>2212</v>
      </c>
      <c r="G112" s="200"/>
      <c r="H112" s="203">
        <v>48.068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249</v>
      </c>
      <c r="AU112" s="209" t="s">
        <v>79</v>
      </c>
      <c r="AV112" s="12" t="s">
        <v>79</v>
      </c>
      <c r="AW112" s="12" t="s">
        <v>32</v>
      </c>
      <c r="AX112" s="12" t="s">
        <v>70</v>
      </c>
      <c r="AY112" s="209" t="s">
        <v>238</v>
      </c>
    </row>
    <row r="113" spans="2:51" s="15" customFormat="1" ht="10">
      <c r="B113" s="248"/>
      <c r="C113" s="249"/>
      <c r="D113" s="196" t="s">
        <v>249</v>
      </c>
      <c r="E113" s="250" t="s">
        <v>2191</v>
      </c>
      <c r="F113" s="251" t="s">
        <v>1923</v>
      </c>
      <c r="G113" s="249"/>
      <c r="H113" s="252">
        <v>461.173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249</v>
      </c>
      <c r="AU113" s="258" t="s">
        <v>79</v>
      </c>
      <c r="AV113" s="15" t="s">
        <v>258</v>
      </c>
      <c r="AW113" s="15" t="s">
        <v>32</v>
      </c>
      <c r="AX113" s="15" t="s">
        <v>70</v>
      </c>
      <c r="AY113" s="258" t="s">
        <v>238</v>
      </c>
    </row>
    <row r="114" spans="2:51" s="13" customFormat="1" ht="10">
      <c r="B114" s="210"/>
      <c r="C114" s="211"/>
      <c r="D114" s="196" t="s">
        <v>249</v>
      </c>
      <c r="E114" s="212" t="s">
        <v>1</v>
      </c>
      <c r="F114" s="213" t="s">
        <v>252</v>
      </c>
      <c r="G114" s="211"/>
      <c r="H114" s="214">
        <v>708.983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249</v>
      </c>
      <c r="AU114" s="220" t="s">
        <v>79</v>
      </c>
      <c r="AV114" s="13" t="s">
        <v>245</v>
      </c>
      <c r="AW114" s="13" t="s">
        <v>32</v>
      </c>
      <c r="AX114" s="13" t="s">
        <v>77</v>
      </c>
      <c r="AY114" s="220" t="s">
        <v>238</v>
      </c>
    </row>
    <row r="115" spans="2:65" s="1" customFormat="1" ht="19" customHeight="1">
      <c r="B115" s="34"/>
      <c r="C115" s="184" t="s">
        <v>79</v>
      </c>
      <c r="D115" s="184" t="s">
        <v>240</v>
      </c>
      <c r="E115" s="185" t="s">
        <v>2213</v>
      </c>
      <c r="F115" s="186" t="s">
        <v>2214</v>
      </c>
      <c r="G115" s="187" t="s">
        <v>357</v>
      </c>
      <c r="H115" s="188">
        <v>708.983</v>
      </c>
      <c r="I115" s="189"/>
      <c r="J115" s="190">
        <f>ROUND(I115*H115,2)</f>
        <v>0</v>
      </c>
      <c r="K115" s="186" t="s">
        <v>244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0.3</v>
      </c>
      <c r="T115" s="194">
        <f>S115*H115</f>
        <v>212.6949</v>
      </c>
      <c r="AR115" s="17" t="s">
        <v>245</v>
      </c>
      <c r="AT115" s="17" t="s">
        <v>240</v>
      </c>
      <c r="AU115" s="17" t="s">
        <v>79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245</v>
      </c>
      <c r="BM115" s="17" t="s">
        <v>2215</v>
      </c>
    </row>
    <row r="116" spans="2:47" s="1" customFormat="1" ht="27">
      <c r="B116" s="34"/>
      <c r="C116" s="35"/>
      <c r="D116" s="196" t="s">
        <v>247</v>
      </c>
      <c r="E116" s="35"/>
      <c r="F116" s="197" t="s">
        <v>2216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79</v>
      </c>
    </row>
    <row r="117" spans="2:51" s="12" customFormat="1" ht="10">
      <c r="B117" s="199"/>
      <c r="C117" s="200"/>
      <c r="D117" s="196" t="s">
        <v>249</v>
      </c>
      <c r="E117" s="201" t="s">
        <v>1</v>
      </c>
      <c r="F117" s="202" t="s">
        <v>2217</v>
      </c>
      <c r="G117" s="200"/>
      <c r="H117" s="203">
        <v>708.983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249</v>
      </c>
      <c r="AU117" s="209" t="s">
        <v>79</v>
      </c>
      <c r="AV117" s="12" t="s">
        <v>79</v>
      </c>
      <c r="AW117" s="12" t="s">
        <v>32</v>
      </c>
      <c r="AX117" s="12" t="s">
        <v>77</v>
      </c>
      <c r="AY117" s="209" t="s">
        <v>238</v>
      </c>
    </row>
    <row r="118" spans="2:65" s="1" customFormat="1" ht="19" customHeight="1">
      <c r="B118" s="34"/>
      <c r="C118" s="184" t="s">
        <v>258</v>
      </c>
      <c r="D118" s="184" t="s">
        <v>240</v>
      </c>
      <c r="E118" s="185" t="s">
        <v>241</v>
      </c>
      <c r="F118" s="186" t="s">
        <v>242</v>
      </c>
      <c r="G118" s="187" t="s">
        <v>243</v>
      </c>
      <c r="H118" s="188">
        <v>4320</v>
      </c>
      <c r="I118" s="189"/>
      <c r="J118" s="190">
        <f>ROUND(I118*H118,2)</f>
        <v>0</v>
      </c>
      <c r="K118" s="186" t="s">
        <v>244</v>
      </c>
      <c r="L118" s="38"/>
      <c r="M118" s="191" t="s">
        <v>1</v>
      </c>
      <c r="N118" s="192" t="s">
        <v>41</v>
      </c>
      <c r="O118" s="60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7" t="s">
        <v>245</v>
      </c>
      <c r="AT118" s="17" t="s">
        <v>240</v>
      </c>
      <c r="AU118" s="17" t="s">
        <v>79</v>
      </c>
      <c r="AY118" s="17" t="s">
        <v>238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7" t="s">
        <v>77</v>
      </c>
      <c r="BK118" s="195">
        <f>ROUND(I118*H118,2)</f>
        <v>0</v>
      </c>
      <c r="BL118" s="17" t="s">
        <v>245</v>
      </c>
      <c r="BM118" s="17" t="s">
        <v>2218</v>
      </c>
    </row>
    <row r="119" spans="2:47" s="1" customFormat="1" ht="10">
      <c r="B119" s="34"/>
      <c r="C119" s="35"/>
      <c r="D119" s="196" t="s">
        <v>247</v>
      </c>
      <c r="E119" s="35"/>
      <c r="F119" s="197" t="s">
        <v>248</v>
      </c>
      <c r="G119" s="35"/>
      <c r="H119" s="35"/>
      <c r="I119" s="113"/>
      <c r="J119" s="35"/>
      <c r="K119" s="35"/>
      <c r="L119" s="38"/>
      <c r="M119" s="198"/>
      <c r="N119" s="60"/>
      <c r="O119" s="60"/>
      <c r="P119" s="60"/>
      <c r="Q119" s="60"/>
      <c r="R119" s="60"/>
      <c r="S119" s="60"/>
      <c r="T119" s="61"/>
      <c r="AT119" s="17" t="s">
        <v>247</v>
      </c>
      <c r="AU119" s="17" t="s">
        <v>79</v>
      </c>
    </row>
    <row r="120" spans="2:51" s="12" customFormat="1" ht="10">
      <c r="B120" s="199"/>
      <c r="C120" s="200"/>
      <c r="D120" s="196" t="s">
        <v>249</v>
      </c>
      <c r="E120" s="201" t="s">
        <v>1</v>
      </c>
      <c r="F120" s="202" t="s">
        <v>2219</v>
      </c>
      <c r="G120" s="200"/>
      <c r="H120" s="203">
        <v>4320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249</v>
      </c>
      <c r="AU120" s="209" t="s">
        <v>79</v>
      </c>
      <c r="AV120" s="12" t="s">
        <v>79</v>
      </c>
      <c r="AW120" s="12" t="s">
        <v>32</v>
      </c>
      <c r="AX120" s="12" t="s">
        <v>70</v>
      </c>
      <c r="AY120" s="209" t="s">
        <v>238</v>
      </c>
    </row>
    <row r="121" spans="2:51" s="13" customFormat="1" ht="10">
      <c r="B121" s="210"/>
      <c r="C121" s="211"/>
      <c r="D121" s="196" t="s">
        <v>249</v>
      </c>
      <c r="E121" s="212" t="s">
        <v>1</v>
      </c>
      <c r="F121" s="213" t="s">
        <v>252</v>
      </c>
      <c r="G121" s="211"/>
      <c r="H121" s="214">
        <v>4320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249</v>
      </c>
      <c r="AU121" s="220" t="s">
        <v>79</v>
      </c>
      <c r="AV121" s="13" t="s">
        <v>245</v>
      </c>
      <c r="AW121" s="13" t="s">
        <v>32</v>
      </c>
      <c r="AX121" s="13" t="s">
        <v>77</v>
      </c>
      <c r="AY121" s="220" t="s">
        <v>238</v>
      </c>
    </row>
    <row r="122" spans="2:65" s="1" customFormat="1" ht="19" customHeight="1">
      <c r="B122" s="34"/>
      <c r="C122" s="184" t="s">
        <v>245</v>
      </c>
      <c r="D122" s="184" t="s">
        <v>240</v>
      </c>
      <c r="E122" s="185" t="s">
        <v>253</v>
      </c>
      <c r="F122" s="186" t="s">
        <v>254</v>
      </c>
      <c r="G122" s="187" t="s">
        <v>255</v>
      </c>
      <c r="H122" s="188">
        <v>180</v>
      </c>
      <c r="I122" s="189"/>
      <c r="J122" s="190">
        <f>ROUND(I122*H122,2)</f>
        <v>0</v>
      </c>
      <c r="K122" s="186" t="s">
        <v>244</v>
      </c>
      <c r="L122" s="38"/>
      <c r="M122" s="191" t="s">
        <v>1</v>
      </c>
      <c r="N122" s="192" t="s">
        <v>41</v>
      </c>
      <c r="O122" s="60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7" t="s">
        <v>245</v>
      </c>
      <c r="AT122" s="17" t="s">
        <v>240</v>
      </c>
      <c r="AU122" s="17" t="s">
        <v>79</v>
      </c>
      <c r="AY122" s="17" t="s">
        <v>238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77</v>
      </c>
      <c r="BK122" s="195">
        <f>ROUND(I122*H122,2)</f>
        <v>0</v>
      </c>
      <c r="BL122" s="17" t="s">
        <v>245</v>
      </c>
      <c r="BM122" s="17" t="s">
        <v>2220</v>
      </c>
    </row>
    <row r="123" spans="2:47" s="1" customFormat="1" ht="18">
      <c r="B123" s="34"/>
      <c r="C123" s="35"/>
      <c r="D123" s="196" t="s">
        <v>247</v>
      </c>
      <c r="E123" s="35"/>
      <c r="F123" s="197" t="s">
        <v>257</v>
      </c>
      <c r="G123" s="35"/>
      <c r="H123" s="35"/>
      <c r="I123" s="113"/>
      <c r="J123" s="35"/>
      <c r="K123" s="35"/>
      <c r="L123" s="38"/>
      <c r="M123" s="198"/>
      <c r="N123" s="60"/>
      <c r="O123" s="60"/>
      <c r="P123" s="60"/>
      <c r="Q123" s="60"/>
      <c r="R123" s="60"/>
      <c r="S123" s="60"/>
      <c r="T123" s="61"/>
      <c r="AT123" s="17" t="s">
        <v>247</v>
      </c>
      <c r="AU123" s="17" t="s">
        <v>79</v>
      </c>
    </row>
    <row r="124" spans="2:65" s="1" customFormat="1" ht="19" customHeight="1">
      <c r="B124" s="34"/>
      <c r="C124" s="184" t="s">
        <v>272</v>
      </c>
      <c r="D124" s="184" t="s">
        <v>240</v>
      </c>
      <c r="E124" s="185" t="s">
        <v>2221</v>
      </c>
      <c r="F124" s="186" t="s">
        <v>2222</v>
      </c>
      <c r="G124" s="187" t="s">
        <v>261</v>
      </c>
      <c r="H124" s="188">
        <v>21.735</v>
      </c>
      <c r="I124" s="189"/>
      <c r="J124" s="190">
        <f>ROUND(I124*H124,2)</f>
        <v>0</v>
      </c>
      <c r="K124" s="186" t="s">
        <v>244</v>
      </c>
      <c r="L124" s="38"/>
      <c r="M124" s="191" t="s">
        <v>1</v>
      </c>
      <c r="N124" s="192" t="s">
        <v>41</v>
      </c>
      <c r="O124" s="60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7" t="s">
        <v>245</v>
      </c>
      <c r="AT124" s="17" t="s">
        <v>240</v>
      </c>
      <c r="AU124" s="17" t="s">
        <v>79</v>
      </c>
      <c r="AY124" s="17" t="s">
        <v>238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77</v>
      </c>
      <c r="BK124" s="195">
        <f>ROUND(I124*H124,2)</f>
        <v>0</v>
      </c>
      <c r="BL124" s="17" t="s">
        <v>245</v>
      </c>
      <c r="BM124" s="17" t="s">
        <v>2223</v>
      </c>
    </row>
    <row r="125" spans="2:47" s="1" customFormat="1" ht="18">
      <c r="B125" s="34"/>
      <c r="C125" s="35"/>
      <c r="D125" s="196" t="s">
        <v>247</v>
      </c>
      <c r="E125" s="35"/>
      <c r="F125" s="197" t="s">
        <v>2224</v>
      </c>
      <c r="G125" s="35"/>
      <c r="H125" s="35"/>
      <c r="I125" s="113"/>
      <c r="J125" s="35"/>
      <c r="K125" s="35"/>
      <c r="L125" s="38"/>
      <c r="M125" s="198"/>
      <c r="N125" s="60"/>
      <c r="O125" s="60"/>
      <c r="P125" s="60"/>
      <c r="Q125" s="60"/>
      <c r="R125" s="60"/>
      <c r="S125" s="60"/>
      <c r="T125" s="61"/>
      <c r="AT125" s="17" t="s">
        <v>247</v>
      </c>
      <c r="AU125" s="17" t="s">
        <v>79</v>
      </c>
    </row>
    <row r="126" spans="2:51" s="14" customFormat="1" ht="10">
      <c r="B126" s="232"/>
      <c r="C126" s="233"/>
      <c r="D126" s="196" t="s">
        <v>249</v>
      </c>
      <c r="E126" s="234" t="s">
        <v>1</v>
      </c>
      <c r="F126" s="235" t="s">
        <v>2225</v>
      </c>
      <c r="G126" s="233"/>
      <c r="H126" s="234" t="s">
        <v>1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249</v>
      </c>
      <c r="AU126" s="241" t="s">
        <v>79</v>
      </c>
      <c r="AV126" s="14" t="s">
        <v>77</v>
      </c>
      <c r="AW126" s="14" t="s">
        <v>32</v>
      </c>
      <c r="AX126" s="14" t="s">
        <v>70</v>
      </c>
      <c r="AY126" s="241" t="s">
        <v>238</v>
      </c>
    </row>
    <row r="127" spans="2:51" s="12" customFormat="1" ht="10">
      <c r="B127" s="199"/>
      <c r="C127" s="200"/>
      <c r="D127" s="196" t="s">
        <v>249</v>
      </c>
      <c r="E127" s="201" t="s">
        <v>2184</v>
      </c>
      <c r="F127" s="202" t="s">
        <v>2226</v>
      </c>
      <c r="G127" s="200"/>
      <c r="H127" s="203">
        <v>21.735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249</v>
      </c>
      <c r="AU127" s="209" t="s">
        <v>79</v>
      </c>
      <c r="AV127" s="12" t="s">
        <v>79</v>
      </c>
      <c r="AW127" s="12" t="s">
        <v>32</v>
      </c>
      <c r="AX127" s="12" t="s">
        <v>70</v>
      </c>
      <c r="AY127" s="209" t="s">
        <v>238</v>
      </c>
    </row>
    <row r="128" spans="2:51" s="13" customFormat="1" ht="10">
      <c r="B128" s="210"/>
      <c r="C128" s="211"/>
      <c r="D128" s="196" t="s">
        <v>249</v>
      </c>
      <c r="E128" s="212" t="s">
        <v>1</v>
      </c>
      <c r="F128" s="213" t="s">
        <v>252</v>
      </c>
      <c r="G128" s="211"/>
      <c r="H128" s="214">
        <v>21.735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249</v>
      </c>
      <c r="AU128" s="220" t="s">
        <v>79</v>
      </c>
      <c r="AV128" s="13" t="s">
        <v>245</v>
      </c>
      <c r="AW128" s="13" t="s">
        <v>32</v>
      </c>
      <c r="AX128" s="13" t="s">
        <v>77</v>
      </c>
      <c r="AY128" s="220" t="s">
        <v>238</v>
      </c>
    </row>
    <row r="129" spans="2:65" s="1" customFormat="1" ht="19" customHeight="1">
      <c r="B129" s="34"/>
      <c r="C129" s="184" t="s">
        <v>278</v>
      </c>
      <c r="D129" s="184" t="s">
        <v>240</v>
      </c>
      <c r="E129" s="185" t="s">
        <v>300</v>
      </c>
      <c r="F129" s="186" t="s">
        <v>301</v>
      </c>
      <c r="G129" s="187" t="s">
        <v>261</v>
      </c>
      <c r="H129" s="188">
        <v>21.735</v>
      </c>
      <c r="I129" s="189"/>
      <c r="J129" s="190">
        <f>ROUND(I129*H129,2)</f>
        <v>0</v>
      </c>
      <c r="K129" s="186" t="s">
        <v>244</v>
      </c>
      <c r="L129" s="38"/>
      <c r="M129" s="191" t="s">
        <v>1</v>
      </c>
      <c r="N129" s="192" t="s">
        <v>41</v>
      </c>
      <c r="O129" s="60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AR129" s="17" t="s">
        <v>245</v>
      </c>
      <c r="AT129" s="17" t="s">
        <v>240</v>
      </c>
      <c r="AU129" s="17" t="s">
        <v>79</v>
      </c>
      <c r="AY129" s="17" t="s">
        <v>238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77</v>
      </c>
      <c r="BK129" s="195">
        <f>ROUND(I129*H129,2)</f>
        <v>0</v>
      </c>
      <c r="BL129" s="17" t="s">
        <v>245</v>
      </c>
      <c r="BM129" s="17" t="s">
        <v>2227</v>
      </c>
    </row>
    <row r="130" spans="2:47" s="1" customFormat="1" ht="27">
      <c r="B130" s="34"/>
      <c r="C130" s="35"/>
      <c r="D130" s="196" t="s">
        <v>247</v>
      </c>
      <c r="E130" s="35"/>
      <c r="F130" s="197" t="s">
        <v>303</v>
      </c>
      <c r="G130" s="35"/>
      <c r="H130" s="35"/>
      <c r="I130" s="113"/>
      <c r="J130" s="35"/>
      <c r="K130" s="35"/>
      <c r="L130" s="38"/>
      <c r="M130" s="198"/>
      <c r="N130" s="60"/>
      <c r="O130" s="60"/>
      <c r="P130" s="60"/>
      <c r="Q130" s="60"/>
      <c r="R130" s="60"/>
      <c r="S130" s="60"/>
      <c r="T130" s="61"/>
      <c r="AT130" s="17" t="s">
        <v>247</v>
      </c>
      <c r="AU130" s="17" t="s">
        <v>79</v>
      </c>
    </row>
    <row r="131" spans="2:51" s="12" customFormat="1" ht="10">
      <c r="B131" s="199"/>
      <c r="C131" s="200"/>
      <c r="D131" s="196" t="s">
        <v>249</v>
      </c>
      <c r="E131" s="201" t="s">
        <v>2186</v>
      </c>
      <c r="F131" s="202" t="s">
        <v>2228</v>
      </c>
      <c r="G131" s="200"/>
      <c r="H131" s="203">
        <v>21.735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249</v>
      </c>
      <c r="AU131" s="209" t="s">
        <v>79</v>
      </c>
      <c r="AV131" s="12" t="s">
        <v>79</v>
      </c>
      <c r="AW131" s="12" t="s">
        <v>32</v>
      </c>
      <c r="AX131" s="12" t="s">
        <v>77</v>
      </c>
      <c r="AY131" s="209" t="s">
        <v>238</v>
      </c>
    </row>
    <row r="132" spans="2:65" s="1" customFormat="1" ht="19" customHeight="1">
      <c r="B132" s="34"/>
      <c r="C132" s="184" t="s">
        <v>283</v>
      </c>
      <c r="D132" s="184" t="s">
        <v>240</v>
      </c>
      <c r="E132" s="185" t="s">
        <v>306</v>
      </c>
      <c r="F132" s="186" t="s">
        <v>307</v>
      </c>
      <c r="G132" s="187" t="s">
        <v>261</v>
      </c>
      <c r="H132" s="188">
        <v>21.735</v>
      </c>
      <c r="I132" s="189"/>
      <c r="J132" s="190">
        <f>ROUND(I132*H132,2)</f>
        <v>0</v>
      </c>
      <c r="K132" s="186" t="s">
        <v>244</v>
      </c>
      <c r="L132" s="38"/>
      <c r="M132" s="191" t="s">
        <v>1</v>
      </c>
      <c r="N132" s="192" t="s">
        <v>41</v>
      </c>
      <c r="O132" s="60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7" t="s">
        <v>245</v>
      </c>
      <c r="AT132" s="17" t="s">
        <v>240</v>
      </c>
      <c r="AU132" s="17" t="s">
        <v>79</v>
      </c>
      <c r="AY132" s="17" t="s">
        <v>238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77</v>
      </c>
      <c r="BK132" s="195">
        <f>ROUND(I132*H132,2)</f>
        <v>0</v>
      </c>
      <c r="BL132" s="17" t="s">
        <v>245</v>
      </c>
      <c r="BM132" s="17" t="s">
        <v>2229</v>
      </c>
    </row>
    <row r="133" spans="2:47" s="1" customFormat="1" ht="27">
      <c r="B133" s="34"/>
      <c r="C133" s="35"/>
      <c r="D133" s="196" t="s">
        <v>247</v>
      </c>
      <c r="E133" s="35"/>
      <c r="F133" s="197" t="s">
        <v>309</v>
      </c>
      <c r="G133" s="35"/>
      <c r="H133" s="35"/>
      <c r="I133" s="113"/>
      <c r="J133" s="35"/>
      <c r="K133" s="35"/>
      <c r="L133" s="38"/>
      <c r="M133" s="198"/>
      <c r="N133" s="60"/>
      <c r="O133" s="60"/>
      <c r="P133" s="60"/>
      <c r="Q133" s="60"/>
      <c r="R133" s="60"/>
      <c r="S133" s="60"/>
      <c r="T133" s="61"/>
      <c r="AT133" s="17" t="s">
        <v>247</v>
      </c>
      <c r="AU133" s="17" t="s">
        <v>79</v>
      </c>
    </row>
    <row r="134" spans="2:51" s="12" customFormat="1" ht="10">
      <c r="B134" s="199"/>
      <c r="C134" s="200"/>
      <c r="D134" s="196" t="s">
        <v>249</v>
      </c>
      <c r="E134" s="201" t="s">
        <v>1</v>
      </c>
      <c r="F134" s="202" t="s">
        <v>2186</v>
      </c>
      <c r="G134" s="200"/>
      <c r="H134" s="203">
        <v>21.735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249</v>
      </c>
      <c r="AU134" s="209" t="s">
        <v>79</v>
      </c>
      <c r="AV134" s="12" t="s">
        <v>79</v>
      </c>
      <c r="AW134" s="12" t="s">
        <v>32</v>
      </c>
      <c r="AX134" s="12" t="s">
        <v>77</v>
      </c>
      <c r="AY134" s="209" t="s">
        <v>238</v>
      </c>
    </row>
    <row r="135" spans="2:65" s="1" customFormat="1" ht="19" customHeight="1">
      <c r="B135" s="34"/>
      <c r="C135" s="184" t="s">
        <v>288</v>
      </c>
      <c r="D135" s="184" t="s">
        <v>240</v>
      </c>
      <c r="E135" s="185" t="s">
        <v>295</v>
      </c>
      <c r="F135" s="186" t="s">
        <v>296</v>
      </c>
      <c r="G135" s="187" t="s">
        <v>261</v>
      </c>
      <c r="H135" s="188">
        <v>21.735</v>
      </c>
      <c r="I135" s="189"/>
      <c r="J135" s="190">
        <f>ROUND(I135*H135,2)</f>
        <v>0</v>
      </c>
      <c r="K135" s="186" t="s">
        <v>244</v>
      </c>
      <c r="L135" s="38"/>
      <c r="M135" s="191" t="s">
        <v>1</v>
      </c>
      <c r="N135" s="192" t="s">
        <v>41</v>
      </c>
      <c r="O135" s="60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7" t="s">
        <v>245</v>
      </c>
      <c r="AT135" s="17" t="s">
        <v>240</v>
      </c>
      <c r="AU135" s="17" t="s">
        <v>79</v>
      </c>
      <c r="AY135" s="17" t="s">
        <v>238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77</v>
      </c>
      <c r="BK135" s="195">
        <f>ROUND(I135*H135,2)</f>
        <v>0</v>
      </c>
      <c r="BL135" s="17" t="s">
        <v>245</v>
      </c>
      <c r="BM135" s="17" t="s">
        <v>2230</v>
      </c>
    </row>
    <row r="136" spans="2:47" s="1" customFormat="1" ht="27">
      <c r="B136" s="34"/>
      <c r="C136" s="35"/>
      <c r="D136" s="196" t="s">
        <v>247</v>
      </c>
      <c r="E136" s="35"/>
      <c r="F136" s="197" t="s">
        <v>298</v>
      </c>
      <c r="G136" s="35"/>
      <c r="H136" s="35"/>
      <c r="I136" s="113"/>
      <c r="J136" s="35"/>
      <c r="K136" s="35"/>
      <c r="L136" s="38"/>
      <c r="M136" s="198"/>
      <c r="N136" s="60"/>
      <c r="O136" s="60"/>
      <c r="P136" s="60"/>
      <c r="Q136" s="60"/>
      <c r="R136" s="60"/>
      <c r="S136" s="60"/>
      <c r="T136" s="61"/>
      <c r="AT136" s="17" t="s">
        <v>247</v>
      </c>
      <c r="AU136" s="17" t="s">
        <v>79</v>
      </c>
    </row>
    <row r="137" spans="2:51" s="12" customFormat="1" ht="10">
      <c r="B137" s="199"/>
      <c r="C137" s="200"/>
      <c r="D137" s="196" t="s">
        <v>249</v>
      </c>
      <c r="E137" s="201" t="s">
        <v>1</v>
      </c>
      <c r="F137" s="202" t="s">
        <v>2186</v>
      </c>
      <c r="G137" s="200"/>
      <c r="H137" s="203">
        <v>21.735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249</v>
      </c>
      <c r="AU137" s="209" t="s">
        <v>79</v>
      </c>
      <c r="AV137" s="12" t="s">
        <v>79</v>
      </c>
      <c r="AW137" s="12" t="s">
        <v>32</v>
      </c>
      <c r="AX137" s="12" t="s">
        <v>77</v>
      </c>
      <c r="AY137" s="209" t="s">
        <v>238</v>
      </c>
    </row>
    <row r="138" spans="2:65" s="1" customFormat="1" ht="19" customHeight="1">
      <c r="B138" s="34"/>
      <c r="C138" s="184" t="s">
        <v>294</v>
      </c>
      <c r="D138" s="184" t="s">
        <v>240</v>
      </c>
      <c r="E138" s="185" t="s">
        <v>317</v>
      </c>
      <c r="F138" s="186" t="s">
        <v>318</v>
      </c>
      <c r="G138" s="187" t="s">
        <v>261</v>
      </c>
      <c r="H138" s="188">
        <v>304.29</v>
      </c>
      <c r="I138" s="189"/>
      <c r="J138" s="190">
        <f>ROUND(I138*H138,2)</f>
        <v>0</v>
      </c>
      <c r="K138" s="186" t="s">
        <v>244</v>
      </c>
      <c r="L138" s="38"/>
      <c r="M138" s="191" t="s">
        <v>1</v>
      </c>
      <c r="N138" s="192" t="s">
        <v>41</v>
      </c>
      <c r="O138" s="60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7" t="s">
        <v>245</v>
      </c>
      <c r="AT138" s="17" t="s">
        <v>240</v>
      </c>
      <c r="AU138" s="17" t="s">
        <v>79</v>
      </c>
      <c r="AY138" s="17" t="s">
        <v>238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77</v>
      </c>
      <c r="BK138" s="195">
        <f>ROUND(I138*H138,2)</f>
        <v>0</v>
      </c>
      <c r="BL138" s="17" t="s">
        <v>245</v>
      </c>
      <c r="BM138" s="17" t="s">
        <v>2231</v>
      </c>
    </row>
    <row r="139" spans="2:47" s="1" customFormat="1" ht="27">
      <c r="B139" s="34"/>
      <c r="C139" s="35"/>
      <c r="D139" s="196" t="s">
        <v>247</v>
      </c>
      <c r="E139" s="35"/>
      <c r="F139" s="197" t="s">
        <v>320</v>
      </c>
      <c r="G139" s="35"/>
      <c r="H139" s="35"/>
      <c r="I139" s="113"/>
      <c r="J139" s="35"/>
      <c r="K139" s="35"/>
      <c r="L139" s="38"/>
      <c r="M139" s="198"/>
      <c r="N139" s="60"/>
      <c r="O139" s="60"/>
      <c r="P139" s="60"/>
      <c r="Q139" s="60"/>
      <c r="R139" s="60"/>
      <c r="S139" s="60"/>
      <c r="T139" s="61"/>
      <c r="AT139" s="17" t="s">
        <v>247</v>
      </c>
      <c r="AU139" s="17" t="s">
        <v>79</v>
      </c>
    </row>
    <row r="140" spans="2:51" s="12" customFormat="1" ht="10">
      <c r="B140" s="199"/>
      <c r="C140" s="200"/>
      <c r="D140" s="196" t="s">
        <v>249</v>
      </c>
      <c r="E140" s="201" t="s">
        <v>1</v>
      </c>
      <c r="F140" s="202" t="s">
        <v>2232</v>
      </c>
      <c r="G140" s="200"/>
      <c r="H140" s="203">
        <v>304.29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249</v>
      </c>
      <c r="AU140" s="209" t="s">
        <v>79</v>
      </c>
      <c r="AV140" s="12" t="s">
        <v>79</v>
      </c>
      <c r="AW140" s="12" t="s">
        <v>32</v>
      </c>
      <c r="AX140" s="12" t="s">
        <v>77</v>
      </c>
      <c r="AY140" s="209" t="s">
        <v>238</v>
      </c>
    </row>
    <row r="141" spans="2:65" s="1" customFormat="1" ht="19" customHeight="1">
      <c r="B141" s="34"/>
      <c r="C141" s="184" t="s">
        <v>299</v>
      </c>
      <c r="D141" s="184" t="s">
        <v>240</v>
      </c>
      <c r="E141" s="185" t="s">
        <v>327</v>
      </c>
      <c r="F141" s="186" t="s">
        <v>328</v>
      </c>
      <c r="G141" s="187" t="s">
        <v>261</v>
      </c>
      <c r="H141" s="188">
        <v>21.735</v>
      </c>
      <c r="I141" s="189"/>
      <c r="J141" s="190">
        <f>ROUND(I141*H141,2)</f>
        <v>0</v>
      </c>
      <c r="K141" s="186" t="s">
        <v>244</v>
      </c>
      <c r="L141" s="38"/>
      <c r="M141" s="191" t="s">
        <v>1</v>
      </c>
      <c r="N141" s="192" t="s">
        <v>41</v>
      </c>
      <c r="O141" s="60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17" t="s">
        <v>245</v>
      </c>
      <c r="AT141" s="17" t="s">
        <v>240</v>
      </c>
      <c r="AU141" s="17" t="s">
        <v>79</v>
      </c>
      <c r="AY141" s="17" t="s">
        <v>238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7" t="s">
        <v>77</v>
      </c>
      <c r="BK141" s="195">
        <f>ROUND(I141*H141,2)</f>
        <v>0</v>
      </c>
      <c r="BL141" s="17" t="s">
        <v>245</v>
      </c>
      <c r="BM141" s="17" t="s">
        <v>2233</v>
      </c>
    </row>
    <row r="142" spans="2:47" s="1" customFormat="1" ht="10">
      <c r="B142" s="34"/>
      <c r="C142" s="35"/>
      <c r="D142" s="196" t="s">
        <v>247</v>
      </c>
      <c r="E142" s="35"/>
      <c r="F142" s="197" t="s">
        <v>328</v>
      </c>
      <c r="G142" s="35"/>
      <c r="H142" s="35"/>
      <c r="I142" s="113"/>
      <c r="J142" s="35"/>
      <c r="K142" s="35"/>
      <c r="L142" s="38"/>
      <c r="M142" s="198"/>
      <c r="N142" s="60"/>
      <c r="O142" s="60"/>
      <c r="P142" s="60"/>
      <c r="Q142" s="60"/>
      <c r="R142" s="60"/>
      <c r="S142" s="60"/>
      <c r="T142" s="61"/>
      <c r="AT142" s="17" t="s">
        <v>247</v>
      </c>
      <c r="AU142" s="17" t="s">
        <v>79</v>
      </c>
    </row>
    <row r="143" spans="2:51" s="12" customFormat="1" ht="10">
      <c r="B143" s="199"/>
      <c r="C143" s="200"/>
      <c r="D143" s="196" t="s">
        <v>249</v>
      </c>
      <c r="E143" s="201" t="s">
        <v>1</v>
      </c>
      <c r="F143" s="202" t="s">
        <v>2186</v>
      </c>
      <c r="G143" s="200"/>
      <c r="H143" s="203">
        <v>21.735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249</v>
      </c>
      <c r="AU143" s="209" t="s">
        <v>79</v>
      </c>
      <c r="AV143" s="12" t="s">
        <v>79</v>
      </c>
      <c r="AW143" s="12" t="s">
        <v>32</v>
      </c>
      <c r="AX143" s="12" t="s">
        <v>77</v>
      </c>
      <c r="AY143" s="209" t="s">
        <v>238</v>
      </c>
    </row>
    <row r="144" spans="2:65" s="1" customFormat="1" ht="19" customHeight="1">
      <c r="B144" s="34"/>
      <c r="C144" s="184" t="s">
        <v>305</v>
      </c>
      <c r="D144" s="184" t="s">
        <v>240</v>
      </c>
      <c r="E144" s="185" t="s">
        <v>331</v>
      </c>
      <c r="F144" s="186" t="s">
        <v>332</v>
      </c>
      <c r="G144" s="187" t="s">
        <v>333</v>
      </c>
      <c r="H144" s="188">
        <v>43.47</v>
      </c>
      <c r="I144" s="189"/>
      <c r="J144" s="190">
        <f>ROUND(I144*H144,2)</f>
        <v>0</v>
      </c>
      <c r="K144" s="186" t="s">
        <v>244</v>
      </c>
      <c r="L144" s="38"/>
      <c r="M144" s="191" t="s">
        <v>1</v>
      </c>
      <c r="N144" s="192" t="s">
        <v>41</v>
      </c>
      <c r="O144" s="60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7" t="s">
        <v>245</v>
      </c>
      <c r="AT144" s="17" t="s">
        <v>240</v>
      </c>
      <c r="AU144" s="17" t="s">
        <v>79</v>
      </c>
      <c r="AY144" s="17" t="s">
        <v>238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7" t="s">
        <v>77</v>
      </c>
      <c r="BK144" s="195">
        <f>ROUND(I144*H144,2)</f>
        <v>0</v>
      </c>
      <c r="BL144" s="17" t="s">
        <v>245</v>
      </c>
      <c r="BM144" s="17" t="s">
        <v>2234</v>
      </c>
    </row>
    <row r="145" spans="2:47" s="1" customFormat="1" ht="10">
      <c r="B145" s="34"/>
      <c r="C145" s="35"/>
      <c r="D145" s="196" t="s">
        <v>247</v>
      </c>
      <c r="E145" s="35"/>
      <c r="F145" s="197" t="s">
        <v>335</v>
      </c>
      <c r="G145" s="35"/>
      <c r="H145" s="35"/>
      <c r="I145" s="113"/>
      <c r="J145" s="35"/>
      <c r="K145" s="35"/>
      <c r="L145" s="38"/>
      <c r="M145" s="198"/>
      <c r="N145" s="60"/>
      <c r="O145" s="60"/>
      <c r="P145" s="60"/>
      <c r="Q145" s="60"/>
      <c r="R145" s="60"/>
      <c r="S145" s="60"/>
      <c r="T145" s="61"/>
      <c r="AT145" s="17" t="s">
        <v>247</v>
      </c>
      <c r="AU145" s="17" t="s">
        <v>79</v>
      </c>
    </row>
    <row r="146" spans="2:51" s="12" customFormat="1" ht="10">
      <c r="B146" s="199"/>
      <c r="C146" s="200"/>
      <c r="D146" s="196" t="s">
        <v>249</v>
      </c>
      <c r="E146" s="201" t="s">
        <v>1</v>
      </c>
      <c r="F146" s="202" t="s">
        <v>2235</v>
      </c>
      <c r="G146" s="200"/>
      <c r="H146" s="203">
        <v>43.47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249</v>
      </c>
      <c r="AU146" s="209" t="s">
        <v>79</v>
      </c>
      <c r="AV146" s="12" t="s">
        <v>79</v>
      </c>
      <c r="AW146" s="12" t="s">
        <v>32</v>
      </c>
      <c r="AX146" s="12" t="s">
        <v>77</v>
      </c>
      <c r="AY146" s="209" t="s">
        <v>238</v>
      </c>
    </row>
    <row r="147" spans="2:65" s="1" customFormat="1" ht="14.5" customHeight="1">
      <c r="B147" s="34"/>
      <c r="C147" s="184" t="s">
        <v>310</v>
      </c>
      <c r="D147" s="184" t="s">
        <v>240</v>
      </c>
      <c r="E147" s="185" t="s">
        <v>2236</v>
      </c>
      <c r="F147" s="186" t="s">
        <v>2237</v>
      </c>
      <c r="G147" s="187" t="s">
        <v>357</v>
      </c>
      <c r="H147" s="188">
        <v>1130.017</v>
      </c>
      <c r="I147" s="189"/>
      <c r="J147" s="190">
        <f>ROUND(I147*H147,2)</f>
        <v>0</v>
      </c>
      <c r="K147" s="186" t="s">
        <v>1</v>
      </c>
      <c r="L147" s="38"/>
      <c r="M147" s="191" t="s">
        <v>1</v>
      </c>
      <c r="N147" s="192" t="s">
        <v>41</v>
      </c>
      <c r="O147" s="60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AR147" s="17" t="s">
        <v>245</v>
      </c>
      <c r="AT147" s="17" t="s">
        <v>240</v>
      </c>
      <c r="AU147" s="17" t="s">
        <v>79</v>
      </c>
      <c r="AY147" s="17" t="s">
        <v>238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77</v>
      </c>
      <c r="BK147" s="195">
        <f>ROUND(I147*H147,2)</f>
        <v>0</v>
      </c>
      <c r="BL147" s="17" t="s">
        <v>245</v>
      </c>
      <c r="BM147" s="17" t="s">
        <v>2238</v>
      </c>
    </row>
    <row r="148" spans="2:47" s="1" customFormat="1" ht="10">
      <c r="B148" s="34"/>
      <c r="C148" s="35"/>
      <c r="D148" s="196" t="s">
        <v>247</v>
      </c>
      <c r="E148" s="35"/>
      <c r="F148" s="197" t="s">
        <v>2237</v>
      </c>
      <c r="G148" s="35"/>
      <c r="H148" s="35"/>
      <c r="I148" s="113"/>
      <c r="J148" s="35"/>
      <c r="K148" s="35"/>
      <c r="L148" s="38"/>
      <c r="M148" s="198"/>
      <c r="N148" s="60"/>
      <c r="O148" s="60"/>
      <c r="P148" s="60"/>
      <c r="Q148" s="60"/>
      <c r="R148" s="60"/>
      <c r="S148" s="60"/>
      <c r="T148" s="61"/>
      <c r="AT148" s="17" t="s">
        <v>247</v>
      </c>
      <c r="AU148" s="17" t="s">
        <v>79</v>
      </c>
    </row>
    <row r="149" spans="2:51" s="12" customFormat="1" ht="10">
      <c r="B149" s="199"/>
      <c r="C149" s="200"/>
      <c r="D149" s="196" t="s">
        <v>249</v>
      </c>
      <c r="E149" s="201" t="s">
        <v>1</v>
      </c>
      <c r="F149" s="202" t="s">
        <v>2239</v>
      </c>
      <c r="G149" s="200"/>
      <c r="H149" s="203">
        <v>1130.017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249</v>
      </c>
      <c r="AU149" s="209" t="s">
        <v>79</v>
      </c>
      <c r="AV149" s="12" t="s">
        <v>79</v>
      </c>
      <c r="AW149" s="12" t="s">
        <v>32</v>
      </c>
      <c r="AX149" s="12" t="s">
        <v>77</v>
      </c>
      <c r="AY149" s="209" t="s">
        <v>238</v>
      </c>
    </row>
    <row r="150" spans="2:63" s="11" customFormat="1" ht="22.75" customHeight="1">
      <c r="B150" s="168"/>
      <c r="C150" s="169"/>
      <c r="D150" s="170" t="s">
        <v>69</v>
      </c>
      <c r="E150" s="182" t="s">
        <v>79</v>
      </c>
      <c r="F150" s="182" t="s">
        <v>343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SUM(P151:P166)</f>
        <v>0</v>
      </c>
      <c r="Q150" s="176"/>
      <c r="R150" s="177">
        <f>SUM(R151:R166)</f>
        <v>42.0858092</v>
      </c>
      <c r="S150" s="176"/>
      <c r="T150" s="178">
        <f>SUM(T151:T166)</f>
        <v>0</v>
      </c>
      <c r="AR150" s="179" t="s">
        <v>77</v>
      </c>
      <c r="AT150" s="180" t="s">
        <v>69</v>
      </c>
      <c r="AU150" s="180" t="s">
        <v>77</v>
      </c>
      <c r="AY150" s="179" t="s">
        <v>238</v>
      </c>
      <c r="BK150" s="181">
        <f>SUM(BK151:BK166)</f>
        <v>0</v>
      </c>
    </row>
    <row r="151" spans="2:65" s="1" customFormat="1" ht="19" customHeight="1">
      <c r="B151" s="34"/>
      <c r="C151" s="184" t="s">
        <v>316</v>
      </c>
      <c r="D151" s="184" t="s">
        <v>240</v>
      </c>
      <c r="E151" s="185" t="s">
        <v>2240</v>
      </c>
      <c r="F151" s="186" t="s">
        <v>2241</v>
      </c>
      <c r="G151" s="187" t="s">
        <v>261</v>
      </c>
      <c r="H151" s="188">
        <v>21.6</v>
      </c>
      <c r="I151" s="189"/>
      <c r="J151" s="190">
        <f>ROUND(I151*H151,2)</f>
        <v>0</v>
      </c>
      <c r="K151" s="186" t="s">
        <v>244</v>
      </c>
      <c r="L151" s="38"/>
      <c r="M151" s="191" t="s">
        <v>1</v>
      </c>
      <c r="N151" s="192" t="s">
        <v>41</v>
      </c>
      <c r="O151" s="60"/>
      <c r="P151" s="193">
        <f>O151*H151</f>
        <v>0</v>
      </c>
      <c r="Q151" s="193">
        <v>1.9205</v>
      </c>
      <c r="R151" s="193">
        <f>Q151*H151</f>
        <v>41.482800000000005</v>
      </c>
      <c r="S151" s="193">
        <v>0</v>
      </c>
      <c r="T151" s="194">
        <f>S151*H151</f>
        <v>0</v>
      </c>
      <c r="AR151" s="17" t="s">
        <v>245</v>
      </c>
      <c r="AT151" s="17" t="s">
        <v>240</v>
      </c>
      <c r="AU151" s="17" t="s">
        <v>79</v>
      </c>
      <c r="AY151" s="17" t="s">
        <v>238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7" t="s">
        <v>77</v>
      </c>
      <c r="BK151" s="195">
        <f>ROUND(I151*H151,2)</f>
        <v>0</v>
      </c>
      <c r="BL151" s="17" t="s">
        <v>245</v>
      </c>
      <c r="BM151" s="17" t="s">
        <v>2242</v>
      </c>
    </row>
    <row r="152" spans="2:47" s="1" customFormat="1" ht="10">
      <c r="B152" s="34"/>
      <c r="C152" s="35"/>
      <c r="D152" s="196" t="s">
        <v>247</v>
      </c>
      <c r="E152" s="35"/>
      <c r="F152" s="197" t="s">
        <v>2241</v>
      </c>
      <c r="G152" s="35"/>
      <c r="H152" s="35"/>
      <c r="I152" s="113"/>
      <c r="J152" s="35"/>
      <c r="K152" s="35"/>
      <c r="L152" s="38"/>
      <c r="M152" s="198"/>
      <c r="N152" s="60"/>
      <c r="O152" s="60"/>
      <c r="P152" s="60"/>
      <c r="Q152" s="60"/>
      <c r="R152" s="60"/>
      <c r="S152" s="60"/>
      <c r="T152" s="61"/>
      <c r="AT152" s="17" t="s">
        <v>247</v>
      </c>
      <c r="AU152" s="17" t="s">
        <v>79</v>
      </c>
    </row>
    <row r="153" spans="2:51" s="12" customFormat="1" ht="10">
      <c r="B153" s="199"/>
      <c r="C153" s="200"/>
      <c r="D153" s="196" t="s">
        <v>249</v>
      </c>
      <c r="E153" s="201" t="s">
        <v>1</v>
      </c>
      <c r="F153" s="202" t="s">
        <v>2243</v>
      </c>
      <c r="G153" s="200"/>
      <c r="H153" s="203">
        <v>21.6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249</v>
      </c>
      <c r="AU153" s="209" t="s">
        <v>79</v>
      </c>
      <c r="AV153" s="12" t="s">
        <v>79</v>
      </c>
      <c r="AW153" s="12" t="s">
        <v>32</v>
      </c>
      <c r="AX153" s="12" t="s">
        <v>77</v>
      </c>
      <c r="AY153" s="209" t="s">
        <v>238</v>
      </c>
    </row>
    <row r="154" spans="2:65" s="1" customFormat="1" ht="19" customHeight="1">
      <c r="B154" s="34"/>
      <c r="C154" s="184" t="s">
        <v>322</v>
      </c>
      <c r="D154" s="184" t="s">
        <v>240</v>
      </c>
      <c r="E154" s="185" t="s">
        <v>2244</v>
      </c>
      <c r="F154" s="186" t="s">
        <v>2245</v>
      </c>
      <c r="G154" s="187" t="s">
        <v>281</v>
      </c>
      <c r="H154" s="188">
        <v>240</v>
      </c>
      <c r="I154" s="189"/>
      <c r="J154" s="190">
        <f>ROUND(I154*H154,2)</f>
        <v>0</v>
      </c>
      <c r="K154" s="186" t="s">
        <v>244</v>
      </c>
      <c r="L154" s="38"/>
      <c r="M154" s="191" t="s">
        <v>1</v>
      </c>
      <c r="N154" s="192" t="s">
        <v>41</v>
      </c>
      <c r="O154" s="60"/>
      <c r="P154" s="193">
        <f>O154*H154</f>
        <v>0</v>
      </c>
      <c r="Q154" s="193">
        <v>0.00049</v>
      </c>
      <c r="R154" s="193">
        <f>Q154*H154</f>
        <v>0.1176</v>
      </c>
      <c r="S154" s="193">
        <v>0</v>
      </c>
      <c r="T154" s="194">
        <f>S154*H154</f>
        <v>0</v>
      </c>
      <c r="AR154" s="17" t="s">
        <v>245</v>
      </c>
      <c r="AT154" s="17" t="s">
        <v>240</v>
      </c>
      <c r="AU154" s="17" t="s">
        <v>79</v>
      </c>
      <c r="AY154" s="17" t="s">
        <v>238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77</v>
      </c>
      <c r="BK154" s="195">
        <f>ROUND(I154*H154,2)</f>
        <v>0</v>
      </c>
      <c r="BL154" s="17" t="s">
        <v>245</v>
      </c>
      <c r="BM154" s="17" t="s">
        <v>2246</v>
      </c>
    </row>
    <row r="155" spans="2:47" s="1" customFormat="1" ht="10">
      <c r="B155" s="34"/>
      <c r="C155" s="35"/>
      <c r="D155" s="196" t="s">
        <v>247</v>
      </c>
      <c r="E155" s="35"/>
      <c r="F155" s="197" t="s">
        <v>2247</v>
      </c>
      <c r="G155" s="35"/>
      <c r="H155" s="35"/>
      <c r="I155" s="113"/>
      <c r="J155" s="35"/>
      <c r="K155" s="35"/>
      <c r="L155" s="38"/>
      <c r="M155" s="198"/>
      <c r="N155" s="60"/>
      <c r="O155" s="60"/>
      <c r="P155" s="60"/>
      <c r="Q155" s="60"/>
      <c r="R155" s="60"/>
      <c r="S155" s="60"/>
      <c r="T155" s="61"/>
      <c r="AT155" s="17" t="s">
        <v>247</v>
      </c>
      <c r="AU155" s="17" t="s">
        <v>79</v>
      </c>
    </row>
    <row r="156" spans="2:51" s="12" customFormat="1" ht="10">
      <c r="B156" s="199"/>
      <c r="C156" s="200"/>
      <c r="D156" s="196" t="s">
        <v>249</v>
      </c>
      <c r="E156" s="201" t="s">
        <v>1</v>
      </c>
      <c r="F156" s="202" t="s">
        <v>2248</v>
      </c>
      <c r="G156" s="200"/>
      <c r="H156" s="203">
        <v>240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249</v>
      </c>
      <c r="AU156" s="209" t="s">
        <v>79</v>
      </c>
      <c r="AV156" s="12" t="s">
        <v>79</v>
      </c>
      <c r="AW156" s="12" t="s">
        <v>32</v>
      </c>
      <c r="AX156" s="12" t="s">
        <v>70</v>
      </c>
      <c r="AY156" s="209" t="s">
        <v>238</v>
      </c>
    </row>
    <row r="157" spans="2:51" s="13" customFormat="1" ht="10">
      <c r="B157" s="210"/>
      <c r="C157" s="211"/>
      <c r="D157" s="196" t="s">
        <v>249</v>
      </c>
      <c r="E157" s="212" t="s">
        <v>2182</v>
      </c>
      <c r="F157" s="213" t="s">
        <v>252</v>
      </c>
      <c r="G157" s="211"/>
      <c r="H157" s="214">
        <v>240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249</v>
      </c>
      <c r="AU157" s="220" t="s">
        <v>79</v>
      </c>
      <c r="AV157" s="13" t="s">
        <v>245</v>
      </c>
      <c r="AW157" s="13" t="s">
        <v>32</v>
      </c>
      <c r="AX157" s="13" t="s">
        <v>77</v>
      </c>
      <c r="AY157" s="220" t="s">
        <v>238</v>
      </c>
    </row>
    <row r="158" spans="2:65" s="1" customFormat="1" ht="19" customHeight="1">
      <c r="B158" s="34"/>
      <c r="C158" s="184" t="s">
        <v>8</v>
      </c>
      <c r="D158" s="184" t="s">
        <v>240</v>
      </c>
      <c r="E158" s="185" t="s">
        <v>355</v>
      </c>
      <c r="F158" s="186" t="s">
        <v>356</v>
      </c>
      <c r="G158" s="187" t="s">
        <v>357</v>
      </c>
      <c r="H158" s="188">
        <v>288</v>
      </c>
      <c r="I158" s="189"/>
      <c r="J158" s="190">
        <f>ROUND(I158*H158,2)</f>
        <v>0</v>
      </c>
      <c r="K158" s="186" t="s">
        <v>244</v>
      </c>
      <c r="L158" s="38"/>
      <c r="M158" s="191" t="s">
        <v>1</v>
      </c>
      <c r="N158" s="192" t="s">
        <v>41</v>
      </c>
      <c r="O158" s="60"/>
      <c r="P158" s="193">
        <f>O158*H158</f>
        <v>0</v>
      </c>
      <c r="Q158" s="193">
        <v>0.0001</v>
      </c>
      <c r="R158" s="193">
        <f>Q158*H158</f>
        <v>0.028800000000000003</v>
      </c>
      <c r="S158" s="193">
        <v>0</v>
      </c>
      <c r="T158" s="194">
        <f>S158*H158</f>
        <v>0</v>
      </c>
      <c r="AR158" s="17" t="s">
        <v>245</v>
      </c>
      <c r="AT158" s="17" t="s">
        <v>240</v>
      </c>
      <c r="AU158" s="17" t="s">
        <v>79</v>
      </c>
      <c r="AY158" s="17" t="s">
        <v>238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77</v>
      </c>
      <c r="BK158" s="195">
        <f>ROUND(I158*H158,2)</f>
        <v>0</v>
      </c>
      <c r="BL158" s="17" t="s">
        <v>245</v>
      </c>
      <c r="BM158" s="17" t="s">
        <v>2249</v>
      </c>
    </row>
    <row r="159" spans="2:47" s="1" customFormat="1" ht="18">
      <c r="B159" s="34"/>
      <c r="C159" s="35"/>
      <c r="D159" s="196" t="s">
        <v>247</v>
      </c>
      <c r="E159" s="35"/>
      <c r="F159" s="197" t="s">
        <v>359</v>
      </c>
      <c r="G159" s="35"/>
      <c r="H159" s="35"/>
      <c r="I159" s="113"/>
      <c r="J159" s="35"/>
      <c r="K159" s="35"/>
      <c r="L159" s="38"/>
      <c r="M159" s="198"/>
      <c r="N159" s="60"/>
      <c r="O159" s="60"/>
      <c r="P159" s="60"/>
      <c r="Q159" s="60"/>
      <c r="R159" s="60"/>
      <c r="S159" s="60"/>
      <c r="T159" s="61"/>
      <c r="AT159" s="17" t="s">
        <v>247</v>
      </c>
      <c r="AU159" s="17" t="s">
        <v>79</v>
      </c>
    </row>
    <row r="160" spans="2:51" s="12" customFormat="1" ht="10">
      <c r="B160" s="199"/>
      <c r="C160" s="200"/>
      <c r="D160" s="196" t="s">
        <v>249</v>
      </c>
      <c r="E160" s="201" t="s">
        <v>1</v>
      </c>
      <c r="F160" s="202" t="s">
        <v>2250</v>
      </c>
      <c r="G160" s="200"/>
      <c r="H160" s="203">
        <v>288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249</v>
      </c>
      <c r="AU160" s="209" t="s">
        <v>79</v>
      </c>
      <c r="AV160" s="12" t="s">
        <v>79</v>
      </c>
      <c r="AW160" s="12" t="s">
        <v>32</v>
      </c>
      <c r="AX160" s="12" t="s">
        <v>77</v>
      </c>
      <c r="AY160" s="209" t="s">
        <v>238</v>
      </c>
    </row>
    <row r="161" spans="2:65" s="1" customFormat="1" ht="19" customHeight="1">
      <c r="B161" s="34"/>
      <c r="C161" s="221" t="s">
        <v>330</v>
      </c>
      <c r="D161" s="221" t="s">
        <v>361</v>
      </c>
      <c r="E161" s="222" t="s">
        <v>362</v>
      </c>
      <c r="F161" s="223" t="s">
        <v>363</v>
      </c>
      <c r="G161" s="224" t="s">
        <v>357</v>
      </c>
      <c r="H161" s="225">
        <v>331.2</v>
      </c>
      <c r="I161" s="226"/>
      <c r="J161" s="227">
        <f>ROUND(I161*H161,2)</f>
        <v>0</v>
      </c>
      <c r="K161" s="223" t="s">
        <v>244</v>
      </c>
      <c r="L161" s="228"/>
      <c r="M161" s="229" t="s">
        <v>1</v>
      </c>
      <c r="N161" s="230" t="s">
        <v>41</v>
      </c>
      <c r="O161" s="60"/>
      <c r="P161" s="193">
        <f>O161*H161</f>
        <v>0</v>
      </c>
      <c r="Q161" s="193">
        <v>0.0003</v>
      </c>
      <c r="R161" s="193">
        <f>Q161*H161</f>
        <v>0.09935999999999999</v>
      </c>
      <c r="S161" s="193">
        <v>0</v>
      </c>
      <c r="T161" s="194">
        <f>S161*H161</f>
        <v>0</v>
      </c>
      <c r="AR161" s="17" t="s">
        <v>288</v>
      </c>
      <c r="AT161" s="17" t="s">
        <v>361</v>
      </c>
      <c r="AU161" s="17" t="s">
        <v>79</v>
      </c>
      <c r="AY161" s="17" t="s">
        <v>238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77</v>
      </c>
      <c r="BK161" s="195">
        <f>ROUND(I161*H161,2)</f>
        <v>0</v>
      </c>
      <c r="BL161" s="17" t="s">
        <v>245</v>
      </c>
      <c r="BM161" s="17" t="s">
        <v>2251</v>
      </c>
    </row>
    <row r="162" spans="2:47" s="1" customFormat="1" ht="18">
      <c r="B162" s="34"/>
      <c r="C162" s="35"/>
      <c r="D162" s="196" t="s">
        <v>247</v>
      </c>
      <c r="E162" s="35"/>
      <c r="F162" s="197" t="s">
        <v>365</v>
      </c>
      <c r="G162" s="35"/>
      <c r="H162" s="35"/>
      <c r="I162" s="113"/>
      <c r="J162" s="35"/>
      <c r="K162" s="35"/>
      <c r="L162" s="38"/>
      <c r="M162" s="198"/>
      <c r="N162" s="60"/>
      <c r="O162" s="60"/>
      <c r="P162" s="60"/>
      <c r="Q162" s="60"/>
      <c r="R162" s="60"/>
      <c r="S162" s="60"/>
      <c r="T162" s="61"/>
      <c r="AT162" s="17" t="s">
        <v>247</v>
      </c>
      <c r="AU162" s="17" t="s">
        <v>79</v>
      </c>
    </row>
    <row r="163" spans="2:51" s="12" customFormat="1" ht="10">
      <c r="B163" s="199"/>
      <c r="C163" s="200"/>
      <c r="D163" s="196" t="s">
        <v>249</v>
      </c>
      <c r="E163" s="201" t="s">
        <v>1</v>
      </c>
      <c r="F163" s="202" t="s">
        <v>2252</v>
      </c>
      <c r="G163" s="200"/>
      <c r="H163" s="203">
        <v>331.2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249</v>
      </c>
      <c r="AU163" s="209" t="s">
        <v>79</v>
      </c>
      <c r="AV163" s="12" t="s">
        <v>79</v>
      </c>
      <c r="AW163" s="12" t="s">
        <v>32</v>
      </c>
      <c r="AX163" s="12" t="s">
        <v>77</v>
      </c>
      <c r="AY163" s="209" t="s">
        <v>238</v>
      </c>
    </row>
    <row r="164" spans="2:65" s="1" customFormat="1" ht="19" customHeight="1">
      <c r="B164" s="34"/>
      <c r="C164" s="184" t="s">
        <v>337</v>
      </c>
      <c r="D164" s="184" t="s">
        <v>240</v>
      </c>
      <c r="E164" s="185" t="s">
        <v>2253</v>
      </c>
      <c r="F164" s="186" t="s">
        <v>2254</v>
      </c>
      <c r="G164" s="187" t="s">
        <v>261</v>
      </c>
      <c r="H164" s="188">
        <v>0.14</v>
      </c>
      <c r="I164" s="189"/>
      <c r="J164" s="190">
        <f>ROUND(I164*H164,2)</f>
        <v>0</v>
      </c>
      <c r="K164" s="186" t="s">
        <v>244</v>
      </c>
      <c r="L164" s="38"/>
      <c r="M164" s="191" t="s">
        <v>1</v>
      </c>
      <c r="N164" s="192" t="s">
        <v>41</v>
      </c>
      <c r="O164" s="60"/>
      <c r="P164" s="193">
        <f>O164*H164</f>
        <v>0</v>
      </c>
      <c r="Q164" s="193">
        <v>2.55178</v>
      </c>
      <c r="R164" s="193">
        <f>Q164*H164</f>
        <v>0.35724920000000004</v>
      </c>
      <c r="S164" s="193">
        <v>0</v>
      </c>
      <c r="T164" s="194">
        <f>S164*H164</f>
        <v>0</v>
      </c>
      <c r="AR164" s="17" t="s">
        <v>245</v>
      </c>
      <c r="AT164" s="17" t="s">
        <v>240</v>
      </c>
      <c r="AU164" s="17" t="s">
        <v>79</v>
      </c>
      <c r="AY164" s="17" t="s">
        <v>238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7" t="s">
        <v>77</v>
      </c>
      <c r="BK164" s="195">
        <f>ROUND(I164*H164,2)</f>
        <v>0</v>
      </c>
      <c r="BL164" s="17" t="s">
        <v>245</v>
      </c>
      <c r="BM164" s="17" t="s">
        <v>2255</v>
      </c>
    </row>
    <row r="165" spans="2:47" s="1" customFormat="1" ht="10">
      <c r="B165" s="34"/>
      <c r="C165" s="35"/>
      <c r="D165" s="196" t="s">
        <v>247</v>
      </c>
      <c r="E165" s="35"/>
      <c r="F165" s="197" t="s">
        <v>2256</v>
      </c>
      <c r="G165" s="35"/>
      <c r="H165" s="35"/>
      <c r="I165" s="113"/>
      <c r="J165" s="35"/>
      <c r="K165" s="35"/>
      <c r="L165" s="38"/>
      <c r="M165" s="198"/>
      <c r="N165" s="60"/>
      <c r="O165" s="60"/>
      <c r="P165" s="60"/>
      <c r="Q165" s="60"/>
      <c r="R165" s="60"/>
      <c r="S165" s="60"/>
      <c r="T165" s="61"/>
      <c r="AT165" s="17" t="s">
        <v>247</v>
      </c>
      <c r="AU165" s="17" t="s">
        <v>79</v>
      </c>
    </row>
    <row r="166" spans="2:51" s="12" customFormat="1" ht="10">
      <c r="B166" s="199"/>
      <c r="C166" s="200"/>
      <c r="D166" s="196" t="s">
        <v>249</v>
      </c>
      <c r="E166" s="201" t="s">
        <v>1</v>
      </c>
      <c r="F166" s="202" t="s">
        <v>2257</v>
      </c>
      <c r="G166" s="200"/>
      <c r="H166" s="203">
        <v>0.14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249</v>
      </c>
      <c r="AU166" s="209" t="s">
        <v>79</v>
      </c>
      <c r="AV166" s="12" t="s">
        <v>79</v>
      </c>
      <c r="AW166" s="12" t="s">
        <v>32</v>
      </c>
      <c r="AX166" s="12" t="s">
        <v>77</v>
      </c>
      <c r="AY166" s="209" t="s">
        <v>238</v>
      </c>
    </row>
    <row r="167" spans="2:63" s="11" customFormat="1" ht="22.75" customHeight="1">
      <c r="B167" s="168"/>
      <c r="C167" s="169"/>
      <c r="D167" s="170" t="s">
        <v>69</v>
      </c>
      <c r="E167" s="182" t="s">
        <v>258</v>
      </c>
      <c r="F167" s="182" t="s">
        <v>373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SUM(P168:P170)</f>
        <v>0</v>
      </c>
      <c r="Q167" s="176"/>
      <c r="R167" s="177">
        <f>SUM(R168:R170)</f>
        <v>4.8844608</v>
      </c>
      <c r="S167" s="176"/>
      <c r="T167" s="178">
        <f>SUM(T168:T170)</f>
        <v>0</v>
      </c>
      <c r="AR167" s="179" t="s">
        <v>77</v>
      </c>
      <c r="AT167" s="180" t="s">
        <v>69</v>
      </c>
      <c r="AU167" s="180" t="s">
        <v>77</v>
      </c>
      <c r="AY167" s="179" t="s">
        <v>238</v>
      </c>
      <c r="BK167" s="181">
        <f>SUM(BK168:BK170)</f>
        <v>0</v>
      </c>
    </row>
    <row r="168" spans="2:65" s="1" customFormat="1" ht="19" customHeight="1">
      <c r="B168" s="34"/>
      <c r="C168" s="184" t="s">
        <v>344</v>
      </c>
      <c r="D168" s="184" t="s">
        <v>240</v>
      </c>
      <c r="E168" s="185" t="s">
        <v>2258</v>
      </c>
      <c r="F168" s="186" t="s">
        <v>2259</v>
      </c>
      <c r="G168" s="187" t="s">
        <v>357</v>
      </c>
      <c r="H168" s="188">
        <v>15.188</v>
      </c>
      <c r="I168" s="189"/>
      <c r="J168" s="190">
        <f>ROUND(I168*H168,2)</f>
        <v>0</v>
      </c>
      <c r="K168" s="186" t="s">
        <v>1</v>
      </c>
      <c r="L168" s="38"/>
      <c r="M168" s="191" t="s">
        <v>1</v>
      </c>
      <c r="N168" s="192" t="s">
        <v>41</v>
      </c>
      <c r="O168" s="60"/>
      <c r="P168" s="193">
        <f>O168*H168</f>
        <v>0</v>
      </c>
      <c r="Q168" s="193">
        <v>0.3216</v>
      </c>
      <c r="R168" s="193">
        <f>Q168*H168</f>
        <v>4.8844608</v>
      </c>
      <c r="S168" s="193">
        <v>0</v>
      </c>
      <c r="T168" s="194">
        <f>S168*H168</f>
        <v>0</v>
      </c>
      <c r="AR168" s="17" t="s">
        <v>245</v>
      </c>
      <c r="AT168" s="17" t="s">
        <v>240</v>
      </c>
      <c r="AU168" s="17" t="s">
        <v>79</v>
      </c>
      <c r="AY168" s="17" t="s">
        <v>238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77</v>
      </c>
      <c r="BK168" s="195">
        <f>ROUND(I168*H168,2)</f>
        <v>0</v>
      </c>
      <c r="BL168" s="17" t="s">
        <v>245</v>
      </c>
      <c r="BM168" s="17" t="s">
        <v>2260</v>
      </c>
    </row>
    <row r="169" spans="2:47" s="1" customFormat="1" ht="27">
      <c r="B169" s="34"/>
      <c r="C169" s="35"/>
      <c r="D169" s="196" t="s">
        <v>247</v>
      </c>
      <c r="E169" s="35"/>
      <c r="F169" s="197" t="s">
        <v>2261</v>
      </c>
      <c r="G169" s="35"/>
      <c r="H169" s="35"/>
      <c r="I169" s="113"/>
      <c r="J169" s="35"/>
      <c r="K169" s="35"/>
      <c r="L169" s="38"/>
      <c r="M169" s="198"/>
      <c r="N169" s="60"/>
      <c r="O169" s="60"/>
      <c r="P169" s="60"/>
      <c r="Q169" s="60"/>
      <c r="R169" s="60"/>
      <c r="S169" s="60"/>
      <c r="T169" s="61"/>
      <c r="AT169" s="17" t="s">
        <v>247</v>
      </c>
      <c r="AU169" s="17" t="s">
        <v>79</v>
      </c>
    </row>
    <row r="170" spans="2:51" s="12" customFormat="1" ht="10">
      <c r="B170" s="199"/>
      <c r="C170" s="200"/>
      <c r="D170" s="196" t="s">
        <v>249</v>
      </c>
      <c r="E170" s="201" t="s">
        <v>1</v>
      </c>
      <c r="F170" s="202" t="s">
        <v>2262</v>
      </c>
      <c r="G170" s="200"/>
      <c r="H170" s="203">
        <v>15.188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249</v>
      </c>
      <c r="AU170" s="209" t="s">
        <v>79</v>
      </c>
      <c r="AV170" s="12" t="s">
        <v>79</v>
      </c>
      <c r="AW170" s="12" t="s">
        <v>32</v>
      </c>
      <c r="AX170" s="12" t="s">
        <v>77</v>
      </c>
      <c r="AY170" s="209" t="s">
        <v>238</v>
      </c>
    </row>
    <row r="171" spans="2:63" s="11" customFormat="1" ht="22.75" customHeight="1">
      <c r="B171" s="168"/>
      <c r="C171" s="169"/>
      <c r="D171" s="170" t="s">
        <v>69</v>
      </c>
      <c r="E171" s="182" t="s">
        <v>272</v>
      </c>
      <c r="F171" s="182" t="s">
        <v>1566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SUM(P172:P201)</f>
        <v>0</v>
      </c>
      <c r="Q171" s="176"/>
      <c r="R171" s="177">
        <f>SUM(R172:R201)</f>
        <v>590.0964983</v>
      </c>
      <c r="S171" s="176"/>
      <c r="T171" s="178">
        <f>SUM(T172:T201)</f>
        <v>0</v>
      </c>
      <c r="AR171" s="179" t="s">
        <v>77</v>
      </c>
      <c r="AT171" s="180" t="s">
        <v>69</v>
      </c>
      <c r="AU171" s="180" t="s">
        <v>77</v>
      </c>
      <c r="AY171" s="179" t="s">
        <v>238</v>
      </c>
      <c r="BK171" s="181">
        <f>SUM(BK172:BK201)</f>
        <v>0</v>
      </c>
    </row>
    <row r="172" spans="2:65" s="1" customFormat="1" ht="19" customHeight="1">
      <c r="B172" s="34"/>
      <c r="C172" s="184" t="s">
        <v>349</v>
      </c>
      <c r="D172" s="184" t="s">
        <v>240</v>
      </c>
      <c r="E172" s="185" t="s">
        <v>2263</v>
      </c>
      <c r="F172" s="186" t="s">
        <v>2264</v>
      </c>
      <c r="G172" s="187" t="s">
        <v>357</v>
      </c>
      <c r="H172" s="188">
        <v>579.176</v>
      </c>
      <c r="I172" s="189"/>
      <c r="J172" s="190">
        <f>ROUND(I172*H172,2)</f>
        <v>0</v>
      </c>
      <c r="K172" s="186" t="s">
        <v>244</v>
      </c>
      <c r="L172" s="38"/>
      <c r="M172" s="191" t="s">
        <v>1</v>
      </c>
      <c r="N172" s="192" t="s">
        <v>41</v>
      </c>
      <c r="O172" s="60"/>
      <c r="P172" s="193">
        <f>O172*H172</f>
        <v>0</v>
      </c>
      <c r="Q172" s="193">
        <v>0.18907</v>
      </c>
      <c r="R172" s="193">
        <f>Q172*H172</f>
        <v>109.50480632</v>
      </c>
      <c r="S172" s="193">
        <v>0</v>
      </c>
      <c r="T172" s="194">
        <f>S172*H172</f>
        <v>0</v>
      </c>
      <c r="AR172" s="17" t="s">
        <v>245</v>
      </c>
      <c r="AT172" s="17" t="s">
        <v>240</v>
      </c>
      <c r="AU172" s="17" t="s">
        <v>79</v>
      </c>
      <c r="AY172" s="17" t="s">
        <v>238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7" t="s">
        <v>77</v>
      </c>
      <c r="BK172" s="195">
        <f>ROUND(I172*H172,2)</f>
        <v>0</v>
      </c>
      <c r="BL172" s="17" t="s">
        <v>245</v>
      </c>
      <c r="BM172" s="17" t="s">
        <v>2265</v>
      </c>
    </row>
    <row r="173" spans="2:47" s="1" customFormat="1" ht="10">
      <c r="B173" s="34"/>
      <c r="C173" s="35"/>
      <c r="D173" s="196" t="s">
        <v>247</v>
      </c>
      <c r="E173" s="35"/>
      <c r="F173" s="197" t="s">
        <v>2266</v>
      </c>
      <c r="G173" s="35"/>
      <c r="H173" s="35"/>
      <c r="I173" s="113"/>
      <c r="J173" s="35"/>
      <c r="K173" s="35"/>
      <c r="L173" s="38"/>
      <c r="M173" s="198"/>
      <c r="N173" s="60"/>
      <c r="O173" s="60"/>
      <c r="P173" s="60"/>
      <c r="Q173" s="60"/>
      <c r="R173" s="60"/>
      <c r="S173" s="60"/>
      <c r="T173" s="61"/>
      <c r="AT173" s="17" t="s">
        <v>247</v>
      </c>
      <c r="AU173" s="17" t="s">
        <v>79</v>
      </c>
    </row>
    <row r="174" spans="2:51" s="12" customFormat="1" ht="10">
      <c r="B174" s="199"/>
      <c r="C174" s="200"/>
      <c r="D174" s="196" t="s">
        <v>249</v>
      </c>
      <c r="E174" s="201" t="s">
        <v>1</v>
      </c>
      <c r="F174" s="202" t="s">
        <v>2267</v>
      </c>
      <c r="G174" s="200"/>
      <c r="H174" s="203">
        <v>161.6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249</v>
      </c>
      <c r="AU174" s="209" t="s">
        <v>79</v>
      </c>
      <c r="AV174" s="12" t="s">
        <v>79</v>
      </c>
      <c r="AW174" s="12" t="s">
        <v>32</v>
      </c>
      <c r="AX174" s="12" t="s">
        <v>70</v>
      </c>
      <c r="AY174" s="209" t="s">
        <v>238</v>
      </c>
    </row>
    <row r="175" spans="2:51" s="12" customFormat="1" ht="10">
      <c r="B175" s="199"/>
      <c r="C175" s="200"/>
      <c r="D175" s="196" t="s">
        <v>249</v>
      </c>
      <c r="E175" s="201" t="s">
        <v>1</v>
      </c>
      <c r="F175" s="202" t="s">
        <v>2268</v>
      </c>
      <c r="G175" s="200"/>
      <c r="H175" s="203">
        <v>417.576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249</v>
      </c>
      <c r="AU175" s="209" t="s">
        <v>79</v>
      </c>
      <c r="AV175" s="12" t="s">
        <v>79</v>
      </c>
      <c r="AW175" s="12" t="s">
        <v>32</v>
      </c>
      <c r="AX175" s="12" t="s">
        <v>70</v>
      </c>
      <c r="AY175" s="209" t="s">
        <v>238</v>
      </c>
    </row>
    <row r="176" spans="2:51" s="13" customFormat="1" ht="10">
      <c r="B176" s="210"/>
      <c r="C176" s="211"/>
      <c r="D176" s="196" t="s">
        <v>249</v>
      </c>
      <c r="E176" s="212" t="s">
        <v>1</v>
      </c>
      <c r="F176" s="213" t="s">
        <v>252</v>
      </c>
      <c r="G176" s="211"/>
      <c r="H176" s="214">
        <v>579.176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249</v>
      </c>
      <c r="AU176" s="220" t="s">
        <v>79</v>
      </c>
      <c r="AV176" s="13" t="s">
        <v>245</v>
      </c>
      <c r="AW176" s="13" t="s">
        <v>32</v>
      </c>
      <c r="AX176" s="13" t="s">
        <v>77</v>
      </c>
      <c r="AY176" s="220" t="s">
        <v>238</v>
      </c>
    </row>
    <row r="177" spans="2:65" s="1" customFormat="1" ht="19" customHeight="1">
      <c r="B177" s="34"/>
      <c r="C177" s="184" t="s">
        <v>354</v>
      </c>
      <c r="D177" s="184" t="s">
        <v>240</v>
      </c>
      <c r="E177" s="185" t="s">
        <v>2269</v>
      </c>
      <c r="F177" s="186" t="s">
        <v>2270</v>
      </c>
      <c r="G177" s="187" t="s">
        <v>357</v>
      </c>
      <c r="H177" s="188">
        <v>1130.017</v>
      </c>
      <c r="I177" s="189"/>
      <c r="J177" s="190">
        <f>ROUND(I177*H177,2)</f>
        <v>0</v>
      </c>
      <c r="K177" s="186" t="s">
        <v>244</v>
      </c>
      <c r="L177" s="38"/>
      <c r="M177" s="191" t="s">
        <v>1</v>
      </c>
      <c r="N177" s="192" t="s">
        <v>41</v>
      </c>
      <c r="O177" s="60"/>
      <c r="P177" s="193">
        <f>O177*H177</f>
        <v>0</v>
      </c>
      <c r="Q177" s="193">
        <v>0.27994</v>
      </c>
      <c r="R177" s="193">
        <f>Q177*H177</f>
        <v>316.33695898</v>
      </c>
      <c r="S177" s="193">
        <v>0</v>
      </c>
      <c r="T177" s="194">
        <f>S177*H177</f>
        <v>0</v>
      </c>
      <c r="AR177" s="17" t="s">
        <v>245</v>
      </c>
      <c r="AT177" s="17" t="s">
        <v>240</v>
      </c>
      <c r="AU177" s="17" t="s">
        <v>79</v>
      </c>
      <c r="AY177" s="17" t="s">
        <v>238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77</v>
      </c>
      <c r="BK177" s="195">
        <f>ROUND(I177*H177,2)</f>
        <v>0</v>
      </c>
      <c r="BL177" s="17" t="s">
        <v>245</v>
      </c>
      <c r="BM177" s="17" t="s">
        <v>2271</v>
      </c>
    </row>
    <row r="178" spans="2:47" s="1" customFormat="1" ht="10">
      <c r="B178" s="34"/>
      <c r="C178" s="35"/>
      <c r="D178" s="196" t="s">
        <v>247</v>
      </c>
      <c r="E178" s="35"/>
      <c r="F178" s="197" t="s">
        <v>2272</v>
      </c>
      <c r="G178" s="35"/>
      <c r="H178" s="35"/>
      <c r="I178" s="113"/>
      <c r="J178" s="35"/>
      <c r="K178" s="35"/>
      <c r="L178" s="38"/>
      <c r="M178" s="198"/>
      <c r="N178" s="60"/>
      <c r="O178" s="60"/>
      <c r="P178" s="60"/>
      <c r="Q178" s="60"/>
      <c r="R178" s="60"/>
      <c r="S178" s="60"/>
      <c r="T178" s="61"/>
      <c r="AT178" s="17" t="s">
        <v>247</v>
      </c>
      <c r="AU178" s="17" t="s">
        <v>79</v>
      </c>
    </row>
    <row r="179" spans="2:51" s="12" customFormat="1" ht="10">
      <c r="B179" s="199"/>
      <c r="C179" s="200"/>
      <c r="D179" s="196" t="s">
        <v>249</v>
      </c>
      <c r="E179" s="201" t="s">
        <v>1</v>
      </c>
      <c r="F179" s="202" t="s">
        <v>2239</v>
      </c>
      <c r="G179" s="200"/>
      <c r="H179" s="203">
        <v>1130.017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249</v>
      </c>
      <c r="AU179" s="209" t="s">
        <v>79</v>
      </c>
      <c r="AV179" s="12" t="s">
        <v>79</v>
      </c>
      <c r="AW179" s="12" t="s">
        <v>32</v>
      </c>
      <c r="AX179" s="12" t="s">
        <v>77</v>
      </c>
      <c r="AY179" s="209" t="s">
        <v>238</v>
      </c>
    </row>
    <row r="180" spans="2:65" s="1" customFormat="1" ht="19" customHeight="1">
      <c r="B180" s="34"/>
      <c r="C180" s="184" t="s">
        <v>7</v>
      </c>
      <c r="D180" s="184" t="s">
        <v>240</v>
      </c>
      <c r="E180" s="185" t="s">
        <v>2273</v>
      </c>
      <c r="F180" s="186" t="s">
        <v>2274</v>
      </c>
      <c r="G180" s="187" t="s">
        <v>357</v>
      </c>
      <c r="H180" s="188">
        <v>1130.017</v>
      </c>
      <c r="I180" s="189"/>
      <c r="J180" s="190">
        <f>ROUND(I180*H180,2)</f>
        <v>0</v>
      </c>
      <c r="K180" s="186" t="s">
        <v>244</v>
      </c>
      <c r="L180" s="38"/>
      <c r="M180" s="191" t="s">
        <v>1</v>
      </c>
      <c r="N180" s="192" t="s">
        <v>41</v>
      </c>
      <c r="O180" s="60"/>
      <c r="P180" s="193">
        <f>O180*H180</f>
        <v>0</v>
      </c>
      <c r="Q180" s="193">
        <v>0.101</v>
      </c>
      <c r="R180" s="193">
        <f>Q180*H180</f>
        <v>114.13171700000001</v>
      </c>
      <c r="S180" s="193">
        <v>0</v>
      </c>
      <c r="T180" s="194">
        <f>S180*H180</f>
        <v>0</v>
      </c>
      <c r="AR180" s="17" t="s">
        <v>245</v>
      </c>
      <c r="AT180" s="17" t="s">
        <v>240</v>
      </c>
      <c r="AU180" s="17" t="s">
        <v>79</v>
      </c>
      <c r="AY180" s="17" t="s">
        <v>238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7" t="s">
        <v>77</v>
      </c>
      <c r="BK180" s="195">
        <f>ROUND(I180*H180,2)</f>
        <v>0</v>
      </c>
      <c r="BL180" s="17" t="s">
        <v>245</v>
      </c>
      <c r="BM180" s="17" t="s">
        <v>2275</v>
      </c>
    </row>
    <row r="181" spans="2:47" s="1" customFormat="1" ht="27">
      <c r="B181" s="34"/>
      <c r="C181" s="35"/>
      <c r="D181" s="196" t="s">
        <v>247</v>
      </c>
      <c r="E181" s="35"/>
      <c r="F181" s="197" t="s">
        <v>2276</v>
      </c>
      <c r="G181" s="35"/>
      <c r="H181" s="35"/>
      <c r="I181" s="113"/>
      <c r="J181" s="35"/>
      <c r="K181" s="35"/>
      <c r="L181" s="38"/>
      <c r="M181" s="198"/>
      <c r="N181" s="60"/>
      <c r="O181" s="60"/>
      <c r="P181" s="60"/>
      <c r="Q181" s="60"/>
      <c r="R181" s="60"/>
      <c r="S181" s="60"/>
      <c r="T181" s="61"/>
      <c r="AT181" s="17" t="s">
        <v>247</v>
      </c>
      <c r="AU181" s="17" t="s">
        <v>79</v>
      </c>
    </row>
    <row r="182" spans="2:51" s="14" customFormat="1" ht="10">
      <c r="B182" s="232"/>
      <c r="C182" s="233"/>
      <c r="D182" s="196" t="s">
        <v>249</v>
      </c>
      <c r="E182" s="234" t="s">
        <v>1</v>
      </c>
      <c r="F182" s="235" t="s">
        <v>2277</v>
      </c>
      <c r="G182" s="233"/>
      <c r="H182" s="234" t="s">
        <v>1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249</v>
      </c>
      <c r="AU182" s="241" t="s">
        <v>79</v>
      </c>
      <c r="AV182" s="14" t="s">
        <v>77</v>
      </c>
      <c r="AW182" s="14" t="s">
        <v>32</v>
      </c>
      <c r="AX182" s="14" t="s">
        <v>70</v>
      </c>
      <c r="AY182" s="241" t="s">
        <v>238</v>
      </c>
    </row>
    <row r="183" spans="2:51" s="12" customFormat="1" ht="10">
      <c r="B183" s="199"/>
      <c r="C183" s="200"/>
      <c r="D183" s="196" t="s">
        <v>249</v>
      </c>
      <c r="E183" s="201" t="s">
        <v>1</v>
      </c>
      <c r="F183" s="202" t="s">
        <v>2278</v>
      </c>
      <c r="G183" s="200"/>
      <c r="H183" s="203">
        <v>55.817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249</v>
      </c>
      <c r="AU183" s="209" t="s">
        <v>79</v>
      </c>
      <c r="AV183" s="12" t="s">
        <v>79</v>
      </c>
      <c r="AW183" s="12" t="s">
        <v>32</v>
      </c>
      <c r="AX183" s="12" t="s">
        <v>70</v>
      </c>
      <c r="AY183" s="209" t="s">
        <v>238</v>
      </c>
    </row>
    <row r="184" spans="2:51" s="12" customFormat="1" ht="10">
      <c r="B184" s="199"/>
      <c r="C184" s="200"/>
      <c r="D184" s="196" t="s">
        <v>249</v>
      </c>
      <c r="E184" s="201" t="s">
        <v>1</v>
      </c>
      <c r="F184" s="202" t="s">
        <v>2279</v>
      </c>
      <c r="G184" s="200"/>
      <c r="H184" s="203">
        <v>71.248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249</v>
      </c>
      <c r="AU184" s="209" t="s">
        <v>79</v>
      </c>
      <c r="AV184" s="12" t="s">
        <v>79</v>
      </c>
      <c r="AW184" s="12" t="s">
        <v>32</v>
      </c>
      <c r="AX184" s="12" t="s">
        <v>70</v>
      </c>
      <c r="AY184" s="209" t="s">
        <v>238</v>
      </c>
    </row>
    <row r="185" spans="2:51" s="12" customFormat="1" ht="10">
      <c r="B185" s="199"/>
      <c r="C185" s="200"/>
      <c r="D185" s="196" t="s">
        <v>249</v>
      </c>
      <c r="E185" s="201" t="s">
        <v>1</v>
      </c>
      <c r="F185" s="202" t="s">
        <v>2280</v>
      </c>
      <c r="G185" s="200"/>
      <c r="H185" s="203">
        <v>53.566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249</v>
      </c>
      <c r="AU185" s="209" t="s">
        <v>79</v>
      </c>
      <c r="AV185" s="12" t="s">
        <v>79</v>
      </c>
      <c r="AW185" s="12" t="s">
        <v>32</v>
      </c>
      <c r="AX185" s="12" t="s">
        <v>70</v>
      </c>
      <c r="AY185" s="209" t="s">
        <v>238</v>
      </c>
    </row>
    <row r="186" spans="2:51" s="12" customFormat="1" ht="10">
      <c r="B186" s="199"/>
      <c r="C186" s="200"/>
      <c r="D186" s="196" t="s">
        <v>249</v>
      </c>
      <c r="E186" s="201" t="s">
        <v>1</v>
      </c>
      <c r="F186" s="202" t="s">
        <v>2281</v>
      </c>
      <c r="G186" s="200"/>
      <c r="H186" s="203">
        <v>363.153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249</v>
      </c>
      <c r="AU186" s="209" t="s">
        <v>79</v>
      </c>
      <c r="AV186" s="12" t="s">
        <v>79</v>
      </c>
      <c r="AW186" s="12" t="s">
        <v>32</v>
      </c>
      <c r="AX186" s="12" t="s">
        <v>70</v>
      </c>
      <c r="AY186" s="209" t="s">
        <v>238</v>
      </c>
    </row>
    <row r="187" spans="2:51" s="14" customFormat="1" ht="10">
      <c r="B187" s="232"/>
      <c r="C187" s="233"/>
      <c r="D187" s="196" t="s">
        <v>249</v>
      </c>
      <c r="E187" s="234" t="s">
        <v>1</v>
      </c>
      <c r="F187" s="235" t="s">
        <v>2210</v>
      </c>
      <c r="G187" s="233"/>
      <c r="H187" s="234" t="s">
        <v>1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249</v>
      </c>
      <c r="AU187" s="241" t="s">
        <v>79</v>
      </c>
      <c r="AV187" s="14" t="s">
        <v>77</v>
      </c>
      <c r="AW187" s="14" t="s">
        <v>32</v>
      </c>
      <c r="AX187" s="14" t="s">
        <v>70</v>
      </c>
      <c r="AY187" s="241" t="s">
        <v>238</v>
      </c>
    </row>
    <row r="188" spans="2:51" s="12" customFormat="1" ht="10">
      <c r="B188" s="199"/>
      <c r="C188" s="200"/>
      <c r="D188" s="196" t="s">
        <v>249</v>
      </c>
      <c r="E188" s="201" t="s">
        <v>1</v>
      </c>
      <c r="F188" s="202" t="s">
        <v>2282</v>
      </c>
      <c r="G188" s="200"/>
      <c r="H188" s="203">
        <v>69.038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249</v>
      </c>
      <c r="AU188" s="209" t="s">
        <v>79</v>
      </c>
      <c r="AV188" s="12" t="s">
        <v>79</v>
      </c>
      <c r="AW188" s="12" t="s">
        <v>32</v>
      </c>
      <c r="AX188" s="12" t="s">
        <v>70</v>
      </c>
      <c r="AY188" s="209" t="s">
        <v>238</v>
      </c>
    </row>
    <row r="189" spans="2:51" s="12" customFormat="1" ht="10">
      <c r="B189" s="199"/>
      <c r="C189" s="200"/>
      <c r="D189" s="196" t="s">
        <v>249</v>
      </c>
      <c r="E189" s="201" t="s">
        <v>1</v>
      </c>
      <c r="F189" s="202" t="s">
        <v>2283</v>
      </c>
      <c r="G189" s="200"/>
      <c r="H189" s="203">
        <v>65.475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249</v>
      </c>
      <c r="AU189" s="209" t="s">
        <v>79</v>
      </c>
      <c r="AV189" s="12" t="s">
        <v>79</v>
      </c>
      <c r="AW189" s="12" t="s">
        <v>32</v>
      </c>
      <c r="AX189" s="12" t="s">
        <v>70</v>
      </c>
      <c r="AY189" s="209" t="s">
        <v>238</v>
      </c>
    </row>
    <row r="190" spans="2:51" s="12" customFormat="1" ht="10">
      <c r="B190" s="199"/>
      <c r="C190" s="200"/>
      <c r="D190" s="196" t="s">
        <v>249</v>
      </c>
      <c r="E190" s="201" t="s">
        <v>1</v>
      </c>
      <c r="F190" s="202" t="s">
        <v>2284</v>
      </c>
      <c r="G190" s="200"/>
      <c r="H190" s="203">
        <v>156.855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249</v>
      </c>
      <c r="AU190" s="209" t="s">
        <v>79</v>
      </c>
      <c r="AV190" s="12" t="s">
        <v>79</v>
      </c>
      <c r="AW190" s="12" t="s">
        <v>32</v>
      </c>
      <c r="AX190" s="12" t="s">
        <v>70</v>
      </c>
      <c r="AY190" s="209" t="s">
        <v>238</v>
      </c>
    </row>
    <row r="191" spans="2:51" s="15" customFormat="1" ht="10">
      <c r="B191" s="248"/>
      <c r="C191" s="249"/>
      <c r="D191" s="196" t="s">
        <v>249</v>
      </c>
      <c r="E191" s="250" t="s">
        <v>2176</v>
      </c>
      <c r="F191" s="251" t="s">
        <v>1923</v>
      </c>
      <c r="G191" s="249"/>
      <c r="H191" s="252">
        <v>835.152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249</v>
      </c>
      <c r="AU191" s="258" t="s">
        <v>79</v>
      </c>
      <c r="AV191" s="15" t="s">
        <v>258</v>
      </c>
      <c r="AW191" s="15" t="s">
        <v>32</v>
      </c>
      <c r="AX191" s="15" t="s">
        <v>70</v>
      </c>
      <c r="AY191" s="258" t="s">
        <v>238</v>
      </c>
    </row>
    <row r="192" spans="2:51" s="14" customFormat="1" ht="10">
      <c r="B192" s="232"/>
      <c r="C192" s="233"/>
      <c r="D192" s="196" t="s">
        <v>249</v>
      </c>
      <c r="E192" s="234" t="s">
        <v>1</v>
      </c>
      <c r="F192" s="235" t="s">
        <v>2285</v>
      </c>
      <c r="G192" s="233"/>
      <c r="H192" s="234" t="s">
        <v>1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249</v>
      </c>
      <c r="AU192" s="241" t="s">
        <v>79</v>
      </c>
      <c r="AV192" s="14" t="s">
        <v>77</v>
      </c>
      <c r="AW192" s="14" t="s">
        <v>32</v>
      </c>
      <c r="AX192" s="14" t="s">
        <v>70</v>
      </c>
      <c r="AY192" s="241" t="s">
        <v>238</v>
      </c>
    </row>
    <row r="193" spans="2:51" s="12" customFormat="1" ht="10">
      <c r="B193" s="199"/>
      <c r="C193" s="200"/>
      <c r="D193" s="196" t="s">
        <v>249</v>
      </c>
      <c r="E193" s="201" t="s">
        <v>1</v>
      </c>
      <c r="F193" s="202" t="s">
        <v>2286</v>
      </c>
      <c r="G193" s="200"/>
      <c r="H193" s="203">
        <v>223.688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249</v>
      </c>
      <c r="AU193" s="209" t="s">
        <v>79</v>
      </c>
      <c r="AV193" s="12" t="s">
        <v>79</v>
      </c>
      <c r="AW193" s="12" t="s">
        <v>32</v>
      </c>
      <c r="AX193" s="12" t="s">
        <v>70</v>
      </c>
      <c r="AY193" s="209" t="s">
        <v>238</v>
      </c>
    </row>
    <row r="194" spans="2:51" s="12" customFormat="1" ht="10">
      <c r="B194" s="199"/>
      <c r="C194" s="200"/>
      <c r="D194" s="196" t="s">
        <v>249</v>
      </c>
      <c r="E194" s="201" t="s">
        <v>1</v>
      </c>
      <c r="F194" s="202" t="s">
        <v>2287</v>
      </c>
      <c r="G194" s="200"/>
      <c r="H194" s="203">
        <v>71.177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249</v>
      </c>
      <c r="AU194" s="209" t="s">
        <v>79</v>
      </c>
      <c r="AV194" s="12" t="s">
        <v>79</v>
      </c>
      <c r="AW194" s="12" t="s">
        <v>32</v>
      </c>
      <c r="AX194" s="12" t="s">
        <v>70</v>
      </c>
      <c r="AY194" s="209" t="s">
        <v>238</v>
      </c>
    </row>
    <row r="195" spans="2:51" s="15" customFormat="1" ht="10">
      <c r="B195" s="248"/>
      <c r="C195" s="249"/>
      <c r="D195" s="196" t="s">
        <v>249</v>
      </c>
      <c r="E195" s="250" t="s">
        <v>2178</v>
      </c>
      <c r="F195" s="251" t="s">
        <v>1923</v>
      </c>
      <c r="G195" s="249"/>
      <c r="H195" s="252">
        <v>294.865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249</v>
      </c>
      <c r="AU195" s="258" t="s">
        <v>79</v>
      </c>
      <c r="AV195" s="15" t="s">
        <v>258</v>
      </c>
      <c r="AW195" s="15" t="s">
        <v>32</v>
      </c>
      <c r="AX195" s="15" t="s">
        <v>70</v>
      </c>
      <c r="AY195" s="258" t="s">
        <v>238</v>
      </c>
    </row>
    <row r="196" spans="2:51" s="13" customFormat="1" ht="10">
      <c r="B196" s="210"/>
      <c r="C196" s="211"/>
      <c r="D196" s="196" t="s">
        <v>249</v>
      </c>
      <c r="E196" s="212" t="s">
        <v>1</v>
      </c>
      <c r="F196" s="213" t="s">
        <v>252</v>
      </c>
      <c r="G196" s="211"/>
      <c r="H196" s="214">
        <v>1130.017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249</v>
      </c>
      <c r="AU196" s="220" t="s">
        <v>79</v>
      </c>
      <c r="AV196" s="13" t="s">
        <v>245</v>
      </c>
      <c r="AW196" s="13" t="s">
        <v>32</v>
      </c>
      <c r="AX196" s="13" t="s">
        <v>77</v>
      </c>
      <c r="AY196" s="220" t="s">
        <v>238</v>
      </c>
    </row>
    <row r="197" spans="2:65" s="1" customFormat="1" ht="19" customHeight="1">
      <c r="B197" s="34"/>
      <c r="C197" s="221" t="s">
        <v>367</v>
      </c>
      <c r="D197" s="221" t="s">
        <v>361</v>
      </c>
      <c r="E197" s="222" t="s">
        <v>2288</v>
      </c>
      <c r="F197" s="223" t="s">
        <v>2289</v>
      </c>
      <c r="G197" s="224" t="s">
        <v>357</v>
      </c>
      <c r="H197" s="225">
        <v>464.102</v>
      </c>
      <c r="I197" s="226"/>
      <c r="J197" s="227">
        <f>ROUND(I197*H197,2)</f>
        <v>0</v>
      </c>
      <c r="K197" s="223" t="s">
        <v>244</v>
      </c>
      <c r="L197" s="228"/>
      <c r="M197" s="229" t="s">
        <v>1</v>
      </c>
      <c r="N197" s="230" t="s">
        <v>41</v>
      </c>
      <c r="O197" s="60"/>
      <c r="P197" s="193">
        <f>O197*H197</f>
        <v>0</v>
      </c>
      <c r="Q197" s="193">
        <v>0.108</v>
      </c>
      <c r="R197" s="193">
        <f>Q197*H197</f>
        <v>50.123016</v>
      </c>
      <c r="S197" s="193">
        <v>0</v>
      </c>
      <c r="T197" s="194">
        <f>S197*H197</f>
        <v>0</v>
      </c>
      <c r="AR197" s="17" t="s">
        <v>288</v>
      </c>
      <c r="AT197" s="17" t="s">
        <v>361</v>
      </c>
      <c r="AU197" s="17" t="s">
        <v>79</v>
      </c>
      <c r="AY197" s="17" t="s">
        <v>238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7" t="s">
        <v>77</v>
      </c>
      <c r="BK197" s="195">
        <f>ROUND(I197*H197,2)</f>
        <v>0</v>
      </c>
      <c r="BL197" s="17" t="s">
        <v>245</v>
      </c>
      <c r="BM197" s="17" t="s">
        <v>2290</v>
      </c>
    </row>
    <row r="198" spans="2:47" s="1" customFormat="1" ht="10">
      <c r="B198" s="34"/>
      <c r="C198" s="35"/>
      <c r="D198" s="196" t="s">
        <v>247</v>
      </c>
      <c r="E198" s="35"/>
      <c r="F198" s="197" t="s">
        <v>2291</v>
      </c>
      <c r="G198" s="35"/>
      <c r="H198" s="35"/>
      <c r="I198" s="113"/>
      <c r="J198" s="35"/>
      <c r="K198" s="35"/>
      <c r="L198" s="38"/>
      <c r="M198" s="198"/>
      <c r="N198" s="60"/>
      <c r="O198" s="60"/>
      <c r="P198" s="60"/>
      <c r="Q198" s="60"/>
      <c r="R198" s="60"/>
      <c r="S198" s="60"/>
      <c r="T198" s="61"/>
      <c r="AT198" s="17" t="s">
        <v>247</v>
      </c>
      <c r="AU198" s="17" t="s">
        <v>79</v>
      </c>
    </row>
    <row r="199" spans="2:51" s="12" customFormat="1" ht="10">
      <c r="B199" s="199"/>
      <c r="C199" s="200"/>
      <c r="D199" s="196" t="s">
        <v>249</v>
      </c>
      <c r="E199" s="201" t="s">
        <v>1</v>
      </c>
      <c r="F199" s="202" t="s">
        <v>2292</v>
      </c>
      <c r="G199" s="200"/>
      <c r="H199" s="203">
        <v>387.6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249</v>
      </c>
      <c r="AU199" s="209" t="s">
        <v>79</v>
      </c>
      <c r="AV199" s="12" t="s">
        <v>79</v>
      </c>
      <c r="AW199" s="12" t="s">
        <v>32</v>
      </c>
      <c r="AX199" s="12" t="s">
        <v>70</v>
      </c>
      <c r="AY199" s="209" t="s">
        <v>238</v>
      </c>
    </row>
    <row r="200" spans="2:51" s="12" customFormat="1" ht="10">
      <c r="B200" s="199"/>
      <c r="C200" s="200"/>
      <c r="D200" s="196" t="s">
        <v>249</v>
      </c>
      <c r="E200" s="201" t="s">
        <v>1</v>
      </c>
      <c r="F200" s="202" t="s">
        <v>2293</v>
      </c>
      <c r="G200" s="200"/>
      <c r="H200" s="203">
        <v>76.502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249</v>
      </c>
      <c r="AU200" s="209" t="s">
        <v>79</v>
      </c>
      <c r="AV200" s="12" t="s">
        <v>79</v>
      </c>
      <c r="AW200" s="12" t="s">
        <v>32</v>
      </c>
      <c r="AX200" s="12" t="s">
        <v>70</v>
      </c>
      <c r="AY200" s="209" t="s">
        <v>238</v>
      </c>
    </row>
    <row r="201" spans="2:51" s="13" customFormat="1" ht="10">
      <c r="B201" s="210"/>
      <c r="C201" s="211"/>
      <c r="D201" s="196" t="s">
        <v>249</v>
      </c>
      <c r="E201" s="212" t="s">
        <v>1</v>
      </c>
      <c r="F201" s="213" t="s">
        <v>252</v>
      </c>
      <c r="G201" s="211"/>
      <c r="H201" s="214">
        <v>464.102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249</v>
      </c>
      <c r="AU201" s="220" t="s">
        <v>79</v>
      </c>
      <c r="AV201" s="13" t="s">
        <v>245</v>
      </c>
      <c r="AW201" s="13" t="s">
        <v>32</v>
      </c>
      <c r="AX201" s="13" t="s">
        <v>77</v>
      </c>
      <c r="AY201" s="220" t="s">
        <v>238</v>
      </c>
    </row>
    <row r="202" spans="2:63" s="11" customFormat="1" ht="22.75" customHeight="1">
      <c r="B202" s="168"/>
      <c r="C202" s="169"/>
      <c r="D202" s="170" t="s">
        <v>69</v>
      </c>
      <c r="E202" s="182" t="s">
        <v>294</v>
      </c>
      <c r="F202" s="182" t="s">
        <v>691</v>
      </c>
      <c r="G202" s="169"/>
      <c r="H202" s="169"/>
      <c r="I202" s="172"/>
      <c r="J202" s="183">
        <f>BK202</f>
        <v>0</v>
      </c>
      <c r="K202" s="169"/>
      <c r="L202" s="174"/>
      <c r="M202" s="175"/>
      <c r="N202" s="176"/>
      <c r="O202" s="176"/>
      <c r="P202" s="177">
        <f>SUM(P203:P234)</f>
        <v>0</v>
      </c>
      <c r="Q202" s="176"/>
      <c r="R202" s="177">
        <f>SUM(R203:R234)</f>
        <v>16.119560000000003</v>
      </c>
      <c r="S202" s="176"/>
      <c r="T202" s="178">
        <f>SUM(T203:T234)</f>
        <v>43.0455</v>
      </c>
      <c r="AR202" s="179" t="s">
        <v>77</v>
      </c>
      <c r="AT202" s="180" t="s">
        <v>69</v>
      </c>
      <c r="AU202" s="180" t="s">
        <v>77</v>
      </c>
      <c r="AY202" s="179" t="s">
        <v>238</v>
      </c>
      <c r="BK202" s="181">
        <f>SUM(BK203:BK234)</f>
        <v>0</v>
      </c>
    </row>
    <row r="203" spans="2:65" s="1" customFormat="1" ht="19" customHeight="1">
      <c r="B203" s="34"/>
      <c r="C203" s="184" t="s">
        <v>374</v>
      </c>
      <c r="D203" s="184" t="s">
        <v>240</v>
      </c>
      <c r="E203" s="185" t="s">
        <v>2294</v>
      </c>
      <c r="F203" s="186" t="s">
        <v>2295</v>
      </c>
      <c r="G203" s="187" t="s">
        <v>281</v>
      </c>
      <c r="H203" s="188">
        <v>88.42</v>
      </c>
      <c r="I203" s="189"/>
      <c r="J203" s="190">
        <f>ROUND(I203*H203,2)</f>
        <v>0</v>
      </c>
      <c r="K203" s="186" t="s">
        <v>244</v>
      </c>
      <c r="L203" s="38"/>
      <c r="M203" s="191" t="s">
        <v>1</v>
      </c>
      <c r="N203" s="192" t="s">
        <v>41</v>
      </c>
      <c r="O203" s="60"/>
      <c r="P203" s="193">
        <f>O203*H203</f>
        <v>0</v>
      </c>
      <c r="Q203" s="193">
        <v>0.1295</v>
      </c>
      <c r="R203" s="193">
        <f>Q203*H203</f>
        <v>11.45039</v>
      </c>
      <c r="S203" s="193">
        <v>0</v>
      </c>
      <c r="T203" s="194">
        <f>S203*H203</f>
        <v>0</v>
      </c>
      <c r="AR203" s="17" t="s">
        <v>245</v>
      </c>
      <c r="AT203" s="17" t="s">
        <v>240</v>
      </c>
      <c r="AU203" s="17" t="s">
        <v>79</v>
      </c>
      <c r="AY203" s="17" t="s">
        <v>238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7" t="s">
        <v>77</v>
      </c>
      <c r="BK203" s="195">
        <f>ROUND(I203*H203,2)</f>
        <v>0</v>
      </c>
      <c r="BL203" s="17" t="s">
        <v>245</v>
      </c>
      <c r="BM203" s="17" t="s">
        <v>2296</v>
      </c>
    </row>
    <row r="204" spans="2:47" s="1" customFormat="1" ht="27">
      <c r="B204" s="34"/>
      <c r="C204" s="35"/>
      <c r="D204" s="196" t="s">
        <v>247</v>
      </c>
      <c r="E204" s="35"/>
      <c r="F204" s="197" t="s">
        <v>2297</v>
      </c>
      <c r="G204" s="35"/>
      <c r="H204" s="35"/>
      <c r="I204" s="113"/>
      <c r="J204" s="35"/>
      <c r="K204" s="35"/>
      <c r="L204" s="38"/>
      <c r="M204" s="198"/>
      <c r="N204" s="60"/>
      <c r="O204" s="60"/>
      <c r="P204" s="60"/>
      <c r="Q204" s="60"/>
      <c r="R204" s="60"/>
      <c r="S204" s="60"/>
      <c r="T204" s="61"/>
      <c r="AT204" s="17" t="s">
        <v>247</v>
      </c>
      <c r="AU204" s="17" t="s">
        <v>79</v>
      </c>
    </row>
    <row r="205" spans="2:51" s="12" customFormat="1" ht="10">
      <c r="B205" s="199"/>
      <c r="C205" s="200"/>
      <c r="D205" s="196" t="s">
        <v>249</v>
      </c>
      <c r="E205" s="201" t="s">
        <v>1</v>
      </c>
      <c r="F205" s="202" t="s">
        <v>2298</v>
      </c>
      <c r="G205" s="200"/>
      <c r="H205" s="203">
        <v>7.5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249</v>
      </c>
      <c r="AU205" s="209" t="s">
        <v>79</v>
      </c>
      <c r="AV205" s="12" t="s">
        <v>79</v>
      </c>
      <c r="AW205" s="12" t="s">
        <v>32</v>
      </c>
      <c r="AX205" s="12" t="s">
        <v>70</v>
      </c>
      <c r="AY205" s="209" t="s">
        <v>238</v>
      </c>
    </row>
    <row r="206" spans="2:51" s="12" customFormat="1" ht="10">
      <c r="B206" s="199"/>
      <c r="C206" s="200"/>
      <c r="D206" s="196" t="s">
        <v>249</v>
      </c>
      <c r="E206" s="201" t="s">
        <v>1</v>
      </c>
      <c r="F206" s="202" t="s">
        <v>2299</v>
      </c>
      <c r="G206" s="200"/>
      <c r="H206" s="203">
        <v>76.255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249</v>
      </c>
      <c r="AU206" s="209" t="s">
        <v>79</v>
      </c>
      <c r="AV206" s="12" t="s">
        <v>79</v>
      </c>
      <c r="AW206" s="12" t="s">
        <v>32</v>
      </c>
      <c r="AX206" s="12" t="s">
        <v>70</v>
      </c>
      <c r="AY206" s="209" t="s">
        <v>238</v>
      </c>
    </row>
    <row r="207" spans="2:51" s="12" customFormat="1" ht="10">
      <c r="B207" s="199"/>
      <c r="C207" s="200"/>
      <c r="D207" s="196" t="s">
        <v>249</v>
      </c>
      <c r="E207" s="201" t="s">
        <v>1</v>
      </c>
      <c r="F207" s="202" t="s">
        <v>2300</v>
      </c>
      <c r="G207" s="200"/>
      <c r="H207" s="203">
        <v>4.665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249</v>
      </c>
      <c r="AU207" s="209" t="s">
        <v>79</v>
      </c>
      <c r="AV207" s="12" t="s">
        <v>79</v>
      </c>
      <c r="AW207" s="12" t="s">
        <v>32</v>
      </c>
      <c r="AX207" s="12" t="s">
        <v>70</v>
      </c>
      <c r="AY207" s="209" t="s">
        <v>238</v>
      </c>
    </row>
    <row r="208" spans="2:51" s="13" customFormat="1" ht="10">
      <c r="B208" s="210"/>
      <c r="C208" s="211"/>
      <c r="D208" s="196" t="s">
        <v>249</v>
      </c>
      <c r="E208" s="212" t="s">
        <v>2195</v>
      </c>
      <c r="F208" s="213" t="s">
        <v>252</v>
      </c>
      <c r="G208" s="211"/>
      <c r="H208" s="214">
        <v>88.42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249</v>
      </c>
      <c r="AU208" s="220" t="s">
        <v>79</v>
      </c>
      <c r="AV208" s="13" t="s">
        <v>245</v>
      </c>
      <c r="AW208" s="13" t="s">
        <v>32</v>
      </c>
      <c r="AX208" s="13" t="s">
        <v>77</v>
      </c>
      <c r="AY208" s="220" t="s">
        <v>238</v>
      </c>
    </row>
    <row r="209" spans="2:65" s="1" customFormat="1" ht="19" customHeight="1">
      <c r="B209" s="34"/>
      <c r="C209" s="221" t="s">
        <v>381</v>
      </c>
      <c r="D209" s="221" t="s">
        <v>361</v>
      </c>
      <c r="E209" s="222" t="s">
        <v>2301</v>
      </c>
      <c r="F209" s="223" t="s">
        <v>2302</v>
      </c>
      <c r="G209" s="224" t="s">
        <v>390</v>
      </c>
      <c r="H209" s="225">
        <v>90.188</v>
      </c>
      <c r="I209" s="226"/>
      <c r="J209" s="227">
        <f>ROUND(I209*H209,2)</f>
        <v>0</v>
      </c>
      <c r="K209" s="223" t="s">
        <v>1829</v>
      </c>
      <c r="L209" s="228"/>
      <c r="M209" s="229" t="s">
        <v>1</v>
      </c>
      <c r="N209" s="230" t="s">
        <v>41</v>
      </c>
      <c r="O209" s="60"/>
      <c r="P209" s="193">
        <f>O209*H209</f>
        <v>0</v>
      </c>
      <c r="Q209" s="193">
        <v>0.0515</v>
      </c>
      <c r="R209" s="193">
        <f>Q209*H209</f>
        <v>4.6446819999999995</v>
      </c>
      <c r="S209" s="193">
        <v>0</v>
      </c>
      <c r="T209" s="194">
        <f>S209*H209</f>
        <v>0</v>
      </c>
      <c r="AR209" s="17" t="s">
        <v>288</v>
      </c>
      <c r="AT209" s="17" t="s">
        <v>361</v>
      </c>
      <c r="AU209" s="17" t="s">
        <v>79</v>
      </c>
      <c r="AY209" s="17" t="s">
        <v>238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7" t="s">
        <v>77</v>
      </c>
      <c r="BK209" s="195">
        <f>ROUND(I209*H209,2)</f>
        <v>0</v>
      </c>
      <c r="BL209" s="17" t="s">
        <v>245</v>
      </c>
      <c r="BM209" s="17" t="s">
        <v>2303</v>
      </c>
    </row>
    <row r="210" spans="2:47" s="1" customFormat="1" ht="10">
      <c r="B210" s="34"/>
      <c r="C210" s="35"/>
      <c r="D210" s="196" t="s">
        <v>247</v>
      </c>
      <c r="E210" s="35"/>
      <c r="F210" s="197" t="s">
        <v>2304</v>
      </c>
      <c r="G210" s="35"/>
      <c r="H210" s="35"/>
      <c r="I210" s="113"/>
      <c r="J210" s="35"/>
      <c r="K210" s="35"/>
      <c r="L210" s="38"/>
      <c r="M210" s="198"/>
      <c r="N210" s="60"/>
      <c r="O210" s="60"/>
      <c r="P210" s="60"/>
      <c r="Q210" s="60"/>
      <c r="R210" s="60"/>
      <c r="S210" s="60"/>
      <c r="T210" s="61"/>
      <c r="AT210" s="17" t="s">
        <v>247</v>
      </c>
      <c r="AU210" s="17" t="s">
        <v>79</v>
      </c>
    </row>
    <row r="211" spans="2:51" s="12" customFormat="1" ht="10">
      <c r="B211" s="199"/>
      <c r="C211" s="200"/>
      <c r="D211" s="196" t="s">
        <v>249</v>
      </c>
      <c r="E211" s="201" t="s">
        <v>1</v>
      </c>
      <c r="F211" s="202" t="s">
        <v>2305</v>
      </c>
      <c r="G211" s="200"/>
      <c r="H211" s="203">
        <v>90.188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249</v>
      </c>
      <c r="AU211" s="209" t="s">
        <v>79</v>
      </c>
      <c r="AV211" s="12" t="s">
        <v>79</v>
      </c>
      <c r="AW211" s="12" t="s">
        <v>32</v>
      </c>
      <c r="AX211" s="12" t="s">
        <v>77</v>
      </c>
      <c r="AY211" s="209" t="s">
        <v>238</v>
      </c>
    </row>
    <row r="212" spans="2:65" s="1" customFormat="1" ht="14.5" customHeight="1">
      <c r="B212" s="34"/>
      <c r="C212" s="184" t="s">
        <v>387</v>
      </c>
      <c r="D212" s="184" t="s">
        <v>240</v>
      </c>
      <c r="E212" s="185" t="s">
        <v>733</v>
      </c>
      <c r="F212" s="186" t="s">
        <v>734</v>
      </c>
      <c r="G212" s="187" t="s">
        <v>390</v>
      </c>
      <c r="H212" s="188">
        <v>6</v>
      </c>
      <c r="I212" s="189"/>
      <c r="J212" s="190">
        <f>ROUND(I212*H212,2)</f>
        <v>0</v>
      </c>
      <c r="K212" s="186" t="s">
        <v>1</v>
      </c>
      <c r="L212" s="38"/>
      <c r="M212" s="191" t="s">
        <v>1</v>
      </c>
      <c r="N212" s="192" t="s">
        <v>41</v>
      </c>
      <c r="O212" s="60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7" t="s">
        <v>245</v>
      </c>
      <c r="AT212" s="17" t="s">
        <v>240</v>
      </c>
      <c r="AU212" s="17" t="s">
        <v>79</v>
      </c>
      <c r="AY212" s="17" t="s">
        <v>238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77</v>
      </c>
      <c r="BK212" s="195">
        <f>ROUND(I212*H212,2)</f>
        <v>0</v>
      </c>
      <c r="BL212" s="17" t="s">
        <v>245</v>
      </c>
      <c r="BM212" s="17" t="s">
        <v>2306</v>
      </c>
    </row>
    <row r="213" spans="2:47" s="1" customFormat="1" ht="10">
      <c r="B213" s="34"/>
      <c r="C213" s="35"/>
      <c r="D213" s="196" t="s">
        <v>247</v>
      </c>
      <c r="E213" s="35"/>
      <c r="F213" s="197" t="s">
        <v>734</v>
      </c>
      <c r="G213" s="35"/>
      <c r="H213" s="35"/>
      <c r="I213" s="113"/>
      <c r="J213" s="35"/>
      <c r="K213" s="35"/>
      <c r="L213" s="38"/>
      <c r="M213" s="198"/>
      <c r="N213" s="60"/>
      <c r="O213" s="60"/>
      <c r="P213" s="60"/>
      <c r="Q213" s="60"/>
      <c r="R213" s="60"/>
      <c r="S213" s="60"/>
      <c r="T213" s="61"/>
      <c r="AT213" s="17" t="s">
        <v>247</v>
      </c>
      <c r="AU213" s="17" t="s">
        <v>79</v>
      </c>
    </row>
    <row r="214" spans="2:65" s="1" customFormat="1" ht="14.5" customHeight="1">
      <c r="B214" s="34"/>
      <c r="C214" s="184" t="s">
        <v>393</v>
      </c>
      <c r="D214" s="184" t="s">
        <v>240</v>
      </c>
      <c r="E214" s="185" t="s">
        <v>2307</v>
      </c>
      <c r="F214" s="186" t="s">
        <v>2308</v>
      </c>
      <c r="G214" s="187" t="s">
        <v>2309</v>
      </c>
      <c r="H214" s="188">
        <v>1</v>
      </c>
      <c r="I214" s="189"/>
      <c r="J214" s="190">
        <f>ROUND(I214*H214,2)</f>
        <v>0</v>
      </c>
      <c r="K214" s="186" t="s">
        <v>1</v>
      </c>
      <c r="L214" s="38"/>
      <c r="M214" s="191" t="s">
        <v>1</v>
      </c>
      <c r="N214" s="192" t="s">
        <v>41</v>
      </c>
      <c r="O214" s="60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AR214" s="17" t="s">
        <v>245</v>
      </c>
      <c r="AT214" s="17" t="s">
        <v>240</v>
      </c>
      <c r="AU214" s="17" t="s">
        <v>79</v>
      </c>
      <c r="AY214" s="17" t="s">
        <v>238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77</v>
      </c>
      <c r="BK214" s="195">
        <f>ROUND(I214*H214,2)</f>
        <v>0</v>
      </c>
      <c r="BL214" s="17" t="s">
        <v>245</v>
      </c>
      <c r="BM214" s="17" t="s">
        <v>2310</v>
      </c>
    </row>
    <row r="215" spans="2:47" s="1" customFormat="1" ht="10">
      <c r="B215" s="34"/>
      <c r="C215" s="35"/>
      <c r="D215" s="196" t="s">
        <v>247</v>
      </c>
      <c r="E215" s="35"/>
      <c r="F215" s="197" t="s">
        <v>2308</v>
      </c>
      <c r="G215" s="35"/>
      <c r="H215" s="35"/>
      <c r="I215" s="113"/>
      <c r="J215" s="35"/>
      <c r="K215" s="35"/>
      <c r="L215" s="38"/>
      <c r="M215" s="198"/>
      <c r="N215" s="60"/>
      <c r="O215" s="60"/>
      <c r="P215" s="60"/>
      <c r="Q215" s="60"/>
      <c r="R215" s="60"/>
      <c r="S215" s="60"/>
      <c r="T215" s="61"/>
      <c r="AT215" s="17" t="s">
        <v>247</v>
      </c>
      <c r="AU215" s="17" t="s">
        <v>79</v>
      </c>
    </row>
    <row r="216" spans="2:65" s="1" customFormat="1" ht="19" customHeight="1">
      <c r="B216" s="34"/>
      <c r="C216" s="184" t="s">
        <v>160</v>
      </c>
      <c r="D216" s="184" t="s">
        <v>240</v>
      </c>
      <c r="E216" s="185" t="s">
        <v>2311</v>
      </c>
      <c r="F216" s="186" t="s">
        <v>2312</v>
      </c>
      <c r="G216" s="187" t="s">
        <v>390</v>
      </c>
      <c r="H216" s="188">
        <v>3</v>
      </c>
      <c r="I216" s="189"/>
      <c r="J216" s="190">
        <f>ROUND(I216*H216,2)</f>
        <v>0</v>
      </c>
      <c r="K216" s="186" t="s">
        <v>244</v>
      </c>
      <c r="L216" s="38"/>
      <c r="M216" s="191" t="s">
        <v>1</v>
      </c>
      <c r="N216" s="192" t="s">
        <v>41</v>
      </c>
      <c r="O216" s="60"/>
      <c r="P216" s="193">
        <f>O216*H216</f>
        <v>0</v>
      </c>
      <c r="Q216" s="193">
        <v>0.00068</v>
      </c>
      <c r="R216" s="193">
        <f>Q216*H216</f>
        <v>0.00204</v>
      </c>
      <c r="S216" s="193">
        <v>0</v>
      </c>
      <c r="T216" s="194">
        <f>S216*H216</f>
        <v>0</v>
      </c>
      <c r="AR216" s="17" t="s">
        <v>245</v>
      </c>
      <c r="AT216" s="17" t="s">
        <v>240</v>
      </c>
      <c r="AU216" s="17" t="s">
        <v>79</v>
      </c>
      <c r="AY216" s="17" t="s">
        <v>238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7" t="s">
        <v>77</v>
      </c>
      <c r="BK216" s="195">
        <f>ROUND(I216*H216,2)</f>
        <v>0</v>
      </c>
      <c r="BL216" s="17" t="s">
        <v>245</v>
      </c>
      <c r="BM216" s="17" t="s">
        <v>2313</v>
      </c>
    </row>
    <row r="217" spans="2:47" s="1" customFormat="1" ht="27">
      <c r="B217" s="34"/>
      <c r="C217" s="35"/>
      <c r="D217" s="196" t="s">
        <v>247</v>
      </c>
      <c r="E217" s="35"/>
      <c r="F217" s="197" t="s">
        <v>2314</v>
      </c>
      <c r="G217" s="35"/>
      <c r="H217" s="35"/>
      <c r="I217" s="113"/>
      <c r="J217" s="35"/>
      <c r="K217" s="35"/>
      <c r="L217" s="38"/>
      <c r="M217" s="198"/>
      <c r="N217" s="60"/>
      <c r="O217" s="60"/>
      <c r="P217" s="60"/>
      <c r="Q217" s="60"/>
      <c r="R217" s="60"/>
      <c r="S217" s="60"/>
      <c r="T217" s="61"/>
      <c r="AT217" s="17" t="s">
        <v>247</v>
      </c>
      <c r="AU217" s="17" t="s">
        <v>79</v>
      </c>
    </row>
    <row r="218" spans="2:65" s="1" customFormat="1" ht="14.5" customHeight="1">
      <c r="B218" s="34"/>
      <c r="C218" s="221" t="s">
        <v>402</v>
      </c>
      <c r="D218" s="221" t="s">
        <v>361</v>
      </c>
      <c r="E218" s="222" t="s">
        <v>2315</v>
      </c>
      <c r="F218" s="223" t="s">
        <v>2316</v>
      </c>
      <c r="G218" s="224" t="s">
        <v>466</v>
      </c>
      <c r="H218" s="225">
        <v>148.05</v>
      </c>
      <c r="I218" s="226"/>
      <c r="J218" s="227">
        <f>ROUND(I218*H218,2)</f>
        <v>0</v>
      </c>
      <c r="K218" s="223" t="s">
        <v>1</v>
      </c>
      <c r="L218" s="228"/>
      <c r="M218" s="229" t="s">
        <v>1</v>
      </c>
      <c r="N218" s="230" t="s">
        <v>41</v>
      </c>
      <c r="O218" s="60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17" t="s">
        <v>288</v>
      </c>
      <c r="AT218" s="17" t="s">
        <v>361</v>
      </c>
      <c r="AU218" s="17" t="s">
        <v>79</v>
      </c>
      <c r="AY218" s="17" t="s">
        <v>238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77</v>
      </c>
      <c r="BK218" s="195">
        <f>ROUND(I218*H218,2)</f>
        <v>0</v>
      </c>
      <c r="BL218" s="17" t="s">
        <v>245</v>
      </c>
      <c r="BM218" s="17" t="s">
        <v>2317</v>
      </c>
    </row>
    <row r="219" spans="2:47" s="1" customFormat="1" ht="10">
      <c r="B219" s="34"/>
      <c r="C219" s="35"/>
      <c r="D219" s="196" t="s">
        <v>247</v>
      </c>
      <c r="E219" s="35"/>
      <c r="F219" s="197" t="s">
        <v>2318</v>
      </c>
      <c r="G219" s="35"/>
      <c r="H219" s="35"/>
      <c r="I219" s="113"/>
      <c r="J219" s="35"/>
      <c r="K219" s="35"/>
      <c r="L219" s="38"/>
      <c r="M219" s="198"/>
      <c r="N219" s="60"/>
      <c r="O219" s="60"/>
      <c r="P219" s="60"/>
      <c r="Q219" s="60"/>
      <c r="R219" s="60"/>
      <c r="S219" s="60"/>
      <c r="T219" s="61"/>
      <c r="AT219" s="17" t="s">
        <v>247</v>
      </c>
      <c r="AU219" s="17" t="s">
        <v>79</v>
      </c>
    </row>
    <row r="220" spans="2:51" s="12" customFormat="1" ht="10">
      <c r="B220" s="199"/>
      <c r="C220" s="200"/>
      <c r="D220" s="196" t="s">
        <v>249</v>
      </c>
      <c r="E220" s="201" t="s">
        <v>179</v>
      </c>
      <c r="F220" s="202" t="s">
        <v>2319</v>
      </c>
      <c r="G220" s="200"/>
      <c r="H220" s="203">
        <v>148.05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249</v>
      </c>
      <c r="AU220" s="209" t="s">
        <v>79</v>
      </c>
      <c r="AV220" s="12" t="s">
        <v>79</v>
      </c>
      <c r="AW220" s="12" t="s">
        <v>32</v>
      </c>
      <c r="AX220" s="12" t="s">
        <v>77</v>
      </c>
      <c r="AY220" s="209" t="s">
        <v>238</v>
      </c>
    </row>
    <row r="221" spans="2:65" s="1" customFormat="1" ht="19" customHeight="1">
      <c r="B221" s="34"/>
      <c r="C221" s="184" t="s">
        <v>410</v>
      </c>
      <c r="D221" s="184" t="s">
        <v>240</v>
      </c>
      <c r="E221" s="185" t="s">
        <v>1682</v>
      </c>
      <c r="F221" s="186" t="s">
        <v>1683</v>
      </c>
      <c r="G221" s="187" t="s">
        <v>357</v>
      </c>
      <c r="H221" s="188">
        <v>167.03</v>
      </c>
      <c r="I221" s="189"/>
      <c r="J221" s="190">
        <f>ROUND(I221*H221,2)</f>
        <v>0</v>
      </c>
      <c r="K221" s="186" t="s">
        <v>244</v>
      </c>
      <c r="L221" s="38"/>
      <c r="M221" s="191" t="s">
        <v>1</v>
      </c>
      <c r="N221" s="192" t="s">
        <v>41</v>
      </c>
      <c r="O221" s="60"/>
      <c r="P221" s="193">
        <f>O221*H221</f>
        <v>0</v>
      </c>
      <c r="Q221" s="193">
        <v>0</v>
      </c>
      <c r="R221" s="193">
        <f>Q221*H221</f>
        <v>0</v>
      </c>
      <c r="S221" s="193">
        <v>0.25</v>
      </c>
      <c r="T221" s="194">
        <f>S221*H221</f>
        <v>41.7575</v>
      </c>
      <c r="AR221" s="17" t="s">
        <v>245</v>
      </c>
      <c r="AT221" s="17" t="s">
        <v>240</v>
      </c>
      <c r="AU221" s="17" t="s">
        <v>79</v>
      </c>
      <c r="AY221" s="17" t="s">
        <v>238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7" t="s">
        <v>77</v>
      </c>
      <c r="BK221" s="195">
        <f>ROUND(I221*H221,2)</f>
        <v>0</v>
      </c>
      <c r="BL221" s="17" t="s">
        <v>245</v>
      </c>
      <c r="BM221" s="17" t="s">
        <v>2320</v>
      </c>
    </row>
    <row r="222" spans="2:47" s="1" customFormat="1" ht="10">
      <c r="B222" s="34"/>
      <c r="C222" s="35"/>
      <c r="D222" s="196" t="s">
        <v>247</v>
      </c>
      <c r="E222" s="35"/>
      <c r="F222" s="197" t="s">
        <v>1685</v>
      </c>
      <c r="G222" s="35"/>
      <c r="H222" s="35"/>
      <c r="I222" s="113"/>
      <c r="J222" s="35"/>
      <c r="K222" s="35"/>
      <c r="L222" s="38"/>
      <c r="M222" s="198"/>
      <c r="N222" s="60"/>
      <c r="O222" s="60"/>
      <c r="P222" s="60"/>
      <c r="Q222" s="60"/>
      <c r="R222" s="60"/>
      <c r="S222" s="60"/>
      <c r="T222" s="61"/>
      <c r="AT222" s="17" t="s">
        <v>247</v>
      </c>
      <c r="AU222" s="17" t="s">
        <v>79</v>
      </c>
    </row>
    <row r="223" spans="2:51" s="12" customFormat="1" ht="20">
      <c r="B223" s="199"/>
      <c r="C223" s="200"/>
      <c r="D223" s="196" t="s">
        <v>249</v>
      </c>
      <c r="E223" s="201" t="s">
        <v>1</v>
      </c>
      <c r="F223" s="202" t="s">
        <v>2321</v>
      </c>
      <c r="G223" s="200"/>
      <c r="H223" s="203">
        <v>167.03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249</v>
      </c>
      <c r="AU223" s="209" t="s">
        <v>79</v>
      </c>
      <c r="AV223" s="12" t="s">
        <v>79</v>
      </c>
      <c r="AW223" s="12" t="s">
        <v>32</v>
      </c>
      <c r="AX223" s="12" t="s">
        <v>77</v>
      </c>
      <c r="AY223" s="209" t="s">
        <v>238</v>
      </c>
    </row>
    <row r="224" spans="2:65" s="1" customFormat="1" ht="19" customHeight="1">
      <c r="B224" s="34"/>
      <c r="C224" s="184" t="s">
        <v>415</v>
      </c>
      <c r="D224" s="184" t="s">
        <v>240</v>
      </c>
      <c r="E224" s="185" t="s">
        <v>1985</v>
      </c>
      <c r="F224" s="186" t="s">
        <v>1986</v>
      </c>
      <c r="G224" s="187" t="s">
        <v>281</v>
      </c>
      <c r="H224" s="188">
        <v>18.4</v>
      </c>
      <c r="I224" s="189"/>
      <c r="J224" s="190">
        <f>ROUND(I224*H224,2)</f>
        <v>0</v>
      </c>
      <c r="K224" s="186" t="s">
        <v>244</v>
      </c>
      <c r="L224" s="38"/>
      <c r="M224" s="191" t="s">
        <v>1</v>
      </c>
      <c r="N224" s="192" t="s">
        <v>41</v>
      </c>
      <c r="O224" s="60"/>
      <c r="P224" s="193">
        <f>O224*H224</f>
        <v>0</v>
      </c>
      <c r="Q224" s="193">
        <v>0.00122</v>
      </c>
      <c r="R224" s="193">
        <f>Q224*H224</f>
        <v>0.022447999999999996</v>
      </c>
      <c r="S224" s="193">
        <v>0.07</v>
      </c>
      <c r="T224" s="194">
        <f>S224*H224</f>
        <v>1.288</v>
      </c>
      <c r="AR224" s="17" t="s">
        <v>245</v>
      </c>
      <c r="AT224" s="17" t="s">
        <v>240</v>
      </c>
      <c r="AU224" s="17" t="s">
        <v>79</v>
      </c>
      <c r="AY224" s="17" t="s">
        <v>238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7" t="s">
        <v>77</v>
      </c>
      <c r="BK224" s="195">
        <f>ROUND(I224*H224,2)</f>
        <v>0</v>
      </c>
      <c r="BL224" s="17" t="s">
        <v>245</v>
      </c>
      <c r="BM224" s="17" t="s">
        <v>2322</v>
      </c>
    </row>
    <row r="225" spans="2:47" s="1" customFormat="1" ht="18">
      <c r="B225" s="34"/>
      <c r="C225" s="35"/>
      <c r="D225" s="196" t="s">
        <v>247</v>
      </c>
      <c r="E225" s="35"/>
      <c r="F225" s="197" t="s">
        <v>1988</v>
      </c>
      <c r="G225" s="35"/>
      <c r="H225" s="35"/>
      <c r="I225" s="113"/>
      <c r="J225" s="35"/>
      <c r="K225" s="35"/>
      <c r="L225" s="38"/>
      <c r="M225" s="198"/>
      <c r="N225" s="60"/>
      <c r="O225" s="60"/>
      <c r="P225" s="60"/>
      <c r="Q225" s="60"/>
      <c r="R225" s="60"/>
      <c r="S225" s="60"/>
      <c r="T225" s="61"/>
      <c r="AT225" s="17" t="s">
        <v>247</v>
      </c>
      <c r="AU225" s="17" t="s">
        <v>79</v>
      </c>
    </row>
    <row r="226" spans="2:51" s="12" customFormat="1" ht="10">
      <c r="B226" s="199"/>
      <c r="C226" s="200"/>
      <c r="D226" s="196" t="s">
        <v>249</v>
      </c>
      <c r="E226" s="201" t="s">
        <v>1</v>
      </c>
      <c r="F226" s="202" t="s">
        <v>2323</v>
      </c>
      <c r="G226" s="200"/>
      <c r="H226" s="203">
        <v>14.4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249</v>
      </c>
      <c r="AU226" s="209" t="s">
        <v>79</v>
      </c>
      <c r="AV226" s="12" t="s">
        <v>79</v>
      </c>
      <c r="AW226" s="12" t="s">
        <v>32</v>
      </c>
      <c r="AX226" s="12" t="s">
        <v>70</v>
      </c>
      <c r="AY226" s="209" t="s">
        <v>238</v>
      </c>
    </row>
    <row r="227" spans="2:51" s="12" customFormat="1" ht="10">
      <c r="B227" s="199"/>
      <c r="C227" s="200"/>
      <c r="D227" s="196" t="s">
        <v>249</v>
      </c>
      <c r="E227" s="201" t="s">
        <v>1</v>
      </c>
      <c r="F227" s="202" t="s">
        <v>2324</v>
      </c>
      <c r="G227" s="200"/>
      <c r="H227" s="203">
        <v>4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249</v>
      </c>
      <c r="AU227" s="209" t="s">
        <v>79</v>
      </c>
      <c r="AV227" s="12" t="s">
        <v>79</v>
      </c>
      <c r="AW227" s="12" t="s">
        <v>32</v>
      </c>
      <c r="AX227" s="12" t="s">
        <v>70</v>
      </c>
      <c r="AY227" s="209" t="s">
        <v>238</v>
      </c>
    </row>
    <row r="228" spans="2:51" s="13" customFormat="1" ht="10">
      <c r="B228" s="210"/>
      <c r="C228" s="211"/>
      <c r="D228" s="196" t="s">
        <v>249</v>
      </c>
      <c r="E228" s="212" t="s">
        <v>1</v>
      </c>
      <c r="F228" s="213" t="s">
        <v>252</v>
      </c>
      <c r="G228" s="211"/>
      <c r="H228" s="214">
        <v>18.4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249</v>
      </c>
      <c r="AU228" s="220" t="s">
        <v>79</v>
      </c>
      <c r="AV228" s="13" t="s">
        <v>245</v>
      </c>
      <c r="AW228" s="13" t="s">
        <v>32</v>
      </c>
      <c r="AX228" s="13" t="s">
        <v>77</v>
      </c>
      <c r="AY228" s="220" t="s">
        <v>238</v>
      </c>
    </row>
    <row r="229" spans="2:65" s="1" customFormat="1" ht="19" customHeight="1">
      <c r="B229" s="34"/>
      <c r="C229" s="184" t="s">
        <v>419</v>
      </c>
      <c r="D229" s="184" t="s">
        <v>240</v>
      </c>
      <c r="E229" s="185" t="s">
        <v>2325</v>
      </c>
      <c r="F229" s="186" t="s">
        <v>2326</v>
      </c>
      <c r="G229" s="187" t="s">
        <v>357</v>
      </c>
      <c r="H229" s="188">
        <v>675.015</v>
      </c>
      <c r="I229" s="189"/>
      <c r="J229" s="190">
        <f>ROUND(I229*H229,2)</f>
        <v>0</v>
      </c>
      <c r="K229" s="186" t="s">
        <v>244</v>
      </c>
      <c r="L229" s="38"/>
      <c r="M229" s="191" t="s">
        <v>1</v>
      </c>
      <c r="N229" s="192" t="s">
        <v>41</v>
      </c>
      <c r="O229" s="60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AR229" s="17" t="s">
        <v>245</v>
      </c>
      <c r="AT229" s="17" t="s">
        <v>240</v>
      </c>
      <c r="AU229" s="17" t="s">
        <v>79</v>
      </c>
      <c r="AY229" s="17" t="s">
        <v>238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7" t="s">
        <v>77</v>
      </c>
      <c r="BK229" s="195">
        <f>ROUND(I229*H229,2)</f>
        <v>0</v>
      </c>
      <c r="BL229" s="17" t="s">
        <v>245</v>
      </c>
      <c r="BM229" s="17" t="s">
        <v>2327</v>
      </c>
    </row>
    <row r="230" spans="2:47" s="1" customFormat="1" ht="27">
      <c r="B230" s="34"/>
      <c r="C230" s="35"/>
      <c r="D230" s="196" t="s">
        <v>247</v>
      </c>
      <c r="E230" s="35"/>
      <c r="F230" s="197" t="s">
        <v>2328</v>
      </c>
      <c r="G230" s="35"/>
      <c r="H230" s="35"/>
      <c r="I230" s="113"/>
      <c r="J230" s="35"/>
      <c r="K230" s="35"/>
      <c r="L230" s="38"/>
      <c r="M230" s="198"/>
      <c r="N230" s="60"/>
      <c r="O230" s="60"/>
      <c r="P230" s="60"/>
      <c r="Q230" s="60"/>
      <c r="R230" s="60"/>
      <c r="S230" s="60"/>
      <c r="T230" s="61"/>
      <c r="AT230" s="17" t="s">
        <v>247</v>
      </c>
      <c r="AU230" s="17" t="s">
        <v>79</v>
      </c>
    </row>
    <row r="231" spans="2:51" s="12" customFormat="1" ht="10">
      <c r="B231" s="199"/>
      <c r="C231" s="200"/>
      <c r="D231" s="196" t="s">
        <v>249</v>
      </c>
      <c r="E231" s="201" t="s">
        <v>2197</v>
      </c>
      <c r="F231" s="202" t="s">
        <v>2329</v>
      </c>
      <c r="G231" s="200"/>
      <c r="H231" s="203">
        <v>675.015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249</v>
      </c>
      <c r="AU231" s="209" t="s">
        <v>79</v>
      </c>
      <c r="AV231" s="12" t="s">
        <v>79</v>
      </c>
      <c r="AW231" s="12" t="s">
        <v>32</v>
      </c>
      <c r="AX231" s="12" t="s">
        <v>77</v>
      </c>
      <c r="AY231" s="209" t="s">
        <v>238</v>
      </c>
    </row>
    <row r="232" spans="2:65" s="1" customFormat="1" ht="19" customHeight="1">
      <c r="B232" s="34"/>
      <c r="C232" s="184" t="s">
        <v>425</v>
      </c>
      <c r="D232" s="184" t="s">
        <v>240</v>
      </c>
      <c r="E232" s="185" t="s">
        <v>958</v>
      </c>
      <c r="F232" s="186" t="s">
        <v>959</v>
      </c>
      <c r="G232" s="187" t="s">
        <v>357</v>
      </c>
      <c r="H232" s="188">
        <v>675.015</v>
      </c>
      <c r="I232" s="189"/>
      <c r="J232" s="190">
        <f>ROUND(I232*H232,2)</f>
        <v>0</v>
      </c>
      <c r="K232" s="186" t="s">
        <v>244</v>
      </c>
      <c r="L232" s="38"/>
      <c r="M232" s="191" t="s">
        <v>1</v>
      </c>
      <c r="N232" s="192" t="s">
        <v>41</v>
      </c>
      <c r="O232" s="60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AR232" s="17" t="s">
        <v>245</v>
      </c>
      <c r="AT232" s="17" t="s">
        <v>240</v>
      </c>
      <c r="AU232" s="17" t="s">
        <v>79</v>
      </c>
      <c r="AY232" s="17" t="s">
        <v>238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7" t="s">
        <v>77</v>
      </c>
      <c r="BK232" s="195">
        <f>ROUND(I232*H232,2)</f>
        <v>0</v>
      </c>
      <c r="BL232" s="17" t="s">
        <v>245</v>
      </c>
      <c r="BM232" s="17" t="s">
        <v>2330</v>
      </c>
    </row>
    <row r="233" spans="2:47" s="1" customFormat="1" ht="10">
      <c r="B233" s="34"/>
      <c r="C233" s="35"/>
      <c r="D233" s="196" t="s">
        <v>247</v>
      </c>
      <c r="E233" s="35"/>
      <c r="F233" s="197" t="s">
        <v>959</v>
      </c>
      <c r="G233" s="35"/>
      <c r="H233" s="35"/>
      <c r="I233" s="113"/>
      <c r="J233" s="35"/>
      <c r="K233" s="35"/>
      <c r="L233" s="38"/>
      <c r="M233" s="198"/>
      <c r="N233" s="60"/>
      <c r="O233" s="60"/>
      <c r="P233" s="60"/>
      <c r="Q233" s="60"/>
      <c r="R233" s="60"/>
      <c r="S233" s="60"/>
      <c r="T233" s="61"/>
      <c r="AT233" s="17" t="s">
        <v>247</v>
      </c>
      <c r="AU233" s="17" t="s">
        <v>79</v>
      </c>
    </row>
    <row r="234" spans="2:51" s="12" customFormat="1" ht="10">
      <c r="B234" s="199"/>
      <c r="C234" s="200"/>
      <c r="D234" s="196" t="s">
        <v>249</v>
      </c>
      <c r="E234" s="201" t="s">
        <v>1</v>
      </c>
      <c r="F234" s="202" t="s">
        <v>2331</v>
      </c>
      <c r="G234" s="200"/>
      <c r="H234" s="203">
        <v>675.015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249</v>
      </c>
      <c r="AU234" s="209" t="s">
        <v>79</v>
      </c>
      <c r="AV234" s="12" t="s">
        <v>79</v>
      </c>
      <c r="AW234" s="12" t="s">
        <v>32</v>
      </c>
      <c r="AX234" s="12" t="s">
        <v>77</v>
      </c>
      <c r="AY234" s="209" t="s">
        <v>238</v>
      </c>
    </row>
    <row r="235" spans="2:63" s="11" customFormat="1" ht="22.75" customHeight="1">
      <c r="B235" s="168"/>
      <c r="C235" s="169"/>
      <c r="D235" s="170" t="s">
        <v>69</v>
      </c>
      <c r="E235" s="182" t="s">
        <v>1042</v>
      </c>
      <c r="F235" s="182" t="s">
        <v>1043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SUM(P236:P247)</f>
        <v>0</v>
      </c>
      <c r="Q235" s="176"/>
      <c r="R235" s="177">
        <f>SUM(R236:R247)</f>
        <v>0</v>
      </c>
      <c r="S235" s="176"/>
      <c r="T235" s="178">
        <f>SUM(T236:T247)</f>
        <v>0</v>
      </c>
      <c r="AR235" s="179" t="s">
        <v>77</v>
      </c>
      <c r="AT235" s="180" t="s">
        <v>69</v>
      </c>
      <c r="AU235" s="180" t="s">
        <v>77</v>
      </c>
      <c r="AY235" s="179" t="s">
        <v>238</v>
      </c>
      <c r="BK235" s="181">
        <f>SUM(BK236:BK247)</f>
        <v>0</v>
      </c>
    </row>
    <row r="236" spans="2:65" s="1" customFormat="1" ht="19" customHeight="1">
      <c r="B236" s="34"/>
      <c r="C236" s="184" t="s">
        <v>431</v>
      </c>
      <c r="D236" s="184" t="s">
        <v>240</v>
      </c>
      <c r="E236" s="185" t="s">
        <v>2332</v>
      </c>
      <c r="F236" s="186" t="s">
        <v>2333</v>
      </c>
      <c r="G236" s="187" t="s">
        <v>333</v>
      </c>
      <c r="H236" s="188">
        <v>273.819</v>
      </c>
      <c r="I236" s="189"/>
      <c r="J236" s="190">
        <f>ROUND(I236*H236,2)</f>
        <v>0</v>
      </c>
      <c r="K236" s="186" t="s">
        <v>244</v>
      </c>
      <c r="L236" s="38"/>
      <c r="M236" s="191" t="s">
        <v>1</v>
      </c>
      <c r="N236" s="192" t="s">
        <v>41</v>
      </c>
      <c r="O236" s="60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AR236" s="17" t="s">
        <v>245</v>
      </c>
      <c r="AT236" s="17" t="s">
        <v>240</v>
      </c>
      <c r="AU236" s="17" t="s">
        <v>79</v>
      </c>
      <c r="AY236" s="17" t="s">
        <v>238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7" t="s">
        <v>77</v>
      </c>
      <c r="BK236" s="195">
        <f>ROUND(I236*H236,2)</f>
        <v>0</v>
      </c>
      <c r="BL236" s="17" t="s">
        <v>245</v>
      </c>
      <c r="BM236" s="17" t="s">
        <v>2334</v>
      </c>
    </row>
    <row r="237" spans="2:47" s="1" customFormat="1" ht="18">
      <c r="B237" s="34"/>
      <c r="C237" s="35"/>
      <c r="D237" s="196" t="s">
        <v>247</v>
      </c>
      <c r="E237" s="35"/>
      <c r="F237" s="197" t="s">
        <v>2335</v>
      </c>
      <c r="G237" s="35"/>
      <c r="H237" s="35"/>
      <c r="I237" s="113"/>
      <c r="J237" s="35"/>
      <c r="K237" s="35"/>
      <c r="L237" s="38"/>
      <c r="M237" s="198"/>
      <c r="N237" s="60"/>
      <c r="O237" s="60"/>
      <c r="P237" s="60"/>
      <c r="Q237" s="60"/>
      <c r="R237" s="60"/>
      <c r="S237" s="60"/>
      <c r="T237" s="61"/>
      <c r="AT237" s="17" t="s">
        <v>247</v>
      </c>
      <c r="AU237" s="17" t="s">
        <v>79</v>
      </c>
    </row>
    <row r="238" spans="2:65" s="1" customFormat="1" ht="19" customHeight="1">
      <c r="B238" s="34"/>
      <c r="C238" s="184" t="s">
        <v>437</v>
      </c>
      <c r="D238" s="184" t="s">
        <v>240</v>
      </c>
      <c r="E238" s="185" t="s">
        <v>2336</v>
      </c>
      <c r="F238" s="186" t="s">
        <v>2337</v>
      </c>
      <c r="G238" s="187" t="s">
        <v>333</v>
      </c>
      <c r="H238" s="188">
        <v>4107.285</v>
      </c>
      <c r="I238" s="189"/>
      <c r="J238" s="190">
        <f>ROUND(I238*H238,2)</f>
        <v>0</v>
      </c>
      <c r="K238" s="186" t="s">
        <v>244</v>
      </c>
      <c r="L238" s="38"/>
      <c r="M238" s="191" t="s">
        <v>1</v>
      </c>
      <c r="N238" s="192" t="s">
        <v>41</v>
      </c>
      <c r="O238" s="60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AR238" s="17" t="s">
        <v>245</v>
      </c>
      <c r="AT238" s="17" t="s">
        <v>240</v>
      </c>
      <c r="AU238" s="17" t="s">
        <v>79</v>
      </c>
      <c r="AY238" s="17" t="s">
        <v>238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7" t="s">
        <v>77</v>
      </c>
      <c r="BK238" s="195">
        <f>ROUND(I238*H238,2)</f>
        <v>0</v>
      </c>
      <c r="BL238" s="17" t="s">
        <v>245</v>
      </c>
      <c r="BM238" s="17" t="s">
        <v>2338</v>
      </c>
    </row>
    <row r="239" spans="2:47" s="1" customFormat="1" ht="27">
      <c r="B239" s="34"/>
      <c r="C239" s="35"/>
      <c r="D239" s="196" t="s">
        <v>247</v>
      </c>
      <c r="E239" s="35"/>
      <c r="F239" s="197" t="s">
        <v>2339</v>
      </c>
      <c r="G239" s="35"/>
      <c r="H239" s="35"/>
      <c r="I239" s="113"/>
      <c r="J239" s="35"/>
      <c r="K239" s="35"/>
      <c r="L239" s="38"/>
      <c r="M239" s="198"/>
      <c r="N239" s="60"/>
      <c r="O239" s="60"/>
      <c r="P239" s="60"/>
      <c r="Q239" s="60"/>
      <c r="R239" s="60"/>
      <c r="S239" s="60"/>
      <c r="T239" s="61"/>
      <c r="AT239" s="17" t="s">
        <v>247</v>
      </c>
      <c r="AU239" s="17" t="s">
        <v>79</v>
      </c>
    </row>
    <row r="240" spans="2:51" s="12" customFormat="1" ht="10">
      <c r="B240" s="199"/>
      <c r="C240" s="200"/>
      <c r="D240" s="196" t="s">
        <v>249</v>
      </c>
      <c r="E240" s="200"/>
      <c r="F240" s="202" t="s">
        <v>2340</v>
      </c>
      <c r="G240" s="200"/>
      <c r="H240" s="203">
        <v>4107.285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249</v>
      </c>
      <c r="AU240" s="209" t="s">
        <v>79</v>
      </c>
      <c r="AV240" s="12" t="s">
        <v>79</v>
      </c>
      <c r="AW240" s="12" t="s">
        <v>4</v>
      </c>
      <c r="AX240" s="12" t="s">
        <v>77</v>
      </c>
      <c r="AY240" s="209" t="s">
        <v>238</v>
      </c>
    </row>
    <row r="241" spans="2:65" s="1" customFormat="1" ht="19" customHeight="1">
      <c r="B241" s="34"/>
      <c r="C241" s="184" t="s">
        <v>442</v>
      </c>
      <c r="D241" s="184" t="s">
        <v>240</v>
      </c>
      <c r="E241" s="185" t="s">
        <v>1050</v>
      </c>
      <c r="F241" s="186" t="s">
        <v>1051</v>
      </c>
      <c r="G241" s="187" t="s">
        <v>333</v>
      </c>
      <c r="H241" s="188">
        <v>273.819</v>
      </c>
      <c r="I241" s="189"/>
      <c r="J241" s="190">
        <f>ROUND(I241*H241,2)</f>
        <v>0</v>
      </c>
      <c r="K241" s="186" t="s">
        <v>244</v>
      </c>
      <c r="L241" s="38"/>
      <c r="M241" s="191" t="s">
        <v>1</v>
      </c>
      <c r="N241" s="192" t="s">
        <v>41</v>
      </c>
      <c r="O241" s="60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AR241" s="17" t="s">
        <v>245</v>
      </c>
      <c r="AT241" s="17" t="s">
        <v>240</v>
      </c>
      <c r="AU241" s="17" t="s">
        <v>79</v>
      </c>
      <c r="AY241" s="17" t="s">
        <v>238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7" t="s">
        <v>77</v>
      </c>
      <c r="BK241" s="195">
        <f>ROUND(I241*H241,2)</f>
        <v>0</v>
      </c>
      <c r="BL241" s="17" t="s">
        <v>245</v>
      </c>
      <c r="BM241" s="17" t="s">
        <v>2341</v>
      </c>
    </row>
    <row r="242" spans="2:47" s="1" customFormat="1" ht="18">
      <c r="B242" s="34"/>
      <c r="C242" s="35"/>
      <c r="D242" s="196" t="s">
        <v>247</v>
      </c>
      <c r="E242" s="35"/>
      <c r="F242" s="197" t="s">
        <v>1053</v>
      </c>
      <c r="G242" s="35"/>
      <c r="H242" s="35"/>
      <c r="I242" s="113"/>
      <c r="J242" s="35"/>
      <c r="K242" s="35"/>
      <c r="L242" s="38"/>
      <c r="M242" s="198"/>
      <c r="N242" s="60"/>
      <c r="O242" s="60"/>
      <c r="P242" s="60"/>
      <c r="Q242" s="60"/>
      <c r="R242" s="60"/>
      <c r="S242" s="60"/>
      <c r="T242" s="61"/>
      <c r="AT242" s="17" t="s">
        <v>247</v>
      </c>
      <c r="AU242" s="17" t="s">
        <v>79</v>
      </c>
    </row>
    <row r="243" spans="2:65" s="1" customFormat="1" ht="19" customHeight="1">
      <c r="B243" s="34"/>
      <c r="C243" s="184" t="s">
        <v>151</v>
      </c>
      <c r="D243" s="184" t="s">
        <v>240</v>
      </c>
      <c r="E243" s="185" t="s">
        <v>1055</v>
      </c>
      <c r="F243" s="186" t="s">
        <v>1056</v>
      </c>
      <c r="G243" s="187" t="s">
        <v>333</v>
      </c>
      <c r="H243" s="188">
        <v>6571.656</v>
      </c>
      <c r="I243" s="189"/>
      <c r="J243" s="190">
        <f>ROUND(I243*H243,2)</f>
        <v>0</v>
      </c>
      <c r="K243" s="186" t="s">
        <v>244</v>
      </c>
      <c r="L243" s="38"/>
      <c r="M243" s="191" t="s">
        <v>1</v>
      </c>
      <c r="N243" s="192" t="s">
        <v>41</v>
      </c>
      <c r="O243" s="60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AR243" s="17" t="s">
        <v>245</v>
      </c>
      <c r="AT243" s="17" t="s">
        <v>240</v>
      </c>
      <c r="AU243" s="17" t="s">
        <v>79</v>
      </c>
      <c r="AY243" s="17" t="s">
        <v>238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77</v>
      </c>
      <c r="BK243" s="195">
        <f>ROUND(I243*H243,2)</f>
        <v>0</v>
      </c>
      <c r="BL243" s="17" t="s">
        <v>245</v>
      </c>
      <c r="BM243" s="17" t="s">
        <v>2342</v>
      </c>
    </row>
    <row r="244" spans="2:47" s="1" customFormat="1" ht="18">
      <c r="B244" s="34"/>
      <c r="C244" s="35"/>
      <c r="D244" s="196" t="s">
        <v>247</v>
      </c>
      <c r="E244" s="35"/>
      <c r="F244" s="197" t="s">
        <v>1058</v>
      </c>
      <c r="G244" s="35"/>
      <c r="H244" s="35"/>
      <c r="I244" s="113"/>
      <c r="J244" s="35"/>
      <c r="K244" s="35"/>
      <c r="L244" s="38"/>
      <c r="M244" s="198"/>
      <c r="N244" s="60"/>
      <c r="O244" s="60"/>
      <c r="P244" s="60"/>
      <c r="Q244" s="60"/>
      <c r="R244" s="60"/>
      <c r="S244" s="60"/>
      <c r="T244" s="61"/>
      <c r="AT244" s="17" t="s">
        <v>247</v>
      </c>
      <c r="AU244" s="17" t="s">
        <v>79</v>
      </c>
    </row>
    <row r="245" spans="2:51" s="12" customFormat="1" ht="10">
      <c r="B245" s="199"/>
      <c r="C245" s="200"/>
      <c r="D245" s="196" t="s">
        <v>249</v>
      </c>
      <c r="E245" s="200"/>
      <c r="F245" s="202" t="s">
        <v>2343</v>
      </c>
      <c r="G245" s="200"/>
      <c r="H245" s="203">
        <v>6571.656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249</v>
      </c>
      <c r="AU245" s="209" t="s">
        <v>79</v>
      </c>
      <c r="AV245" s="12" t="s">
        <v>79</v>
      </c>
      <c r="AW245" s="12" t="s">
        <v>4</v>
      </c>
      <c r="AX245" s="12" t="s">
        <v>77</v>
      </c>
      <c r="AY245" s="209" t="s">
        <v>238</v>
      </c>
    </row>
    <row r="246" spans="2:65" s="1" customFormat="1" ht="19" customHeight="1">
      <c r="B246" s="34"/>
      <c r="C246" s="184" t="s">
        <v>452</v>
      </c>
      <c r="D246" s="184" t="s">
        <v>240</v>
      </c>
      <c r="E246" s="185" t="s">
        <v>1061</v>
      </c>
      <c r="F246" s="186" t="s">
        <v>1062</v>
      </c>
      <c r="G246" s="187" t="s">
        <v>333</v>
      </c>
      <c r="H246" s="188">
        <v>273.819</v>
      </c>
      <c r="I246" s="189"/>
      <c r="J246" s="190">
        <f>ROUND(I246*H246,2)</f>
        <v>0</v>
      </c>
      <c r="K246" s="186" t="s">
        <v>244</v>
      </c>
      <c r="L246" s="38"/>
      <c r="M246" s="191" t="s">
        <v>1</v>
      </c>
      <c r="N246" s="192" t="s">
        <v>41</v>
      </c>
      <c r="O246" s="60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AR246" s="17" t="s">
        <v>245</v>
      </c>
      <c r="AT246" s="17" t="s">
        <v>240</v>
      </c>
      <c r="AU246" s="17" t="s">
        <v>79</v>
      </c>
      <c r="AY246" s="17" t="s">
        <v>238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7" t="s">
        <v>77</v>
      </c>
      <c r="BK246" s="195">
        <f>ROUND(I246*H246,2)</f>
        <v>0</v>
      </c>
      <c r="BL246" s="17" t="s">
        <v>245</v>
      </c>
      <c r="BM246" s="17" t="s">
        <v>2344</v>
      </c>
    </row>
    <row r="247" spans="2:47" s="1" customFormat="1" ht="10">
      <c r="B247" s="34"/>
      <c r="C247" s="35"/>
      <c r="D247" s="196" t="s">
        <v>247</v>
      </c>
      <c r="E247" s="35"/>
      <c r="F247" s="197" t="s">
        <v>1064</v>
      </c>
      <c r="G247" s="35"/>
      <c r="H247" s="35"/>
      <c r="I247" s="113"/>
      <c r="J247" s="35"/>
      <c r="K247" s="35"/>
      <c r="L247" s="38"/>
      <c r="M247" s="198"/>
      <c r="N247" s="60"/>
      <c r="O247" s="60"/>
      <c r="P247" s="60"/>
      <c r="Q247" s="60"/>
      <c r="R247" s="60"/>
      <c r="S247" s="60"/>
      <c r="T247" s="61"/>
      <c r="AT247" s="17" t="s">
        <v>247</v>
      </c>
      <c r="AU247" s="17" t="s">
        <v>79</v>
      </c>
    </row>
    <row r="248" spans="2:63" s="11" customFormat="1" ht="22.75" customHeight="1">
      <c r="B248" s="168"/>
      <c r="C248" s="169"/>
      <c r="D248" s="170" t="s">
        <v>69</v>
      </c>
      <c r="E248" s="182" t="s">
        <v>1065</v>
      </c>
      <c r="F248" s="182" t="s">
        <v>1066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SUM(P249:P252)</f>
        <v>0</v>
      </c>
      <c r="Q248" s="176"/>
      <c r="R248" s="177">
        <f>SUM(R249:R252)</f>
        <v>0</v>
      </c>
      <c r="S248" s="176"/>
      <c r="T248" s="178">
        <f>SUM(T249:T252)</f>
        <v>0</v>
      </c>
      <c r="AR248" s="179" t="s">
        <v>77</v>
      </c>
      <c r="AT248" s="180" t="s">
        <v>69</v>
      </c>
      <c r="AU248" s="180" t="s">
        <v>77</v>
      </c>
      <c r="AY248" s="179" t="s">
        <v>238</v>
      </c>
      <c r="BK248" s="181">
        <f>SUM(BK249:BK252)</f>
        <v>0</v>
      </c>
    </row>
    <row r="249" spans="2:65" s="1" customFormat="1" ht="14.5" customHeight="1">
      <c r="B249" s="34"/>
      <c r="C249" s="184" t="s">
        <v>457</v>
      </c>
      <c r="D249" s="184" t="s">
        <v>240</v>
      </c>
      <c r="E249" s="185" t="s">
        <v>1764</v>
      </c>
      <c r="F249" s="186" t="s">
        <v>1765</v>
      </c>
      <c r="G249" s="187" t="s">
        <v>333</v>
      </c>
      <c r="H249" s="188">
        <v>653.186</v>
      </c>
      <c r="I249" s="189"/>
      <c r="J249" s="190">
        <f>ROUND(I249*H249,2)</f>
        <v>0</v>
      </c>
      <c r="K249" s="186" t="s">
        <v>1</v>
      </c>
      <c r="L249" s="38"/>
      <c r="M249" s="191" t="s">
        <v>1</v>
      </c>
      <c r="N249" s="192" t="s">
        <v>41</v>
      </c>
      <c r="O249" s="60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AR249" s="17" t="s">
        <v>245</v>
      </c>
      <c r="AT249" s="17" t="s">
        <v>240</v>
      </c>
      <c r="AU249" s="17" t="s">
        <v>79</v>
      </c>
      <c r="AY249" s="17" t="s">
        <v>238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7" t="s">
        <v>77</v>
      </c>
      <c r="BK249" s="195">
        <f>ROUND(I249*H249,2)</f>
        <v>0</v>
      </c>
      <c r="BL249" s="17" t="s">
        <v>245</v>
      </c>
      <c r="BM249" s="17" t="s">
        <v>2345</v>
      </c>
    </row>
    <row r="250" spans="2:47" s="1" customFormat="1" ht="27">
      <c r="B250" s="34"/>
      <c r="C250" s="35"/>
      <c r="D250" s="196" t="s">
        <v>247</v>
      </c>
      <c r="E250" s="35"/>
      <c r="F250" s="197" t="s">
        <v>1767</v>
      </c>
      <c r="G250" s="35"/>
      <c r="H250" s="35"/>
      <c r="I250" s="113"/>
      <c r="J250" s="35"/>
      <c r="K250" s="35"/>
      <c r="L250" s="38"/>
      <c r="M250" s="198"/>
      <c r="N250" s="60"/>
      <c r="O250" s="60"/>
      <c r="P250" s="60"/>
      <c r="Q250" s="60"/>
      <c r="R250" s="60"/>
      <c r="S250" s="60"/>
      <c r="T250" s="61"/>
      <c r="AT250" s="17" t="s">
        <v>247</v>
      </c>
      <c r="AU250" s="17" t="s">
        <v>79</v>
      </c>
    </row>
    <row r="251" spans="2:65" s="1" customFormat="1" ht="19" customHeight="1">
      <c r="B251" s="34"/>
      <c r="C251" s="184" t="s">
        <v>463</v>
      </c>
      <c r="D251" s="184" t="s">
        <v>240</v>
      </c>
      <c r="E251" s="185" t="s">
        <v>2346</v>
      </c>
      <c r="F251" s="186" t="s">
        <v>2347</v>
      </c>
      <c r="G251" s="187" t="s">
        <v>333</v>
      </c>
      <c r="H251" s="188">
        <v>653.186</v>
      </c>
      <c r="I251" s="189"/>
      <c r="J251" s="190">
        <f>ROUND(I251*H251,2)</f>
        <v>0</v>
      </c>
      <c r="K251" s="186" t="s">
        <v>244</v>
      </c>
      <c r="L251" s="38"/>
      <c r="M251" s="191" t="s">
        <v>1</v>
      </c>
      <c r="N251" s="192" t="s">
        <v>41</v>
      </c>
      <c r="O251" s="60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AR251" s="17" t="s">
        <v>245</v>
      </c>
      <c r="AT251" s="17" t="s">
        <v>240</v>
      </c>
      <c r="AU251" s="17" t="s">
        <v>79</v>
      </c>
      <c r="AY251" s="17" t="s">
        <v>238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7" t="s">
        <v>77</v>
      </c>
      <c r="BK251" s="195">
        <f>ROUND(I251*H251,2)</f>
        <v>0</v>
      </c>
      <c r="BL251" s="17" t="s">
        <v>245</v>
      </c>
      <c r="BM251" s="17" t="s">
        <v>2348</v>
      </c>
    </row>
    <row r="252" spans="2:47" s="1" customFormat="1" ht="36">
      <c r="B252" s="34"/>
      <c r="C252" s="35"/>
      <c r="D252" s="196" t="s">
        <v>247</v>
      </c>
      <c r="E252" s="35"/>
      <c r="F252" s="197" t="s">
        <v>2349</v>
      </c>
      <c r="G252" s="35"/>
      <c r="H252" s="35"/>
      <c r="I252" s="113"/>
      <c r="J252" s="35"/>
      <c r="K252" s="35"/>
      <c r="L252" s="38"/>
      <c r="M252" s="198"/>
      <c r="N252" s="60"/>
      <c r="O252" s="60"/>
      <c r="P252" s="60"/>
      <c r="Q252" s="60"/>
      <c r="R252" s="60"/>
      <c r="S252" s="60"/>
      <c r="T252" s="61"/>
      <c r="AT252" s="17" t="s">
        <v>247</v>
      </c>
      <c r="AU252" s="17" t="s">
        <v>79</v>
      </c>
    </row>
    <row r="253" spans="2:63" s="11" customFormat="1" ht="25.9" customHeight="1">
      <c r="B253" s="168"/>
      <c r="C253" s="169"/>
      <c r="D253" s="170" t="s">
        <v>69</v>
      </c>
      <c r="E253" s="171" t="s">
        <v>1077</v>
      </c>
      <c r="F253" s="171" t="s">
        <v>1078</v>
      </c>
      <c r="G253" s="169"/>
      <c r="H253" s="169"/>
      <c r="I253" s="172"/>
      <c r="J253" s="173">
        <f>BK253</f>
        <v>0</v>
      </c>
      <c r="K253" s="169"/>
      <c r="L253" s="174"/>
      <c r="M253" s="175"/>
      <c r="N253" s="176"/>
      <c r="O253" s="176"/>
      <c r="P253" s="177">
        <f>P254+P269+P285</f>
        <v>0</v>
      </c>
      <c r="Q253" s="176"/>
      <c r="R253" s="177">
        <f>R254+R269+R285</f>
        <v>0.93004867</v>
      </c>
      <c r="S253" s="176"/>
      <c r="T253" s="178">
        <f>T254+T269+T285</f>
        <v>0</v>
      </c>
      <c r="AR253" s="179" t="s">
        <v>79</v>
      </c>
      <c r="AT253" s="180" t="s">
        <v>69</v>
      </c>
      <c r="AU253" s="180" t="s">
        <v>70</v>
      </c>
      <c r="AY253" s="179" t="s">
        <v>238</v>
      </c>
      <c r="BK253" s="181">
        <f>BK254+BK269+BK285</f>
        <v>0</v>
      </c>
    </row>
    <row r="254" spans="2:63" s="11" customFormat="1" ht="22.75" customHeight="1">
      <c r="B254" s="168"/>
      <c r="C254" s="169"/>
      <c r="D254" s="170" t="s">
        <v>69</v>
      </c>
      <c r="E254" s="182" t="s">
        <v>1164</v>
      </c>
      <c r="F254" s="182" t="s">
        <v>1165</v>
      </c>
      <c r="G254" s="169"/>
      <c r="H254" s="169"/>
      <c r="I254" s="172"/>
      <c r="J254" s="183">
        <f>BK254</f>
        <v>0</v>
      </c>
      <c r="K254" s="169"/>
      <c r="L254" s="174"/>
      <c r="M254" s="175"/>
      <c r="N254" s="176"/>
      <c r="O254" s="176"/>
      <c r="P254" s="177">
        <f>SUM(P255:P268)</f>
        <v>0</v>
      </c>
      <c r="Q254" s="176"/>
      <c r="R254" s="177">
        <f>SUM(R255:R268)</f>
        <v>0.698227</v>
      </c>
      <c r="S254" s="176"/>
      <c r="T254" s="178">
        <f>SUM(T255:T268)</f>
        <v>0</v>
      </c>
      <c r="AR254" s="179" t="s">
        <v>79</v>
      </c>
      <c r="AT254" s="180" t="s">
        <v>69</v>
      </c>
      <c r="AU254" s="180" t="s">
        <v>77</v>
      </c>
      <c r="AY254" s="179" t="s">
        <v>238</v>
      </c>
      <c r="BK254" s="181">
        <f>SUM(BK255:BK268)</f>
        <v>0</v>
      </c>
    </row>
    <row r="255" spans="2:65" s="1" customFormat="1" ht="19" customHeight="1">
      <c r="B255" s="34"/>
      <c r="C255" s="184" t="s">
        <v>469</v>
      </c>
      <c r="D255" s="184" t="s">
        <v>240</v>
      </c>
      <c r="E255" s="185" t="s">
        <v>1194</v>
      </c>
      <c r="F255" s="186" t="s">
        <v>1195</v>
      </c>
      <c r="G255" s="187" t="s">
        <v>281</v>
      </c>
      <c r="H255" s="188">
        <v>45.45</v>
      </c>
      <c r="I255" s="189"/>
      <c r="J255" s="190">
        <f>ROUND(I255*H255,2)</f>
        <v>0</v>
      </c>
      <c r="K255" s="186" t="s">
        <v>244</v>
      </c>
      <c r="L255" s="38"/>
      <c r="M255" s="191" t="s">
        <v>1</v>
      </c>
      <c r="N255" s="192" t="s">
        <v>41</v>
      </c>
      <c r="O255" s="60"/>
      <c r="P255" s="193">
        <f>O255*H255</f>
        <v>0</v>
      </c>
      <c r="Q255" s="193">
        <v>6E-05</v>
      </c>
      <c r="R255" s="193">
        <f>Q255*H255</f>
        <v>0.0027270000000000003</v>
      </c>
      <c r="S255" s="193">
        <v>0</v>
      </c>
      <c r="T255" s="194">
        <f>S255*H255</f>
        <v>0</v>
      </c>
      <c r="AR255" s="17" t="s">
        <v>330</v>
      </c>
      <c r="AT255" s="17" t="s">
        <v>240</v>
      </c>
      <c r="AU255" s="17" t="s">
        <v>79</v>
      </c>
      <c r="AY255" s="17" t="s">
        <v>238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7" t="s">
        <v>77</v>
      </c>
      <c r="BK255" s="195">
        <f>ROUND(I255*H255,2)</f>
        <v>0</v>
      </c>
      <c r="BL255" s="17" t="s">
        <v>330</v>
      </c>
      <c r="BM255" s="17" t="s">
        <v>2350</v>
      </c>
    </row>
    <row r="256" spans="2:47" s="1" customFormat="1" ht="10">
      <c r="B256" s="34"/>
      <c r="C256" s="35"/>
      <c r="D256" s="196" t="s">
        <v>247</v>
      </c>
      <c r="E256" s="35"/>
      <c r="F256" s="197" t="s">
        <v>1197</v>
      </c>
      <c r="G256" s="35"/>
      <c r="H256" s="35"/>
      <c r="I256" s="113"/>
      <c r="J256" s="35"/>
      <c r="K256" s="35"/>
      <c r="L256" s="38"/>
      <c r="M256" s="198"/>
      <c r="N256" s="60"/>
      <c r="O256" s="60"/>
      <c r="P256" s="60"/>
      <c r="Q256" s="60"/>
      <c r="R256" s="60"/>
      <c r="S256" s="60"/>
      <c r="T256" s="61"/>
      <c r="AT256" s="17" t="s">
        <v>247</v>
      </c>
      <c r="AU256" s="17" t="s">
        <v>79</v>
      </c>
    </row>
    <row r="257" spans="2:51" s="12" customFormat="1" ht="10">
      <c r="B257" s="199"/>
      <c r="C257" s="200"/>
      <c r="D257" s="196" t="s">
        <v>249</v>
      </c>
      <c r="E257" s="201" t="s">
        <v>2351</v>
      </c>
      <c r="F257" s="202" t="s">
        <v>2352</v>
      </c>
      <c r="G257" s="200"/>
      <c r="H257" s="203">
        <v>45.45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249</v>
      </c>
      <c r="AU257" s="209" t="s">
        <v>79</v>
      </c>
      <c r="AV257" s="12" t="s">
        <v>79</v>
      </c>
      <c r="AW257" s="12" t="s">
        <v>32</v>
      </c>
      <c r="AX257" s="12" t="s">
        <v>70</v>
      </c>
      <c r="AY257" s="209" t="s">
        <v>238</v>
      </c>
    </row>
    <row r="258" spans="2:51" s="13" customFormat="1" ht="10">
      <c r="B258" s="210"/>
      <c r="C258" s="211"/>
      <c r="D258" s="196" t="s">
        <v>249</v>
      </c>
      <c r="E258" s="212" t="s">
        <v>1</v>
      </c>
      <c r="F258" s="213" t="s">
        <v>252</v>
      </c>
      <c r="G258" s="211"/>
      <c r="H258" s="214">
        <v>45.45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249</v>
      </c>
      <c r="AU258" s="220" t="s">
        <v>79</v>
      </c>
      <c r="AV258" s="13" t="s">
        <v>245</v>
      </c>
      <c r="AW258" s="13" t="s">
        <v>32</v>
      </c>
      <c r="AX258" s="13" t="s">
        <v>77</v>
      </c>
      <c r="AY258" s="220" t="s">
        <v>238</v>
      </c>
    </row>
    <row r="259" spans="2:65" s="1" customFormat="1" ht="14.5" customHeight="1">
      <c r="B259" s="34"/>
      <c r="C259" s="221" t="s">
        <v>475</v>
      </c>
      <c r="D259" s="221" t="s">
        <v>361</v>
      </c>
      <c r="E259" s="222" t="s">
        <v>1218</v>
      </c>
      <c r="F259" s="223" t="s">
        <v>2353</v>
      </c>
      <c r="G259" s="224" t="s">
        <v>466</v>
      </c>
      <c r="H259" s="225">
        <v>535.5</v>
      </c>
      <c r="I259" s="226"/>
      <c r="J259" s="227">
        <f>ROUND(I259*H259,2)</f>
        <v>0</v>
      </c>
      <c r="K259" s="223" t="s">
        <v>1</v>
      </c>
      <c r="L259" s="228"/>
      <c r="M259" s="229" t="s">
        <v>1</v>
      </c>
      <c r="N259" s="230" t="s">
        <v>41</v>
      </c>
      <c r="O259" s="60"/>
      <c r="P259" s="193">
        <f>O259*H259</f>
        <v>0</v>
      </c>
      <c r="Q259" s="193">
        <v>0.001</v>
      </c>
      <c r="R259" s="193">
        <f>Q259*H259</f>
        <v>0.5355</v>
      </c>
      <c r="S259" s="193">
        <v>0</v>
      </c>
      <c r="T259" s="194">
        <f>S259*H259</f>
        <v>0</v>
      </c>
      <c r="AR259" s="17" t="s">
        <v>425</v>
      </c>
      <c r="AT259" s="17" t="s">
        <v>361</v>
      </c>
      <c r="AU259" s="17" t="s">
        <v>79</v>
      </c>
      <c r="AY259" s="17" t="s">
        <v>238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7" t="s">
        <v>77</v>
      </c>
      <c r="BK259" s="195">
        <f>ROUND(I259*H259,2)</f>
        <v>0</v>
      </c>
      <c r="BL259" s="17" t="s">
        <v>330</v>
      </c>
      <c r="BM259" s="17" t="s">
        <v>2354</v>
      </c>
    </row>
    <row r="260" spans="2:47" s="1" customFormat="1" ht="10">
      <c r="B260" s="34"/>
      <c r="C260" s="35"/>
      <c r="D260" s="196" t="s">
        <v>247</v>
      </c>
      <c r="E260" s="35"/>
      <c r="F260" s="197" t="s">
        <v>2353</v>
      </c>
      <c r="G260" s="35"/>
      <c r="H260" s="35"/>
      <c r="I260" s="113"/>
      <c r="J260" s="35"/>
      <c r="K260" s="35"/>
      <c r="L260" s="38"/>
      <c r="M260" s="198"/>
      <c r="N260" s="60"/>
      <c r="O260" s="60"/>
      <c r="P260" s="60"/>
      <c r="Q260" s="60"/>
      <c r="R260" s="60"/>
      <c r="S260" s="60"/>
      <c r="T260" s="61"/>
      <c r="AT260" s="17" t="s">
        <v>247</v>
      </c>
      <c r="AU260" s="17" t="s">
        <v>79</v>
      </c>
    </row>
    <row r="261" spans="2:51" s="12" customFormat="1" ht="10">
      <c r="B261" s="199"/>
      <c r="C261" s="200"/>
      <c r="D261" s="196" t="s">
        <v>249</v>
      </c>
      <c r="E261" s="201" t="s">
        <v>1</v>
      </c>
      <c r="F261" s="202" t="s">
        <v>2355</v>
      </c>
      <c r="G261" s="200"/>
      <c r="H261" s="203">
        <v>535.5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249</v>
      </c>
      <c r="AU261" s="209" t="s">
        <v>79</v>
      </c>
      <c r="AV261" s="12" t="s">
        <v>79</v>
      </c>
      <c r="AW261" s="12" t="s">
        <v>32</v>
      </c>
      <c r="AX261" s="12" t="s">
        <v>77</v>
      </c>
      <c r="AY261" s="209" t="s">
        <v>238</v>
      </c>
    </row>
    <row r="262" spans="2:65" s="1" customFormat="1" ht="14.5" customHeight="1">
      <c r="B262" s="34"/>
      <c r="C262" s="221" t="s">
        <v>482</v>
      </c>
      <c r="D262" s="221" t="s">
        <v>361</v>
      </c>
      <c r="E262" s="222" t="s">
        <v>2356</v>
      </c>
      <c r="F262" s="223" t="s">
        <v>2357</v>
      </c>
      <c r="G262" s="224" t="s">
        <v>466</v>
      </c>
      <c r="H262" s="225">
        <v>160</v>
      </c>
      <c r="I262" s="226"/>
      <c r="J262" s="227">
        <f>ROUND(I262*H262,2)</f>
        <v>0</v>
      </c>
      <c r="K262" s="223" t="s">
        <v>1</v>
      </c>
      <c r="L262" s="228"/>
      <c r="M262" s="229" t="s">
        <v>1</v>
      </c>
      <c r="N262" s="230" t="s">
        <v>41</v>
      </c>
      <c r="O262" s="60"/>
      <c r="P262" s="193">
        <f>O262*H262</f>
        <v>0</v>
      </c>
      <c r="Q262" s="193">
        <v>0.001</v>
      </c>
      <c r="R262" s="193">
        <f>Q262*H262</f>
        <v>0.16</v>
      </c>
      <c r="S262" s="193">
        <v>0</v>
      </c>
      <c r="T262" s="194">
        <f>S262*H262</f>
        <v>0</v>
      </c>
      <c r="AR262" s="17" t="s">
        <v>425</v>
      </c>
      <c r="AT262" s="17" t="s">
        <v>361</v>
      </c>
      <c r="AU262" s="17" t="s">
        <v>79</v>
      </c>
      <c r="AY262" s="17" t="s">
        <v>238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7" t="s">
        <v>77</v>
      </c>
      <c r="BK262" s="195">
        <f>ROUND(I262*H262,2)</f>
        <v>0</v>
      </c>
      <c r="BL262" s="17" t="s">
        <v>330</v>
      </c>
      <c r="BM262" s="17" t="s">
        <v>2358</v>
      </c>
    </row>
    <row r="263" spans="2:47" s="1" customFormat="1" ht="10">
      <c r="B263" s="34"/>
      <c r="C263" s="35"/>
      <c r="D263" s="196" t="s">
        <v>247</v>
      </c>
      <c r="E263" s="35"/>
      <c r="F263" s="197" t="s">
        <v>2357</v>
      </c>
      <c r="G263" s="35"/>
      <c r="H263" s="35"/>
      <c r="I263" s="113"/>
      <c r="J263" s="35"/>
      <c r="K263" s="35"/>
      <c r="L263" s="38"/>
      <c r="M263" s="198"/>
      <c r="N263" s="60"/>
      <c r="O263" s="60"/>
      <c r="P263" s="60"/>
      <c r="Q263" s="60"/>
      <c r="R263" s="60"/>
      <c r="S263" s="60"/>
      <c r="T263" s="61"/>
      <c r="AT263" s="17" t="s">
        <v>247</v>
      </c>
      <c r="AU263" s="17" t="s">
        <v>79</v>
      </c>
    </row>
    <row r="264" spans="2:51" s="12" customFormat="1" ht="10">
      <c r="B264" s="199"/>
      <c r="C264" s="200"/>
      <c r="D264" s="196" t="s">
        <v>249</v>
      </c>
      <c r="E264" s="201" t="s">
        <v>1</v>
      </c>
      <c r="F264" s="202" t="s">
        <v>2359</v>
      </c>
      <c r="G264" s="200"/>
      <c r="H264" s="203">
        <v>160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249</v>
      </c>
      <c r="AU264" s="209" t="s">
        <v>79</v>
      </c>
      <c r="AV264" s="12" t="s">
        <v>79</v>
      </c>
      <c r="AW264" s="12" t="s">
        <v>32</v>
      </c>
      <c r="AX264" s="12" t="s">
        <v>77</v>
      </c>
      <c r="AY264" s="209" t="s">
        <v>238</v>
      </c>
    </row>
    <row r="265" spans="2:65" s="1" customFormat="1" ht="19" customHeight="1">
      <c r="B265" s="34"/>
      <c r="C265" s="184" t="s">
        <v>487</v>
      </c>
      <c r="D265" s="184" t="s">
        <v>240</v>
      </c>
      <c r="E265" s="185" t="s">
        <v>1301</v>
      </c>
      <c r="F265" s="186" t="s">
        <v>1302</v>
      </c>
      <c r="G265" s="187" t="s">
        <v>333</v>
      </c>
      <c r="H265" s="188">
        <v>0.698</v>
      </c>
      <c r="I265" s="189"/>
      <c r="J265" s="190">
        <f>ROUND(I265*H265,2)</f>
        <v>0</v>
      </c>
      <c r="K265" s="186" t="s">
        <v>244</v>
      </c>
      <c r="L265" s="38"/>
      <c r="M265" s="191" t="s">
        <v>1</v>
      </c>
      <c r="N265" s="192" t="s">
        <v>41</v>
      </c>
      <c r="O265" s="60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AR265" s="17" t="s">
        <v>330</v>
      </c>
      <c r="AT265" s="17" t="s">
        <v>240</v>
      </c>
      <c r="AU265" s="17" t="s">
        <v>79</v>
      </c>
      <c r="AY265" s="17" t="s">
        <v>238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7" t="s">
        <v>77</v>
      </c>
      <c r="BK265" s="195">
        <f>ROUND(I265*H265,2)</f>
        <v>0</v>
      </c>
      <c r="BL265" s="17" t="s">
        <v>330</v>
      </c>
      <c r="BM265" s="17" t="s">
        <v>2360</v>
      </c>
    </row>
    <row r="266" spans="2:47" s="1" customFormat="1" ht="18">
      <c r="B266" s="34"/>
      <c r="C266" s="35"/>
      <c r="D266" s="196" t="s">
        <v>247</v>
      </c>
      <c r="E266" s="35"/>
      <c r="F266" s="197" t="s">
        <v>1304</v>
      </c>
      <c r="G266" s="35"/>
      <c r="H266" s="35"/>
      <c r="I266" s="113"/>
      <c r="J266" s="35"/>
      <c r="K266" s="35"/>
      <c r="L266" s="38"/>
      <c r="M266" s="198"/>
      <c r="N266" s="60"/>
      <c r="O266" s="60"/>
      <c r="P266" s="60"/>
      <c r="Q266" s="60"/>
      <c r="R266" s="60"/>
      <c r="S266" s="60"/>
      <c r="T266" s="61"/>
      <c r="AT266" s="17" t="s">
        <v>247</v>
      </c>
      <c r="AU266" s="17" t="s">
        <v>79</v>
      </c>
    </row>
    <row r="267" spans="2:65" s="1" customFormat="1" ht="19" customHeight="1">
      <c r="B267" s="34"/>
      <c r="C267" s="184" t="s">
        <v>492</v>
      </c>
      <c r="D267" s="184" t="s">
        <v>240</v>
      </c>
      <c r="E267" s="185" t="s">
        <v>2080</v>
      </c>
      <c r="F267" s="186" t="s">
        <v>2081</v>
      </c>
      <c r="G267" s="187" t="s">
        <v>333</v>
      </c>
      <c r="H267" s="188">
        <v>0.698</v>
      </c>
      <c r="I267" s="189"/>
      <c r="J267" s="190">
        <f>ROUND(I267*H267,2)</f>
        <v>0</v>
      </c>
      <c r="K267" s="186" t="s">
        <v>244</v>
      </c>
      <c r="L267" s="38"/>
      <c r="M267" s="191" t="s">
        <v>1</v>
      </c>
      <c r="N267" s="192" t="s">
        <v>41</v>
      </c>
      <c r="O267" s="60"/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4">
        <f>S267*H267</f>
        <v>0</v>
      </c>
      <c r="AR267" s="17" t="s">
        <v>330</v>
      </c>
      <c r="AT267" s="17" t="s">
        <v>240</v>
      </c>
      <c r="AU267" s="17" t="s">
        <v>79</v>
      </c>
      <c r="AY267" s="17" t="s">
        <v>238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7" t="s">
        <v>77</v>
      </c>
      <c r="BK267" s="195">
        <f>ROUND(I267*H267,2)</f>
        <v>0</v>
      </c>
      <c r="BL267" s="17" t="s">
        <v>330</v>
      </c>
      <c r="BM267" s="17" t="s">
        <v>2361</v>
      </c>
    </row>
    <row r="268" spans="2:47" s="1" customFormat="1" ht="27">
      <c r="B268" s="34"/>
      <c r="C268" s="35"/>
      <c r="D268" s="196" t="s">
        <v>247</v>
      </c>
      <c r="E268" s="35"/>
      <c r="F268" s="197" t="s">
        <v>2083</v>
      </c>
      <c r="G268" s="35"/>
      <c r="H268" s="35"/>
      <c r="I268" s="113"/>
      <c r="J268" s="35"/>
      <c r="K268" s="35"/>
      <c r="L268" s="38"/>
      <c r="M268" s="198"/>
      <c r="N268" s="60"/>
      <c r="O268" s="60"/>
      <c r="P268" s="60"/>
      <c r="Q268" s="60"/>
      <c r="R268" s="60"/>
      <c r="S268" s="60"/>
      <c r="T268" s="61"/>
      <c r="AT268" s="17" t="s">
        <v>247</v>
      </c>
      <c r="AU268" s="17" t="s">
        <v>79</v>
      </c>
    </row>
    <row r="269" spans="2:63" s="11" customFormat="1" ht="22.75" customHeight="1">
      <c r="B269" s="168"/>
      <c r="C269" s="169"/>
      <c r="D269" s="170" t="s">
        <v>69</v>
      </c>
      <c r="E269" s="182" t="s">
        <v>1340</v>
      </c>
      <c r="F269" s="182" t="s">
        <v>1341</v>
      </c>
      <c r="G269" s="169"/>
      <c r="H269" s="169"/>
      <c r="I269" s="172"/>
      <c r="J269" s="183">
        <f>BK269</f>
        <v>0</v>
      </c>
      <c r="K269" s="169"/>
      <c r="L269" s="174"/>
      <c r="M269" s="175"/>
      <c r="N269" s="176"/>
      <c r="O269" s="176"/>
      <c r="P269" s="177">
        <f>SUM(P270:P284)</f>
        <v>0</v>
      </c>
      <c r="Q269" s="176"/>
      <c r="R269" s="177">
        <f>SUM(R270:R284)</f>
        <v>0.19738958</v>
      </c>
      <c r="S269" s="176"/>
      <c r="T269" s="178">
        <f>SUM(T270:T284)</f>
        <v>0</v>
      </c>
      <c r="AR269" s="179" t="s">
        <v>79</v>
      </c>
      <c r="AT269" s="180" t="s">
        <v>69</v>
      </c>
      <c r="AU269" s="180" t="s">
        <v>77</v>
      </c>
      <c r="AY269" s="179" t="s">
        <v>238</v>
      </c>
      <c r="BK269" s="181">
        <f>SUM(BK270:BK284)</f>
        <v>0</v>
      </c>
    </row>
    <row r="270" spans="2:65" s="1" customFormat="1" ht="19" customHeight="1">
      <c r="B270" s="34"/>
      <c r="C270" s="184" t="s">
        <v>176</v>
      </c>
      <c r="D270" s="184" t="s">
        <v>240</v>
      </c>
      <c r="E270" s="185" t="s">
        <v>2362</v>
      </c>
      <c r="F270" s="186" t="s">
        <v>2363</v>
      </c>
      <c r="G270" s="187" t="s">
        <v>357</v>
      </c>
      <c r="H270" s="188">
        <v>476.7</v>
      </c>
      <c r="I270" s="189"/>
      <c r="J270" s="190">
        <f>ROUND(I270*H270,2)</f>
        <v>0</v>
      </c>
      <c r="K270" s="186" t="s">
        <v>244</v>
      </c>
      <c r="L270" s="38"/>
      <c r="M270" s="191" t="s">
        <v>1</v>
      </c>
      <c r="N270" s="192" t="s">
        <v>41</v>
      </c>
      <c r="O270" s="60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AR270" s="17" t="s">
        <v>330</v>
      </c>
      <c r="AT270" s="17" t="s">
        <v>240</v>
      </c>
      <c r="AU270" s="17" t="s">
        <v>79</v>
      </c>
      <c r="AY270" s="17" t="s">
        <v>238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7" t="s">
        <v>77</v>
      </c>
      <c r="BK270" s="195">
        <f>ROUND(I270*H270,2)</f>
        <v>0</v>
      </c>
      <c r="BL270" s="17" t="s">
        <v>330</v>
      </c>
      <c r="BM270" s="17" t="s">
        <v>2364</v>
      </c>
    </row>
    <row r="271" spans="2:47" s="1" customFormat="1" ht="10">
      <c r="B271" s="34"/>
      <c r="C271" s="35"/>
      <c r="D271" s="196" t="s">
        <v>247</v>
      </c>
      <c r="E271" s="35"/>
      <c r="F271" s="197" t="s">
        <v>2365</v>
      </c>
      <c r="G271" s="35"/>
      <c r="H271" s="35"/>
      <c r="I271" s="113"/>
      <c r="J271" s="35"/>
      <c r="K271" s="35"/>
      <c r="L271" s="38"/>
      <c r="M271" s="198"/>
      <c r="N271" s="60"/>
      <c r="O271" s="60"/>
      <c r="P271" s="60"/>
      <c r="Q271" s="60"/>
      <c r="R271" s="60"/>
      <c r="S271" s="60"/>
      <c r="T271" s="61"/>
      <c r="AT271" s="17" t="s">
        <v>247</v>
      </c>
      <c r="AU271" s="17" t="s">
        <v>79</v>
      </c>
    </row>
    <row r="272" spans="2:51" s="12" customFormat="1" ht="10">
      <c r="B272" s="199"/>
      <c r="C272" s="200"/>
      <c r="D272" s="196" t="s">
        <v>249</v>
      </c>
      <c r="E272" s="201" t="s">
        <v>2180</v>
      </c>
      <c r="F272" s="202" t="s">
        <v>2366</v>
      </c>
      <c r="G272" s="200"/>
      <c r="H272" s="203">
        <v>476.7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249</v>
      </c>
      <c r="AU272" s="209" t="s">
        <v>79</v>
      </c>
      <c r="AV272" s="12" t="s">
        <v>79</v>
      </c>
      <c r="AW272" s="12" t="s">
        <v>32</v>
      </c>
      <c r="AX272" s="12" t="s">
        <v>77</v>
      </c>
      <c r="AY272" s="209" t="s">
        <v>238</v>
      </c>
    </row>
    <row r="273" spans="2:65" s="1" customFormat="1" ht="19" customHeight="1">
      <c r="B273" s="34"/>
      <c r="C273" s="184" t="s">
        <v>502</v>
      </c>
      <c r="D273" s="184" t="s">
        <v>240</v>
      </c>
      <c r="E273" s="185" t="s">
        <v>1351</v>
      </c>
      <c r="F273" s="186" t="s">
        <v>1352</v>
      </c>
      <c r="G273" s="187" t="s">
        <v>357</v>
      </c>
      <c r="H273" s="188">
        <v>481.438</v>
      </c>
      <c r="I273" s="189"/>
      <c r="J273" s="190">
        <f>ROUND(I273*H273,2)</f>
        <v>0</v>
      </c>
      <c r="K273" s="186" t="s">
        <v>244</v>
      </c>
      <c r="L273" s="38"/>
      <c r="M273" s="191" t="s">
        <v>1</v>
      </c>
      <c r="N273" s="192" t="s">
        <v>41</v>
      </c>
      <c r="O273" s="60"/>
      <c r="P273" s="193">
        <f>O273*H273</f>
        <v>0</v>
      </c>
      <c r="Q273" s="193">
        <v>0.00017</v>
      </c>
      <c r="R273" s="193">
        <f>Q273*H273</f>
        <v>0.08184446000000001</v>
      </c>
      <c r="S273" s="193">
        <v>0</v>
      </c>
      <c r="T273" s="194">
        <f>S273*H273</f>
        <v>0</v>
      </c>
      <c r="AR273" s="17" t="s">
        <v>330</v>
      </c>
      <c r="AT273" s="17" t="s">
        <v>240</v>
      </c>
      <c r="AU273" s="17" t="s">
        <v>79</v>
      </c>
      <c r="AY273" s="17" t="s">
        <v>238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7" t="s">
        <v>77</v>
      </c>
      <c r="BK273" s="195">
        <f>ROUND(I273*H273,2)</f>
        <v>0</v>
      </c>
      <c r="BL273" s="17" t="s">
        <v>330</v>
      </c>
      <c r="BM273" s="17" t="s">
        <v>2367</v>
      </c>
    </row>
    <row r="274" spans="2:47" s="1" customFormat="1" ht="10">
      <c r="B274" s="34"/>
      <c r="C274" s="35"/>
      <c r="D274" s="196" t="s">
        <v>247</v>
      </c>
      <c r="E274" s="35"/>
      <c r="F274" s="197" t="s">
        <v>1354</v>
      </c>
      <c r="G274" s="35"/>
      <c r="H274" s="35"/>
      <c r="I274" s="113"/>
      <c r="J274" s="35"/>
      <c r="K274" s="35"/>
      <c r="L274" s="38"/>
      <c r="M274" s="198"/>
      <c r="N274" s="60"/>
      <c r="O274" s="60"/>
      <c r="P274" s="60"/>
      <c r="Q274" s="60"/>
      <c r="R274" s="60"/>
      <c r="S274" s="60"/>
      <c r="T274" s="61"/>
      <c r="AT274" s="17" t="s">
        <v>247</v>
      </c>
      <c r="AU274" s="17" t="s">
        <v>79</v>
      </c>
    </row>
    <row r="275" spans="2:47" s="1" customFormat="1" ht="27">
      <c r="B275" s="34"/>
      <c r="C275" s="35"/>
      <c r="D275" s="196" t="s">
        <v>407</v>
      </c>
      <c r="E275" s="35"/>
      <c r="F275" s="231" t="s">
        <v>2368</v>
      </c>
      <c r="G275" s="35"/>
      <c r="H275" s="35"/>
      <c r="I275" s="113"/>
      <c r="J275" s="35"/>
      <c r="K275" s="35"/>
      <c r="L275" s="38"/>
      <c r="M275" s="198"/>
      <c r="N275" s="60"/>
      <c r="O275" s="60"/>
      <c r="P275" s="60"/>
      <c r="Q275" s="60"/>
      <c r="R275" s="60"/>
      <c r="S275" s="60"/>
      <c r="T275" s="61"/>
      <c r="AT275" s="17" t="s">
        <v>407</v>
      </c>
      <c r="AU275" s="17" t="s">
        <v>79</v>
      </c>
    </row>
    <row r="276" spans="2:51" s="12" customFormat="1" ht="10">
      <c r="B276" s="199"/>
      <c r="C276" s="200"/>
      <c r="D276" s="196" t="s">
        <v>249</v>
      </c>
      <c r="E276" s="201" t="s">
        <v>183</v>
      </c>
      <c r="F276" s="202" t="s">
        <v>2369</v>
      </c>
      <c r="G276" s="200"/>
      <c r="H276" s="203">
        <v>481.438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249</v>
      </c>
      <c r="AU276" s="209" t="s">
        <v>79</v>
      </c>
      <c r="AV276" s="12" t="s">
        <v>79</v>
      </c>
      <c r="AW276" s="12" t="s">
        <v>32</v>
      </c>
      <c r="AX276" s="12" t="s">
        <v>77</v>
      </c>
      <c r="AY276" s="209" t="s">
        <v>238</v>
      </c>
    </row>
    <row r="277" spans="2:65" s="1" customFormat="1" ht="19" customHeight="1">
      <c r="B277" s="34"/>
      <c r="C277" s="184" t="s">
        <v>508</v>
      </c>
      <c r="D277" s="184" t="s">
        <v>240</v>
      </c>
      <c r="E277" s="185" t="s">
        <v>1360</v>
      </c>
      <c r="F277" s="186" t="s">
        <v>1361</v>
      </c>
      <c r="G277" s="187" t="s">
        <v>357</v>
      </c>
      <c r="H277" s="188">
        <v>481.438</v>
      </c>
      <c r="I277" s="189"/>
      <c r="J277" s="190">
        <f>ROUND(I277*H277,2)</f>
        <v>0</v>
      </c>
      <c r="K277" s="186" t="s">
        <v>244</v>
      </c>
      <c r="L277" s="38"/>
      <c r="M277" s="191" t="s">
        <v>1</v>
      </c>
      <c r="N277" s="192" t="s">
        <v>41</v>
      </c>
      <c r="O277" s="60"/>
      <c r="P277" s="193">
        <f>O277*H277</f>
        <v>0</v>
      </c>
      <c r="Q277" s="193">
        <v>0.00012</v>
      </c>
      <c r="R277" s="193">
        <f>Q277*H277</f>
        <v>0.05777256</v>
      </c>
      <c r="S277" s="193">
        <v>0</v>
      </c>
      <c r="T277" s="194">
        <f>S277*H277</f>
        <v>0</v>
      </c>
      <c r="AR277" s="17" t="s">
        <v>330</v>
      </c>
      <c r="AT277" s="17" t="s">
        <v>240</v>
      </c>
      <c r="AU277" s="17" t="s">
        <v>79</v>
      </c>
      <c r="AY277" s="17" t="s">
        <v>238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7" t="s">
        <v>77</v>
      </c>
      <c r="BK277" s="195">
        <f>ROUND(I277*H277,2)</f>
        <v>0</v>
      </c>
      <c r="BL277" s="17" t="s">
        <v>330</v>
      </c>
      <c r="BM277" s="17" t="s">
        <v>2370</v>
      </c>
    </row>
    <row r="278" spans="2:47" s="1" customFormat="1" ht="10">
      <c r="B278" s="34"/>
      <c r="C278" s="35"/>
      <c r="D278" s="196" t="s">
        <v>247</v>
      </c>
      <c r="E278" s="35"/>
      <c r="F278" s="197" t="s">
        <v>1363</v>
      </c>
      <c r="G278" s="35"/>
      <c r="H278" s="35"/>
      <c r="I278" s="113"/>
      <c r="J278" s="35"/>
      <c r="K278" s="35"/>
      <c r="L278" s="38"/>
      <c r="M278" s="198"/>
      <c r="N278" s="60"/>
      <c r="O278" s="60"/>
      <c r="P278" s="60"/>
      <c r="Q278" s="60"/>
      <c r="R278" s="60"/>
      <c r="S278" s="60"/>
      <c r="T278" s="61"/>
      <c r="AT278" s="17" t="s">
        <v>247</v>
      </c>
      <c r="AU278" s="17" t="s">
        <v>79</v>
      </c>
    </row>
    <row r="279" spans="2:47" s="1" customFormat="1" ht="27">
      <c r="B279" s="34"/>
      <c r="C279" s="35"/>
      <c r="D279" s="196" t="s">
        <v>407</v>
      </c>
      <c r="E279" s="35"/>
      <c r="F279" s="231" t="s">
        <v>2368</v>
      </c>
      <c r="G279" s="35"/>
      <c r="H279" s="35"/>
      <c r="I279" s="113"/>
      <c r="J279" s="35"/>
      <c r="K279" s="35"/>
      <c r="L279" s="38"/>
      <c r="M279" s="198"/>
      <c r="N279" s="60"/>
      <c r="O279" s="60"/>
      <c r="P279" s="60"/>
      <c r="Q279" s="60"/>
      <c r="R279" s="60"/>
      <c r="S279" s="60"/>
      <c r="T279" s="61"/>
      <c r="AT279" s="17" t="s">
        <v>407</v>
      </c>
      <c r="AU279" s="17" t="s">
        <v>79</v>
      </c>
    </row>
    <row r="280" spans="2:51" s="12" customFormat="1" ht="10">
      <c r="B280" s="199"/>
      <c r="C280" s="200"/>
      <c r="D280" s="196" t="s">
        <v>249</v>
      </c>
      <c r="E280" s="201" t="s">
        <v>1</v>
      </c>
      <c r="F280" s="202" t="s">
        <v>183</v>
      </c>
      <c r="G280" s="200"/>
      <c r="H280" s="203">
        <v>481.438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249</v>
      </c>
      <c r="AU280" s="209" t="s">
        <v>79</v>
      </c>
      <c r="AV280" s="12" t="s">
        <v>79</v>
      </c>
      <c r="AW280" s="12" t="s">
        <v>32</v>
      </c>
      <c r="AX280" s="12" t="s">
        <v>77</v>
      </c>
      <c r="AY280" s="209" t="s">
        <v>238</v>
      </c>
    </row>
    <row r="281" spans="2:65" s="1" customFormat="1" ht="19" customHeight="1">
      <c r="B281" s="34"/>
      <c r="C281" s="184" t="s">
        <v>514</v>
      </c>
      <c r="D281" s="184" t="s">
        <v>240</v>
      </c>
      <c r="E281" s="185" t="s">
        <v>1365</v>
      </c>
      <c r="F281" s="186" t="s">
        <v>1366</v>
      </c>
      <c r="G281" s="187" t="s">
        <v>357</v>
      </c>
      <c r="H281" s="188">
        <v>481.438</v>
      </c>
      <c r="I281" s="189"/>
      <c r="J281" s="190">
        <f>ROUND(I281*H281,2)</f>
        <v>0</v>
      </c>
      <c r="K281" s="186" t="s">
        <v>244</v>
      </c>
      <c r="L281" s="38"/>
      <c r="M281" s="191" t="s">
        <v>1</v>
      </c>
      <c r="N281" s="192" t="s">
        <v>41</v>
      </c>
      <c r="O281" s="60"/>
      <c r="P281" s="193">
        <f>O281*H281</f>
        <v>0</v>
      </c>
      <c r="Q281" s="193">
        <v>0.00012</v>
      </c>
      <c r="R281" s="193">
        <f>Q281*H281</f>
        <v>0.05777256</v>
      </c>
      <c r="S281" s="193">
        <v>0</v>
      </c>
      <c r="T281" s="194">
        <f>S281*H281</f>
        <v>0</v>
      </c>
      <c r="AR281" s="17" t="s">
        <v>330</v>
      </c>
      <c r="AT281" s="17" t="s">
        <v>240</v>
      </c>
      <c r="AU281" s="17" t="s">
        <v>79</v>
      </c>
      <c r="AY281" s="17" t="s">
        <v>238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7" t="s">
        <v>77</v>
      </c>
      <c r="BK281" s="195">
        <f>ROUND(I281*H281,2)</f>
        <v>0</v>
      </c>
      <c r="BL281" s="17" t="s">
        <v>330</v>
      </c>
      <c r="BM281" s="17" t="s">
        <v>2371</v>
      </c>
    </row>
    <row r="282" spans="2:47" s="1" customFormat="1" ht="10">
      <c r="B282" s="34"/>
      <c r="C282" s="35"/>
      <c r="D282" s="196" t="s">
        <v>247</v>
      </c>
      <c r="E282" s="35"/>
      <c r="F282" s="197" t="s">
        <v>1368</v>
      </c>
      <c r="G282" s="35"/>
      <c r="H282" s="35"/>
      <c r="I282" s="113"/>
      <c r="J282" s="35"/>
      <c r="K282" s="35"/>
      <c r="L282" s="38"/>
      <c r="M282" s="198"/>
      <c r="N282" s="60"/>
      <c r="O282" s="60"/>
      <c r="P282" s="60"/>
      <c r="Q282" s="60"/>
      <c r="R282" s="60"/>
      <c r="S282" s="60"/>
      <c r="T282" s="61"/>
      <c r="AT282" s="17" t="s">
        <v>247</v>
      </c>
      <c r="AU282" s="17" t="s">
        <v>79</v>
      </c>
    </row>
    <row r="283" spans="2:47" s="1" customFormat="1" ht="27">
      <c r="B283" s="34"/>
      <c r="C283" s="35"/>
      <c r="D283" s="196" t="s">
        <v>407</v>
      </c>
      <c r="E283" s="35"/>
      <c r="F283" s="231" t="s">
        <v>2368</v>
      </c>
      <c r="G283" s="35"/>
      <c r="H283" s="35"/>
      <c r="I283" s="113"/>
      <c r="J283" s="35"/>
      <c r="K283" s="35"/>
      <c r="L283" s="38"/>
      <c r="M283" s="198"/>
      <c r="N283" s="60"/>
      <c r="O283" s="60"/>
      <c r="P283" s="60"/>
      <c r="Q283" s="60"/>
      <c r="R283" s="60"/>
      <c r="S283" s="60"/>
      <c r="T283" s="61"/>
      <c r="AT283" s="17" t="s">
        <v>407</v>
      </c>
      <c r="AU283" s="17" t="s">
        <v>79</v>
      </c>
    </row>
    <row r="284" spans="2:51" s="12" customFormat="1" ht="10">
      <c r="B284" s="199"/>
      <c r="C284" s="200"/>
      <c r="D284" s="196" t="s">
        <v>249</v>
      </c>
      <c r="E284" s="201" t="s">
        <v>1</v>
      </c>
      <c r="F284" s="202" t="s">
        <v>183</v>
      </c>
      <c r="G284" s="200"/>
      <c r="H284" s="203">
        <v>481.438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249</v>
      </c>
      <c r="AU284" s="209" t="s">
        <v>79</v>
      </c>
      <c r="AV284" s="12" t="s">
        <v>79</v>
      </c>
      <c r="AW284" s="12" t="s">
        <v>32</v>
      </c>
      <c r="AX284" s="12" t="s">
        <v>77</v>
      </c>
      <c r="AY284" s="209" t="s">
        <v>238</v>
      </c>
    </row>
    <row r="285" spans="2:63" s="11" customFormat="1" ht="22.75" customHeight="1">
      <c r="B285" s="168"/>
      <c r="C285" s="169"/>
      <c r="D285" s="170" t="s">
        <v>69</v>
      </c>
      <c r="E285" s="182" t="s">
        <v>1392</v>
      </c>
      <c r="F285" s="182" t="s">
        <v>1393</v>
      </c>
      <c r="G285" s="169"/>
      <c r="H285" s="169"/>
      <c r="I285" s="172"/>
      <c r="J285" s="183">
        <f>BK285</f>
        <v>0</v>
      </c>
      <c r="K285" s="169"/>
      <c r="L285" s="174"/>
      <c r="M285" s="175"/>
      <c r="N285" s="176"/>
      <c r="O285" s="176"/>
      <c r="P285" s="177">
        <f>SUM(P286:P291)</f>
        <v>0</v>
      </c>
      <c r="Q285" s="176"/>
      <c r="R285" s="177">
        <f>SUM(R286:R291)</f>
        <v>0.03443209</v>
      </c>
      <c r="S285" s="176"/>
      <c r="T285" s="178">
        <f>SUM(T286:T291)</f>
        <v>0</v>
      </c>
      <c r="AR285" s="179" t="s">
        <v>79</v>
      </c>
      <c r="AT285" s="180" t="s">
        <v>69</v>
      </c>
      <c r="AU285" s="180" t="s">
        <v>77</v>
      </c>
      <c r="AY285" s="179" t="s">
        <v>238</v>
      </c>
      <c r="BK285" s="181">
        <f>SUM(BK286:BK291)</f>
        <v>0</v>
      </c>
    </row>
    <row r="286" spans="2:65" s="1" customFormat="1" ht="14.5" customHeight="1">
      <c r="B286" s="34"/>
      <c r="C286" s="184" t="s">
        <v>519</v>
      </c>
      <c r="D286" s="184" t="s">
        <v>240</v>
      </c>
      <c r="E286" s="185" t="s">
        <v>1395</v>
      </c>
      <c r="F286" s="186" t="s">
        <v>2372</v>
      </c>
      <c r="G286" s="187" t="s">
        <v>357</v>
      </c>
      <c r="H286" s="188">
        <v>35.497</v>
      </c>
      <c r="I286" s="189"/>
      <c r="J286" s="190">
        <f>ROUND(I286*H286,2)</f>
        <v>0</v>
      </c>
      <c r="K286" s="186" t="s">
        <v>1</v>
      </c>
      <c r="L286" s="38"/>
      <c r="M286" s="191" t="s">
        <v>1</v>
      </c>
      <c r="N286" s="192" t="s">
        <v>41</v>
      </c>
      <c r="O286" s="60"/>
      <c r="P286" s="193">
        <f>O286*H286</f>
        <v>0</v>
      </c>
      <c r="Q286" s="193">
        <v>0.00097</v>
      </c>
      <c r="R286" s="193">
        <f>Q286*H286</f>
        <v>0.03443209</v>
      </c>
      <c r="S286" s="193">
        <v>0</v>
      </c>
      <c r="T286" s="194">
        <f>S286*H286</f>
        <v>0</v>
      </c>
      <c r="AR286" s="17" t="s">
        <v>330</v>
      </c>
      <c r="AT286" s="17" t="s">
        <v>240</v>
      </c>
      <c r="AU286" s="17" t="s">
        <v>79</v>
      </c>
      <c r="AY286" s="17" t="s">
        <v>238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7" t="s">
        <v>77</v>
      </c>
      <c r="BK286" s="195">
        <f>ROUND(I286*H286,2)</f>
        <v>0</v>
      </c>
      <c r="BL286" s="17" t="s">
        <v>330</v>
      </c>
      <c r="BM286" s="17" t="s">
        <v>2373</v>
      </c>
    </row>
    <row r="287" spans="2:47" s="1" customFormat="1" ht="18">
      <c r="B287" s="34"/>
      <c r="C287" s="35"/>
      <c r="D287" s="196" t="s">
        <v>247</v>
      </c>
      <c r="E287" s="35"/>
      <c r="F287" s="197" t="s">
        <v>2374</v>
      </c>
      <c r="G287" s="35"/>
      <c r="H287" s="35"/>
      <c r="I287" s="113"/>
      <c r="J287" s="35"/>
      <c r="K287" s="35"/>
      <c r="L287" s="38"/>
      <c r="M287" s="198"/>
      <c r="N287" s="60"/>
      <c r="O287" s="60"/>
      <c r="P287" s="60"/>
      <c r="Q287" s="60"/>
      <c r="R287" s="60"/>
      <c r="S287" s="60"/>
      <c r="T287" s="61"/>
      <c r="AT287" s="17" t="s">
        <v>247</v>
      </c>
      <c r="AU287" s="17" t="s">
        <v>79</v>
      </c>
    </row>
    <row r="288" spans="2:51" s="12" customFormat="1" ht="10">
      <c r="B288" s="199"/>
      <c r="C288" s="200"/>
      <c r="D288" s="196" t="s">
        <v>249</v>
      </c>
      <c r="E288" s="201" t="s">
        <v>1</v>
      </c>
      <c r="F288" s="202" t="s">
        <v>2375</v>
      </c>
      <c r="G288" s="200"/>
      <c r="H288" s="203">
        <v>23.603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249</v>
      </c>
      <c r="AU288" s="209" t="s">
        <v>79</v>
      </c>
      <c r="AV288" s="12" t="s">
        <v>79</v>
      </c>
      <c r="AW288" s="12" t="s">
        <v>32</v>
      </c>
      <c r="AX288" s="12" t="s">
        <v>70</v>
      </c>
      <c r="AY288" s="209" t="s">
        <v>238</v>
      </c>
    </row>
    <row r="289" spans="2:51" s="12" customFormat="1" ht="10">
      <c r="B289" s="199"/>
      <c r="C289" s="200"/>
      <c r="D289" s="196" t="s">
        <v>249</v>
      </c>
      <c r="E289" s="201" t="s">
        <v>1</v>
      </c>
      <c r="F289" s="202" t="s">
        <v>2376</v>
      </c>
      <c r="G289" s="200"/>
      <c r="H289" s="203">
        <v>7.156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249</v>
      </c>
      <c r="AU289" s="209" t="s">
        <v>79</v>
      </c>
      <c r="AV289" s="12" t="s">
        <v>79</v>
      </c>
      <c r="AW289" s="12" t="s">
        <v>32</v>
      </c>
      <c r="AX289" s="12" t="s">
        <v>70</v>
      </c>
      <c r="AY289" s="209" t="s">
        <v>238</v>
      </c>
    </row>
    <row r="290" spans="2:51" s="12" customFormat="1" ht="10">
      <c r="B290" s="199"/>
      <c r="C290" s="200"/>
      <c r="D290" s="196" t="s">
        <v>249</v>
      </c>
      <c r="E290" s="201" t="s">
        <v>1</v>
      </c>
      <c r="F290" s="202" t="s">
        <v>2377</v>
      </c>
      <c r="G290" s="200"/>
      <c r="H290" s="203">
        <v>4.738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249</v>
      </c>
      <c r="AU290" s="209" t="s">
        <v>79</v>
      </c>
      <c r="AV290" s="12" t="s">
        <v>79</v>
      </c>
      <c r="AW290" s="12" t="s">
        <v>32</v>
      </c>
      <c r="AX290" s="12" t="s">
        <v>70</v>
      </c>
      <c r="AY290" s="209" t="s">
        <v>238</v>
      </c>
    </row>
    <row r="291" spans="2:51" s="13" customFormat="1" ht="10">
      <c r="B291" s="210"/>
      <c r="C291" s="211"/>
      <c r="D291" s="196" t="s">
        <v>249</v>
      </c>
      <c r="E291" s="212" t="s">
        <v>1</v>
      </c>
      <c r="F291" s="213" t="s">
        <v>252</v>
      </c>
      <c r="G291" s="211"/>
      <c r="H291" s="214">
        <v>35.497</v>
      </c>
      <c r="I291" s="215"/>
      <c r="J291" s="211"/>
      <c r="K291" s="211"/>
      <c r="L291" s="216"/>
      <c r="M291" s="242"/>
      <c r="N291" s="243"/>
      <c r="O291" s="243"/>
      <c r="P291" s="243"/>
      <c r="Q291" s="243"/>
      <c r="R291" s="243"/>
      <c r="S291" s="243"/>
      <c r="T291" s="244"/>
      <c r="AT291" s="220" t="s">
        <v>249</v>
      </c>
      <c r="AU291" s="220" t="s">
        <v>79</v>
      </c>
      <c r="AV291" s="13" t="s">
        <v>245</v>
      </c>
      <c r="AW291" s="13" t="s">
        <v>32</v>
      </c>
      <c r="AX291" s="13" t="s">
        <v>77</v>
      </c>
      <c r="AY291" s="220" t="s">
        <v>238</v>
      </c>
    </row>
    <row r="292" spans="2:12" s="1" customFormat="1" ht="7" customHeight="1">
      <c r="B292" s="46"/>
      <c r="C292" s="47"/>
      <c r="D292" s="47"/>
      <c r="E292" s="47"/>
      <c r="F292" s="47"/>
      <c r="G292" s="47"/>
      <c r="H292" s="47"/>
      <c r="I292" s="136"/>
      <c r="J292" s="47"/>
      <c r="K292" s="47"/>
      <c r="L292" s="38"/>
    </row>
  </sheetData>
  <sheetProtection algorithmName="SHA-512" hashValue="6oU868yOsq6nidX4nzglYl5W6GwTwgqu8GBO2aGFPpCkAOYuTfGAKNDx4ocF707WtP8XBHgTV8U7jLgdTJ+nug==" saltValue="VZJuoMr76ibnmKfU3gtE7bKUSLy2h8jzXxar+YceLr4WhV2pd8/95+24KuKLfgK6m6beV4NMEhP0P9E+73ocfg==" spinCount="100000" sheet="1" objects="1" scenarios="1" formatColumns="0" formatRows="0" autoFilter="0"/>
  <autoFilter ref="C96:K291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5.57421875" style="0" customWidth="1"/>
    <col min="2" max="2" width="1.1484375" style="0" customWidth="1"/>
    <col min="3" max="3" width="2.7109375" style="0" customWidth="1"/>
    <col min="4" max="4" width="2.8515625" style="0" customWidth="1"/>
    <col min="5" max="5" width="11.421875" style="0" customWidth="1"/>
    <col min="6" max="6" width="67.28125" style="0" customWidth="1"/>
    <col min="7" max="7" width="5.7109375" style="0" customWidth="1"/>
    <col min="8" max="8" width="11.7109375" style="0" customWidth="1"/>
    <col min="9" max="9" width="10.7109375" style="106" customWidth="1"/>
    <col min="10" max="10" width="15.7109375" style="0" customWidth="1"/>
    <col min="11" max="11" width="10.28125" style="0" customWidth="1"/>
    <col min="12" max="12" width="6.28125" style="0" customWidth="1"/>
    <col min="13" max="13" width="7.28125" style="0" hidden="1" customWidth="1"/>
    <col min="14" max="14" width="8.8515625" style="0" hidden="1" customWidth="1"/>
    <col min="15" max="20" width="9.421875" style="0" hidden="1" customWidth="1"/>
    <col min="21" max="21" width="10.8515625" style="0" hidden="1" customWidth="1"/>
    <col min="22" max="22" width="8.28125" style="0" customWidth="1"/>
    <col min="23" max="23" width="10.8515625" style="0" customWidth="1"/>
    <col min="24" max="24" width="8.28125" style="0" customWidth="1"/>
    <col min="25" max="25" width="10.00390625" style="0" customWidth="1"/>
    <col min="26" max="26" width="7.28125" style="0" customWidth="1"/>
    <col min="27" max="27" width="10.00390625" style="0" customWidth="1"/>
    <col min="28" max="28" width="10.8515625" style="0" customWidth="1"/>
    <col min="29" max="29" width="7.28125" style="0" customWidth="1"/>
    <col min="30" max="30" width="10.00390625" style="0" customWidth="1"/>
    <col min="31" max="31" width="10.8515625" style="0" customWidth="1"/>
    <col min="44" max="65" width="8.8515625" style="0" hidden="1" customWidth="1"/>
  </cols>
  <sheetData>
    <row r="1" ht="12"/>
    <row r="2" spans="12:46" ht="37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110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0"/>
      <c r="AT3" s="17" t="s">
        <v>79</v>
      </c>
    </row>
    <row r="4" spans="2:46" ht="25" customHeight="1">
      <c r="B4" s="20"/>
      <c r="D4" s="111" t="s">
        <v>127</v>
      </c>
      <c r="L4" s="20"/>
      <c r="M4" s="24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112" t="s">
        <v>17</v>
      </c>
      <c r="L6" s="20"/>
    </row>
    <row r="7" spans="2:12" ht="14.5" customHeight="1">
      <c r="B7" s="20"/>
      <c r="E7" s="306" t="str">
        <f>'Rekapitulace stavby'!K6</f>
        <v>Revitalizace a zatraktivnění pevnosti - Stavební úpravy pevnostních objektů</v>
      </c>
      <c r="F7" s="307"/>
      <c r="G7" s="307"/>
      <c r="H7" s="307"/>
      <c r="L7" s="20"/>
    </row>
    <row r="8" spans="2:12" ht="12" customHeight="1">
      <c r="B8" s="20"/>
      <c r="D8" s="112" t="s">
        <v>136</v>
      </c>
      <c r="L8" s="20"/>
    </row>
    <row r="9" spans="2:12" s="1" customFormat="1" ht="14.5" customHeight="1">
      <c r="B9" s="38"/>
      <c r="E9" s="306" t="s">
        <v>2188</v>
      </c>
      <c r="F9" s="308"/>
      <c r="G9" s="308"/>
      <c r="H9" s="308"/>
      <c r="I9" s="113"/>
      <c r="L9" s="38"/>
    </row>
    <row r="10" spans="2:12" s="1" customFormat="1" ht="12" customHeight="1">
      <c r="B10" s="38"/>
      <c r="D10" s="112" t="s">
        <v>142</v>
      </c>
      <c r="I10" s="113"/>
      <c r="L10" s="38"/>
    </row>
    <row r="11" spans="2:12" s="1" customFormat="1" ht="37" customHeight="1">
      <c r="B11" s="38"/>
      <c r="E11" s="309" t="s">
        <v>2378</v>
      </c>
      <c r="F11" s="308"/>
      <c r="G11" s="308"/>
      <c r="H11" s="308"/>
      <c r="I11" s="113"/>
      <c r="L11" s="38"/>
    </row>
    <row r="12" spans="2:12" s="1" customFormat="1" ht="10">
      <c r="B12" s="38"/>
      <c r="I12" s="113"/>
      <c r="L12" s="38"/>
    </row>
    <row r="13" spans="2:12" s="1" customFormat="1" ht="12" customHeight="1">
      <c r="B13" s="38"/>
      <c r="D13" s="112" t="s">
        <v>19</v>
      </c>
      <c r="F13" s="17" t="s">
        <v>1</v>
      </c>
      <c r="I13" s="114" t="s">
        <v>20</v>
      </c>
      <c r="J13" s="17" t="s">
        <v>1</v>
      </c>
      <c r="L13" s="38"/>
    </row>
    <row r="14" spans="2:12" s="1" customFormat="1" ht="12" customHeight="1">
      <c r="B14" s="38"/>
      <c r="D14" s="112" t="s">
        <v>21</v>
      </c>
      <c r="F14" s="17" t="s">
        <v>27</v>
      </c>
      <c r="I14" s="114" t="s">
        <v>23</v>
      </c>
      <c r="J14" s="115" t="str">
        <f>'Rekapitulace stavby'!AN8</f>
        <v>4. 1. 2019</v>
      </c>
      <c r="L14" s="38"/>
    </row>
    <row r="15" spans="2:12" s="1" customFormat="1" ht="10.75" customHeight="1">
      <c r="B15" s="38"/>
      <c r="I15" s="113"/>
      <c r="L15" s="38"/>
    </row>
    <row r="16" spans="2:12" s="1" customFormat="1" ht="12" customHeight="1">
      <c r="B16" s="38"/>
      <c r="D16" s="112" t="s">
        <v>25</v>
      </c>
      <c r="I16" s="114" t="s">
        <v>26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4" t="s">
        <v>28</v>
      </c>
      <c r="J17" s="17" t="str">
        <f>IF('Rekapitulace stavby'!AN11="","",'Rekapitulace stavby'!AN11)</f>
        <v/>
      </c>
      <c r="L17" s="38"/>
    </row>
    <row r="18" spans="2:12" s="1" customFormat="1" ht="7" customHeight="1">
      <c r="B18" s="38"/>
      <c r="I18" s="113"/>
      <c r="L18" s="38"/>
    </row>
    <row r="19" spans="2:12" s="1" customFormat="1" ht="12" customHeight="1">
      <c r="B19" s="38"/>
      <c r="D19" s="112" t="s">
        <v>29</v>
      </c>
      <c r="I19" s="114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0" t="str">
        <f>'Rekapitulace stavby'!E14</f>
        <v>Vyplň údaj</v>
      </c>
      <c r="F20" s="311"/>
      <c r="G20" s="311"/>
      <c r="H20" s="311"/>
      <c r="I20" s="114" t="s">
        <v>28</v>
      </c>
      <c r="J20" s="30" t="str">
        <f>'Rekapitulace stavby'!AN14</f>
        <v>Vyplň údaj</v>
      </c>
      <c r="L20" s="38"/>
    </row>
    <row r="21" spans="2:12" s="1" customFormat="1" ht="7" customHeight="1">
      <c r="B21" s="38"/>
      <c r="I21" s="113"/>
      <c r="L21" s="38"/>
    </row>
    <row r="22" spans="2:12" s="1" customFormat="1" ht="12" customHeight="1">
      <c r="B22" s="38"/>
      <c r="D22" s="112" t="s">
        <v>31</v>
      </c>
      <c r="I22" s="114" t="s">
        <v>26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4" t="s">
        <v>28</v>
      </c>
      <c r="J23" s="17" t="str">
        <f>IF('Rekapitulace stavby'!AN17="","",'Rekapitulace stavby'!AN17)</f>
        <v/>
      </c>
      <c r="L23" s="38"/>
    </row>
    <row r="24" spans="2:12" s="1" customFormat="1" ht="7" customHeight="1">
      <c r="B24" s="38"/>
      <c r="I24" s="113"/>
      <c r="L24" s="38"/>
    </row>
    <row r="25" spans="2:12" s="1" customFormat="1" ht="12" customHeight="1">
      <c r="B25" s="38"/>
      <c r="D25" s="112" t="s">
        <v>33</v>
      </c>
      <c r="I25" s="114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4" t="s">
        <v>28</v>
      </c>
      <c r="J26" s="17" t="str">
        <f>IF('Rekapitulace stavby'!AN20="","",'Rekapitulace stavby'!AN20)</f>
        <v/>
      </c>
      <c r="L26" s="38"/>
    </row>
    <row r="27" spans="2:12" s="1" customFormat="1" ht="7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4.5" customHeight="1">
      <c r="B29" s="116"/>
      <c r="E29" s="312" t="s">
        <v>1</v>
      </c>
      <c r="F29" s="312"/>
      <c r="G29" s="312"/>
      <c r="H29" s="312"/>
      <c r="I29" s="117"/>
      <c r="L29" s="116"/>
    </row>
    <row r="30" spans="2:12" s="1" customFormat="1" ht="7" customHeight="1">
      <c r="B30" s="38"/>
      <c r="I30" s="113"/>
      <c r="L30" s="38"/>
    </row>
    <row r="31" spans="2:12" s="1" customFormat="1" ht="7" customHeight="1">
      <c r="B31" s="38"/>
      <c r="D31" s="56"/>
      <c r="E31" s="56"/>
      <c r="F31" s="56"/>
      <c r="G31" s="56"/>
      <c r="H31" s="56"/>
      <c r="I31" s="119"/>
      <c r="J31" s="56"/>
      <c r="K31" s="56"/>
      <c r="L31" s="38"/>
    </row>
    <row r="32" spans="2:12" s="1" customFormat="1" ht="25.4" customHeight="1">
      <c r="B32" s="38"/>
      <c r="D32" s="120" t="s">
        <v>36</v>
      </c>
      <c r="I32" s="113"/>
      <c r="J32" s="121">
        <f>ROUND(J89,2)</f>
        <v>0</v>
      </c>
      <c r="L32" s="38"/>
    </row>
    <row r="33" spans="2:12" s="1" customFormat="1" ht="7" customHeight="1">
      <c r="B33" s="38"/>
      <c r="D33" s="56"/>
      <c r="E33" s="56"/>
      <c r="F33" s="56"/>
      <c r="G33" s="56"/>
      <c r="H33" s="56"/>
      <c r="I33" s="119"/>
      <c r="J33" s="56"/>
      <c r="K33" s="56"/>
      <c r="L33" s="38"/>
    </row>
    <row r="34" spans="2:12" s="1" customFormat="1" ht="14.4" customHeight="1">
      <c r="B34" s="38"/>
      <c r="F34" s="122" t="s">
        <v>38</v>
      </c>
      <c r="I34" s="123" t="s">
        <v>37</v>
      </c>
      <c r="J34" s="122" t="s">
        <v>39</v>
      </c>
      <c r="L34" s="38"/>
    </row>
    <row r="35" spans="2:12" s="1" customFormat="1" ht="14.4" customHeight="1">
      <c r="B35" s="38"/>
      <c r="D35" s="112" t="s">
        <v>40</v>
      </c>
      <c r="E35" s="112" t="s">
        <v>41</v>
      </c>
      <c r="F35" s="124">
        <f>ROUND((SUM(BE89:BE141)),2)</f>
        <v>0</v>
      </c>
      <c r="I35" s="125">
        <v>0.21</v>
      </c>
      <c r="J35" s="124">
        <f>ROUND(((SUM(BE89:BE141))*I35),2)</f>
        <v>0</v>
      </c>
      <c r="L35" s="38"/>
    </row>
    <row r="36" spans="2:12" s="1" customFormat="1" ht="14.4" customHeight="1">
      <c r="B36" s="38"/>
      <c r="E36" s="112" t="s">
        <v>42</v>
      </c>
      <c r="F36" s="124">
        <f>ROUND((SUM(BF89:BF141)),2)</f>
        <v>0</v>
      </c>
      <c r="I36" s="125">
        <v>0.15</v>
      </c>
      <c r="J36" s="124">
        <f>ROUND(((SUM(BF89:BF141))*I36),2)</f>
        <v>0</v>
      </c>
      <c r="L36" s="38"/>
    </row>
    <row r="37" spans="2:12" s="1" customFormat="1" ht="14.4" customHeight="1" hidden="1">
      <c r="B37" s="38"/>
      <c r="E37" s="112" t="s">
        <v>43</v>
      </c>
      <c r="F37" s="124">
        <f>ROUND((SUM(BG89:BG141)),2)</f>
        <v>0</v>
      </c>
      <c r="I37" s="125">
        <v>0.21</v>
      </c>
      <c r="J37" s="124">
        <f>0</f>
        <v>0</v>
      </c>
      <c r="L37" s="38"/>
    </row>
    <row r="38" spans="2:12" s="1" customFormat="1" ht="14.4" customHeight="1" hidden="1">
      <c r="B38" s="38"/>
      <c r="E38" s="112" t="s">
        <v>44</v>
      </c>
      <c r="F38" s="124">
        <f>ROUND((SUM(BH89:BH141)),2)</f>
        <v>0</v>
      </c>
      <c r="I38" s="125">
        <v>0.15</v>
      </c>
      <c r="J38" s="124">
        <f>0</f>
        <v>0</v>
      </c>
      <c r="L38" s="38"/>
    </row>
    <row r="39" spans="2:12" s="1" customFormat="1" ht="14.4" customHeight="1" hidden="1">
      <c r="B39" s="38"/>
      <c r="E39" s="112" t="s">
        <v>45</v>
      </c>
      <c r="F39" s="124">
        <f>ROUND((SUM(BI89:BI141)),2)</f>
        <v>0</v>
      </c>
      <c r="I39" s="125">
        <v>0</v>
      </c>
      <c r="J39" s="124">
        <f>0</f>
        <v>0</v>
      </c>
      <c r="L39" s="38"/>
    </row>
    <row r="40" spans="2:12" s="1" customFormat="1" ht="7" customHeight="1">
      <c r="B40" s="38"/>
      <c r="I40" s="113"/>
      <c r="L40" s="38"/>
    </row>
    <row r="41" spans="2:12" s="1" customFormat="1" ht="25.4" customHeight="1">
      <c r="B41" s="38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31"/>
      <c r="J41" s="132">
        <f>SUM(J32:J39)</f>
        <v>0</v>
      </c>
      <c r="K41" s="133"/>
      <c r="L41" s="38"/>
    </row>
    <row r="42" spans="2:12" s="1" customFormat="1" ht="14.4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  <c r="L42" s="38"/>
    </row>
    <row r="46" spans="2:12" s="1" customFormat="1" ht="7" customHeight="1">
      <c r="B46" s="137"/>
      <c r="C46" s="138"/>
      <c r="D46" s="138"/>
      <c r="E46" s="138"/>
      <c r="F46" s="138"/>
      <c r="G46" s="138"/>
      <c r="H46" s="138"/>
      <c r="I46" s="139"/>
      <c r="J46" s="138"/>
      <c r="K46" s="138"/>
      <c r="L46" s="38"/>
    </row>
    <row r="47" spans="2:12" s="1" customFormat="1" ht="25" customHeight="1">
      <c r="B47" s="34"/>
      <c r="C47" s="23" t="s">
        <v>198</v>
      </c>
      <c r="D47" s="35"/>
      <c r="E47" s="35"/>
      <c r="F47" s="35"/>
      <c r="G47" s="35"/>
      <c r="H47" s="35"/>
      <c r="I47" s="113"/>
      <c r="J47" s="35"/>
      <c r="K47" s="35"/>
      <c r="L47" s="38"/>
    </row>
    <row r="48" spans="2:12" s="1" customFormat="1" ht="7" customHeight="1">
      <c r="B48" s="34"/>
      <c r="C48" s="35"/>
      <c r="D48" s="35"/>
      <c r="E48" s="35"/>
      <c r="F48" s="35"/>
      <c r="G48" s="35"/>
      <c r="H48" s="35"/>
      <c r="I48" s="113"/>
      <c r="J48" s="35"/>
      <c r="K48" s="35"/>
      <c r="L48" s="38"/>
    </row>
    <row r="49" spans="2:12" s="1" customFormat="1" ht="12" customHeight="1">
      <c r="B49" s="34"/>
      <c r="C49" s="29" t="s">
        <v>17</v>
      </c>
      <c r="D49" s="35"/>
      <c r="E49" s="35"/>
      <c r="F49" s="35"/>
      <c r="G49" s="35"/>
      <c r="H49" s="35"/>
      <c r="I49" s="113"/>
      <c r="J49" s="35"/>
      <c r="K49" s="35"/>
      <c r="L49" s="38"/>
    </row>
    <row r="50" spans="2:12" s="1" customFormat="1" ht="14.5" customHeight="1">
      <c r="B50" s="34"/>
      <c r="C50" s="35"/>
      <c r="D50" s="35"/>
      <c r="E50" s="313" t="str">
        <f>E7</f>
        <v>Revitalizace a zatraktivnění pevnosti - Stavební úpravy pevnostních objektů</v>
      </c>
      <c r="F50" s="314"/>
      <c r="G50" s="314"/>
      <c r="H50" s="314"/>
      <c r="I50" s="113"/>
      <c r="J50" s="35"/>
      <c r="K50" s="35"/>
      <c r="L50" s="38"/>
    </row>
    <row r="51" spans="2:12" ht="12" customHeight="1">
      <c r="B51" s="21"/>
      <c r="C51" s="29" t="s">
        <v>136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4.5" customHeight="1">
      <c r="B52" s="34"/>
      <c r="C52" s="35"/>
      <c r="D52" s="35"/>
      <c r="E52" s="313" t="s">
        <v>2188</v>
      </c>
      <c r="F52" s="280"/>
      <c r="G52" s="280"/>
      <c r="H52" s="280"/>
      <c r="I52" s="113"/>
      <c r="J52" s="35"/>
      <c r="K52" s="35"/>
      <c r="L52" s="38"/>
    </row>
    <row r="53" spans="2:12" s="1" customFormat="1" ht="12" customHeight="1">
      <c r="B53" s="34"/>
      <c r="C53" s="29" t="s">
        <v>142</v>
      </c>
      <c r="D53" s="35"/>
      <c r="E53" s="35"/>
      <c r="F53" s="35"/>
      <c r="G53" s="35"/>
      <c r="H53" s="35"/>
      <c r="I53" s="113"/>
      <c r="J53" s="35"/>
      <c r="K53" s="35"/>
      <c r="L53" s="38"/>
    </row>
    <row r="54" spans="2:12" s="1" customFormat="1" ht="14.5" customHeight="1">
      <c r="B54" s="34"/>
      <c r="C54" s="35"/>
      <c r="D54" s="35"/>
      <c r="E54" s="281" t="str">
        <f>E11</f>
        <v>slp - SLP - Slaboproud</v>
      </c>
      <c r="F54" s="280"/>
      <c r="G54" s="280"/>
      <c r="H54" s="280"/>
      <c r="I54" s="113"/>
      <c r="J54" s="35"/>
      <c r="K54" s="35"/>
      <c r="L54" s="38"/>
    </row>
    <row r="55" spans="2:12" s="1" customFormat="1" ht="7" customHeight="1">
      <c r="B55" s="34"/>
      <c r="C55" s="35"/>
      <c r="D55" s="35"/>
      <c r="E55" s="35"/>
      <c r="F55" s="35"/>
      <c r="G55" s="35"/>
      <c r="H55" s="35"/>
      <c r="I55" s="113"/>
      <c r="J55" s="35"/>
      <c r="K55" s="35"/>
      <c r="L55" s="38"/>
    </row>
    <row r="56" spans="2:12" s="1" customFormat="1" ht="12" customHeight="1">
      <c r="B56" s="34"/>
      <c r="C56" s="29" t="s">
        <v>21</v>
      </c>
      <c r="D56" s="35"/>
      <c r="E56" s="35"/>
      <c r="F56" s="27" t="str">
        <f>F14</f>
        <v xml:space="preserve"> </v>
      </c>
      <c r="G56" s="35"/>
      <c r="H56" s="35"/>
      <c r="I56" s="114" t="s">
        <v>23</v>
      </c>
      <c r="J56" s="55" t="str">
        <f>IF(J14="","",J14)</f>
        <v>4. 1. 2019</v>
      </c>
      <c r="K56" s="35"/>
      <c r="L56" s="38"/>
    </row>
    <row r="57" spans="2:12" s="1" customFormat="1" ht="7" customHeight="1">
      <c r="B57" s="34"/>
      <c r="C57" s="35"/>
      <c r="D57" s="35"/>
      <c r="E57" s="35"/>
      <c r="F57" s="35"/>
      <c r="G57" s="35"/>
      <c r="H57" s="35"/>
      <c r="I57" s="113"/>
      <c r="J57" s="35"/>
      <c r="K57" s="35"/>
      <c r="L57" s="38"/>
    </row>
    <row r="58" spans="2:12" s="1" customFormat="1" ht="12.4" customHeight="1">
      <c r="B58" s="34"/>
      <c r="C58" s="29" t="s">
        <v>25</v>
      </c>
      <c r="D58" s="35"/>
      <c r="E58" s="35"/>
      <c r="F58" s="27" t="str">
        <f>E17</f>
        <v xml:space="preserve"> </v>
      </c>
      <c r="G58" s="35"/>
      <c r="H58" s="35"/>
      <c r="I58" s="114" t="s">
        <v>31</v>
      </c>
      <c r="J58" s="32" t="str">
        <f>E23</f>
        <v xml:space="preserve"> </v>
      </c>
      <c r="K58" s="35"/>
      <c r="L58" s="38"/>
    </row>
    <row r="59" spans="2:12" s="1" customFormat="1" ht="12.4" customHeight="1">
      <c r="B59" s="34"/>
      <c r="C59" s="29" t="s">
        <v>29</v>
      </c>
      <c r="D59" s="35"/>
      <c r="E59" s="35"/>
      <c r="F59" s="27" t="str">
        <f>IF(E20="","",E20)</f>
        <v>Vyplň údaj</v>
      </c>
      <c r="G59" s="35"/>
      <c r="H59" s="35"/>
      <c r="I59" s="114" t="s">
        <v>33</v>
      </c>
      <c r="J59" s="32" t="str">
        <f>E26</f>
        <v xml:space="preserve"> </v>
      </c>
      <c r="K59" s="35"/>
      <c r="L59" s="38"/>
    </row>
    <row r="60" spans="2:12" s="1" customFormat="1" ht="10.25" customHeight="1">
      <c r="B60" s="34"/>
      <c r="C60" s="35"/>
      <c r="D60" s="35"/>
      <c r="E60" s="35"/>
      <c r="F60" s="35"/>
      <c r="G60" s="35"/>
      <c r="H60" s="35"/>
      <c r="I60" s="113"/>
      <c r="J60" s="35"/>
      <c r="K60" s="35"/>
      <c r="L60" s="38"/>
    </row>
    <row r="61" spans="2:12" s="1" customFormat="1" ht="29.25" customHeight="1">
      <c r="B61" s="34"/>
      <c r="C61" s="140" t="s">
        <v>199</v>
      </c>
      <c r="D61" s="141"/>
      <c r="E61" s="141"/>
      <c r="F61" s="141"/>
      <c r="G61" s="141"/>
      <c r="H61" s="141"/>
      <c r="I61" s="142"/>
      <c r="J61" s="143" t="s">
        <v>200</v>
      </c>
      <c r="K61" s="141"/>
      <c r="L61" s="38"/>
    </row>
    <row r="62" spans="2:12" s="1" customFormat="1" ht="10.25" customHeight="1">
      <c r="B62" s="34"/>
      <c r="C62" s="35"/>
      <c r="D62" s="35"/>
      <c r="E62" s="35"/>
      <c r="F62" s="35"/>
      <c r="G62" s="35"/>
      <c r="H62" s="35"/>
      <c r="I62" s="113"/>
      <c r="J62" s="35"/>
      <c r="K62" s="35"/>
      <c r="L62" s="38"/>
    </row>
    <row r="63" spans="2:47" s="1" customFormat="1" ht="22.75" customHeight="1">
      <c r="B63" s="34"/>
      <c r="C63" s="144" t="s">
        <v>201</v>
      </c>
      <c r="D63" s="35"/>
      <c r="E63" s="35"/>
      <c r="F63" s="35"/>
      <c r="G63" s="35"/>
      <c r="H63" s="35"/>
      <c r="I63" s="113"/>
      <c r="J63" s="73">
        <f>J89</f>
        <v>0</v>
      </c>
      <c r="K63" s="35"/>
      <c r="L63" s="38"/>
      <c r="AU63" s="17" t="s">
        <v>202</v>
      </c>
    </row>
    <row r="64" spans="2:12" s="8" customFormat="1" ht="25" customHeight="1">
      <c r="B64" s="145"/>
      <c r="C64" s="146"/>
      <c r="D64" s="147" t="s">
        <v>2379</v>
      </c>
      <c r="E64" s="148"/>
      <c r="F64" s="148"/>
      <c r="G64" s="148"/>
      <c r="H64" s="148"/>
      <c r="I64" s="149"/>
      <c r="J64" s="150">
        <f>J90</f>
        <v>0</v>
      </c>
      <c r="K64" s="146"/>
      <c r="L64" s="151"/>
    </row>
    <row r="65" spans="2:12" s="9" customFormat="1" ht="19.9" customHeight="1">
      <c r="B65" s="152"/>
      <c r="C65" s="94"/>
      <c r="D65" s="153" t="s">
        <v>2380</v>
      </c>
      <c r="E65" s="154"/>
      <c r="F65" s="154"/>
      <c r="G65" s="154"/>
      <c r="H65" s="154"/>
      <c r="I65" s="155"/>
      <c r="J65" s="156">
        <f>J91</f>
        <v>0</v>
      </c>
      <c r="K65" s="94"/>
      <c r="L65" s="157"/>
    </row>
    <row r="66" spans="2:12" s="9" customFormat="1" ht="14.9" customHeight="1">
      <c r="B66" s="152"/>
      <c r="C66" s="94"/>
      <c r="D66" s="153" t="s">
        <v>2381</v>
      </c>
      <c r="E66" s="154"/>
      <c r="F66" s="154"/>
      <c r="G66" s="154"/>
      <c r="H66" s="154"/>
      <c r="I66" s="155"/>
      <c r="J66" s="156">
        <f>J104</f>
        <v>0</v>
      </c>
      <c r="K66" s="94"/>
      <c r="L66" s="157"/>
    </row>
    <row r="67" spans="2:12" s="9" customFormat="1" ht="19.9" customHeight="1">
      <c r="B67" s="152"/>
      <c r="C67" s="94"/>
      <c r="D67" s="153" t="s">
        <v>2382</v>
      </c>
      <c r="E67" s="154"/>
      <c r="F67" s="154"/>
      <c r="G67" s="154"/>
      <c r="H67" s="154"/>
      <c r="I67" s="155"/>
      <c r="J67" s="156">
        <f>J127</f>
        <v>0</v>
      </c>
      <c r="K67" s="94"/>
      <c r="L67" s="157"/>
    </row>
    <row r="68" spans="2:12" s="1" customFormat="1" ht="21.75" customHeight="1">
      <c r="B68" s="34"/>
      <c r="C68" s="35"/>
      <c r="D68" s="35"/>
      <c r="E68" s="35"/>
      <c r="F68" s="35"/>
      <c r="G68" s="35"/>
      <c r="H68" s="35"/>
      <c r="I68" s="113"/>
      <c r="J68" s="35"/>
      <c r="K68" s="35"/>
      <c r="L68" s="38"/>
    </row>
    <row r="69" spans="2:12" s="1" customFormat="1" ht="7" customHeight="1">
      <c r="B69" s="46"/>
      <c r="C69" s="47"/>
      <c r="D69" s="47"/>
      <c r="E69" s="47"/>
      <c r="F69" s="47"/>
      <c r="G69" s="47"/>
      <c r="H69" s="47"/>
      <c r="I69" s="136"/>
      <c r="J69" s="47"/>
      <c r="K69" s="47"/>
      <c r="L69" s="38"/>
    </row>
    <row r="73" spans="2:12" s="1" customFormat="1" ht="7" customHeight="1">
      <c r="B73" s="48"/>
      <c r="C73" s="49"/>
      <c r="D73" s="49"/>
      <c r="E73" s="49"/>
      <c r="F73" s="49"/>
      <c r="G73" s="49"/>
      <c r="H73" s="49"/>
      <c r="I73" s="139"/>
      <c r="J73" s="49"/>
      <c r="K73" s="49"/>
      <c r="L73" s="38"/>
    </row>
    <row r="74" spans="2:12" s="1" customFormat="1" ht="25" customHeight="1">
      <c r="B74" s="34"/>
      <c r="C74" s="23" t="s">
        <v>223</v>
      </c>
      <c r="D74" s="35"/>
      <c r="E74" s="35"/>
      <c r="F74" s="35"/>
      <c r="G74" s="35"/>
      <c r="H74" s="35"/>
      <c r="I74" s="113"/>
      <c r="J74" s="35"/>
      <c r="K74" s="35"/>
      <c r="L74" s="38"/>
    </row>
    <row r="75" spans="2:12" s="1" customFormat="1" ht="7" customHeight="1">
      <c r="B75" s="34"/>
      <c r="C75" s="35"/>
      <c r="D75" s="35"/>
      <c r="E75" s="35"/>
      <c r="F75" s="35"/>
      <c r="G75" s="35"/>
      <c r="H75" s="35"/>
      <c r="I75" s="113"/>
      <c r="J75" s="35"/>
      <c r="K75" s="35"/>
      <c r="L75" s="38"/>
    </row>
    <row r="76" spans="2:12" s="1" customFormat="1" ht="12" customHeight="1">
      <c r="B76" s="34"/>
      <c r="C76" s="29" t="s">
        <v>17</v>
      </c>
      <c r="D76" s="35"/>
      <c r="E76" s="35"/>
      <c r="F76" s="35"/>
      <c r="G76" s="35"/>
      <c r="H76" s="35"/>
      <c r="I76" s="113"/>
      <c r="J76" s="35"/>
      <c r="K76" s="35"/>
      <c r="L76" s="38"/>
    </row>
    <row r="77" spans="2:12" s="1" customFormat="1" ht="14.5" customHeight="1">
      <c r="B77" s="34"/>
      <c r="C77" s="35"/>
      <c r="D77" s="35"/>
      <c r="E77" s="313" t="str">
        <f>E7</f>
        <v>Revitalizace a zatraktivnění pevnosti - Stavební úpravy pevnostních objektů</v>
      </c>
      <c r="F77" s="314"/>
      <c r="G77" s="314"/>
      <c r="H77" s="314"/>
      <c r="I77" s="113"/>
      <c r="J77" s="35"/>
      <c r="K77" s="35"/>
      <c r="L77" s="38"/>
    </row>
    <row r="78" spans="2:12" ht="12" customHeight="1">
      <c r="B78" s="21"/>
      <c r="C78" s="29" t="s">
        <v>136</v>
      </c>
      <c r="D78" s="22"/>
      <c r="E78" s="22"/>
      <c r="F78" s="22"/>
      <c r="G78" s="22"/>
      <c r="H78" s="22"/>
      <c r="J78" s="22"/>
      <c r="K78" s="22"/>
      <c r="L78" s="20"/>
    </row>
    <row r="79" spans="2:12" s="1" customFormat="1" ht="14.5" customHeight="1">
      <c r="B79" s="34"/>
      <c r="C79" s="35"/>
      <c r="D79" s="35"/>
      <c r="E79" s="313" t="s">
        <v>2188</v>
      </c>
      <c r="F79" s="280"/>
      <c r="G79" s="280"/>
      <c r="H79" s="280"/>
      <c r="I79" s="113"/>
      <c r="J79" s="35"/>
      <c r="K79" s="35"/>
      <c r="L79" s="38"/>
    </row>
    <row r="80" spans="2:12" s="1" customFormat="1" ht="12" customHeight="1">
      <c r="B80" s="34"/>
      <c r="C80" s="29" t="s">
        <v>142</v>
      </c>
      <c r="D80" s="35"/>
      <c r="E80" s="35"/>
      <c r="F80" s="35"/>
      <c r="G80" s="35"/>
      <c r="H80" s="35"/>
      <c r="I80" s="113"/>
      <c r="J80" s="35"/>
      <c r="K80" s="35"/>
      <c r="L80" s="38"/>
    </row>
    <row r="81" spans="2:12" s="1" customFormat="1" ht="14.5" customHeight="1">
      <c r="B81" s="34"/>
      <c r="C81" s="35"/>
      <c r="D81" s="35"/>
      <c r="E81" s="281" t="str">
        <f>E11</f>
        <v>slp - SLP - Slaboproud</v>
      </c>
      <c r="F81" s="280"/>
      <c r="G81" s="280"/>
      <c r="H81" s="280"/>
      <c r="I81" s="113"/>
      <c r="J81" s="35"/>
      <c r="K81" s="35"/>
      <c r="L81" s="38"/>
    </row>
    <row r="82" spans="2:12" s="1" customFormat="1" ht="7" customHeight="1">
      <c r="B82" s="34"/>
      <c r="C82" s="35"/>
      <c r="D82" s="35"/>
      <c r="E82" s="35"/>
      <c r="F82" s="35"/>
      <c r="G82" s="35"/>
      <c r="H82" s="35"/>
      <c r="I82" s="113"/>
      <c r="J82" s="35"/>
      <c r="K82" s="35"/>
      <c r="L82" s="38"/>
    </row>
    <row r="83" spans="2:12" s="1" customFormat="1" ht="12" customHeight="1">
      <c r="B83" s="34"/>
      <c r="C83" s="29" t="s">
        <v>21</v>
      </c>
      <c r="D83" s="35"/>
      <c r="E83" s="35"/>
      <c r="F83" s="27" t="str">
        <f>F14</f>
        <v xml:space="preserve"> </v>
      </c>
      <c r="G83" s="35"/>
      <c r="H83" s="35"/>
      <c r="I83" s="114" t="s">
        <v>23</v>
      </c>
      <c r="J83" s="55" t="str">
        <f>IF(J14="","",J14)</f>
        <v>4. 1. 2019</v>
      </c>
      <c r="K83" s="35"/>
      <c r="L83" s="38"/>
    </row>
    <row r="84" spans="2:12" s="1" customFormat="1" ht="7" customHeight="1">
      <c r="B84" s="34"/>
      <c r="C84" s="35"/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12.4" customHeight="1">
      <c r="B85" s="34"/>
      <c r="C85" s="29" t="s">
        <v>25</v>
      </c>
      <c r="D85" s="35"/>
      <c r="E85" s="35"/>
      <c r="F85" s="27" t="str">
        <f>E17</f>
        <v xml:space="preserve"> </v>
      </c>
      <c r="G85" s="35"/>
      <c r="H85" s="35"/>
      <c r="I85" s="114" t="s">
        <v>31</v>
      </c>
      <c r="J85" s="32" t="str">
        <f>E23</f>
        <v xml:space="preserve"> </v>
      </c>
      <c r="K85" s="35"/>
      <c r="L85" s="38"/>
    </row>
    <row r="86" spans="2:12" s="1" customFormat="1" ht="12.4" customHeight="1">
      <c r="B86" s="34"/>
      <c r="C86" s="29" t="s">
        <v>29</v>
      </c>
      <c r="D86" s="35"/>
      <c r="E86" s="35"/>
      <c r="F86" s="27" t="str">
        <f>IF(E20="","",E20)</f>
        <v>Vyplň údaj</v>
      </c>
      <c r="G86" s="35"/>
      <c r="H86" s="35"/>
      <c r="I86" s="114" t="s">
        <v>33</v>
      </c>
      <c r="J86" s="32" t="str">
        <f>E26</f>
        <v xml:space="preserve"> </v>
      </c>
      <c r="K86" s="35"/>
      <c r="L86" s="38"/>
    </row>
    <row r="87" spans="2:12" s="1" customFormat="1" ht="10.25" customHeight="1">
      <c r="B87" s="34"/>
      <c r="C87" s="35"/>
      <c r="D87" s="35"/>
      <c r="E87" s="35"/>
      <c r="F87" s="35"/>
      <c r="G87" s="35"/>
      <c r="H87" s="35"/>
      <c r="I87" s="113"/>
      <c r="J87" s="35"/>
      <c r="K87" s="35"/>
      <c r="L87" s="38"/>
    </row>
    <row r="88" spans="2:20" s="10" customFormat="1" ht="29.25" customHeight="1">
      <c r="B88" s="158"/>
      <c r="C88" s="159" t="s">
        <v>224</v>
      </c>
      <c r="D88" s="160" t="s">
        <v>55</v>
      </c>
      <c r="E88" s="160" t="s">
        <v>51</v>
      </c>
      <c r="F88" s="160" t="s">
        <v>52</v>
      </c>
      <c r="G88" s="160" t="s">
        <v>225</v>
      </c>
      <c r="H88" s="160" t="s">
        <v>226</v>
      </c>
      <c r="I88" s="161" t="s">
        <v>227</v>
      </c>
      <c r="J88" s="160" t="s">
        <v>200</v>
      </c>
      <c r="K88" s="162" t="s">
        <v>228</v>
      </c>
      <c r="L88" s="163"/>
      <c r="M88" s="64" t="s">
        <v>1</v>
      </c>
      <c r="N88" s="65" t="s">
        <v>40</v>
      </c>
      <c r="O88" s="65" t="s">
        <v>229</v>
      </c>
      <c r="P88" s="65" t="s">
        <v>230</v>
      </c>
      <c r="Q88" s="65" t="s">
        <v>231</v>
      </c>
      <c r="R88" s="65" t="s">
        <v>232</v>
      </c>
      <c r="S88" s="65" t="s">
        <v>233</v>
      </c>
      <c r="T88" s="66" t="s">
        <v>234</v>
      </c>
    </row>
    <row r="89" spans="2:63" s="1" customFormat="1" ht="22.75" customHeight="1">
      <c r="B89" s="34"/>
      <c r="C89" s="71" t="s">
        <v>235</v>
      </c>
      <c r="D89" s="35"/>
      <c r="E89" s="35"/>
      <c r="F89" s="35"/>
      <c r="G89" s="35"/>
      <c r="H89" s="35"/>
      <c r="I89" s="113"/>
      <c r="J89" s="164">
        <f>BK89</f>
        <v>0</v>
      </c>
      <c r="K89" s="35"/>
      <c r="L89" s="38"/>
      <c r="M89" s="67"/>
      <c r="N89" s="68"/>
      <c r="O89" s="68"/>
      <c r="P89" s="165">
        <f>P90</f>
        <v>0</v>
      </c>
      <c r="Q89" s="68"/>
      <c r="R89" s="165">
        <f>R90</f>
        <v>0</v>
      </c>
      <c r="S89" s="68"/>
      <c r="T89" s="166">
        <f>T90</f>
        <v>0</v>
      </c>
      <c r="AT89" s="17" t="s">
        <v>69</v>
      </c>
      <c r="AU89" s="17" t="s">
        <v>202</v>
      </c>
      <c r="BK89" s="167">
        <f>BK90</f>
        <v>0</v>
      </c>
    </row>
    <row r="90" spans="2:63" s="11" customFormat="1" ht="25.9" customHeight="1">
      <c r="B90" s="168"/>
      <c r="C90" s="169"/>
      <c r="D90" s="170" t="s">
        <v>69</v>
      </c>
      <c r="E90" s="171" t="s">
        <v>2383</v>
      </c>
      <c r="F90" s="171" t="s">
        <v>2384</v>
      </c>
      <c r="G90" s="169"/>
      <c r="H90" s="169"/>
      <c r="I90" s="172"/>
      <c r="J90" s="173">
        <f>BK90</f>
        <v>0</v>
      </c>
      <c r="K90" s="169"/>
      <c r="L90" s="174"/>
      <c r="M90" s="175"/>
      <c r="N90" s="176"/>
      <c r="O90" s="176"/>
      <c r="P90" s="177">
        <f>P91+P127</f>
        <v>0</v>
      </c>
      <c r="Q90" s="176"/>
      <c r="R90" s="177">
        <f>R91+R127</f>
        <v>0</v>
      </c>
      <c r="S90" s="176"/>
      <c r="T90" s="178">
        <f>T91+T127</f>
        <v>0</v>
      </c>
      <c r="AR90" s="179" t="s">
        <v>77</v>
      </c>
      <c r="AT90" s="180" t="s">
        <v>69</v>
      </c>
      <c r="AU90" s="180" t="s">
        <v>70</v>
      </c>
      <c r="AY90" s="179" t="s">
        <v>238</v>
      </c>
      <c r="BK90" s="181">
        <f>BK91+BK127</f>
        <v>0</v>
      </c>
    </row>
    <row r="91" spans="2:63" s="11" customFormat="1" ht="22.75" customHeight="1">
      <c r="B91" s="168"/>
      <c r="C91" s="169"/>
      <c r="D91" s="170" t="s">
        <v>69</v>
      </c>
      <c r="E91" s="182" t="s">
        <v>2385</v>
      </c>
      <c r="F91" s="182" t="s">
        <v>2386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P92+SUM(P93:P104)</f>
        <v>0</v>
      </c>
      <c r="Q91" s="176"/>
      <c r="R91" s="177">
        <f>R92+SUM(R93:R104)</f>
        <v>0</v>
      </c>
      <c r="S91" s="176"/>
      <c r="T91" s="178">
        <f>T92+SUM(T93:T104)</f>
        <v>0</v>
      </c>
      <c r="AR91" s="179" t="s">
        <v>77</v>
      </c>
      <c r="AT91" s="180" t="s">
        <v>69</v>
      </c>
      <c r="AU91" s="180" t="s">
        <v>77</v>
      </c>
      <c r="AY91" s="179" t="s">
        <v>238</v>
      </c>
      <c r="BK91" s="181">
        <f>BK92+SUM(BK93:BK104)</f>
        <v>0</v>
      </c>
    </row>
    <row r="92" spans="2:65" s="1" customFormat="1" ht="14.5" customHeight="1">
      <c r="B92" s="34"/>
      <c r="C92" s="184" t="s">
        <v>77</v>
      </c>
      <c r="D92" s="184" t="s">
        <v>240</v>
      </c>
      <c r="E92" s="185" t="s">
        <v>2387</v>
      </c>
      <c r="F92" s="186" t="s">
        <v>2388</v>
      </c>
      <c r="G92" s="187" t="s">
        <v>2389</v>
      </c>
      <c r="H92" s="188">
        <v>2</v>
      </c>
      <c r="I92" s="189"/>
      <c r="J92" s="190">
        <f>ROUND(I92*H92,2)</f>
        <v>0</v>
      </c>
      <c r="K92" s="186" t="s">
        <v>1</v>
      </c>
      <c r="L92" s="38"/>
      <c r="M92" s="191" t="s">
        <v>1</v>
      </c>
      <c r="N92" s="192" t="s">
        <v>41</v>
      </c>
      <c r="O92" s="60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17" t="s">
        <v>245</v>
      </c>
      <c r="AT92" s="17" t="s">
        <v>240</v>
      </c>
      <c r="AU92" s="17" t="s">
        <v>79</v>
      </c>
      <c r="AY92" s="17" t="s">
        <v>238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7" t="s">
        <v>77</v>
      </c>
      <c r="BK92" s="195">
        <f>ROUND(I92*H92,2)</f>
        <v>0</v>
      </c>
      <c r="BL92" s="17" t="s">
        <v>245</v>
      </c>
      <c r="BM92" s="17" t="s">
        <v>79</v>
      </c>
    </row>
    <row r="93" spans="2:47" s="1" customFormat="1" ht="10">
      <c r="B93" s="34"/>
      <c r="C93" s="35"/>
      <c r="D93" s="196" t="s">
        <v>247</v>
      </c>
      <c r="E93" s="35"/>
      <c r="F93" s="197" t="s">
        <v>2388</v>
      </c>
      <c r="G93" s="35"/>
      <c r="H93" s="35"/>
      <c r="I93" s="113"/>
      <c r="J93" s="35"/>
      <c r="K93" s="35"/>
      <c r="L93" s="38"/>
      <c r="M93" s="198"/>
      <c r="N93" s="60"/>
      <c r="O93" s="60"/>
      <c r="P93" s="60"/>
      <c r="Q93" s="60"/>
      <c r="R93" s="60"/>
      <c r="S93" s="60"/>
      <c r="T93" s="61"/>
      <c r="AT93" s="17" t="s">
        <v>247</v>
      </c>
      <c r="AU93" s="17" t="s">
        <v>79</v>
      </c>
    </row>
    <row r="94" spans="2:65" s="1" customFormat="1" ht="19" customHeight="1">
      <c r="B94" s="34"/>
      <c r="C94" s="184" t="s">
        <v>79</v>
      </c>
      <c r="D94" s="184" t="s">
        <v>240</v>
      </c>
      <c r="E94" s="185" t="s">
        <v>2390</v>
      </c>
      <c r="F94" s="186" t="s">
        <v>2391</v>
      </c>
      <c r="G94" s="187" t="s">
        <v>2389</v>
      </c>
      <c r="H94" s="188">
        <v>2</v>
      </c>
      <c r="I94" s="189"/>
      <c r="J94" s="190">
        <f>ROUND(I94*H94,2)</f>
        <v>0</v>
      </c>
      <c r="K94" s="186" t="s">
        <v>1</v>
      </c>
      <c r="L94" s="38"/>
      <c r="M94" s="191" t="s">
        <v>1</v>
      </c>
      <c r="N94" s="192" t="s">
        <v>41</v>
      </c>
      <c r="O94" s="60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7" t="s">
        <v>245</v>
      </c>
      <c r="AT94" s="17" t="s">
        <v>240</v>
      </c>
      <c r="AU94" s="17" t="s">
        <v>79</v>
      </c>
      <c r="AY94" s="17" t="s">
        <v>238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17" t="s">
        <v>77</v>
      </c>
      <c r="BK94" s="195">
        <f>ROUND(I94*H94,2)</f>
        <v>0</v>
      </c>
      <c r="BL94" s="17" t="s">
        <v>245</v>
      </c>
      <c r="BM94" s="17" t="s">
        <v>245</v>
      </c>
    </row>
    <row r="95" spans="2:47" s="1" customFormat="1" ht="10">
      <c r="B95" s="34"/>
      <c r="C95" s="35"/>
      <c r="D95" s="196" t="s">
        <v>247</v>
      </c>
      <c r="E95" s="35"/>
      <c r="F95" s="197" t="s">
        <v>2391</v>
      </c>
      <c r="G95" s="35"/>
      <c r="H95" s="35"/>
      <c r="I95" s="113"/>
      <c r="J95" s="35"/>
      <c r="K95" s="35"/>
      <c r="L95" s="38"/>
      <c r="M95" s="198"/>
      <c r="N95" s="60"/>
      <c r="O95" s="60"/>
      <c r="P95" s="60"/>
      <c r="Q95" s="60"/>
      <c r="R95" s="60"/>
      <c r="S95" s="60"/>
      <c r="T95" s="61"/>
      <c r="AT95" s="17" t="s">
        <v>247</v>
      </c>
      <c r="AU95" s="17" t="s">
        <v>79</v>
      </c>
    </row>
    <row r="96" spans="2:65" s="1" customFormat="1" ht="14.5" customHeight="1">
      <c r="B96" s="34"/>
      <c r="C96" s="184" t="s">
        <v>258</v>
      </c>
      <c r="D96" s="184" t="s">
        <v>240</v>
      </c>
      <c r="E96" s="185" t="s">
        <v>2392</v>
      </c>
      <c r="F96" s="186" t="s">
        <v>2393</v>
      </c>
      <c r="G96" s="187" t="s">
        <v>2389</v>
      </c>
      <c r="H96" s="188">
        <v>2</v>
      </c>
      <c r="I96" s="189"/>
      <c r="J96" s="190">
        <f>ROUND(I96*H96,2)</f>
        <v>0</v>
      </c>
      <c r="K96" s="186" t="s">
        <v>1</v>
      </c>
      <c r="L96" s="38"/>
      <c r="M96" s="191" t="s">
        <v>1</v>
      </c>
      <c r="N96" s="192" t="s">
        <v>41</v>
      </c>
      <c r="O96" s="60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AR96" s="17" t="s">
        <v>245</v>
      </c>
      <c r="AT96" s="17" t="s">
        <v>240</v>
      </c>
      <c r="AU96" s="17" t="s">
        <v>79</v>
      </c>
      <c r="AY96" s="17" t="s">
        <v>238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17" t="s">
        <v>77</v>
      </c>
      <c r="BK96" s="195">
        <f>ROUND(I96*H96,2)</f>
        <v>0</v>
      </c>
      <c r="BL96" s="17" t="s">
        <v>245</v>
      </c>
      <c r="BM96" s="17" t="s">
        <v>278</v>
      </c>
    </row>
    <row r="97" spans="2:47" s="1" customFormat="1" ht="10">
      <c r="B97" s="34"/>
      <c r="C97" s="35"/>
      <c r="D97" s="196" t="s">
        <v>247</v>
      </c>
      <c r="E97" s="35"/>
      <c r="F97" s="197" t="s">
        <v>2393</v>
      </c>
      <c r="G97" s="35"/>
      <c r="H97" s="35"/>
      <c r="I97" s="113"/>
      <c r="J97" s="35"/>
      <c r="K97" s="35"/>
      <c r="L97" s="38"/>
      <c r="M97" s="198"/>
      <c r="N97" s="60"/>
      <c r="O97" s="60"/>
      <c r="P97" s="60"/>
      <c r="Q97" s="60"/>
      <c r="R97" s="60"/>
      <c r="S97" s="60"/>
      <c r="T97" s="61"/>
      <c r="AT97" s="17" t="s">
        <v>247</v>
      </c>
      <c r="AU97" s="17" t="s">
        <v>79</v>
      </c>
    </row>
    <row r="98" spans="2:65" s="1" customFormat="1" ht="19" customHeight="1">
      <c r="B98" s="34"/>
      <c r="C98" s="184" t="s">
        <v>245</v>
      </c>
      <c r="D98" s="184" t="s">
        <v>240</v>
      </c>
      <c r="E98" s="185" t="s">
        <v>2394</v>
      </c>
      <c r="F98" s="186" t="s">
        <v>2395</v>
      </c>
      <c r="G98" s="187" t="s">
        <v>2389</v>
      </c>
      <c r="H98" s="188">
        <v>3</v>
      </c>
      <c r="I98" s="189"/>
      <c r="J98" s="190">
        <f>ROUND(I98*H98,2)</f>
        <v>0</v>
      </c>
      <c r="K98" s="186" t="s">
        <v>1</v>
      </c>
      <c r="L98" s="38"/>
      <c r="M98" s="191" t="s">
        <v>1</v>
      </c>
      <c r="N98" s="192" t="s">
        <v>41</v>
      </c>
      <c r="O98" s="60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17" t="s">
        <v>245</v>
      </c>
      <c r="AT98" s="17" t="s">
        <v>240</v>
      </c>
      <c r="AU98" s="17" t="s">
        <v>79</v>
      </c>
      <c r="AY98" s="17" t="s">
        <v>238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7" t="s">
        <v>77</v>
      </c>
      <c r="BK98" s="195">
        <f>ROUND(I98*H98,2)</f>
        <v>0</v>
      </c>
      <c r="BL98" s="17" t="s">
        <v>245</v>
      </c>
      <c r="BM98" s="17" t="s">
        <v>288</v>
      </c>
    </row>
    <row r="99" spans="2:47" s="1" customFormat="1" ht="18">
      <c r="B99" s="34"/>
      <c r="C99" s="35"/>
      <c r="D99" s="196" t="s">
        <v>247</v>
      </c>
      <c r="E99" s="35"/>
      <c r="F99" s="197" t="s">
        <v>2395</v>
      </c>
      <c r="G99" s="35"/>
      <c r="H99" s="35"/>
      <c r="I99" s="113"/>
      <c r="J99" s="35"/>
      <c r="K99" s="35"/>
      <c r="L99" s="38"/>
      <c r="M99" s="198"/>
      <c r="N99" s="60"/>
      <c r="O99" s="60"/>
      <c r="P99" s="60"/>
      <c r="Q99" s="60"/>
      <c r="R99" s="60"/>
      <c r="S99" s="60"/>
      <c r="T99" s="61"/>
      <c r="AT99" s="17" t="s">
        <v>247</v>
      </c>
      <c r="AU99" s="17" t="s">
        <v>79</v>
      </c>
    </row>
    <row r="100" spans="2:65" s="1" customFormat="1" ht="14.5" customHeight="1">
      <c r="B100" s="34"/>
      <c r="C100" s="184" t="s">
        <v>272</v>
      </c>
      <c r="D100" s="184" t="s">
        <v>240</v>
      </c>
      <c r="E100" s="185" t="s">
        <v>2396</v>
      </c>
      <c r="F100" s="186" t="s">
        <v>2397</v>
      </c>
      <c r="G100" s="187" t="s">
        <v>2389</v>
      </c>
      <c r="H100" s="188">
        <v>2</v>
      </c>
      <c r="I100" s="189"/>
      <c r="J100" s="190">
        <f>ROUND(I100*H100,2)</f>
        <v>0</v>
      </c>
      <c r="K100" s="186" t="s">
        <v>1</v>
      </c>
      <c r="L100" s="38"/>
      <c r="M100" s="191" t="s">
        <v>1</v>
      </c>
      <c r="N100" s="192" t="s">
        <v>41</v>
      </c>
      <c r="O100" s="60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17" t="s">
        <v>245</v>
      </c>
      <c r="AT100" s="17" t="s">
        <v>240</v>
      </c>
      <c r="AU100" s="17" t="s">
        <v>79</v>
      </c>
      <c r="AY100" s="17" t="s">
        <v>238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7" t="s">
        <v>77</v>
      </c>
      <c r="BK100" s="195">
        <f>ROUND(I100*H100,2)</f>
        <v>0</v>
      </c>
      <c r="BL100" s="17" t="s">
        <v>245</v>
      </c>
      <c r="BM100" s="17" t="s">
        <v>299</v>
      </c>
    </row>
    <row r="101" spans="2:47" s="1" customFormat="1" ht="10">
      <c r="B101" s="34"/>
      <c r="C101" s="35"/>
      <c r="D101" s="196" t="s">
        <v>247</v>
      </c>
      <c r="E101" s="35"/>
      <c r="F101" s="197" t="s">
        <v>2397</v>
      </c>
      <c r="G101" s="35"/>
      <c r="H101" s="35"/>
      <c r="I101" s="113"/>
      <c r="J101" s="35"/>
      <c r="K101" s="35"/>
      <c r="L101" s="38"/>
      <c r="M101" s="198"/>
      <c r="N101" s="60"/>
      <c r="O101" s="60"/>
      <c r="P101" s="60"/>
      <c r="Q101" s="60"/>
      <c r="R101" s="60"/>
      <c r="S101" s="60"/>
      <c r="T101" s="61"/>
      <c r="AT101" s="17" t="s">
        <v>247</v>
      </c>
      <c r="AU101" s="17" t="s">
        <v>79</v>
      </c>
    </row>
    <row r="102" spans="2:65" s="1" customFormat="1" ht="14.5" customHeight="1">
      <c r="B102" s="34"/>
      <c r="C102" s="184" t="s">
        <v>278</v>
      </c>
      <c r="D102" s="184" t="s">
        <v>240</v>
      </c>
      <c r="E102" s="185" t="s">
        <v>2398</v>
      </c>
      <c r="F102" s="186" t="s">
        <v>2399</v>
      </c>
      <c r="G102" s="187" t="s">
        <v>2389</v>
      </c>
      <c r="H102" s="188">
        <v>2</v>
      </c>
      <c r="I102" s="189"/>
      <c r="J102" s="190">
        <f>ROUND(I102*H102,2)</f>
        <v>0</v>
      </c>
      <c r="K102" s="186" t="s">
        <v>1</v>
      </c>
      <c r="L102" s="38"/>
      <c r="M102" s="191" t="s">
        <v>1</v>
      </c>
      <c r="N102" s="192" t="s">
        <v>41</v>
      </c>
      <c r="O102" s="60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7" t="s">
        <v>245</v>
      </c>
      <c r="AT102" s="17" t="s">
        <v>240</v>
      </c>
      <c r="AU102" s="17" t="s">
        <v>79</v>
      </c>
      <c r="AY102" s="17" t="s">
        <v>238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7" t="s">
        <v>77</v>
      </c>
      <c r="BK102" s="195">
        <f>ROUND(I102*H102,2)</f>
        <v>0</v>
      </c>
      <c r="BL102" s="17" t="s">
        <v>245</v>
      </c>
      <c r="BM102" s="17" t="s">
        <v>310</v>
      </c>
    </row>
    <row r="103" spans="2:47" s="1" customFormat="1" ht="10">
      <c r="B103" s="34"/>
      <c r="C103" s="35"/>
      <c r="D103" s="196" t="s">
        <v>247</v>
      </c>
      <c r="E103" s="35"/>
      <c r="F103" s="197" t="s">
        <v>2399</v>
      </c>
      <c r="G103" s="35"/>
      <c r="H103" s="35"/>
      <c r="I103" s="113"/>
      <c r="J103" s="35"/>
      <c r="K103" s="35"/>
      <c r="L103" s="38"/>
      <c r="M103" s="198"/>
      <c r="N103" s="60"/>
      <c r="O103" s="60"/>
      <c r="P103" s="60"/>
      <c r="Q103" s="60"/>
      <c r="R103" s="60"/>
      <c r="S103" s="60"/>
      <c r="T103" s="61"/>
      <c r="AT103" s="17" t="s">
        <v>247</v>
      </c>
      <c r="AU103" s="17" t="s">
        <v>79</v>
      </c>
    </row>
    <row r="104" spans="2:63" s="11" customFormat="1" ht="20.9" customHeight="1">
      <c r="B104" s="168"/>
      <c r="C104" s="169"/>
      <c r="D104" s="170" t="s">
        <v>69</v>
      </c>
      <c r="E104" s="182" t="s">
        <v>2400</v>
      </c>
      <c r="F104" s="182" t="s">
        <v>2401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SUM(P105:P126)</f>
        <v>0</v>
      </c>
      <c r="Q104" s="176"/>
      <c r="R104" s="177">
        <f>SUM(R105:R126)</f>
        <v>0</v>
      </c>
      <c r="S104" s="176"/>
      <c r="T104" s="178">
        <f>SUM(T105:T126)</f>
        <v>0</v>
      </c>
      <c r="AR104" s="179" t="s">
        <v>77</v>
      </c>
      <c r="AT104" s="180" t="s">
        <v>69</v>
      </c>
      <c r="AU104" s="180" t="s">
        <v>79</v>
      </c>
      <c r="AY104" s="179" t="s">
        <v>238</v>
      </c>
      <c r="BK104" s="181">
        <f>SUM(BK105:BK126)</f>
        <v>0</v>
      </c>
    </row>
    <row r="105" spans="2:65" s="1" customFormat="1" ht="14.5" customHeight="1">
      <c r="B105" s="34"/>
      <c r="C105" s="184" t="s">
        <v>288</v>
      </c>
      <c r="D105" s="184" t="s">
        <v>240</v>
      </c>
      <c r="E105" s="185" t="s">
        <v>2402</v>
      </c>
      <c r="F105" s="186" t="s">
        <v>2403</v>
      </c>
      <c r="G105" s="187" t="s">
        <v>281</v>
      </c>
      <c r="H105" s="188">
        <v>850</v>
      </c>
      <c r="I105" s="189"/>
      <c r="J105" s="190">
        <f>ROUND(I105*H105,2)</f>
        <v>0</v>
      </c>
      <c r="K105" s="186" t="s">
        <v>1</v>
      </c>
      <c r="L105" s="38"/>
      <c r="M105" s="191" t="s">
        <v>1</v>
      </c>
      <c r="N105" s="192" t="s">
        <v>41</v>
      </c>
      <c r="O105" s="60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17" t="s">
        <v>245</v>
      </c>
      <c r="AT105" s="17" t="s">
        <v>240</v>
      </c>
      <c r="AU105" s="17" t="s">
        <v>258</v>
      </c>
      <c r="AY105" s="17" t="s">
        <v>238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17" t="s">
        <v>77</v>
      </c>
      <c r="BK105" s="195">
        <f>ROUND(I105*H105,2)</f>
        <v>0</v>
      </c>
      <c r="BL105" s="17" t="s">
        <v>245</v>
      </c>
      <c r="BM105" s="17" t="s">
        <v>322</v>
      </c>
    </row>
    <row r="106" spans="2:47" s="1" customFormat="1" ht="10">
      <c r="B106" s="34"/>
      <c r="C106" s="35"/>
      <c r="D106" s="196" t="s">
        <v>247</v>
      </c>
      <c r="E106" s="35"/>
      <c r="F106" s="197" t="s">
        <v>2403</v>
      </c>
      <c r="G106" s="35"/>
      <c r="H106" s="35"/>
      <c r="I106" s="113"/>
      <c r="J106" s="35"/>
      <c r="K106" s="35"/>
      <c r="L106" s="38"/>
      <c r="M106" s="198"/>
      <c r="N106" s="60"/>
      <c r="O106" s="60"/>
      <c r="P106" s="60"/>
      <c r="Q106" s="60"/>
      <c r="R106" s="60"/>
      <c r="S106" s="60"/>
      <c r="T106" s="61"/>
      <c r="AT106" s="17" t="s">
        <v>247</v>
      </c>
      <c r="AU106" s="17" t="s">
        <v>258</v>
      </c>
    </row>
    <row r="107" spans="2:65" s="1" customFormat="1" ht="14.5" customHeight="1">
      <c r="B107" s="34"/>
      <c r="C107" s="184" t="s">
        <v>294</v>
      </c>
      <c r="D107" s="184" t="s">
        <v>240</v>
      </c>
      <c r="E107" s="185" t="s">
        <v>2404</v>
      </c>
      <c r="F107" s="186" t="s">
        <v>2405</v>
      </c>
      <c r="G107" s="187" t="s">
        <v>281</v>
      </c>
      <c r="H107" s="188">
        <v>110</v>
      </c>
      <c r="I107" s="189"/>
      <c r="J107" s="190">
        <f>ROUND(I107*H107,2)</f>
        <v>0</v>
      </c>
      <c r="K107" s="186" t="s">
        <v>1</v>
      </c>
      <c r="L107" s="38"/>
      <c r="M107" s="191" t="s">
        <v>1</v>
      </c>
      <c r="N107" s="192" t="s">
        <v>41</v>
      </c>
      <c r="O107" s="60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17" t="s">
        <v>245</v>
      </c>
      <c r="AT107" s="17" t="s">
        <v>240</v>
      </c>
      <c r="AU107" s="17" t="s">
        <v>258</v>
      </c>
      <c r="AY107" s="17" t="s">
        <v>238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7" t="s">
        <v>77</v>
      </c>
      <c r="BK107" s="195">
        <f>ROUND(I107*H107,2)</f>
        <v>0</v>
      </c>
      <c r="BL107" s="17" t="s">
        <v>245</v>
      </c>
      <c r="BM107" s="17" t="s">
        <v>330</v>
      </c>
    </row>
    <row r="108" spans="2:47" s="1" customFormat="1" ht="10">
      <c r="B108" s="34"/>
      <c r="C108" s="35"/>
      <c r="D108" s="196" t="s">
        <v>247</v>
      </c>
      <c r="E108" s="35"/>
      <c r="F108" s="197" t="s">
        <v>2405</v>
      </c>
      <c r="G108" s="35"/>
      <c r="H108" s="35"/>
      <c r="I108" s="113"/>
      <c r="J108" s="35"/>
      <c r="K108" s="35"/>
      <c r="L108" s="38"/>
      <c r="M108" s="198"/>
      <c r="N108" s="60"/>
      <c r="O108" s="60"/>
      <c r="P108" s="60"/>
      <c r="Q108" s="60"/>
      <c r="R108" s="60"/>
      <c r="S108" s="60"/>
      <c r="T108" s="61"/>
      <c r="AT108" s="17" t="s">
        <v>247</v>
      </c>
      <c r="AU108" s="17" t="s">
        <v>258</v>
      </c>
    </row>
    <row r="109" spans="2:65" s="1" customFormat="1" ht="14.5" customHeight="1">
      <c r="B109" s="34"/>
      <c r="C109" s="184" t="s">
        <v>299</v>
      </c>
      <c r="D109" s="184" t="s">
        <v>240</v>
      </c>
      <c r="E109" s="185" t="s">
        <v>2406</v>
      </c>
      <c r="F109" s="186" t="s">
        <v>2407</v>
      </c>
      <c r="G109" s="187" t="s">
        <v>281</v>
      </c>
      <c r="H109" s="188">
        <v>45</v>
      </c>
      <c r="I109" s="189"/>
      <c r="J109" s="190">
        <f>ROUND(I109*H109,2)</f>
        <v>0</v>
      </c>
      <c r="K109" s="186" t="s">
        <v>1</v>
      </c>
      <c r="L109" s="38"/>
      <c r="M109" s="191" t="s">
        <v>1</v>
      </c>
      <c r="N109" s="192" t="s">
        <v>41</v>
      </c>
      <c r="O109" s="60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17" t="s">
        <v>245</v>
      </c>
      <c r="AT109" s="17" t="s">
        <v>240</v>
      </c>
      <c r="AU109" s="17" t="s">
        <v>258</v>
      </c>
      <c r="AY109" s="17" t="s">
        <v>238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7" t="s">
        <v>77</v>
      </c>
      <c r="BK109" s="195">
        <f>ROUND(I109*H109,2)</f>
        <v>0</v>
      </c>
      <c r="BL109" s="17" t="s">
        <v>245</v>
      </c>
      <c r="BM109" s="17" t="s">
        <v>344</v>
      </c>
    </row>
    <row r="110" spans="2:47" s="1" customFormat="1" ht="10">
      <c r="B110" s="34"/>
      <c r="C110" s="35"/>
      <c r="D110" s="196" t="s">
        <v>247</v>
      </c>
      <c r="E110" s="35"/>
      <c r="F110" s="197" t="s">
        <v>2407</v>
      </c>
      <c r="G110" s="35"/>
      <c r="H110" s="35"/>
      <c r="I110" s="113"/>
      <c r="J110" s="35"/>
      <c r="K110" s="35"/>
      <c r="L110" s="38"/>
      <c r="M110" s="198"/>
      <c r="N110" s="60"/>
      <c r="O110" s="60"/>
      <c r="P110" s="60"/>
      <c r="Q110" s="60"/>
      <c r="R110" s="60"/>
      <c r="S110" s="60"/>
      <c r="T110" s="61"/>
      <c r="AT110" s="17" t="s">
        <v>247</v>
      </c>
      <c r="AU110" s="17" t="s">
        <v>258</v>
      </c>
    </row>
    <row r="111" spans="2:65" s="1" customFormat="1" ht="14.5" customHeight="1">
      <c r="B111" s="34"/>
      <c r="C111" s="184" t="s">
        <v>305</v>
      </c>
      <c r="D111" s="184" t="s">
        <v>240</v>
      </c>
      <c r="E111" s="185" t="s">
        <v>2408</v>
      </c>
      <c r="F111" s="186" t="s">
        <v>2409</v>
      </c>
      <c r="G111" s="187" t="s">
        <v>2389</v>
      </c>
      <c r="H111" s="188">
        <v>133</v>
      </c>
      <c r="I111" s="189"/>
      <c r="J111" s="190">
        <f>ROUND(I111*H111,2)</f>
        <v>0</v>
      </c>
      <c r="K111" s="186" t="s">
        <v>1</v>
      </c>
      <c r="L111" s="38"/>
      <c r="M111" s="191" t="s">
        <v>1</v>
      </c>
      <c r="N111" s="192" t="s">
        <v>41</v>
      </c>
      <c r="O111" s="60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17" t="s">
        <v>245</v>
      </c>
      <c r="AT111" s="17" t="s">
        <v>240</v>
      </c>
      <c r="AU111" s="17" t="s">
        <v>258</v>
      </c>
      <c r="AY111" s="17" t="s">
        <v>238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7" t="s">
        <v>77</v>
      </c>
      <c r="BK111" s="195">
        <f>ROUND(I111*H111,2)</f>
        <v>0</v>
      </c>
      <c r="BL111" s="17" t="s">
        <v>245</v>
      </c>
      <c r="BM111" s="17" t="s">
        <v>354</v>
      </c>
    </row>
    <row r="112" spans="2:47" s="1" customFormat="1" ht="10">
      <c r="B112" s="34"/>
      <c r="C112" s="35"/>
      <c r="D112" s="196" t="s">
        <v>247</v>
      </c>
      <c r="E112" s="35"/>
      <c r="F112" s="197" t="s">
        <v>2409</v>
      </c>
      <c r="G112" s="35"/>
      <c r="H112" s="35"/>
      <c r="I112" s="113"/>
      <c r="J112" s="35"/>
      <c r="K112" s="35"/>
      <c r="L112" s="38"/>
      <c r="M112" s="198"/>
      <c r="N112" s="60"/>
      <c r="O112" s="60"/>
      <c r="P112" s="60"/>
      <c r="Q112" s="60"/>
      <c r="R112" s="60"/>
      <c r="S112" s="60"/>
      <c r="T112" s="61"/>
      <c r="AT112" s="17" t="s">
        <v>247</v>
      </c>
      <c r="AU112" s="17" t="s">
        <v>258</v>
      </c>
    </row>
    <row r="113" spans="2:65" s="1" customFormat="1" ht="14.5" customHeight="1">
      <c r="B113" s="34"/>
      <c r="C113" s="184" t="s">
        <v>310</v>
      </c>
      <c r="D113" s="184" t="s">
        <v>240</v>
      </c>
      <c r="E113" s="185" t="s">
        <v>2410</v>
      </c>
      <c r="F113" s="186" t="s">
        <v>2411</v>
      </c>
      <c r="G113" s="187" t="s">
        <v>2389</v>
      </c>
      <c r="H113" s="188">
        <v>10</v>
      </c>
      <c r="I113" s="189"/>
      <c r="J113" s="190">
        <f>ROUND(I113*H113,2)</f>
        <v>0</v>
      </c>
      <c r="K113" s="186" t="s">
        <v>1</v>
      </c>
      <c r="L113" s="38"/>
      <c r="M113" s="191" t="s">
        <v>1</v>
      </c>
      <c r="N113" s="192" t="s">
        <v>41</v>
      </c>
      <c r="O113" s="60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17" t="s">
        <v>245</v>
      </c>
      <c r="AT113" s="17" t="s">
        <v>240</v>
      </c>
      <c r="AU113" s="17" t="s">
        <v>258</v>
      </c>
      <c r="AY113" s="17" t="s">
        <v>238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17" t="s">
        <v>77</v>
      </c>
      <c r="BK113" s="195">
        <f>ROUND(I113*H113,2)</f>
        <v>0</v>
      </c>
      <c r="BL113" s="17" t="s">
        <v>245</v>
      </c>
      <c r="BM113" s="17" t="s">
        <v>367</v>
      </c>
    </row>
    <row r="114" spans="2:47" s="1" customFormat="1" ht="10">
      <c r="B114" s="34"/>
      <c r="C114" s="35"/>
      <c r="D114" s="196" t="s">
        <v>247</v>
      </c>
      <c r="E114" s="35"/>
      <c r="F114" s="197" t="s">
        <v>2411</v>
      </c>
      <c r="G114" s="35"/>
      <c r="H114" s="35"/>
      <c r="I114" s="113"/>
      <c r="J114" s="35"/>
      <c r="K114" s="35"/>
      <c r="L114" s="38"/>
      <c r="M114" s="198"/>
      <c r="N114" s="60"/>
      <c r="O114" s="60"/>
      <c r="P114" s="60"/>
      <c r="Q114" s="60"/>
      <c r="R114" s="60"/>
      <c r="S114" s="60"/>
      <c r="T114" s="61"/>
      <c r="AT114" s="17" t="s">
        <v>247</v>
      </c>
      <c r="AU114" s="17" t="s">
        <v>258</v>
      </c>
    </row>
    <row r="115" spans="2:65" s="1" customFormat="1" ht="14.5" customHeight="1">
      <c r="B115" s="34"/>
      <c r="C115" s="184" t="s">
        <v>316</v>
      </c>
      <c r="D115" s="184" t="s">
        <v>240</v>
      </c>
      <c r="E115" s="185" t="s">
        <v>2412</v>
      </c>
      <c r="F115" s="186" t="s">
        <v>2413</v>
      </c>
      <c r="G115" s="187" t="s">
        <v>2389</v>
      </c>
      <c r="H115" s="188">
        <v>2</v>
      </c>
      <c r="I115" s="189"/>
      <c r="J115" s="190">
        <f>ROUND(I115*H115,2)</f>
        <v>0</v>
      </c>
      <c r="K115" s="186" t="s">
        <v>1</v>
      </c>
      <c r="L115" s="38"/>
      <c r="M115" s="191" t="s">
        <v>1</v>
      </c>
      <c r="N115" s="192" t="s">
        <v>41</v>
      </c>
      <c r="O115" s="6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AR115" s="17" t="s">
        <v>245</v>
      </c>
      <c r="AT115" s="17" t="s">
        <v>240</v>
      </c>
      <c r="AU115" s="17" t="s">
        <v>258</v>
      </c>
      <c r="AY115" s="17" t="s">
        <v>238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77</v>
      </c>
      <c r="BK115" s="195">
        <f>ROUND(I115*H115,2)</f>
        <v>0</v>
      </c>
      <c r="BL115" s="17" t="s">
        <v>245</v>
      </c>
      <c r="BM115" s="17" t="s">
        <v>381</v>
      </c>
    </row>
    <row r="116" spans="2:47" s="1" customFormat="1" ht="10">
      <c r="B116" s="34"/>
      <c r="C116" s="35"/>
      <c r="D116" s="196" t="s">
        <v>247</v>
      </c>
      <c r="E116" s="35"/>
      <c r="F116" s="197" t="s">
        <v>2413</v>
      </c>
      <c r="G116" s="35"/>
      <c r="H116" s="35"/>
      <c r="I116" s="113"/>
      <c r="J116" s="35"/>
      <c r="K116" s="35"/>
      <c r="L116" s="38"/>
      <c r="M116" s="198"/>
      <c r="N116" s="60"/>
      <c r="O116" s="60"/>
      <c r="P116" s="60"/>
      <c r="Q116" s="60"/>
      <c r="R116" s="60"/>
      <c r="S116" s="60"/>
      <c r="T116" s="61"/>
      <c r="AT116" s="17" t="s">
        <v>247</v>
      </c>
      <c r="AU116" s="17" t="s">
        <v>258</v>
      </c>
    </row>
    <row r="117" spans="2:65" s="1" customFormat="1" ht="14.5" customHeight="1">
      <c r="B117" s="34"/>
      <c r="C117" s="184" t="s">
        <v>322</v>
      </c>
      <c r="D117" s="184" t="s">
        <v>240</v>
      </c>
      <c r="E117" s="185" t="s">
        <v>2414</v>
      </c>
      <c r="F117" s="186" t="s">
        <v>2415</v>
      </c>
      <c r="G117" s="187" t="s">
        <v>243</v>
      </c>
      <c r="H117" s="188">
        <v>35</v>
      </c>
      <c r="I117" s="189"/>
      <c r="J117" s="190">
        <f>ROUND(I117*H117,2)</f>
        <v>0</v>
      </c>
      <c r="K117" s="186" t="s">
        <v>1</v>
      </c>
      <c r="L117" s="38"/>
      <c r="M117" s="191" t="s">
        <v>1</v>
      </c>
      <c r="N117" s="192" t="s">
        <v>41</v>
      </c>
      <c r="O117" s="60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7" t="s">
        <v>245</v>
      </c>
      <c r="AT117" s="17" t="s">
        <v>240</v>
      </c>
      <c r="AU117" s="17" t="s">
        <v>258</v>
      </c>
      <c r="AY117" s="17" t="s">
        <v>238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7" t="s">
        <v>77</v>
      </c>
      <c r="BK117" s="195">
        <f>ROUND(I117*H117,2)</f>
        <v>0</v>
      </c>
      <c r="BL117" s="17" t="s">
        <v>245</v>
      </c>
      <c r="BM117" s="17" t="s">
        <v>393</v>
      </c>
    </row>
    <row r="118" spans="2:47" s="1" customFormat="1" ht="10">
      <c r="B118" s="34"/>
      <c r="C118" s="35"/>
      <c r="D118" s="196" t="s">
        <v>247</v>
      </c>
      <c r="E118" s="35"/>
      <c r="F118" s="197" t="s">
        <v>2415</v>
      </c>
      <c r="G118" s="35"/>
      <c r="H118" s="35"/>
      <c r="I118" s="113"/>
      <c r="J118" s="35"/>
      <c r="K118" s="35"/>
      <c r="L118" s="38"/>
      <c r="M118" s="198"/>
      <c r="N118" s="60"/>
      <c r="O118" s="60"/>
      <c r="P118" s="60"/>
      <c r="Q118" s="60"/>
      <c r="R118" s="60"/>
      <c r="S118" s="60"/>
      <c r="T118" s="61"/>
      <c r="AT118" s="17" t="s">
        <v>247</v>
      </c>
      <c r="AU118" s="17" t="s">
        <v>258</v>
      </c>
    </row>
    <row r="119" spans="2:65" s="1" customFormat="1" ht="14.5" customHeight="1">
      <c r="B119" s="34"/>
      <c r="C119" s="184" t="s">
        <v>8</v>
      </c>
      <c r="D119" s="184" t="s">
        <v>240</v>
      </c>
      <c r="E119" s="185" t="s">
        <v>2416</v>
      </c>
      <c r="F119" s="186" t="s">
        <v>2417</v>
      </c>
      <c r="G119" s="187" t="s">
        <v>243</v>
      </c>
      <c r="H119" s="188">
        <v>24</v>
      </c>
      <c r="I119" s="189"/>
      <c r="J119" s="190">
        <f>ROUND(I119*H119,2)</f>
        <v>0</v>
      </c>
      <c r="K119" s="186" t="s">
        <v>1</v>
      </c>
      <c r="L119" s="38"/>
      <c r="M119" s="191" t="s">
        <v>1</v>
      </c>
      <c r="N119" s="192" t="s">
        <v>41</v>
      </c>
      <c r="O119" s="60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17" t="s">
        <v>245</v>
      </c>
      <c r="AT119" s="17" t="s">
        <v>240</v>
      </c>
      <c r="AU119" s="17" t="s">
        <v>258</v>
      </c>
      <c r="AY119" s="17" t="s">
        <v>238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7" t="s">
        <v>77</v>
      </c>
      <c r="BK119" s="195">
        <f>ROUND(I119*H119,2)</f>
        <v>0</v>
      </c>
      <c r="BL119" s="17" t="s">
        <v>245</v>
      </c>
      <c r="BM119" s="17" t="s">
        <v>402</v>
      </c>
    </row>
    <row r="120" spans="2:47" s="1" customFormat="1" ht="10">
      <c r="B120" s="34"/>
      <c r="C120" s="35"/>
      <c r="D120" s="196" t="s">
        <v>247</v>
      </c>
      <c r="E120" s="35"/>
      <c r="F120" s="197" t="s">
        <v>2417</v>
      </c>
      <c r="G120" s="35"/>
      <c r="H120" s="35"/>
      <c r="I120" s="113"/>
      <c r="J120" s="35"/>
      <c r="K120" s="35"/>
      <c r="L120" s="38"/>
      <c r="M120" s="198"/>
      <c r="N120" s="60"/>
      <c r="O120" s="60"/>
      <c r="P120" s="60"/>
      <c r="Q120" s="60"/>
      <c r="R120" s="60"/>
      <c r="S120" s="60"/>
      <c r="T120" s="61"/>
      <c r="AT120" s="17" t="s">
        <v>247</v>
      </c>
      <c r="AU120" s="17" t="s">
        <v>258</v>
      </c>
    </row>
    <row r="121" spans="2:65" s="1" customFormat="1" ht="14.5" customHeight="1">
      <c r="B121" s="34"/>
      <c r="C121" s="184" t="s">
        <v>330</v>
      </c>
      <c r="D121" s="184" t="s">
        <v>240</v>
      </c>
      <c r="E121" s="185" t="s">
        <v>2418</v>
      </c>
      <c r="F121" s="186" t="s">
        <v>2419</v>
      </c>
      <c r="G121" s="187" t="s">
        <v>243</v>
      </c>
      <c r="H121" s="188">
        <v>15</v>
      </c>
      <c r="I121" s="189"/>
      <c r="J121" s="190">
        <f>ROUND(I121*H121,2)</f>
        <v>0</v>
      </c>
      <c r="K121" s="186" t="s">
        <v>1</v>
      </c>
      <c r="L121" s="38"/>
      <c r="M121" s="191" t="s">
        <v>1</v>
      </c>
      <c r="N121" s="192" t="s">
        <v>41</v>
      </c>
      <c r="O121" s="60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17" t="s">
        <v>245</v>
      </c>
      <c r="AT121" s="17" t="s">
        <v>240</v>
      </c>
      <c r="AU121" s="17" t="s">
        <v>258</v>
      </c>
      <c r="AY121" s="17" t="s">
        <v>238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7" t="s">
        <v>77</v>
      </c>
      <c r="BK121" s="195">
        <f>ROUND(I121*H121,2)</f>
        <v>0</v>
      </c>
      <c r="BL121" s="17" t="s">
        <v>245</v>
      </c>
      <c r="BM121" s="17" t="s">
        <v>415</v>
      </c>
    </row>
    <row r="122" spans="2:47" s="1" customFormat="1" ht="10">
      <c r="B122" s="34"/>
      <c r="C122" s="35"/>
      <c r="D122" s="196" t="s">
        <v>247</v>
      </c>
      <c r="E122" s="35"/>
      <c r="F122" s="197" t="s">
        <v>2419</v>
      </c>
      <c r="G122" s="35"/>
      <c r="H122" s="35"/>
      <c r="I122" s="113"/>
      <c r="J122" s="35"/>
      <c r="K122" s="35"/>
      <c r="L122" s="38"/>
      <c r="M122" s="198"/>
      <c r="N122" s="60"/>
      <c r="O122" s="60"/>
      <c r="P122" s="60"/>
      <c r="Q122" s="60"/>
      <c r="R122" s="60"/>
      <c r="S122" s="60"/>
      <c r="T122" s="61"/>
      <c r="AT122" s="17" t="s">
        <v>247</v>
      </c>
      <c r="AU122" s="17" t="s">
        <v>258</v>
      </c>
    </row>
    <row r="123" spans="2:65" s="1" customFormat="1" ht="14.5" customHeight="1">
      <c r="B123" s="34"/>
      <c r="C123" s="184" t="s">
        <v>337</v>
      </c>
      <c r="D123" s="184" t="s">
        <v>240</v>
      </c>
      <c r="E123" s="185" t="s">
        <v>2420</v>
      </c>
      <c r="F123" s="186" t="s">
        <v>2421</v>
      </c>
      <c r="G123" s="187" t="s">
        <v>243</v>
      </c>
      <c r="H123" s="188">
        <v>5</v>
      </c>
      <c r="I123" s="189"/>
      <c r="J123" s="190">
        <f>ROUND(I123*H123,2)</f>
        <v>0</v>
      </c>
      <c r="K123" s="186" t="s">
        <v>1</v>
      </c>
      <c r="L123" s="38"/>
      <c r="M123" s="191" t="s">
        <v>1</v>
      </c>
      <c r="N123" s="192" t="s">
        <v>41</v>
      </c>
      <c r="O123" s="60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7" t="s">
        <v>245</v>
      </c>
      <c r="AT123" s="17" t="s">
        <v>240</v>
      </c>
      <c r="AU123" s="17" t="s">
        <v>258</v>
      </c>
      <c r="AY123" s="17" t="s">
        <v>238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77</v>
      </c>
      <c r="BK123" s="195">
        <f>ROUND(I123*H123,2)</f>
        <v>0</v>
      </c>
      <c r="BL123" s="17" t="s">
        <v>245</v>
      </c>
      <c r="BM123" s="17" t="s">
        <v>425</v>
      </c>
    </row>
    <row r="124" spans="2:47" s="1" customFormat="1" ht="10">
      <c r="B124" s="34"/>
      <c r="C124" s="35"/>
      <c r="D124" s="196" t="s">
        <v>247</v>
      </c>
      <c r="E124" s="35"/>
      <c r="F124" s="197" t="s">
        <v>2421</v>
      </c>
      <c r="G124" s="35"/>
      <c r="H124" s="35"/>
      <c r="I124" s="113"/>
      <c r="J124" s="35"/>
      <c r="K124" s="35"/>
      <c r="L124" s="38"/>
      <c r="M124" s="198"/>
      <c r="N124" s="60"/>
      <c r="O124" s="60"/>
      <c r="P124" s="60"/>
      <c r="Q124" s="60"/>
      <c r="R124" s="60"/>
      <c r="S124" s="60"/>
      <c r="T124" s="61"/>
      <c r="AT124" s="17" t="s">
        <v>247</v>
      </c>
      <c r="AU124" s="17" t="s">
        <v>258</v>
      </c>
    </row>
    <row r="125" spans="2:65" s="1" customFormat="1" ht="14.5" customHeight="1">
      <c r="B125" s="34"/>
      <c r="C125" s="184" t="s">
        <v>344</v>
      </c>
      <c r="D125" s="184" t="s">
        <v>240</v>
      </c>
      <c r="E125" s="185" t="s">
        <v>2422</v>
      </c>
      <c r="F125" s="186" t="s">
        <v>2423</v>
      </c>
      <c r="G125" s="187" t="s">
        <v>2424</v>
      </c>
      <c r="H125" s="188">
        <v>1</v>
      </c>
      <c r="I125" s="189"/>
      <c r="J125" s="190">
        <f>ROUND(I125*H125,2)</f>
        <v>0</v>
      </c>
      <c r="K125" s="186" t="s">
        <v>1</v>
      </c>
      <c r="L125" s="38"/>
      <c r="M125" s="191" t="s">
        <v>1</v>
      </c>
      <c r="N125" s="192" t="s">
        <v>41</v>
      </c>
      <c r="O125" s="60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7" t="s">
        <v>245</v>
      </c>
      <c r="AT125" s="17" t="s">
        <v>240</v>
      </c>
      <c r="AU125" s="17" t="s">
        <v>258</v>
      </c>
      <c r="AY125" s="17" t="s">
        <v>238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7" t="s">
        <v>77</v>
      </c>
      <c r="BK125" s="195">
        <f>ROUND(I125*H125,2)</f>
        <v>0</v>
      </c>
      <c r="BL125" s="17" t="s">
        <v>245</v>
      </c>
      <c r="BM125" s="17" t="s">
        <v>437</v>
      </c>
    </row>
    <row r="126" spans="2:47" s="1" customFormat="1" ht="10">
      <c r="B126" s="34"/>
      <c r="C126" s="35"/>
      <c r="D126" s="196" t="s">
        <v>247</v>
      </c>
      <c r="E126" s="35"/>
      <c r="F126" s="197" t="s">
        <v>2423</v>
      </c>
      <c r="G126" s="35"/>
      <c r="H126" s="35"/>
      <c r="I126" s="113"/>
      <c r="J126" s="35"/>
      <c r="K126" s="35"/>
      <c r="L126" s="38"/>
      <c r="M126" s="198"/>
      <c r="N126" s="60"/>
      <c r="O126" s="60"/>
      <c r="P126" s="60"/>
      <c r="Q126" s="60"/>
      <c r="R126" s="60"/>
      <c r="S126" s="60"/>
      <c r="T126" s="61"/>
      <c r="AT126" s="17" t="s">
        <v>247</v>
      </c>
      <c r="AU126" s="17" t="s">
        <v>258</v>
      </c>
    </row>
    <row r="127" spans="2:63" s="11" customFormat="1" ht="22.75" customHeight="1">
      <c r="B127" s="168"/>
      <c r="C127" s="169"/>
      <c r="D127" s="170" t="s">
        <v>69</v>
      </c>
      <c r="E127" s="182" t="s">
        <v>2425</v>
      </c>
      <c r="F127" s="182" t="s">
        <v>2426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SUM(P128:P141)</f>
        <v>0</v>
      </c>
      <c r="Q127" s="176"/>
      <c r="R127" s="177">
        <f>SUM(R128:R141)</f>
        <v>0</v>
      </c>
      <c r="S127" s="176"/>
      <c r="T127" s="178">
        <f>SUM(T128:T141)</f>
        <v>0</v>
      </c>
      <c r="AR127" s="179" t="s">
        <v>77</v>
      </c>
      <c r="AT127" s="180" t="s">
        <v>69</v>
      </c>
      <c r="AU127" s="180" t="s">
        <v>77</v>
      </c>
      <c r="AY127" s="179" t="s">
        <v>238</v>
      </c>
      <c r="BK127" s="181">
        <f>SUM(BK128:BK141)</f>
        <v>0</v>
      </c>
    </row>
    <row r="128" spans="2:65" s="1" customFormat="1" ht="14.5" customHeight="1">
      <c r="B128" s="34"/>
      <c r="C128" s="184" t="s">
        <v>354</v>
      </c>
      <c r="D128" s="184" t="s">
        <v>240</v>
      </c>
      <c r="E128" s="185" t="s">
        <v>2427</v>
      </c>
      <c r="F128" s="186" t="s">
        <v>2428</v>
      </c>
      <c r="G128" s="187" t="s">
        <v>281</v>
      </c>
      <c r="H128" s="188">
        <v>180</v>
      </c>
      <c r="I128" s="189"/>
      <c r="J128" s="190">
        <f>ROUND(I128*H128,2)</f>
        <v>0</v>
      </c>
      <c r="K128" s="186" t="s">
        <v>1</v>
      </c>
      <c r="L128" s="38"/>
      <c r="M128" s="191" t="s">
        <v>1</v>
      </c>
      <c r="N128" s="192" t="s">
        <v>41</v>
      </c>
      <c r="O128" s="60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17" t="s">
        <v>245</v>
      </c>
      <c r="AT128" s="17" t="s">
        <v>240</v>
      </c>
      <c r="AU128" s="17" t="s">
        <v>79</v>
      </c>
      <c r="AY128" s="17" t="s">
        <v>238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77</v>
      </c>
      <c r="BK128" s="195">
        <f>ROUND(I128*H128,2)</f>
        <v>0</v>
      </c>
      <c r="BL128" s="17" t="s">
        <v>245</v>
      </c>
      <c r="BM128" s="17" t="s">
        <v>151</v>
      </c>
    </row>
    <row r="129" spans="2:47" s="1" customFormat="1" ht="10">
      <c r="B129" s="34"/>
      <c r="C129" s="35"/>
      <c r="D129" s="196" t="s">
        <v>247</v>
      </c>
      <c r="E129" s="35"/>
      <c r="F129" s="197" t="s">
        <v>2428</v>
      </c>
      <c r="G129" s="35"/>
      <c r="H129" s="35"/>
      <c r="I129" s="113"/>
      <c r="J129" s="35"/>
      <c r="K129" s="35"/>
      <c r="L129" s="38"/>
      <c r="M129" s="198"/>
      <c r="N129" s="60"/>
      <c r="O129" s="60"/>
      <c r="P129" s="60"/>
      <c r="Q129" s="60"/>
      <c r="R129" s="60"/>
      <c r="S129" s="60"/>
      <c r="T129" s="61"/>
      <c r="AT129" s="17" t="s">
        <v>247</v>
      </c>
      <c r="AU129" s="17" t="s">
        <v>79</v>
      </c>
    </row>
    <row r="130" spans="2:65" s="1" customFormat="1" ht="14.5" customHeight="1">
      <c r="B130" s="34"/>
      <c r="C130" s="184" t="s">
        <v>7</v>
      </c>
      <c r="D130" s="184" t="s">
        <v>240</v>
      </c>
      <c r="E130" s="185" t="s">
        <v>2429</v>
      </c>
      <c r="F130" s="186" t="s">
        <v>2430</v>
      </c>
      <c r="G130" s="187" t="s">
        <v>281</v>
      </c>
      <c r="H130" s="188">
        <v>420</v>
      </c>
      <c r="I130" s="189"/>
      <c r="J130" s="190">
        <f>ROUND(I130*H130,2)</f>
        <v>0</v>
      </c>
      <c r="K130" s="186" t="s">
        <v>1</v>
      </c>
      <c r="L130" s="38"/>
      <c r="M130" s="191" t="s">
        <v>1</v>
      </c>
      <c r="N130" s="192" t="s">
        <v>41</v>
      </c>
      <c r="O130" s="60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17" t="s">
        <v>245</v>
      </c>
      <c r="AT130" s="17" t="s">
        <v>240</v>
      </c>
      <c r="AU130" s="17" t="s">
        <v>79</v>
      </c>
      <c r="AY130" s="17" t="s">
        <v>238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7" t="s">
        <v>77</v>
      </c>
      <c r="BK130" s="195">
        <f>ROUND(I130*H130,2)</f>
        <v>0</v>
      </c>
      <c r="BL130" s="17" t="s">
        <v>245</v>
      </c>
      <c r="BM130" s="17" t="s">
        <v>457</v>
      </c>
    </row>
    <row r="131" spans="2:47" s="1" customFormat="1" ht="10">
      <c r="B131" s="34"/>
      <c r="C131" s="35"/>
      <c r="D131" s="196" t="s">
        <v>247</v>
      </c>
      <c r="E131" s="35"/>
      <c r="F131" s="197" t="s">
        <v>2430</v>
      </c>
      <c r="G131" s="35"/>
      <c r="H131" s="35"/>
      <c r="I131" s="113"/>
      <c r="J131" s="35"/>
      <c r="K131" s="35"/>
      <c r="L131" s="38"/>
      <c r="M131" s="198"/>
      <c r="N131" s="60"/>
      <c r="O131" s="60"/>
      <c r="P131" s="60"/>
      <c r="Q131" s="60"/>
      <c r="R131" s="60"/>
      <c r="S131" s="60"/>
      <c r="T131" s="61"/>
      <c r="AT131" s="17" t="s">
        <v>247</v>
      </c>
      <c r="AU131" s="17" t="s">
        <v>79</v>
      </c>
    </row>
    <row r="132" spans="2:65" s="1" customFormat="1" ht="14.5" customHeight="1">
      <c r="B132" s="34"/>
      <c r="C132" s="184" t="s">
        <v>367</v>
      </c>
      <c r="D132" s="184" t="s">
        <v>240</v>
      </c>
      <c r="E132" s="185" t="s">
        <v>2431</v>
      </c>
      <c r="F132" s="186" t="s">
        <v>2432</v>
      </c>
      <c r="G132" s="187" t="s">
        <v>2389</v>
      </c>
      <c r="H132" s="188">
        <v>1</v>
      </c>
      <c r="I132" s="189"/>
      <c r="J132" s="190">
        <f>ROUND(I132*H132,2)</f>
        <v>0</v>
      </c>
      <c r="K132" s="186" t="s">
        <v>1</v>
      </c>
      <c r="L132" s="38"/>
      <c r="M132" s="191" t="s">
        <v>1</v>
      </c>
      <c r="N132" s="192" t="s">
        <v>41</v>
      </c>
      <c r="O132" s="60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7" t="s">
        <v>245</v>
      </c>
      <c r="AT132" s="17" t="s">
        <v>240</v>
      </c>
      <c r="AU132" s="17" t="s">
        <v>79</v>
      </c>
      <c r="AY132" s="17" t="s">
        <v>238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77</v>
      </c>
      <c r="BK132" s="195">
        <f>ROUND(I132*H132,2)</f>
        <v>0</v>
      </c>
      <c r="BL132" s="17" t="s">
        <v>245</v>
      </c>
      <c r="BM132" s="17" t="s">
        <v>469</v>
      </c>
    </row>
    <row r="133" spans="2:47" s="1" customFormat="1" ht="10">
      <c r="B133" s="34"/>
      <c r="C133" s="35"/>
      <c r="D133" s="196" t="s">
        <v>247</v>
      </c>
      <c r="E133" s="35"/>
      <c r="F133" s="197" t="s">
        <v>2432</v>
      </c>
      <c r="G133" s="35"/>
      <c r="H133" s="35"/>
      <c r="I133" s="113"/>
      <c r="J133" s="35"/>
      <c r="K133" s="35"/>
      <c r="L133" s="38"/>
      <c r="M133" s="198"/>
      <c r="N133" s="60"/>
      <c r="O133" s="60"/>
      <c r="P133" s="60"/>
      <c r="Q133" s="60"/>
      <c r="R133" s="60"/>
      <c r="S133" s="60"/>
      <c r="T133" s="61"/>
      <c r="AT133" s="17" t="s">
        <v>247</v>
      </c>
      <c r="AU133" s="17" t="s">
        <v>79</v>
      </c>
    </row>
    <row r="134" spans="2:65" s="1" customFormat="1" ht="14.5" customHeight="1">
      <c r="B134" s="34"/>
      <c r="C134" s="184" t="s">
        <v>374</v>
      </c>
      <c r="D134" s="184" t="s">
        <v>240</v>
      </c>
      <c r="E134" s="185" t="s">
        <v>2433</v>
      </c>
      <c r="F134" s="186" t="s">
        <v>2434</v>
      </c>
      <c r="G134" s="187" t="s">
        <v>2389</v>
      </c>
      <c r="H134" s="188">
        <v>1</v>
      </c>
      <c r="I134" s="189"/>
      <c r="J134" s="190">
        <f>ROUND(I134*H134,2)</f>
        <v>0</v>
      </c>
      <c r="K134" s="186" t="s">
        <v>1</v>
      </c>
      <c r="L134" s="38"/>
      <c r="M134" s="191" t="s">
        <v>1</v>
      </c>
      <c r="N134" s="192" t="s">
        <v>41</v>
      </c>
      <c r="O134" s="60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17" t="s">
        <v>245</v>
      </c>
      <c r="AT134" s="17" t="s">
        <v>240</v>
      </c>
      <c r="AU134" s="17" t="s">
        <v>79</v>
      </c>
      <c r="AY134" s="17" t="s">
        <v>238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77</v>
      </c>
      <c r="BK134" s="195">
        <f>ROUND(I134*H134,2)</f>
        <v>0</v>
      </c>
      <c r="BL134" s="17" t="s">
        <v>245</v>
      </c>
      <c r="BM134" s="17" t="s">
        <v>482</v>
      </c>
    </row>
    <row r="135" spans="2:47" s="1" customFormat="1" ht="10">
      <c r="B135" s="34"/>
      <c r="C135" s="35"/>
      <c r="D135" s="196" t="s">
        <v>247</v>
      </c>
      <c r="E135" s="35"/>
      <c r="F135" s="197" t="s">
        <v>2434</v>
      </c>
      <c r="G135" s="35"/>
      <c r="H135" s="35"/>
      <c r="I135" s="113"/>
      <c r="J135" s="35"/>
      <c r="K135" s="35"/>
      <c r="L135" s="38"/>
      <c r="M135" s="198"/>
      <c r="N135" s="60"/>
      <c r="O135" s="60"/>
      <c r="P135" s="60"/>
      <c r="Q135" s="60"/>
      <c r="R135" s="60"/>
      <c r="S135" s="60"/>
      <c r="T135" s="61"/>
      <c r="AT135" s="17" t="s">
        <v>247</v>
      </c>
      <c r="AU135" s="17" t="s">
        <v>79</v>
      </c>
    </row>
    <row r="136" spans="2:65" s="1" customFormat="1" ht="14.5" customHeight="1">
      <c r="B136" s="34"/>
      <c r="C136" s="184" t="s">
        <v>381</v>
      </c>
      <c r="D136" s="184" t="s">
        <v>240</v>
      </c>
      <c r="E136" s="185" t="s">
        <v>2435</v>
      </c>
      <c r="F136" s="186" t="s">
        <v>2436</v>
      </c>
      <c r="G136" s="187" t="s">
        <v>2389</v>
      </c>
      <c r="H136" s="188">
        <v>1500</v>
      </c>
      <c r="I136" s="189"/>
      <c r="J136" s="190">
        <f>ROUND(I136*H136,2)</f>
        <v>0</v>
      </c>
      <c r="K136" s="186" t="s">
        <v>1</v>
      </c>
      <c r="L136" s="38"/>
      <c r="M136" s="191" t="s">
        <v>1</v>
      </c>
      <c r="N136" s="192" t="s">
        <v>41</v>
      </c>
      <c r="O136" s="60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17" t="s">
        <v>245</v>
      </c>
      <c r="AT136" s="17" t="s">
        <v>240</v>
      </c>
      <c r="AU136" s="17" t="s">
        <v>79</v>
      </c>
      <c r="AY136" s="17" t="s">
        <v>238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7" t="s">
        <v>77</v>
      </c>
      <c r="BK136" s="195">
        <f>ROUND(I136*H136,2)</f>
        <v>0</v>
      </c>
      <c r="BL136" s="17" t="s">
        <v>245</v>
      </c>
      <c r="BM136" s="17" t="s">
        <v>492</v>
      </c>
    </row>
    <row r="137" spans="2:47" s="1" customFormat="1" ht="10">
      <c r="B137" s="34"/>
      <c r="C137" s="35"/>
      <c r="D137" s="196" t="s">
        <v>247</v>
      </c>
      <c r="E137" s="35"/>
      <c r="F137" s="197" t="s">
        <v>2436</v>
      </c>
      <c r="G137" s="35"/>
      <c r="H137" s="35"/>
      <c r="I137" s="113"/>
      <c r="J137" s="35"/>
      <c r="K137" s="35"/>
      <c r="L137" s="38"/>
      <c r="M137" s="198"/>
      <c r="N137" s="60"/>
      <c r="O137" s="60"/>
      <c r="P137" s="60"/>
      <c r="Q137" s="60"/>
      <c r="R137" s="60"/>
      <c r="S137" s="60"/>
      <c r="T137" s="61"/>
      <c r="AT137" s="17" t="s">
        <v>247</v>
      </c>
      <c r="AU137" s="17" t="s">
        <v>79</v>
      </c>
    </row>
    <row r="138" spans="2:65" s="1" customFormat="1" ht="14.5" customHeight="1">
      <c r="B138" s="34"/>
      <c r="C138" s="184" t="s">
        <v>387</v>
      </c>
      <c r="D138" s="184" t="s">
        <v>240</v>
      </c>
      <c r="E138" s="185" t="s">
        <v>2437</v>
      </c>
      <c r="F138" s="186" t="s">
        <v>2415</v>
      </c>
      <c r="G138" s="187" t="s">
        <v>243</v>
      </c>
      <c r="H138" s="188">
        <v>40</v>
      </c>
      <c r="I138" s="189"/>
      <c r="J138" s="190">
        <f>ROUND(I138*H138,2)</f>
        <v>0</v>
      </c>
      <c r="K138" s="186" t="s">
        <v>1</v>
      </c>
      <c r="L138" s="38"/>
      <c r="M138" s="191" t="s">
        <v>1</v>
      </c>
      <c r="N138" s="192" t="s">
        <v>41</v>
      </c>
      <c r="O138" s="60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7" t="s">
        <v>245</v>
      </c>
      <c r="AT138" s="17" t="s">
        <v>240</v>
      </c>
      <c r="AU138" s="17" t="s">
        <v>79</v>
      </c>
      <c r="AY138" s="17" t="s">
        <v>238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77</v>
      </c>
      <c r="BK138" s="195">
        <f>ROUND(I138*H138,2)</f>
        <v>0</v>
      </c>
      <c r="BL138" s="17" t="s">
        <v>245</v>
      </c>
      <c r="BM138" s="17" t="s">
        <v>502</v>
      </c>
    </row>
    <row r="139" spans="2:47" s="1" customFormat="1" ht="10">
      <c r="B139" s="34"/>
      <c r="C139" s="35"/>
      <c r="D139" s="196" t="s">
        <v>247</v>
      </c>
      <c r="E139" s="35"/>
      <c r="F139" s="197" t="s">
        <v>2415</v>
      </c>
      <c r="G139" s="35"/>
      <c r="H139" s="35"/>
      <c r="I139" s="113"/>
      <c r="J139" s="35"/>
      <c r="K139" s="35"/>
      <c r="L139" s="38"/>
      <c r="M139" s="198"/>
      <c r="N139" s="60"/>
      <c r="O139" s="60"/>
      <c r="P139" s="60"/>
      <c r="Q139" s="60"/>
      <c r="R139" s="60"/>
      <c r="S139" s="60"/>
      <c r="T139" s="61"/>
      <c r="AT139" s="17" t="s">
        <v>247</v>
      </c>
      <c r="AU139" s="17" t="s">
        <v>79</v>
      </c>
    </row>
    <row r="140" spans="2:65" s="1" customFormat="1" ht="14.5" customHeight="1">
      <c r="B140" s="34"/>
      <c r="C140" s="184" t="s">
        <v>393</v>
      </c>
      <c r="D140" s="184" t="s">
        <v>240</v>
      </c>
      <c r="E140" s="185" t="s">
        <v>2438</v>
      </c>
      <c r="F140" s="186" t="s">
        <v>2423</v>
      </c>
      <c r="G140" s="187" t="s">
        <v>2424</v>
      </c>
      <c r="H140" s="188">
        <v>1</v>
      </c>
      <c r="I140" s="189"/>
      <c r="J140" s="190">
        <f>ROUND(I140*H140,2)</f>
        <v>0</v>
      </c>
      <c r="K140" s="186" t="s">
        <v>1</v>
      </c>
      <c r="L140" s="38"/>
      <c r="M140" s="191" t="s">
        <v>1</v>
      </c>
      <c r="N140" s="192" t="s">
        <v>41</v>
      </c>
      <c r="O140" s="60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AR140" s="17" t="s">
        <v>245</v>
      </c>
      <c r="AT140" s="17" t="s">
        <v>240</v>
      </c>
      <c r="AU140" s="17" t="s">
        <v>79</v>
      </c>
      <c r="AY140" s="17" t="s">
        <v>238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77</v>
      </c>
      <c r="BK140" s="195">
        <f>ROUND(I140*H140,2)</f>
        <v>0</v>
      </c>
      <c r="BL140" s="17" t="s">
        <v>245</v>
      </c>
      <c r="BM140" s="17" t="s">
        <v>514</v>
      </c>
    </row>
    <row r="141" spans="2:47" s="1" customFormat="1" ht="10">
      <c r="B141" s="34"/>
      <c r="C141" s="35"/>
      <c r="D141" s="196" t="s">
        <v>247</v>
      </c>
      <c r="E141" s="35"/>
      <c r="F141" s="197" t="s">
        <v>2423</v>
      </c>
      <c r="G141" s="35"/>
      <c r="H141" s="35"/>
      <c r="I141" s="113"/>
      <c r="J141" s="35"/>
      <c r="K141" s="35"/>
      <c r="L141" s="38"/>
      <c r="M141" s="245"/>
      <c r="N141" s="246"/>
      <c r="O141" s="246"/>
      <c r="P141" s="246"/>
      <c r="Q141" s="246"/>
      <c r="R141" s="246"/>
      <c r="S141" s="246"/>
      <c r="T141" s="247"/>
      <c r="AT141" s="17" t="s">
        <v>247</v>
      </c>
      <c r="AU141" s="17" t="s">
        <v>79</v>
      </c>
    </row>
    <row r="142" spans="2:12" s="1" customFormat="1" ht="7" customHeight="1">
      <c r="B142" s="46"/>
      <c r="C142" s="47"/>
      <c r="D142" s="47"/>
      <c r="E142" s="47"/>
      <c r="F142" s="47"/>
      <c r="G142" s="47"/>
      <c r="H142" s="47"/>
      <c r="I142" s="136"/>
      <c r="J142" s="47"/>
      <c r="K142" s="47"/>
      <c r="L142" s="38"/>
    </row>
  </sheetData>
  <sheetProtection algorithmName="SHA-512" hashValue="8QvWj/8QxPLRJngqQVxbjAeApGGdKdU9k0qDBs9SRcnf9bb/LUZGE5WKqG5j0hPyYzGiOt9W+gtmyruv4oP3Mw==" saltValue="n/sSh4yobcmNt09Z79Ce00mmtFlDlmF+CCOPfBo2D6Q7CAu8rufC5i86yAezFtYsA9E4T9CTQ1m+fb1WHDHYHA==" spinCount="100000" sheet="1" objects="1" scenarios="1" formatColumns="0" formatRows="0" autoFilter="0"/>
  <autoFilter ref="C88:K14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Havlista-PC\Havlista</dc:creator>
  <cp:keywords/>
  <dc:description/>
  <cp:lastModifiedBy>Havlista</cp:lastModifiedBy>
  <dcterms:created xsi:type="dcterms:W3CDTF">2019-01-24T09:50:57Z</dcterms:created>
  <dcterms:modified xsi:type="dcterms:W3CDTF">2019-01-24T09:55:05Z</dcterms:modified>
  <cp:category/>
  <cp:version/>
  <cp:contentType/>
  <cp:contentStatus/>
</cp:coreProperties>
</file>