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525" yWindow="180" windowWidth="26175" windowHeight="13500"/>
  </bookViews>
  <sheets>
    <sheet name="D.1.4.1. ZTI " sheetId="1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hidden="1">{#N/A,#N/A,TRUE,"Krycí list"}</definedName>
    <definedName name="_VZT1">Scheduled_Payment+Extra_Payment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>MATCH(0.01,End_Bal,-1)+1</definedName>
    <definedName name="obch_sleva">#REF!</definedName>
    <definedName name="Objednatel">#REF!</definedName>
    <definedName name="_xlnm.Print_Area" localSheetId="0">'D.1.4.1. ZTI '!$A$1:$I$274</definedName>
    <definedName name="op">#REF!</definedName>
    <definedName name="Outside" hidden="1">{#N/A,#N/A,TRUE,"Krycí list"}</definedName>
    <definedName name="Pay_Date">#REF!</definedName>
    <definedName name="Pay_Num">#REF!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hidden="1">{#N/A,#N/A,TRUE,"Krycí list"}</definedName>
    <definedName name="QQQ" hidden="1">{#N/A,#N/A,TRUE,"Krycí list"}</definedName>
    <definedName name="rekapitulace">#REF!</definedName>
    <definedName name="rozp" hidden="1">{#N/A,#N/A,TRUE,"Krycí list"}</definedName>
    <definedName name="rozvržení_rozp">#REF!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hidden="1">{#N/A,#N/A,TRUE,"Krycí list"}</definedName>
    <definedName name="sumpok">#REF!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>Scheduled_Payment+Extra_Payment</definedName>
    <definedName name="Typ">#REF!</definedName>
    <definedName name="v">'[2]Rekapitulace roz.  vč. kapitol'!#REF!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184" i="1"/>
  <c r="F179"/>
  <c r="F225"/>
  <c r="F257"/>
  <c r="H257" s="1"/>
  <c r="F125"/>
  <c r="F114"/>
  <c r="F120"/>
  <c r="F122"/>
  <c r="H122" s="1"/>
  <c r="F143" l="1"/>
  <c r="H143" s="1"/>
  <c r="F140" l="1"/>
  <c r="F137"/>
  <c r="F72" l="1"/>
  <c r="H140"/>
  <c r="H137"/>
  <c r="F48"/>
  <c r="F41" l="1"/>
  <c r="F31"/>
  <c r="F28"/>
  <c r="F23"/>
  <c r="F14"/>
  <c r="F12"/>
  <c r="F175" l="1"/>
  <c r="F95" l="1"/>
  <c r="F105"/>
  <c r="F242" l="1"/>
  <c r="F209"/>
  <c r="H209" s="1"/>
  <c r="F250"/>
  <c r="H250" s="1"/>
  <c r="F230" l="1"/>
  <c r="H230" s="1"/>
  <c r="F253"/>
  <c r="F85" l="1"/>
  <c r="F155" l="1"/>
  <c r="F167"/>
  <c r="F163"/>
  <c r="F55" l="1"/>
  <c r="F54" s="1"/>
  <c r="F25"/>
  <c r="F24" s="1"/>
  <c r="F21"/>
  <c r="F20" s="1"/>
  <c r="H20" s="1"/>
  <c r="F17"/>
  <c r="F15" s="1"/>
  <c r="H15" s="1"/>
  <c r="F56" l="1"/>
  <c r="F57" l="1"/>
  <c r="H57" s="1"/>
  <c r="H56"/>
  <c r="F58"/>
  <c r="F59" l="1"/>
  <c r="H58"/>
  <c r="H178"/>
  <c r="H59" l="1"/>
  <c r="F60"/>
  <c r="F109"/>
  <c r="H109" s="1"/>
  <c r="F106"/>
  <c r="H106" s="1"/>
  <c r="F61" l="1"/>
  <c r="H61" s="1"/>
  <c r="H60"/>
  <c r="G54" s="1"/>
  <c r="H54" s="1"/>
  <c r="H242"/>
  <c r="F47"/>
  <c r="F49" l="1"/>
  <c r="H49" l="1"/>
  <c r="F50"/>
  <c r="F51" l="1"/>
  <c r="H50"/>
  <c r="H51" l="1"/>
  <c r="F52"/>
  <c r="F53" l="1"/>
  <c r="H53" s="1"/>
  <c r="H52"/>
  <c r="G47" l="1"/>
  <c r="H47" s="1"/>
  <c r="H188" l="1"/>
  <c r="F91"/>
  <c r="F89" s="1"/>
  <c r="H89" s="1"/>
  <c r="F71"/>
  <c r="F68" s="1"/>
  <c r="H68" s="1"/>
  <c r="F92"/>
  <c r="F86"/>
  <c r="H86" s="1"/>
  <c r="F83"/>
  <c r="H83" s="1"/>
  <c r="F78"/>
  <c r="F132" s="1"/>
  <c r="H132" s="1"/>
  <c r="F73"/>
  <c r="H73" s="1"/>
  <c r="F43"/>
  <c r="H43" s="1"/>
  <c r="H42" s="1"/>
  <c r="H125"/>
  <c r="H124"/>
  <c r="H92"/>
  <c r="F97"/>
  <c r="H97" s="1"/>
  <c r="F100"/>
  <c r="H100" s="1"/>
  <c r="H113"/>
  <c r="H120"/>
  <c r="F103"/>
  <c r="H103" s="1"/>
  <c r="H112"/>
  <c r="H114"/>
  <c r="H129"/>
  <c r="H130"/>
  <c r="F134"/>
  <c r="H134" s="1"/>
  <c r="H146"/>
  <c r="H147"/>
  <c r="F148"/>
  <c r="H148" s="1"/>
  <c r="F159"/>
  <c r="F156" s="1"/>
  <c r="H156" s="1"/>
  <c r="F183"/>
  <c r="H183" s="1"/>
  <c r="F40"/>
  <c r="F30"/>
  <c r="F27"/>
  <c r="F22"/>
  <c r="H22" s="1"/>
  <c r="F11"/>
  <c r="F234"/>
  <c r="H234" s="1"/>
  <c r="F33"/>
  <c r="H33" s="1"/>
  <c r="H32" s="1"/>
  <c r="H225"/>
  <c r="F217"/>
  <c r="H217" s="1"/>
  <c r="F201"/>
  <c r="H201" s="1"/>
  <c r="F197"/>
  <c r="H197" s="1"/>
  <c r="F193"/>
  <c r="H193" s="1"/>
  <c r="H253"/>
  <c r="F264"/>
  <c r="H264" s="1"/>
  <c r="F189"/>
  <c r="H189" s="1"/>
  <c r="F238"/>
  <c r="H238" s="1"/>
  <c r="F64"/>
  <c r="H64" s="1"/>
  <c r="H181"/>
  <c r="H179"/>
  <c r="H177"/>
  <c r="H176"/>
  <c r="F172"/>
  <c r="H172" s="1"/>
  <c r="F213"/>
  <c r="H213" s="1"/>
  <c r="F152"/>
  <c r="H152" s="1"/>
  <c r="F168"/>
  <c r="H168" s="1"/>
  <c r="F164"/>
  <c r="H164" s="1"/>
  <c r="F160"/>
  <c r="H160" s="1"/>
  <c r="H187"/>
  <c r="H185"/>
  <c r="H182"/>
  <c r="F13"/>
  <c r="H13" s="1"/>
  <c r="H10"/>
  <c r="H9"/>
  <c r="H63"/>
  <c r="H262"/>
  <c r="H263"/>
  <c r="F133" l="1"/>
  <c r="F131"/>
  <c r="H62"/>
  <c r="F26"/>
  <c r="H78"/>
  <c r="F39"/>
  <c r="H39" s="1"/>
  <c r="H38" s="1"/>
  <c r="H131"/>
  <c r="F29"/>
  <c r="H29" s="1"/>
  <c r="F19"/>
  <c r="F18" s="1"/>
  <c r="H18" s="1"/>
  <c r="H11"/>
  <c r="H192"/>
  <c r="H133"/>
  <c r="F186"/>
  <c r="H186" s="1"/>
  <c r="H151" s="1"/>
  <c r="H67" l="1"/>
  <c r="H66" s="1"/>
  <c r="H26"/>
  <c r="H24"/>
  <c r="H8" s="1"/>
  <c r="H7" s="1"/>
  <c r="H267" l="1"/>
  <c r="H269" s="1"/>
</calcChain>
</file>

<file path=xl/sharedStrings.xml><?xml version="1.0" encoding="utf-8"?>
<sst xmlns="http://schemas.openxmlformats.org/spreadsheetml/2006/main" count="577" uniqueCount="291">
  <si>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</si>
  <si>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</si>
  <si>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</si>
  <si>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</si>
  <si>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</si>
  <si>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</si>
  <si>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</si>
  <si>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</si>
  <si>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</si>
  <si>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</si>
  <si>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</si>
  <si>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</si>
  <si>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</si>
  <si>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</si>
  <si>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</si>
  <si>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</si>
  <si>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</si>
  <si>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</si>
  <si>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</si>
  <si>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</si>
  <si>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</si>
  <si>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PSV</t>
  </si>
  <si>
    <t>Práce a dodávky PSV</t>
  </si>
  <si>
    <t>m</t>
  </si>
  <si>
    <t>725</t>
  </si>
  <si>
    <t>Zdravotně technické instalace - zařizovací předměty</t>
  </si>
  <si>
    <t>72599924 SPC</t>
  </si>
  <si>
    <t>%</t>
  </si>
  <si>
    <t>" Cena zahrnuje náklady na osazovaný předmět, včetně jeho osazení, upevnění a napojení, přípojné potrubí (vodovodní i kanalizační), včetně tvarovek, armatur, montážní materiál a zednické výpomoci. "</t>
  </si>
  <si>
    <t>sada</t>
  </si>
  <si>
    <t>kus</t>
  </si>
  <si>
    <t>" Součástí podomítkový modul nosný s nádržkou, integrovaný rohový ventil, úsporné splachování. Včetně sedátka s poklopem. Úsporné splachování s ovládacím tlačítkem."</t>
  </si>
  <si>
    <t>721</t>
  </si>
  <si>
    <t>999721 SPC</t>
  </si>
  <si>
    <t>D+M Požární ucpávky, uzávěry, manžety - Specifikace dle PBŘ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</si>
  <si>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</si>
  <si>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HZS</t>
  </si>
  <si>
    <t>72599901 SPC</t>
  </si>
  <si>
    <t>" Součástí speciální držáky madel, dále speciální podomítkový modul nosný s nádržkou s integrovaným rohovým ventilem. Včetně sedátka bez poklopu. Hluboké splachování s ovládacím tlačítkem pro instalační modul. "</t>
  </si>
  <si>
    <t>72599902 SPC</t>
  </si>
  <si>
    <t>72599903 SPC</t>
  </si>
  <si>
    <t>72599904 SPC</t>
  </si>
  <si>
    <t>72599905 SPC</t>
  </si>
  <si>
    <t>Zdravotně technické instalace budov - Vnitřní kanalizace</t>
  </si>
  <si>
    <t>Zdravotně technické instalace budov - Vnitřní vodovod</t>
  </si>
  <si>
    <t>HSV</t>
  </si>
  <si>
    <t>Práce a dodávky HSV</t>
  </si>
  <si>
    <t>Zemní práce</t>
  </si>
  <si>
    <t>001</t>
  </si>
  <si>
    <t>Hloubení rýh š do 2000 mm v hornině tř. 3 objemu do 100 m3, s naložením výkopku</t>
  </si>
  <si>
    <t>m3</t>
  </si>
  <si>
    <t>Příplatek za lepivost k hloubení rýh š do 2000 mm v hornině tř. 3</t>
  </si>
  <si>
    <t>Svislé přemístění výkopku z horniny tř. 1 až 4 hl výkopu do 2,5 m</t>
  </si>
  <si>
    <t>174101101</t>
  </si>
  <si>
    <t>Zásyp jam, šachet rýh nebo kolem objektů sypaninou se zhutněním</t>
  </si>
  <si>
    <t>Obsypání potrubí ručně sypaninou bez prohození, uloženou do 3 m</t>
  </si>
  <si>
    <t>kamenivo těžené hrubé  (Bratčice) frakce 8-16</t>
  </si>
  <si>
    <t>t</t>
  </si>
  <si>
    <t>Vodorovné konstrukce</t>
  </si>
  <si>
    <t>Lože pod potrubí otevřený výkop z kameniva drobného  těženého</t>
  </si>
  <si>
    <t>9</t>
  </si>
  <si>
    <t>Ostatní konstrukce a práce-bourání</t>
  </si>
  <si>
    <t>Náklady spojené s odvozem a uložením sypaniny</t>
  </si>
  <si>
    <t>99</t>
  </si>
  <si>
    <t>Přesun hmot</t>
  </si>
  <si>
    <t>" V ceně veškeré příslušenství, tvarovky,kotvící prvky a spojovací materiál, výměra včetně ztratného. Součástí ceny vytvoření a zapravení prostupů. "</t>
  </si>
  <si>
    <t>" Potrubí HT PP, hrdlové. "</t>
  </si>
  <si>
    <t>D+M Čistící tvarovka KG DN110 - Specifikace dle PD</t>
  </si>
  <si>
    <t>721290110 RTO</t>
  </si>
  <si>
    <t>Zkouška těsnosti kanalizace vodou celkového rozvodu vč přípravy</t>
  </si>
  <si>
    <t>soubor</t>
  </si>
  <si>
    <t>721290120 RTO</t>
  </si>
  <si>
    <t>Zkouška těsnosti kanalizace kouřem celkového rozvodu vč přípravy</t>
  </si>
  <si>
    <t>Zkouška těsnosti potrubí kanalizace vodou do DN 125</t>
  </si>
  <si>
    <t>Zkouška těsnosti kanalizace kouřem do DN 300</t>
  </si>
  <si>
    <t>721999221 SPC</t>
  </si>
  <si>
    <t>D+M Zabezpeční konců a zkouška vzduchotěsnosti kanalizace - Specifikace dle PD</t>
  </si>
  <si>
    <t xml:space="preserve">" Zkouška splaškové kanalizace " </t>
  </si>
  <si>
    <t>" Včetně technické prohlídky a utěsnění zkoušeného úseku "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</si>
  <si>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</si>
  <si>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</si>
  <si>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</si>
  <si>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</si>
  <si>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" Potrubí KG PVC, SN8 hrdlové. "</t>
  </si>
  <si>
    <t>" Splaškové potrubí "</t>
  </si>
  <si>
    <t>" Dešťové potrubí "</t>
  </si>
  <si>
    <t>Zkouška těsnosti potrubí kanalizace vodou do DN 200</t>
  </si>
  <si>
    <t>" Studená voda  "</t>
  </si>
  <si>
    <t>722</t>
  </si>
  <si>
    <t>722290207 RTO</t>
  </si>
  <si>
    <t>Zkouška těsnosti potrubí vodovodního celého rozvodu vč přípravy</t>
  </si>
  <si>
    <t>722290230 RTO</t>
  </si>
  <si>
    <t>Proplach a dezinfekce vodovodního potrubí celého rozvodu vč přípravy</t>
  </si>
  <si>
    <t>Proplach a dezinfekce vodovodního potrubí do DN 80</t>
  </si>
  <si>
    <t>999722 SPC</t>
  </si>
  <si>
    <t>D+M Závěsný klozet určený pro vozíčkáře - keramický - Specifikace dle PD - KZ</t>
  </si>
  <si>
    <t xml:space="preserve">" 1.NP " </t>
  </si>
  <si>
    <t xml:space="preserve">" 2.NP " </t>
  </si>
  <si>
    <t xml:space="preserve">" 3.NP " </t>
  </si>
  <si>
    <t xml:space="preserve">" 4.NP " </t>
  </si>
  <si>
    <t xml:space="preserve">" Svislé přemístění výkopku. " </t>
  </si>
  <si>
    <t>721173101 SPC</t>
  </si>
  <si>
    <t xml:space="preserve">D+M Potrubí kanalizační plastové svodné systém KG PVC DN 125 - Specifikace dle PD </t>
  </si>
  <si>
    <t>721173107 SPC</t>
  </si>
  <si>
    <t xml:space="preserve">D+M Potrubí kanalizační z PP připojovací systém HT DN 50 - Specifikace dle PD </t>
  </si>
  <si>
    <t>721173108 SPC</t>
  </si>
  <si>
    <t xml:space="preserve">D+M Potrubí kanalizační z PP připojovací systém HT DN 40 - Specifikace dle PD </t>
  </si>
  <si>
    <t xml:space="preserve">D+M Potrubí kanalizační z PP odpadní systém HT DN 75 - Specifikace dle PD </t>
  </si>
  <si>
    <t>721173106 SPC</t>
  </si>
  <si>
    <t>D+M Potrubí kanalizační z PP odpadní systém HT DN 125 - Specifikace dle PD</t>
  </si>
  <si>
    <t>D+M Potrubí kanalizační z PP odpadní systém HT DN 160 - Specifikace dle PD</t>
  </si>
  <si>
    <t>721173109 SPC</t>
  </si>
  <si>
    <t>" Vrstvené potrubí pro odvod kondenzátu s hliníkovou vložkou . "</t>
  </si>
  <si>
    <t>D+M Sifon pro odvod kondenzátu DN 32 - Specifikace dle PD</t>
  </si>
  <si>
    <t>m2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</si>
  <si>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</si>
  <si>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</si>
  <si>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</si>
  <si>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" Vrstvené potrubí vodovodní plastové s hliníkovou vložkou + Izolace návlekovou izolační hadicí z pěnového polyetylenu tl. 9 mm v celé délce potrubí včetně kolen a odboček  "</t>
  </si>
  <si>
    <t>D+M Potrubí vodovodní plastové Systém PP-RCT PN20, D 20x3,4 mm + TI tl. 9mm - Specifikace dle PD</t>
  </si>
  <si>
    <t xml:space="preserve">D+M Potrubí vodovodní plastové Systém PP-RCT PN20, D 25x4,2 mm + TI tl. 9mm - Specifikace dle PD </t>
  </si>
  <si>
    <t xml:space="preserve">D+M Potrubí vodovodní plastové Systém PP-RCT PN20, D 32x5,4 mm + TI tl. 9mm - Specifikace dle PD </t>
  </si>
  <si>
    <t xml:space="preserve">D+M Potrubí vodovodní plastové Systém PP-RCT PN20, D 40x6,7 mm + TI tl. 9mm - Specifikace dle PD </t>
  </si>
  <si>
    <t>722174001 SPC</t>
  </si>
  <si>
    <t>722174003 SPC</t>
  </si>
  <si>
    <t>722174005 SPC</t>
  </si>
  <si>
    <t>722174007 SPC</t>
  </si>
  <si>
    <t>7221740113 SPC</t>
  </si>
  <si>
    <r>
      <t>D+M Zpětná klapka</t>
    </r>
    <r>
      <rPr>
        <sz val="8"/>
        <color indexed="10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>- Specifikace dle PD</t>
    </r>
  </si>
  <si>
    <t>7221740234 SPC</t>
  </si>
  <si>
    <t>7221740236 SPC</t>
  </si>
  <si>
    <t>721173102 SPC</t>
  </si>
  <si>
    <t>721173103 SPC</t>
  </si>
  <si>
    <t>721173104 SPC</t>
  </si>
  <si>
    <t>721173105 SPC</t>
  </si>
  <si>
    <t>721173110 SPC</t>
  </si>
  <si>
    <t>721173111 SPC</t>
  </si>
  <si>
    <t>721173112 SPC</t>
  </si>
  <si>
    <t>721173113 SPC</t>
  </si>
  <si>
    <t>72599906 SPC</t>
  </si>
  <si>
    <t>72599908 SPC</t>
  </si>
  <si>
    <t>HZS3111</t>
  </si>
  <si>
    <t>Hodinová zúčtovací sazba montér potrubí</t>
  </si>
  <si>
    <t xml:space="preserve">"Stavební práce a dodávky spojené s provedením funkčního celku 722." </t>
  </si>
  <si>
    <t xml:space="preserve">" Zednická výpomoc, doplňkové práce, kompletace, zřízení a zapravení prostupů,vysekání a zapravení drážek, překlady nad prostupy apod." </t>
  </si>
  <si>
    <t>HZS2492</t>
  </si>
  <si>
    <t>Hodinová zúčtovací sazba pomocný dělník PSV</t>
  </si>
  <si>
    <t xml:space="preserve">"Stavební práce a dodávky spojené s provedením funkčního celku 725" </t>
  </si>
  <si>
    <t xml:space="preserve">" Zednická výpomoc, doplňkové práce,kompletace apod." </t>
  </si>
  <si>
    <t xml:space="preserve">"Stavební práce a dodávky spojené s provedením funkčního celku 721." </t>
  </si>
  <si>
    <t>D+M Potrubí kanalizační plastové svodné systém KG PVC DN 110 - Specifikace dle PD</t>
  </si>
  <si>
    <t>D+M Potrubí kanalizační plastové svodné systém KG PVC DN 160 - Specifikace dle PD</t>
  </si>
  <si>
    <t>D+M Potrubí kanalizační z PP odpadní systém HT DN 110 - Specifikace dle PD</t>
  </si>
  <si>
    <t xml:space="preserve">" V ceně veškeré příslušenství, tvarovky,kotvící prvky a spojovací materiál, výměra včetně ztratného. Součástí ceny vytvoření a zapravení prostupů. " </t>
  </si>
  <si>
    <t>" Vrstvené potrubí ocelové + Izolace návlekovou izolační hadicí z pěnového polyetylenu tl. 9 mm v celé délce potrubí včetně kolen a odboček  "</t>
  </si>
  <si>
    <t>" Cena zahrnuje náklady na osazovaný předmět, včetně jeho osazení, upevnění a napojení, přípojné potrubí (kanalizační), včetně tvarovek, montážní materiál a zednické výpomoci. Nerezová vtoková mřížka."</t>
  </si>
  <si>
    <t xml:space="preserve">" 1.PP " </t>
  </si>
  <si>
    <t>D+M Závěsný klozet - keramický - Specifikace dle PD - Specifikace dle PD  - K</t>
  </si>
  <si>
    <t>D+M Umyvadlo závěsné - keramické - Specifikace dle PD - Specifikace dle PD - U2+E1</t>
  </si>
  <si>
    <t>D+M Umyvadlo zápustné  kulaté spojité s deskou - keramické - Specifikace dle PD - Specifikace dle PD - U1+E2</t>
  </si>
  <si>
    <t>D+M Dřez jednoduchý zápustný bez odkapu ve vyzděné desce - Specifikace dle PD - D2+E1</t>
  </si>
  <si>
    <t xml:space="preserve">Svislé konstrukce </t>
  </si>
  <si>
    <t>399999901 SPC</t>
  </si>
  <si>
    <t xml:space="preserve">D+M Vyzdění pultu pro osazení dřezu - Specifikace dle PD </t>
  </si>
  <si>
    <t>" V ceně hliníkové profily rohové,ukončovací a přechodové, také spárování vodoodpudivou epoxidovou hmotou a tenkovrstvé flexibilní lepidlo. Součástí dodávky je těsnící flexibilní pás stěna/podlaha a silikování koutů  "</t>
  </si>
  <si>
    <t xml:space="preserve">" Cena včetně ztratného. " </t>
  </si>
  <si>
    <t>D+M Závěsná výlevka s nástěnou směšovací baterií - Specifikace dle PD  - VY+E1</t>
  </si>
  <si>
    <t>" Včetně elektrického ohřívače 3,5kw, odnímatelné plastové mříže, integrovaného rohového ventilu, nástěnné pákové směšovací baterie s prodlouženým raménkem a podomítkového modulu pro závěsné výlevky s nádržkou se samonosným ocelovým rámem s ukotvením na zem a do zadní stěny, splachovací ventil je univerzální, umožňuje následnou výměnu tlačítka, úsporné splachování. "</t>
  </si>
  <si>
    <t>" Hloubení rýhy pro svodné kanalizační potrubí  - splaškové " (103,8+4,84+5,17)*0,8*1,0</t>
  </si>
  <si>
    <t>" Zásyp svodného potrubí splaškového kanalizační zeminou z výkopů " (103,8+4,84+5,17)*0,8*0,5</t>
  </si>
  <si>
    <t>" Obsyp potrubí  k . štěrkopískem, výška obsypu 400mm " (103,8+4,84+5,17)*0,8*0,400</t>
  </si>
  <si>
    <t>" Obsyp potrubí splaškového štěrkem " 36,42*2,0</t>
  </si>
  <si>
    <t>" Lože z písku pro svodné kanalizační potrubí splaškové " (103,8+4,84+5,17)*0,8*0,100</t>
  </si>
  <si>
    <t xml:space="preserve">" Přesun hmot v ceně. " </t>
  </si>
  <si>
    <t>CS ÚRS 2018 01</t>
  </si>
  <si>
    <t xml:space="preserve">CS ÚRS/TEO 2018 01 </t>
  </si>
  <si>
    <t>Přesun hmot procentní pro vnitřní kanalizace v objektech v do 36 m</t>
  </si>
  <si>
    <t xml:space="preserve">D+M Umyvadlo zdravotní závěsné pro vozíčkáře - keramické - Specifikace dle PD - UZ+E1 </t>
  </si>
  <si>
    <t>" Součástí elektrický ohřívač 3,5kw, stojánková směšovací baterie s lékařskou pákou, nízký speciální sifon vhodný pro vozíčkáře - nerez, rohové ventily "</t>
  </si>
  <si>
    <t xml:space="preserve">" Studená voda  " </t>
  </si>
  <si>
    <t xml:space="preserve">D+M Potrubí  požární vodovodní , uhlíková ocel  D 28x1,5 mm + TI tl.9mm - Specifikace dle PD </t>
  </si>
  <si>
    <t>" Vrstvené potrubí vodovodní plastové s hliníkovou vložkou + Izolace návlekovou izolační hadicí z pěnového polyetylenu tl. 20 mm v celé délce potrubí včetně kolen a odboček  "</t>
  </si>
  <si>
    <t xml:space="preserve">" Teplá voda + cirkulace.  " </t>
  </si>
  <si>
    <t>Kohout kulový přímý G 3/4 PN 42 do 185°C vnitřní závit</t>
  </si>
  <si>
    <t>Kohout kulový přímý G 1 PN 42 do 185°C vnitřní závit</t>
  </si>
  <si>
    <t>Kohout kulový přímý G 1 1/4 PN 42 do 185°C vnitřní závit</t>
  </si>
  <si>
    <t>Zkoušky těsnosti vodovodního potrubí závitového do DN 50</t>
  </si>
  <si>
    <t>Přesun hmot procentní pro vnitřní vodovod v objektech v do 36 m</t>
  </si>
  <si>
    <t xml:space="preserve">D+M Napojení na stávající vodovod pomocí odbočky  - Specifikace dle PD </t>
  </si>
  <si>
    <t>D+M Potrubí vodovodní plastové Systém PP-RCT PN20, D 20x3,4 mm + TI tl. 20mm - Specifikace dle PD</t>
  </si>
  <si>
    <t xml:space="preserve">" Dešťové potrubí " </t>
  </si>
  <si>
    <t xml:space="preserve">Hlavice větrací polypropylen PP DN 110 </t>
  </si>
  <si>
    <t>Lapač střešních splavenin z PP se zápachovou klapkou a lapacím košem DN 110</t>
  </si>
  <si>
    <t>Přivzdušňovací ventil vnitřní odpadních potrubí DN 100</t>
  </si>
  <si>
    <t xml:space="preserve">D+M Liniový žlab - Specifikace dle PD </t>
  </si>
  <si>
    <t>" V ceně žlaby z polymerbetonu včetně krycí mřižky a veškerého ostatního přislušenství a tvarovek.  "</t>
  </si>
  <si>
    <t>9999999901 SPC</t>
  </si>
  <si>
    <t>Přesun hmot pro budovy zděné v do 36 m</t>
  </si>
  <si>
    <t>Přesun hmot procentní pro zařizovací předměty v objektech v do 36 m</t>
  </si>
  <si>
    <t>Stavba:     Stavební úpravy objektu Gayerových kasáren vč. přístavby, Opletalova 334/2, Hradec Králové</t>
  </si>
  <si>
    <t>009</t>
  </si>
  <si>
    <t>97899946 SPC</t>
  </si>
  <si>
    <t>" Naložení zeminy "</t>
  </si>
  <si>
    <t>" Odvoz zeminy "</t>
  </si>
  <si>
    <t>" Rozprostření zeminy v místě dovozu "</t>
  </si>
  <si>
    <t>" Hrubé terénní úpravy v místě dovozu "</t>
  </si>
  <si>
    <t>" Poplatek za uložení sypaniny "</t>
  </si>
  <si>
    <t>" Cena zahrnuje veškeré tvarovky, armatury, montážní materiál a zednické výpomoci."</t>
  </si>
  <si>
    <t>" Včetně elektrického ohřívače 3,5kw."</t>
  </si>
  <si>
    <t xml:space="preserve">D+M Potrubí pro odvod kondenzátu, Systém PP-RCT PN10, D 20x2,0 mm - Specifikace dle PD </t>
  </si>
  <si>
    <t xml:space="preserve">D+M Potrubí pro odvod kondenzátu, Systém PP-RCT PN10, D 32x2,9 mm - Specifikace dle PD </t>
  </si>
  <si>
    <t xml:space="preserve">D+M Potrubí pro odvod kondenzátu, Systém PP-RCT PN10, D 40x3,7 mm - Specifikace dle PD </t>
  </si>
  <si>
    <t>721999901 SPC</t>
  </si>
  <si>
    <t>72599907 SPC</t>
  </si>
  <si>
    <t>72599909 SPC</t>
  </si>
  <si>
    <t>72599910 SPC</t>
  </si>
  <si>
    <t>72599911 SPC</t>
  </si>
  <si>
    <t>Objekt:    D.1.4.1. ZTI</t>
  </si>
  <si>
    <t xml:space="preserve">D.1.4.1. ZTI </t>
  </si>
  <si>
    <t>Vykopávky v uzavřených prostorách v hornině tř. 1 až 4</t>
  </si>
  <si>
    <t xml:space="preserve">" Výkop zeminy pod podlahou v místnostech objektu " </t>
  </si>
  <si>
    <t>Svislé přemístění výkopku nošením svisle do v 3 m v hornině tř. 1 až 4</t>
  </si>
  <si>
    <t>" Vytažení výkopku z prostoru objektu " (103,8+4,84+5,17)*0,8*1,0</t>
  </si>
  <si>
    <t>Zásyp v uzavřených prostorech sypaninou se zhutněním</t>
  </si>
  <si>
    <t>15a</t>
  </si>
  <si>
    <t>15b</t>
  </si>
  <si>
    <t>15c</t>
  </si>
  <si>
    <t>15d</t>
  </si>
  <si>
    <t>15e</t>
  </si>
  <si>
    <t>978</t>
  </si>
  <si>
    <t>97899947 SPC</t>
  </si>
  <si>
    <t xml:space="preserve">Náklady spojené s odvozem a uložením sypaniny z uzavřených prostor </t>
  </si>
  <si>
    <t>" Vodorovné přemístění zeminy objektem "</t>
  </si>
  <si>
    <t>" V položce zahrnuto naložení, odvoz sypaniny z uzavřených prostor, složení a rozprostření sypaniny, hrubé terénní úpravy, likvidace v souladu se zákonem č. 185/2001 Sb., o odpadech, dle technologie a místa určené zhotovitelem, včetně poplatků za uložení sypaniny " 91,05-45,52</t>
  </si>
  <si>
    <t>16a</t>
  </si>
  <si>
    <t>16b</t>
  </si>
  <si>
    <t>16c</t>
  </si>
  <si>
    <t>16d</t>
  </si>
  <si>
    <t>16e</t>
  </si>
  <si>
    <t>16f</t>
  </si>
  <si>
    <t>" Součástí elektrický ohřívač 3,5kw, stojánková páková směšovací baterie, rohové ventily. Sifon vodní umyvadlový DN40 - nerez. "</t>
  </si>
  <si>
    <t>" Součástí elektrický ohřívač 6,5kw, stojánková páková směšovací baterie, rohové ventily. Sifon vodní umyvadlový DN40 - plast. "</t>
  </si>
  <si>
    <t>" Součástí elektrický ohřívač 3,5kw, stojánková páková směšovací baterie, rohové ventily. Sifon vodní dřezový DN50 - plast. "</t>
  </si>
  <si>
    <t>72599912 SPC</t>
  </si>
  <si>
    <t>D+M Laboratorní dvoudřez - Specifikace dle PD - D3+E1</t>
  </si>
  <si>
    <t>" Součástí elektrický ohřívač 3,5kw, stojánková páková směšovací baterie, rohové ventily. Sifon vodní dřezový DN50. "</t>
  </si>
  <si>
    <t>D+M Umývátko závěsné - keramické - Specifikace dle PD - Specifikace dle PD - UM+E1</t>
  </si>
  <si>
    <t>" Součástí elektrický ohřívač 3,5kw,  stojánková páková směšovací baterie, rohové ventily. Sifon vodní umyvadlový DN40 - nerez. "</t>
  </si>
  <si>
    <t xml:space="preserve">D+M Příprava pro dřez D1+E1 - Specifikace dle PD  </t>
  </si>
  <si>
    <t>D+M Sprchová kout - vanička  - Specifikace dle PD - Specifikace dle PD  - SK</t>
  </si>
  <si>
    <t>72599913 SPC</t>
  </si>
  <si>
    <t>D+M Automatická pračka - Specifikace dle PD  - AP1</t>
  </si>
  <si>
    <t>" Cena zahrnuje náklady na osazovaný předmět, včetně jeho osazení, upevnění a napojení, přípojné potrubí (kanalizační), včetně tvarovek, montážní materiál a zednické výpomoci."</t>
  </si>
  <si>
    <t>" Hloubení rýhy pro svodné kanalizační potrubí  - dešťové " (94,985+9,471+1,188+6,6)*0,8*1,0</t>
  </si>
  <si>
    <t>" Lepivost 50% "  89,8*0,5</t>
  </si>
  <si>
    <t>" Zásyp svodného potrubí dešťového kanalizační zeminou z výkopů " (94,985+9,471+1,188+6,6)*0,8*0,5</t>
  </si>
  <si>
    <t>" Obsyp potrubí  k . štěrkopískem, výška obsypu 400mm " (94,985+9,471+1,188+6,6)*0,8*0,400</t>
  </si>
  <si>
    <t>" Obsyp potrubí dešťového štěrkem " 35,92*2,0</t>
  </si>
  <si>
    <t>" Lože z písku pro svodné kanalizační potrubí  dešťové " (94,985+9,471+1,188+6,6)*0,8*0,100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</si>
  <si>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89,8-44,9</t>
  </si>
  <si>
    <t xml:space="preserve"> V ceně osazení a dodání,tvarovek,utěsnění,včetně zapravení prostupu .</t>
  </si>
  <si>
    <t>721999222 SPC</t>
  </si>
  <si>
    <t>D+M Napojení do stávající dešťové kanalizace včetně kamerového průzkumu - Specifikace dle PD</t>
  </si>
  <si>
    <t>D+M Napojení do stávající přípojkové kanalizační šachty včetně kamerového průzkumu - Specifikace dle PD</t>
  </si>
  <si>
    <t>721999223 SPC</t>
  </si>
  <si>
    <t xml:space="preserve">" V ceně vytvoření a zapravení prostupu, tvarovky pro zajištění napojení, systémové průchodky, těsnění a veškeré příslušenství. " </t>
  </si>
  <si>
    <t xml:space="preserve">" V ceně revize trasy stávající kanalizace včetně čištění a průzkumu kamerou - cca 20,0m. Součástí zpráva o revizi kanalizace, případný video záznam z revize. " </t>
  </si>
  <si>
    <t xml:space="preserve">" V ceně revize trasy stávající kanalizace včetně čištění a průzkumu kamerou - cca 10,0m. Součástí zpráva o revizi kanalizace, případný video záznam z revize. " </t>
  </si>
  <si>
    <t>" Vpusť s odkalovacím košem a klapkou proti pronikání zápachu. V ceně pojezdová mříž, vystrojení a veškeré příslušenství vpusti + příslušenství nutné pro napojení "</t>
  </si>
  <si>
    <t>721999224 SPC</t>
  </si>
  <si>
    <t>" Odstranění původní vpusti v rozpočtu : "D.1.1. ASR - PRIPRAVA UZEMI"</t>
  </si>
  <si>
    <t>D+M Revizní dvířka 300x300mm - Specifikace dle PD</t>
  </si>
  <si>
    <t>" 1.PP . "</t>
  </si>
  <si>
    <t>D+M Revizní dvířka 150x300mm - Specifikace dle PD</t>
  </si>
  <si>
    <t>" 1.NP . "</t>
  </si>
  <si>
    <t>" 3.NP . "</t>
  </si>
  <si>
    <t>" 4.NP . "</t>
  </si>
  <si>
    <t>" 5.NP . "</t>
  </si>
  <si>
    <t>" 2.NP . "</t>
  </si>
  <si>
    <t>" Svislá dešťová vpusť, kruhová, ochranný koš, vyhřívaná, propojovací kabel 230V. Včetně kulové mřížky. Napojena na svislý odpad DN110. "</t>
  </si>
  <si>
    <t>" V ceně systémové napojení, zaizolování a utěsnění ve střešním plášti. "</t>
  </si>
  <si>
    <t xml:space="preserve">" Střecha - přístavba " </t>
  </si>
  <si>
    <t>D+M Střešní vpusť DN 110mm  - Specifikace dle PD - D</t>
  </si>
  <si>
    <t>" V ceně rohové ventily, odpad, nástěnná sprchová páková směšovací baterie,vodorovný odpad dn 50 nízký sifon pro sprchové vaničky. V ceně skleněná zástěna ke sprše. "</t>
  </si>
  <si>
    <t>" Cena zahrnuje náklady na osazovaný předmět, včetně jeho osazení, upevnění a napojení, přípojné potrubí (kanalizační), tvarovky, podomítkový sifon, montážní materiál a zednické výpomoci."</t>
  </si>
  <si>
    <t xml:space="preserve">D+M Podlahová vpusť DN 75 - Specifikace dle PD  </t>
  </si>
  <si>
    <t>72599914 SPC</t>
  </si>
  <si>
    <t>D+M Bezpečnostní štítky pro označení zařízení ZTI  - Specifikace dle PD</t>
  </si>
  <si>
    <t>" Tlaková zkouška a konečná tlaková zkouška " 2*523,39</t>
  </si>
  <si>
    <t>D+M Dešťová vpusť venkovní - Specifikace dle PD</t>
  </si>
  <si>
    <t>VÝKAZ VÝMĚR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</si>
</sst>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_ ;\-#,##0\ "/>
    <numFmt numFmtId="168" formatCode="#,##0.00_ ;\-#,##0.00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12"/>
      <name val="MS Sans Serif"/>
      <family val="2"/>
      <charset val="238"/>
    </font>
    <font>
      <sz val="8"/>
      <color indexed="54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9"/>
      <color rgb="FFFF000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5" fillId="0" borderId="0" applyAlignment="0">
      <alignment vertical="top" wrapText="1"/>
      <protection locked="0"/>
    </xf>
    <xf numFmtId="0" fontId="14" fillId="0" borderId="0"/>
    <xf numFmtId="0" fontId="5" fillId="0" borderId="0" applyAlignment="0">
      <alignment vertical="top" wrapText="1"/>
      <protection locked="0"/>
    </xf>
    <xf numFmtId="0" fontId="22" fillId="0" borderId="0" applyFill="0" applyBorder="0" applyProtection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7" fillId="0" borderId="0"/>
    <xf numFmtId="0" fontId="5" fillId="0" borderId="0" applyAlignment="0">
      <alignment vertical="top" wrapText="1"/>
      <protection locked="0"/>
    </xf>
    <xf numFmtId="0" fontId="24" fillId="0" borderId="0"/>
    <xf numFmtId="0" fontId="25" fillId="0" borderId="0" applyFont="0" applyFill="0" applyBorder="0" applyAlignment="0" applyProtection="0"/>
    <xf numFmtId="0" fontId="23" fillId="0" borderId="0"/>
    <xf numFmtId="0" fontId="5" fillId="0" borderId="0" applyAlignment="0">
      <alignment vertical="top" wrapText="1"/>
      <protection locked="0"/>
    </xf>
  </cellStyleXfs>
  <cellXfs count="159">
    <xf numFmtId="0" fontId="0" fillId="0" borderId="0" xfId="0"/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left"/>
    </xf>
    <xf numFmtId="0" fontId="8" fillId="0" borderId="1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/>
    </xf>
    <xf numFmtId="0" fontId="6" fillId="0" borderId="0" xfId="1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2" fontId="9" fillId="4" borderId="2" xfId="0" applyNumberFormat="1" applyFont="1" applyFill="1" applyBorder="1" applyAlignment="1" applyProtection="1">
      <alignment horizontal="right"/>
      <protection locked="0"/>
    </xf>
    <xf numFmtId="166" fontId="19" fillId="2" borderId="2" xfId="0" applyNumberFormat="1" applyFont="1" applyFill="1" applyBorder="1" applyAlignment="1" applyProtection="1">
      <alignment horizontal="right"/>
      <protection locked="0"/>
    </xf>
    <xf numFmtId="0" fontId="9" fillId="2" borderId="2" xfId="0" quotePrefix="1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 vertical="top"/>
    </xf>
    <xf numFmtId="0" fontId="0" fillId="0" borderId="0" xfId="0" applyFill="1" applyProtection="1"/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0" fontId="0" fillId="2" borderId="0" xfId="0" applyFill="1" applyAlignment="1" applyProtection="1">
      <alignment horizontal="left" vertical="top"/>
    </xf>
    <xf numFmtId="164" fontId="6" fillId="2" borderId="2" xfId="0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 applyProtection="1">
      <alignment horizontal="left" wrapText="1"/>
    </xf>
    <xf numFmtId="2" fontId="6" fillId="2" borderId="2" xfId="0" applyNumberFormat="1" applyFont="1" applyFill="1" applyBorder="1" applyAlignment="1" applyProtection="1">
      <alignment horizontal="right"/>
    </xf>
    <xf numFmtId="166" fontId="6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164" fontId="7" fillId="2" borderId="2" xfId="0" applyNumberFormat="1" applyFont="1" applyFill="1" applyBorder="1" applyAlignment="1" applyProtection="1">
      <alignment horizontal="right"/>
    </xf>
    <xf numFmtId="0" fontId="7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 wrapText="1"/>
    </xf>
    <xf numFmtId="166" fontId="7" fillId="2" borderId="2" xfId="0" applyNumberFormat="1" applyFont="1" applyFill="1" applyBorder="1" applyAlignment="1" applyProtection="1">
      <alignment horizontal="right"/>
    </xf>
    <xf numFmtId="166" fontId="7" fillId="2" borderId="2" xfId="0" applyNumberFormat="1" applyFont="1" applyFill="1" applyBorder="1" applyAlignment="1" applyProtection="1">
      <alignment horizontal="center"/>
    </xf>
    <xf numFmtId="0" fontId="0" fillId="2" borderId="0" xfId="0" applyFont="1" applyFill="1" applyAlignment="1" applyProtection="1">
      <alignment horizontal="left" vertical="top"/>
    </xf>
    <xf numFmtId="2" fontId="7" fillId="2" borderId="2" xfId="0" applyNumberFormat="1" applyFont="1" applyFill="1" applyBorder="1" applyAlignment="1" applyProtection="1">
      <alignment horizontal="right"/>
    </xf>
    <xf numFmtId="0" fontId="0" fillId="2" borderId="0" xfId="0" applyFont="1" applyFill="1" applyAlignment="1" applyProtection="1">
      <alignment vertical="top"/>
    </xf>
    <xf numFmtId="2" fontId="0" fillId="2" borderId="0" xfId="0" applyNumberFormat="1" applyFont="1" applyFill="1" applyAlignment="1" applyProtection="1">
      <alignment vertical="top"/>
    </xf>
    <xf numFmtId="0" fontId="9" fillId="2" borderId="2" xfId="0" applyFont="1" applyFill="1" applyBorder="1" applyAlignment="1" applyProtection="1">
      <alignment horizontal="left" wrapText="1"/>
    </xf>
    <xf numFmtId="2" fontId="9" fillId="2" borderId="2" xfId="0" applyNumberFormat="1" applyFont="1" applyFill="1" applyBorder="1" applyAlignment="1" applyProtection="1">
      <alignment horizontal="right"/>
    </xf>
    <xf numFmtId="166" fontId="9" fillId="2" borderId="2" xfId="0" applyNumberFormat="1" applyFont="1" applyFill="1" applyBorder="1" applyAlignment="1" applyProtection="1">
      <alignment horizontal="right"/>
    </xf>
    <xf numFmtId="0" fontId="17" fillId="2" borderId="0" xfId="0" applyFont="1" applyFill="1" applyAlignment="1" applyProtection="1">
      <alignment vertical="top"/>
    </xf>
    <xf numFmtId="164" fontId="7" fillId="2" borderId="2" xfId="16" applyNumberFormat="1" applyFont="1" applyFill="1" applyBorder="1" applyAlignment="1" applyProtection="1">
      <alignment horizontal="right"/>
    </xf>
    <xf numFmtId="0" fontId="7" fillId="2" borderId="2" xfId="16" applyFont="1" applyFill="1" applyBorder="1" applyAlignment="1" applyProtection="1">
      <alignment horizontal="left" wrapText="1"/>
    </xf>
    <xf numFmtId="2" fontId="7" fillId="2" borderId="2" xfId="16" applyNumberFormat="1" applyFont="1" applyFill="1" applyBorder="1" applyAlignment="1" applyProtection="1">
      <alignment horizontal="right"/>
    </xf>
    <xf numFmtId="166" fontId="7" fillId="2" borderId="2" xfId="16" applyNumberFormat="1" applyFont="1" applyFill="1" applyBorder="1" applyAlignment="1" applyProtection="1">
      <alignment horizontal="right"/>
    </xf>
    <xf numFmtId="0" fontId="26" fillId="0" borderId="0" xfId="0" applyFont="1" applyFill="1" applyAlignment="1" applyProtection="1">
      <alignment horizontal="left" vertical="top"/>
    </xf>
    <xf numFmtId="0" fontId="9" fillId="2" borderId="2" xfId="16" applyFont="1" applyFill="1" applyBorder="1" applyAlignment="1" applyProtection="1">
      <alignment horizontal="left" wrapText="1"/>
    </xf>
    <xf numFmtId="0" fontId="0" fillId="2" borderId="2" xfId="0" applyFill="1" applyBorder="1" applyAlignment="1" applyProtection="1">
      <alignment horizontal="left" vertical="top"/>
    </xf>
    <xf numFmtId="166" fontId="9" fillId="2" borderId="2" xfId="16" applyNumberFormat="1" applyFont="1" applyFill="1" applyBorder="1" applyAlignment="1" applyProtection="1">
      <alignment horizontal="right"/>
    </xf>
    <xf numFmtId="166" fontId="7" fillId="2" borderId="2" xfId="16" applyNumberFormat="1" applyFont="1" applyFill="1" applyBorder="1" applyAlignment="1" applyProtection="1">
      <alignment horizontal="center"/>
    </xf>
    <xf numFmtId="2" fontId="9" fillId="2" borderId="2" xfId="16" applyNumberFormat="1" applyFont="1" applyFill="1" applyBorder="1" applyAlignment="1" applyProtection="1">
      <alignment horizontal="right"/>
    </xf>
    <xf numFmtId="0" fontId="2" fillId="2" borderId="0" xfId="0" applyFont="1" applyFill="1" applyAlignment="1" applyProtection="1">
      <alignment horizontal="left" vertical="top"/>
    </xf>
    <xf numFmtId="2" fontId="0" fillId="2" borderId="0" xfId="0" applyNumberFormat="1" applyFill="1" applyAlignment="1" applyProtection="1">
      <alignment horizontal="left" vertical="top"/>
    </xf>
    <xf numFmtId="49" fontId="7" fillId="2" borderId="2" xfId="0" applyNumberFormat="1" applyFont="1" applyFill="1" applyBorder="1" applyAlignment="1" applyProtection="1">
      <alignment horizontal="right" wrapText="1"/>
    </xf>
    <xf numFmtId="0" fontId="5" fillId="2" borderId="0" xfId="0" applyFont="1" applyFill="1" applyAlignment="1" applyProtection="1">
      <alignment vertical="top"/>
    </xf>
    <xf numFmtId="0" fontId="17" fillId="2" borderId="0" xfId="0" applyFont="1" applyFill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top"/>
    </xf>
    <xf numFmtId="164" fontId="19" fillId="2" borderId="2" xfId="0" applyNumberFormat="1" applyFont="1" applyFill="1" applyBorder="1" applyAlignment="1" applyProtection="1">
      <alignment horizontal="right"/>
    </xf>
    <xf numFmtId="0" fontId="19" fillId="2" borderId="2" xfId="0" applyFont="1" applyFill="1" applyBorder="1" applyAlignment="1" applyProtection="1">
      <alignment horizontal="left" wrapText="1"/>
    </xf>
    <xf numFmtId="2" fontId="19" fillId="2" borderId="2" xfId="0" applyNumberFormat="1" applyFont="1" applyFill="1" applyBorder="1" applyAlignment="1" applyProtection="1">
      <alignment horizontal="right"/>
    </xf>
    <xf numFmtId="166" fontId="19" fillId="2" borderId="2" xfId="0" applyNumberFormat="1" applyFont="1" applyFill="1" applyBorder="1" applyAlignment="1" applyProtection="1">
      <alignment horizontal="right"/>
    </xf>
    <xf numFmtId="166" fontId="19" fillId="2" borderId="2" xfId="0" applyNumberFormat="1" applyFont="1" applyFill="1" applyBorder="1" applyAlignment="1" applyProtection="1">
      <alignment horizontal="center"/>
    </xf>
    <xf numFmtId="0" fontId="20" fillId="2" borderId="2" xfId="0" applyFont="1" applyFill="1" applyBorder="1" applyAlignment="1" applyProtection="1">
      <alignment horizontal="left" wrapText="1"/>
    </xf>
    <xf numFmtId="2" fontId="20" fillId="2" borderId="2" xfId="0" applyNumberFormat="1" applyFont="1" applyFill="1" applyBorder="1" applyAlignment="1" applyProtection="1">
      <alignment horizontal="right"/>
    </xf>
    <xf numFmtId="166" fontId="20" fillId="2" borderId="2" xfId="0" applyNumberFormat="1" applyFont="1" applyFill="1" applyBorder="1" applyAlignment="1" applyProtection="1">
      <alignment horizontal="right"/>
    </xf>
    <xf numFmtId="49" fontId="7" fillId="2" borderId="2" xfId="0" applyNumberFormat="1" applyFont="1" applyFill="1" applyBorder="1" applyAlignment="1" applyProtection="1">
      <alignment horizontal="left" wrapText="1"/>
    </xf>
    <xf numFmtId="2" fontId="12" fillId="2" borderId="2" xfId="0" applyNumberFormat="1" applyFont="1" applyFill="1" applyBorder="1" applyAlignment="1" applyProtection="1">
      <alignment horizontal="right"/>
    </xf>
    <xf numFmtId="0" fontId="5" fillId="0" borderId="0" xfId="1" applyFill="1" applyAlignment="1" applyProtection="1">
      <alignment horizontal="left" vertical="top"/>
    </xf>
    <xf numFmtId="0" fontId="5" fillId="0" borderId="0" xfId="1" applyAlignment="1" applyProtection="1">
      <alignment horizontal="left" vertical="top"/>
    </xf>
    <xf numFmtId="168" fontId="7" fillId="2" borderId="2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>
      <alignment vertical="top"/>
    </xf>
    <xf numFmtId="4" fontId="0" fillId="2" borderId="0" xfId="0" applyNumberFormat="1" applyFill="1" applyAlignment="1" applyProtection="1">
      <alignment horizontal="right" vertical="top"/>
    </xf>
    <xf numFmtId="164" fontId="12" fillId="2" borderId="2" xfId="0" applyNumberFormat="1" applyFont="1" applyFill="1" applyBorder="1" applyAlignment="1" applyProtection="1">
      <alignment horizontal="right"/>
    </xf>
    <xf numFmtId="49" fontId="12" fillId="2" borderId="2" xfId="0" applyNumberFormat="1" applyFont="1" applyFill="1" applyBorder="1" applyAlignment="1" applyProtection="1">
      <alignment horizontal="left" wrapText="1"/>
    </xf>
    <xf numFmtId="0" fontId="12" fillId="2" borderId="2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 vertical="top"/>
    </xf>
    <xf numFmtId="164" fontId="21" fillId="2" borderId="2" xfId="0" applyNumberFormat="1" applyFont="1" applyFill="1" applyBorder="1" applyAlignment="1" applyProtection="1">
      <alignment horizontal="right"/>
    </xf>
    <xf numFmtId="0" fontId="21" fillId="2" borderId="2" xfId="0" applyFont="1" applyFill="1" applyBorder="1" applyAlignment="1" applyProtection="1">
      <alignment horizontal="left" wrapText="1"/>
    </xf>
    <xf numFmtId="0" fontId="0" fillId="2" borderId="0" xfId="0" applyFill="1" applyProtection="1"/>
    <xf numFmtId="166" fontId="12" fillId="2" borderId="2" xfId="0" applyNumberFormat="1" applyFont="1" applyFill="1" applyBorder="1" applyAlignment="1" applyProtection="1">
      <alignment horizontal="right"/>
    </xf>
    <xf numFmtId="0" fontId="18" fillId="2" borderId="2" xfId="0" applyFont="1" applyFill="1" applyBorder="1" applyAlignment="1" applyProtection="1">
      <alignment horizontal="left" wrapText="1"/>
    </xf>
    <xf numFmtId="2" fontId="9" fillId="2" borderId="2" xfId="0" applyNumberFormat="1" applyFont="1" applyFill="1" applyBorder="1" applyAlignment="1" applyProtection="1"/>
    <xf numFmtId="166" fontId="18" fillId="2" borderId="2" xfId="0" applyNumberFormat="1" applyFont="1" applyFill="1" applyBorder="1" applyAlignment="1" applyProtection="1">
      <alignment horizontal="right"/>
    </xf>
    <xf numFmtId="166" fontId="18" fillId="2" borderId="2" xfId="0" applyNumberFormat="1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wrapText="1"/>
    </xf>
    <xf numFmtId="165" fontId="6" fillId="2" borderId="2" xfId="0" applyNumberFormat="1" applyFont="1" applyFill="1" applyBorder="1" applyAlignment="1" applyProtection="1">
      <alignment horizontal="right"/>
    </xf>
    <xf numFmtId="167" fontId="7" fillId="2" borderId="2" xfId="0" applyNumberFormat="1" applyFont="1" applyFill="1" applyBorder="1" applyAlignment="1" applyProtection="1">
      <alignment horizontal="right"/>
    </xf>
    <xf numFmtId="2" fontId="12" fillId="2" borderId="2" xfId="0" applyNumberFormat="1" applyFont="1" applyFill="1" applyBorder="1" applyAlignment="1" applyProtection="1">
      <alignment horizontal="right" wrapText="1"/>
    </xf>
    <xf numFmtId="166" fontId="10" fillId="2" borderId="2" xfId="0" applyNumberFormat="1" applyFont="1" applyFill="1" applyBorder="1" applyAlignment="1" applyProtection="1">
      <alignment horizontal="right"/>
    </xf>
    <xf numFmtId="0" fontId="11" fillId="2" borderId="2" xfId="0" applyFont="1" applyFill="1" applyBorder="1" applyAlignment="1" applyProtection="1">
      <alignment horizontal="left" vertical="top"/>
    </xf>
    <xf numFmtId="0" fontId="11" fillId="2" borderId="0" xfId="0" applyFont="1" applyFill="1" applyAlignment="1" applyProtection="1">
      <alignment horizontal="left" vertical="top"/>
    </xf>
    <xf numFmtId="164" fontId="9" fillId="2" borderId="2" xfId="0" applyNumberFormat="1" applyFont="1" applyFill="1" applyBorder="1" applyAlignment="1" applyProtection="1">
      <alignment horizontal="right"/>
    </xf>
    <xf numFmtId="2" fontId="9" fillId="2" borderId="2" xfId="0" applyNumberFormat="1" applyFont="1" applyFill="1" applyBorder="1" applyAlignment="1" applyProtection="1">
      <alignment horizontal="right" wrapText="1"/>
    </xf>
    <xf numFmtId="0" fontId="5" fillId="2" borderId="2" xfId="0" applyFont="1" applyFill="1" applyBorder="1" applyAlignment="1" applyProtection="1">
      <alignment horizontal="center" vertical="top"/>
    </xf>
    <xf numFmtId="0" fontId="17" fillId="2" borderId="2" xfId="0" applyFont="1" applyFill="1" applyBorder="1" applyAlignment="1" applyProtection="1">
      <alignment horizontal="left" vertical="top"/>
    </xf>
    <xf numFmtId="2" fontId="21" fillId="2" borderId="2" xfId="0" applyNumberFormat="1" applyFont="1" applyFill="1" applyBorder="1" applyAlignment="1" applyProtection="1">
      <alignment horizontal="right"/>
    </xf>
    <xf numFmtId="164" fontId="10" fillId="2" borderId="2" xfId="0" applyNumberFormat="1" applyFont="1" applyFill="1" applyBorder="1" applyAlignment="1" applyProtection="1">
      <alignment horizontal="right"/>
    </xf>
    <xf numFmtId="0" fontId="10" fillId="2" borderId="2" xfId="0" applyFont="1" applyFill="1" applyBorder="1" applyAlignment="1" applyProtection="1">
      <alignment horizontal="left" wrapText="1"/>
    </xf>
    <xf numFmtId="0" fontId="11" fillId="3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0" fillId="0" borderId="0" xfId="0" applyFont="1" applyFill="1" applyAlignment="1" applyProtection="1">
      <alignment horizontal="left" vertical="top"/>
    </xf>
    <xf numFmtId="2" fontId="5" fillId="2" borderId="0" xfId="0" applyNumberFormat="1" applyFont="1" applyFill="1" applyAlignment="1" applyProtection="1">
      <alignment horizontal="left" vertical="top"/>
    </xf>
    <xf numFmtId="0" fontId="1" fillId="2" borderId="0" xfId="0" applyFont="1" applyFill="1" applyAlignment="1" applyProtection="1">
      <alignment horizontal="left" vertical="top"/>
    </xf>
    <xf numFmtId="2" fontId="7" fillId="2" borderId="2" xfId="0" applyNumberFormat="1" applyFont="1" applyFill="1" applyBorder="1" applyAlignment="1" applyProtection="1"/>
    <xf numFmtId="0" fontId="9" fillId="2" borderId="2" xfId="3" applyFont="1" applyFill="1" applyBorder="1" applyAlignment="1" applyProtection="1">
      <alignment horizontal="left" wrapText="1"/>
    </xf>
    <xf numFmtId="0" fontId="11" fillId="0" borderId="0" xfId="0" applyFont="1" applyAlignment="1" applyProtection="1">
      <alignment horizontal="left" vertical="top"/>
    </xf>
    <xf numFmtId="2" fontId="10" fillId="2" borderId="2" xfId="0" applyNumberFormat="1" applyFont="1" applyFill="1" applyBorder="1" applyAlignment="1" applyProtection="1">
      <alignment horizontal="right"/>
    </xf>
    <xf numFmtId="49" fontId="15" fillId="2" borderId="2" xfId="2" applyNumberFormat="1" applyFont="1" applyFill="1" applyBorder="1" applyAlignment="1" applyProtection="1">
      <alignment horizontal="left"/>
    </xf>
    <xf numFmtId="4" fontId="15" fillId="2" borderId="2" xfId="2" applyNumberFormat="1" applyFont="1" applyFill="1" applyBorder="1" applyAlignment="1" applyProtection="1">
      <alignment horizontal="right"/>
    </xf>
    <xf numFmtId="0" fontId="7" fillId="2" borderId="2" xfId="0" applyFont="1" applyFill="1" applyBorder="1" applyAlignment="1" applyProtection="1">
      <alignment horizontal="left"/>
    </xf>
    <xf numFmtId="0" fontId="11" fillId="0" borderId="0" xfId="0" applyFont="1" applyAlignment="1" applyProtection="1">
      <alignment horizontal="left"/>
    </xf>
    <xf numFmtId="164" fontId="13" fillId="2" borderId="0" xfId="0" applyNumberFormat="1" applyFont="1" applyFill="1" applyAlignment="1" applyProtection="1">
      <alignment horizontal="right"/>
    </xf>
    <xf numFmtId="0" fontId="13" fillId="2" borderId="0" xfId="0" applyFont="1" applyFill="1" applyAlignment="1" applyProtection="1">
      <alignment horizontal="left" wrapText="1"/>
    </xf>
    <xf numFmtId="165" fontId="13" fillId="2" borderId="0" xfId="0" applyNumberFormat="1" applyFont="1" applyFill="1" applyAlignment="1" applyProtection="1">
      <alignment horizontal="right"/>
    </xf>
    <xf numFmtId="166" fontId="13" fillId="2" borderId="0" xfId="0" applyNumberFormat="1" applyFont="1" applyFill="1" applyAlignment="1" applyProtection="1">
      <alignment horizontal="right"/>
    </xf>
    <xf numFmtId="164" fontId="6" fillId="0" borderId="3" xfId="0" applyNumberFormat="1" applyFont="1" applyFill="1" applyBorder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/>
    </xf>
    <xf numFmtId="164" fontId="6" fillId="0" borderId="5" xfId="0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left"/>
    </xf>
    <xf numFmtId="0" fontId="12" fillId="0" borderId="4" xfId="0" applyFont="1" applyFill="1" applyBorder="1" applyAlignment="1" applyProtection="1">
      <alignment horizontal="center"/>
    </xf>
    <xf numFmtId="165" fontId="12" fillId="0" borderId="4" xfId="0" applyNumberFormat="1" applyFont="1" applyFill="1" applyBorder="1" applyAlignment="1" applyProtection="1">
      <alignment horizontal="right"/>
    </xf>
    <xf numFmtId="166" fontId="7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</xf>
    <xf numFmtId="166" fontId="18" fillId="0" borderId="0" xfId="0" applyNumberFormat="1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center"/>
    </xf>
    <xf numFmtId="165" fontId="12" fillId="0" borderId="0" xfId="0" applyNumberFormat="1" applyFont="1" applyFill="1" applyBorder="1" applyAlignment="1" applyProtection="1">
      <alignment horizontal="right"/>
    </xf>
    <xf numFmtId="166" fontId="7" fillId="0" borderId="0" xfId="0" applyNumberFormat="1" applyFont="1" applyFill="1" applyBorder="1" applyAlignment="1" applyProtection="1">
      <alignment horizontal="right"/>
    </xf>
    <xf numFmtId="166" fontId="6" fillId="0" borderId="0" xfId="0" applyNumberFormat="1" applyFont="1" applyFill="1" applyBorder="1" applyAlignment="1" applyProtection="1">
      <alignment horizontal="right"/>
    </xf>
    <xf numFmtId="0" fontId="15" fillId="2" borderId="0" xfId="2" applyFont="1" applyFill="1" applyAlignment="1" applyProtection="1">
      <alignment vertical="center"/>
    </xf>
    <xf numFmtId="49" fontId="15" fillId="2" borderId="0" xfId="2" applyNumberFormat="1" applyFont="1" applyFill="1" applyAlignment="1" applyProtection="1">
      <alignment vertical="center"/>
    </xf>
    <xf numFmtId="166" fontId="7" fillId="2" borderId="0" xfId="0" applyNumberFormat="1" applyFont="1" applyFill="1" applyBorder="1" applyAlignment="1" applyProtection="1">
      <alignment horizontal="center"/>
    </xf>
    <xf numFmtId="0" fontId="15" fillId="2" borderId="0" xfId="2" applyFont="1" applyFill="1" applyAlignment="1" applyProtection="1">
      <alignment vertical="center" wrapText="1"/>
    </xf>
    <xf numFmtId="0" fontId="0" fillId="2" borderId="0" xfId="0" applyFill="1" applyAlignment="1" applyProtection="1">
      <alignment vertical="center" wrapText="1"/>
    </xf>
    <xf numFmtId="166" fontId="7" fillId="2" borderId="0" xfId="0" applyNumberFormat="1" applyFont="1" applyFill="1" applyBorder="1" applyAlignment="1" applyProtection="1">
      <alignment horizontal="right"/>
    </xf>
    <xf numFmtId="0" fontId="5" fillId="2" borderId="0" xfId="1" applyFill="1" applyAlignment="1" applyProtection="1">
      <alignment vertical="center" wrapText="1"/>
    </xf>
    <xf numFmtId="0" fontId="5" fillId="2" borderId="0" xfId="0" applyFont="1" applyFill="1" applyAlignment="1" applyProtection="1">
      <alignment vertical="center" wrapText="1"/>
    </xf>
    <xf numFmtId="0" fontId="15" fillId="2" borderId="0" xfId="2" applyFont="1" applyFill="1" applyAlignment="1" applyProtection="1">
      <alignment horizontal="center" vertical="center" wrapText="1"/>
    </xf>
    <xf numFmtId="0" fontId="15" fillId="2" borderId="0" xfId="2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164" fontId="12" fillId="0" borderId="0" xfId="0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wrapText="1"/>
    </xf>
    <xf numFmtId="0" fontId="12" fillId="0" borderId="0" xfId="0" applyFont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12" fillId="0" borderId="0" xfId="0" applyFont="1" applyBorder="1" applyAlignment="1" applyProtection="1">
      <alignment horizontal="center" wrapText="1"/>
    </xf>
    <xf numFmtId="165" fontId="12" fillId="0" borderId="0" xfId="0" applyNumberFormat="1" applyFont="1" applyBorder="1" applyAlignment="1" applyProtection="1">
      <alignment horizontal="right"/>
    </xf>
    <xf numFmtId="166" fontId="12" fillId="0" borderId="0" xfId="0" applyNumberFormat="1" applyFont="1" applyBorder="1" applyAlignment="1" applyProtection="1">
      <alignment horizontal="right"/>
    </xf>
    <xf numFmtId="166" fontId="7" fillId="0" borderId="0" xfId="0" applyNumberFormat="1" applyFont="1" applyBorder="1" applyAlignment="1" applyProtection="1">
      <alignment horizontal="right"/>
    </xf>
    <xf numFmtId="0" fontId="15" fillId="0" borderId="0" xfId="2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5" fillId="0" borderId="0" xfId="2" applyFont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5" fillId="0" borderId="0" xfId="2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166" fontId="7" fillId="2" borderId="2" xfId="16" applyNumberFormat="1" applyFont="1" applyFill="1" applyBorder="1" applyAlignment="1" applyProtection="1">
      <alignment horizontal="right"/>
      <protection locked="0"/>
    </xf>
  </cellXfs>
  <cellStyles count="17"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3" xfId="7"/>
    <cellStyle name="Normální 3 2" xfId="8"/>
    <cellStyle name="Normální 4" xfId="9"/>
    <cellStyle name="Normální 5" xfId="10"/>
    <cellStyle name="Normální 6" xfId="11"/>
    <cellStyle name="Normální 7" xfId="12"/>
    <cellStyle name="Normální 8" xfId="3"/>
    <cellStyle name="normální 9" xfId="16"/>
    <cellStyle name="normální_POL.XLS" xfId="2"/>
    <cellStyle name="Styl 1" xfId="13"/>
    <cellStyle name="Währung" xfId="14"/>
    <cellStyle name="標準_IPS alpha BOQ ME forms detail_Mechanical_El." xfId="1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H278"/>
  <sheetViews>
    <sheetView tabSelected="1" zoomScaleNormal="100" workbookViewId="0"/>
  </sheetViews>
  <sheetFormatPr defaultRowHeight="15"/>
  <cols>
    <col min="1" max="2" width="4.7109375" style="14" customWidth="1"/>
    <col min="3" max="3" width="14.5703125" style="14" customWidth="1"/>
    <col min="4" max="4" width="63.42578125" style="13" customWidth="1"/>
    <col min="5" max="5" width="7.7109375" style="14" customWidth="1"/>
    <col min="6" max="6" width="9.7109375" style="14" customWidth="1"/>
    <col min="7" max="7" width="11.7109375" style="14" customWidth="1"/>
    <col min="8" max="8" width="15.7109375" style="14" customWidth="1"/>
    <col min="9" max="9" width="16.85546875" style="14" customWidth="1"/>
    <col min="10" max="16384" width="9.140625" style="14"/>
  </cols>
  <sheetData>
    <row r="1" spans="1:26" s="12" customFormat="1" ht="20.25" customHeight="1">
      <c r="A1" s="1" t="s">
        <v>290</v>
      </c>
      <c r="B1" s="5"/>
      <c r="C1" s="5"/>
      <c r="D1" s="5"/>
      <c r="E1" s="5"/>
      <c r="F1" s="5"/>
      <c r="G1" s="5"/>
      <c r="H1" s="5"/>
    </row>
    <row r="2" spans="1:26" ht="13.5" customHeight="1">
      <c r="A2" s="6" t="s">
        <v>199</v>
      </c>
      <c r="B2" s="3"/>
      <c r="C2" s="3"/>
      <c r="E2" s="13"/>
      <c r="F2" s="13"/>
      <c r="G2" s="13"/>
      <c r="H2" s="13"/>
      <c r="I2" s="13"/>
    </row>
    <row r="3" spans="1:26" ht="13.5" customHeight="1">
      <c r="A3" s="7" t="s">
        <v>217</v>
      </c>
      <c r="B3" s="3"/>
      <c r="C3" s="3"/>
      <c r="D3" s="3"/>
      <c r="E3" s="3"/>
      <c r="F3" s="2"/>
      <c r="G3" s="2"/>
      <c r="H3" s="15"/>
      <c r="I3" s="15"/>
    </row>
    <row r="4" spans="1:26">
      <c r="A4" s="3"/>
      <c r="B4" s="3"/>
      <c r="C4" s="3"/>
      <c r="D4" s="3"/>
      <c r="E4" s="3"/>
      <c r="F4" s="3"/>
      <c r="G4" s="2"/>
      <c r="H4" s="2"/>
      <c r="I4" s="12"/>
    </row>
    <row r="5" spans="1:26" ht="22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26">
      <c r="A6" s="4" t="s">
        <v>9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>
        <v>8</v>
      </c>
      <c r="I6" s="4">
        <v>9</v>
      </c>
    </row>
    <row r="7" spans="1:26" s="20" customFormat="1" ht="21" customHeight="1">
      <c r="A7" s="16"/>
      <c r="B7" s="17"/>
      <c r="C7" s="17" t="s">
        <v>45</v>
      </c>
      <c r="D7" s="17" t="s">
        <v>46</v>
      </c>
      <c r="E7" s="17"/>
      <c r="F7" s="18"/>
      <c r="G7" s="19"/>
      <c r="H7" s="19">
        <f>H8+H38+H42+H62+H32</f>
        <v>0</v>
      </c>
    </row>
    <row r="8" spans="1:26" s="20" customFormat="1" ht="13.5" customHeight="1">
      <c r="A8" s="21"/>
      <c r="B8" s="22"/>
      <c r="C8" s="22">
        <v>1</v>
      </c>
      <c r="D8" s="22" t="s">
        <v>47</v>
      </c>
      <c r="E8" s="22"/>
      <c r="F8" s="23"/>
      <c r="G8" s="24"/>
      <c r="H8" s="24">
        <f>SUM(H9:H31)</f>
        <v>0</v>
      </c>
      <c r="I8" s="25"/>
    </row>
    <row r="9" spans="1:26" s="31" customFormat="1" ht="13.5" customHeight="1">
      <c r="A9" s="26">
        <v>1</v>
      </c>
      <c r="B9" s="27">
        <v>115</v>
      </c>
      <c r="C9" s="27">
        <v>115101201</v>
      </c>
      <c r="D9" s="27" t="s">
        <v>79</v>
      </c>
      <c r="E9" s="27" t="s">
        <v>80</v>
      </c>
      <c r="F9" s="28">
        <v>15</v>
      </c>
      <c r="G9" s="8"/>
      <c r="H9" s="29">
        <f>F9*G9</f>
        <v>0</v>
      </c>
      <c r="I9" s="30" t="s">
        <v>174</v>
      </c>
    </row>
    <row r="10" spans="1:26" s="31" customFormat="1" ht="13.5" customHeight="1">
      <c r="A10" s="26">
        <v>2</v>
      </c>
      <c r="B10" s="27">
        <v>115</v>
      </c>
      <c r="C10" s="27">
        <v>115101301</v>
      </c>
      <c r="D10" s="27" t="s">
        <v>81</v>
      </c>
      <c r="E10" s="27" t="s">
        <v>82</v>
      </c>
      <c r="F10" s="28">
        <v>2</v>
      </c>
      <c r="G10" s="8"/>
      <c r="H10" s="29">
        <f>F10*G10</f>
        <v>0</v>
      </c>
      <c r="I10" s="30" t="s">
        <v>174</v>
      </c>
    </row>
    <row r="11" spans="1:26" s="33" customFormat="1" ht="13.5" customHeight="1">
      <c r="A11" s="26">
        <v>3</v>
      </c>
      <c r="B11" s="27" t="s">
        <v>48</v>
      </c>
      <c r="C11" s="27">
        <v>132201101</v>
      </c>
      <c r="D11" s="27" t="s">
        <v>49</v>
      </c>
      <c r="E11" s="27" t="s">
        <v>50</v>
      </c>
      <c r="F11" s="32">
        <f>F12</f>
        <v>89.795200000000008</v>
      </c>
      <c r="G11" s="8"/>
      <c r="H11" s="29">
        <f>F11*G11</f>
        <v>0</v>
      </c>
      <c r="I11" s="30" t="s">
        <v>174</v>
      </c>
      <c r="K11" s="34"/>
    </row>
    <row r="12" spans="1:26" s="38" customFormat="1" ht="23.25" customHeight="1">
      <c r="A12" s="26"/>
      <c r="B12" s="27"/>
      <c r="C12" s="35"/>
      <c r="D12" s="35" t="s">
        <v>253</v>
      </c>
      <c r="E12" s="35"/>
      <c r="F12" s="36">
        <f>(94.985+9.471+1.188+6.6)*0.8*1</f>
        <v>89.795200000000008</v>
      </c>
      <c r="G12" s="37"/>
      <c r="H12" s="37"/>
      <c r="I12" s="30"/>
    </row>
    <row r="13" spans="1:26" s="33" customFormat="1" ht="13.5" customHeight="1">
      <c r="A13" s="26">
        <v>4</v>
      </c>
      <c r="B13" s="27" t="s">
        <v>48</v>
      </c>
      <c r="C13" s="27">
        <v>132201209</v>
      </c>
      <c r="D13" s="27" t="s">
        <v>51</v>
      </c>
      <c r="E13" s="27" t="s">
        <v>50</v>
      </c>
      <c r="F13" s="32">
        <f>F14</f>
        <v>44.9</v>
      </c>
      <c r="G13" s="8"/>
      <c r="H13" s="29">
        <f>F13*G13</f>
        <v>0</v>
      </c>
      <c r="I13" s="30" t="s">
        <v>174</v>
      </c>
    </row>
    <row r="14" spans="1:26" s="38" customFormat="1" ht="13.5" customHeight="1">
      <c r="A14" s="26"/>
      <c r="B14" s="27"/>
      <c r="C14" s="35"/>
      <c r="D14" s="35" t="s">
        <v>254</v>
      </c>
      <c r="E14" s="35"/>
      <c r="F14" s="36">
        <f>89.8*0.5</f>
        <v>44.9</v>
      </c>
      <c r="G14" s="37"/>
      <c r="H14" s="37"/>
      <c r="I14" s="30"/>
    </row>
    <row r="15" spans="1:26" s="12" customFormat="1" ht="13.5" customHeight="1">
      <c r="A15" s="39">
        <v>5</v>
      </c>
      <c r="B15" s="40" t="s">
        <v>48</v>
      </c>
      <c r="C15" s="40">
        <v>139711101</v>
      </c>
      <c r="D15" s="40" t="s">
        <v>219</v>
      </c>
      <c r="E15" s="40" t="s">
        <v>50</v>
      </c>
      <c r="F15" s="41">
        <f>SUM(F17:F17)</f>
        <v>91.048000000000002</v>
      </c>
      <c r="G15" s="158"/>
      <c r="H15" s="42">
        <f>F15*G15</f>
        <v>0</v>
      </c>
      <c r="I15" s="30" t="s">
        <v>174</v>
      </c>
      <c r="J15" s="43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s="12" customFormat="1" ht="13.5" customHeight="1">
      <c r="A16" s="39"/>
      <c r="B16" s="40"/>
      <c r="C16" s="44"/>
      <c r="D16" s="44" t="s">
        <v>220</v>
      </c>
      <c r="E16" s="44"/>
      <c r="F16" s="45"/>
      <c r="G16" s="46"/>
      <c r="H16" s="46"/>
      <c r="I16" s="47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s="12" customFormat="1" ht="13.5" customHeight="1">
      <c r="A17" s="39"/>
      <c r="B17" s="40"/>
      <c r="C17" s="44"/>
      <c r="D17" s="35" t="s">
        <v>168</v>
      </c>
      <c r="E17" s="44"/>
      <c r="F17" s="48">
        <f>(103.8+4.84+5.17)*0.8*1</f>
        <v>91.048000000000002</v>
      </c>
      <c r="G17" s="46"/>
      <c r="H17" s="46"/>
      <c r="I17" s="47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s="20" customFormat="1" ht="13.5" customHeight="1">
      <c r="A18" s="26">
        <v>6</v>
      </c>
      <c r="B18" s="27">
        <v>161</v>
      </c>
      <c r="C18" s="27">
        <v>161101101</v>
      </c>
      <c r="D18" s="27" t="s">
        <v>52</v>
      </c>
      <c r="E18" s="27" t="s">
        <v>50</v>
      </c>
      <c r="F18" s="32">
        <f>F19</f>
        <v>89.795200000000008</v>
      </c>
      <c r="G18" s="8"/>
      <c r="H18" s="29">
        <f>F18*G18</f>
        <v>0</v>
      </c>
      <c r="I18" s="30" t="s">
        <v>174</v>
      </c>
      <c r="J18" s="49"/>
      <c r="K18" s="49"/>
      <c r="L18" s="50"/>
    </row>
    <row r="19" spans="1:26" s="20" customFormat="1" ht="13.5" customHeight="1">
      <c r="A19" s="26"/>
      <c r="B19" s="27"/>
      <c r="C19" s="27"/>
      <c r="D19" s="35" t="s">
        <v>100</v>
      </c>
      <c r="E19" s="27"/>
      <c r="F19" s="36">
        <f>F11</f>
        <v>89.795200000000008</v>
      </c>
      <c r="G19" s="29"/>
      <c r="H19" s="29"/>
      <c r="I19" s="30"/>
      <c r="J19" s="49"/>
      <c r="K19" s="49"/>
    </row>
    <row r="20" spans="1:26" s="12" customFormat="1" ht="13.5" customHeight="1">
      <c r="A20" s="51" t="s">
        <v>15</v>
      </c>
      <c r="B20" s="40" t="s">
        <v>48</v>
      </c>
      <c r="C20" s="27">
        <v>161101501</v>
      </c>
      <c r="D20" s="27" t="s">
        <v>221</v>
      </c>
      <c r="E20" s="27" t="s">
        <v>50</v>
      </c>
      <c r="F20" s="32">
        <f>F21</f>
        <v>91.048000000000002</v>
      </c>
      <c r="G20" s="8"/>
      <c r="H20" s="29">
        <f>F20*G20</f>
        <v>0</v>
      </c>
      <c r="I20" s="30" t="s">
        <v>174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s="12" customFormat="1" ht="13.5" customHeight="1">
      <c r="A21" s="51"/>
      <c r="B21" s="40"/>
      <c r="C21" s="27"/>
      <c r="D21" s="44" t="s">
        <v>222</v>
      </c>
      <c r="E21" s="27"/>
      <c r="F21" s="48">
        <f>(103.8+4.84+5.17)*0.8*1</f>
        <v>91.048000000000002</v>
      </c>
      <c r="G21" s="29"/>
      <c r="H21" s="29"/>
      <c r="I21" s="30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s="52" customFormat="1" ht="13.5" customHeight="1">
      <c r="A22" s="26">
        <v>8</v>
      </c>
      <c r="B22" s="27" t="s">
        <v>48</v>
      </c>
      <c r="C22" s="27" t="s">
        <v>53</v>
      </c>
      <c r="D22" s="27" t="s">
        <v>54</v>
      </c>
      <c r="E22" s="27" t="s">
        <v>50</v>
      </c>
      <c r="F22" s="32">
        <f>F23</f>
        <v>44.897600000000004</v>
      </c>
      <c r="G22" s="8"/>
      <c r="H22" s="29">
        <f>F22*G22</f>
        <v>0</v>
      </c>
      <c r="I22" s="30" t="s">
        <v>174</v>
      </c>
    </row>
    <row r="23" spans="1:26" s="53" customFormat="1" ht="26.25" customHeight="1">
      <c r="A23" s="26"/>
      <c r="B23" s="27"/>
      <c r="C23" s="35"/>
      <c r="D23" s="35" t="s">
        <v>255</v>
      </c>
      <c r="E23" s="35"/>
      <c r="F23" s="36">
        <f>(94.985+9.471+1.188+6.6)*0.8*0.5</f>
        <v>44.897600000000004</v>
      </c>
      <c r="G23" s="37"/>
      <c r="H23" s="37"/>
      <c r="I23" s="30"/>
    </row>
    <row r="24" spans="1:26" s="12" customFormat="1" ht="13.5" customHeight="1">
      <c r="A24" s="51" t="s">
        <v>60</v>
      </c>
      <c r="B24" s="40" t="s">
        <v>48</v>
      </c>
      <c r="C24" s="27">
        <v>174101102</v>
      </c>
      <c r="D24" s="27" t="s">
        <v>223</v>
      </c>
      <c r="E24" s="27" t="s">
        <v>50</v>
      </c>
      <c r="F24" s="32">
        <f>F25</f>
        <v>45.524000000000001</v>
      </c>
      <c r="G24" s="8"/>
      <c r="H24" s="29">
        <f>F24*G24</f>
        <v>0</v>
      </c>
      <c r="I24" s="30" t="s">
        <v>174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s="12" customFormat="1" ht="28.5" customHeight="1">
      <c r="A25" s="51"/>
      <c r="B25" s="40"/>
      <c r="C25" s="27"/>
      <c r="D25" s="35" t="s">
        <v>169</v>
      </c>
      <c r="E25" s="27"/>
      <c r="F25" s="48">
        <f>(103.8+4.84+5.17)*0.8*0.5</f>
        <v>45.524000000000001</v>
      </c>
      <c r="G25" s="29"/>
      <c r="H25" s="29"/>
      <c r="I25" s="30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s="54" customFormat="1" ht="13.5" customHeight="1">
      <c r="A26" s="26">
        <v>10</v>
      </c>
      <c r="B26" s="27" t="s">
        <v>48</v>
      </c>
      <c r="C26" s="27">
        <v>175111101</v>
      </c>
      <c r="D26" s="27" t="s">
        <v>55</v>
      </c>
      <c r="E26" s="27" t="s">
        <v>50</v>
      </c>
      <c r="F26" s="32">
        <f>F27+F28</f>
        <v>72.337280000000007</v>
      </c>
      <c r="G26" s="8"/>
      <c r="H26" s="29">
        <f>F26*G26</f>
        <v>0</v>
      </c>
      <c r="I26" s="30" t="s">
        <v>174</v>
      </c>
    </row>
    <row r="27" spans="1:26" s="38" customFormat="1" ht="13.5" customHeight="1">
      <c r="A27" s="26"/>
      <c r="B27" s="27"/>
      <c r="C27" s="35"/>
      <c r="D27" s="35" t="s">
        <v>170</v>
      </c>
      <c r="E27" s="35"/>
      <c r="F27" s="36">
        <f>(103.8+4.84+5.17)*0.8*0.4</f>
        <v>36.419200000000004</v>
      </c>
      <c r="G27" s="37"/>
      <c r="H27" s="37"/>
      <c r="I27" s="30"/>
    </row>
    <row r="28" spans="1:26" s="38" customFormat="1" ht="24.75" customHeight="1">
      <c r="A28" s="26"/>
      <c r="B28" s="27"/>
      <c r="C28" s="35"/>
      <c r="D28" s="35" t="s">
        <v>256</v>
      </c>
      <c r="E28" s="35"/>
      <c r="F28" s="36">
        <f>(94.985+9.471+1.188+6.6)*0.8*0.4</f>
        <v>35.918080000000003</v>
      </c>
      <c r="G28" s="37"/>
      <c r="H28" s="37"/>
      <c r="I28" s="30"/>
    </row>
    <row r="29" spans="1:26" s="54" customFormat="1" ht="13.5" customHeight="1">
      <c r="A29" s="55">
        <v>11</v>
      </c>
      <c r="B29" s="56" t="s">
        <v>48</v>
      </c>
      <c r="C29" s="56">
        <v>58333651</v>
      </c>
      <c r="D29" s="56" t="s">
        <v>56</v>
      </c>
      <c r="E29" s="56" t="s">
        <v>57</v>
      </c>
      <c r="F29" s="57">
        <f>F31+F30</f>
        <v>144.68</v>
      </c>
      <c r="G29" s="10"/>
      <c r="H29" s="58">
        <f>F29*G29</f>
        <v>0</v>
      </c>
      <c r="I29" s="59" t="s">
        <v>174</v>
      </c>
    </row>
    <row r="30" spans="1:26" s="38" customFormat="1" ht="13.5" customHeight="1">
      <c r="A30" s="55"/>
      <c r="B30" s="56"/>
      <c r="C30" s="60"/>
      <c r="D30" s="60" t="s">
        <v>171</v>
      </c>
      <c r="E30" s="60"/>
      <c r="F30" s="61">
        <f>36.42*2</f>
        <v>72.84</v>
      </c>
      <c r="G30" s="62"/>
      <c r="H30" s="62"/>
      <c r="I30" s="59"/>
    </row>
    <row r="31" spans="1:26" s="38" customFormat="1" ht="13.5" customHeight="1">
      <c r="A31" s="55"/>
      <c r="B31" s="56"/>
      <c r="C31" s="60"/>
      <c r="D31" s="60" t="s">
        <v>257</v>
      </c>
      <c r="E31" s="60"/>
      <c r="F31" s="61">
        <f>35.92*2</f>
        <v>71.84</v>
      </c>
      <c r="G31" s="62"/>
      <c r="H31" s="62"/>
      <c r="I31" s="59"/>
    </row>
    <row r="32" spans="1:26" s="20" customFormat="1" ht="13.5" customHeight="1">
      <c r="A32" s="26"/>
      <c r="B32" s="27"/>
      <c r="C32" s="22">
        <v>3</v>
      </c>
      <c r="D32" s="22" t="s">
        <v>161</v>
      </c>
      <c r="E32" s="22"/>
      <c r="F32" s="23"/>
      <c r="G32" s="24"/>
      <c r="H32" s="24">
        <f>SUM(H33:H36)</f>
        <v>0</v>
      </c>
      <c r="I32" s="30"/>
    </row>
    <row r="33" spans="1:13" s="20" customFormat="1" ht="13.5" customHeight="1">
      <c r="A33" s="26">
        <v>12</v>
      </c>
      <c r="B33" s="27">
        <v>451</v>
      </c>
      <c r="C33" s="27" t="s">
        <v>162</v>
      </c>
      <c r="D33" s="27" t="s">
        <v>163</v>
      </c>
      <c r="E33" s="27" t="s">
        <v>114</v>
      </c>
      <c r="F33" s="32">
        <f>F34</f>
        <v>14.52</v>
      </c>
      <c r="G33" s="8"/>
      <c r="H33" s="29">
        <f>F33*G33</f>
        <v>0</v>
      </c>
      <c r="I33" s="30" t="s">
        <v>175</v>
      </c>
    </row>
    <row r="34" spans="1:13" s="53" customFormat="1" ht="13.5" customHeight="1">
      <c r="A34" s="26"/>
      <c r="B34" s="27"/>
      <c r="C34" s="35"/>
      <c r="D34" s="35" t="s">
        <v>97</v>
      </c>
      <c r="E34" s="35"/>
      <c r="F34" s="36">
        <v>14.52</v>
      </c>
      <c r="G34" s="37"/>
      <c r="H34" s="37"/>
      <c r="I34" s="30"/>
    </row>
    <row r="35" spans="1:13" s="53" customFormat="1" ht="13.5" customHeight="1">
      <c r="A35" s="26"/>
      <c r="B35" s="27"/>
      <c r="C35" s="35"/>
      <c r="D35" s="35" t="s">
        <v>165</v>
      </c>
      <c r="E35" s="35"/>
      <c r="F35" s="36"/>
      <c r="G35" s="37"/>
      <c r="H35" s="37"/>
      <c r="I35" s="30"/>
    </row>
    <row r="36" spans="1:13" s="66" customFormat="1" ht="36.75" customHeight="1">
      <c r="A36" s="26"/>
      <c r="B36" s="63"/>
      <c r="C36" s="27"/>
      <c r="D36" s="35" t="s">
        <v>164</v>
      </c>
      <c r="E36" s="27"/>
      <c r="F36" s="64"/>
      <c r="G36" s="29"/>
      <c r="H36" s="29"/>
      <c r="I36" s="25"/>
      <c r="J36" s="65"/>
      <c r="K36" s="65"/>
      <c r="L36" s="65"/>
    </row>
    <row r="37" spans="1:13" s="53" customFormat="1" ht="13.5" customHeight="1">
      <c r="A37" s="26"/>
      <c r="B37" s="27"/>
      <c r="C37" s="35"/>
      <c r="D37" s="35" t="s">
        <v>173</v>
      </c>
      <c r="E37" s="35"/>
      <c r="F37" s="36"/>
      <c r="G37" s="37"/>
      <c r="H37" s="37"/>
      <c r="I37" s="30"/>
    </row>
    <row r="38" spans="1:13" s="20" customFormat="1" ht="13.5" customHeight="1">
      <c r="A38" s="26"/>
      <c r="B38" s="27"/>
      <c r="C38" s="22">
        <v>4</v>
      </c>
      <c r="D38" s="22" t="s">
        <v>58</v>
      </c>
      <c r="E38" s="22"/>
      <c r="F38" s="23"/>
      <c r="G38" s="24"/>
      <c r="H38" s="24">
        <f>SUM(H39:H40)</f>
        <v>0</v>
      </c>
      <c r="I38" s="30"/>
    </row>
    <row r="39" spans="1:13" s="20" customFormat="1" ht="13.5" customHeight="1">
      <c r="A39" s="26">
        <v>13</v>
      </c>
      <c r="B39" s="27">
        <v>451</v>
      </c>
      <c r="C39" s="27">
        <v>451572111</v>
      </c>
      <c r="D39" s="27" t="s">
        <v>59</v>
      </c>
      <c r="E39" s="27" t="s">
        <v>50</v>
      </c>
      <c r="F39" s="32">
        <f>F40+F41</f>
        <v>18.084320000000002</v>
      </c>
      <c r="G39" s="8"/>
      <c r="H39" s="29">
        <f>F39*G39</f>
        <v>0</v>
      </c>
      <c r="I39" s="30" t="s">
        <v>174</v>
      </c>
    </row>
    <row r="40" spans="1:13" s="53" customFormat="1" ht="13.5" customHeight="1">
      <c r="A40" s="26"/>
      <c r="B40" s="27"/>
      <c r="C40" s="35"/>
      <c r="D40" s="35" t="s">
        <v>172</v>
      </c>
      <c r="E40" s="35"/>
      <c r="F40" s="36">
        <f>(103.8+4.84+5.17)*0.8*0.1</f>
        <v>9.1048000000000009</v>
      </c>
      <c r="G40" s="37"/>
      <c r="H40" s="37"/>
      <c r="I40" s="30"/>
    </row>
    <row r="41" spans="1:13" s="53" customFormat="1" ht="23.25" customHeight="1">
      <c r="A41" s="26"/>
      <c r="B41" s="27"/>
      <c r="C41" s="35"/>
      <c r="D41" s="35" t="s">
        <v>258</v>
      </c>
      <c r="E41" s="35"/>
      <c r="F41" s="36">
        <f>(94.985+9.471+1.188+6.6)*0.8*0.1</f>
        <v>8.9795200000000008</v>
      </c>
      <c r="G41" s="37"/>
      <c r="H41" s="37"/>
      <c r="I41" s="30"/>
    </row>
    <row r="42" spans="1:13" s="20" customFormat="1" ht="13.5" customHeight="1">
      <c r="A42" s="21"/>
      <c r="B42" s="22"/>
      <c r="C42" s="22" t="s">
        <v>60</v>
      </c>
      <c r="D42" s="22" t="s">
        <v>61</v>
      </c>
      <c r="E42" s="22"/>
      <c r="F42" s="23"/>
      <c r="G42" s="24"/>
      <c r="H42" s="24">
        <f>SUM(H43:H48)+H54</f>
        <v>0</v>
      </c>
      <c r="I42" s="25"/>
    </row>
    <row r="43" spans="1:13" s="20" customFormat="1" ht="13.5" customHeight="1">
      <c r="A43" s="26">
        <v>14</v>
      </c>
      <c r="B43" s="27">
        <v>451</v>
      </c>
      <c r="C43" s="27" t="s">
        <v>196</v>
      </c>
      <c r="D43" s="27" t="s">
        <v>194</v>
      </c>
      <c r="E43" s="27" t="s">
        <v>23</v>
      </c>
      <c r="F43" s="32">
        <f>F44</f>
        <v>67.5</v>
      </c>
      <c r="G43" s="8"/>
      <c r="H43" s="29">
        <f>F43*G43</f>
        <v>0</v>
      </c>
      <c r="I43" s="30" t="s">
        <v>175</v>
      </c>
    </row>
    <row r="44" spans="1:13" s="53" customFormat="1" ht="13.5" customHeight="1">
      <c r="A44" s="26"/>
      <c r="B44" s="27"/>
      <c r="C44" s="35"/>
      <c r="D44" s="35" t="s">
        <v>156</v>
      </c>
      <c r="E44" s="35"/>
      <c r="F44" s="36">
        <v>67.5</v>
      </c>
      <c r="G44" s="37"/>
      <c r="H44" s="37"/>
      <c r="I44" s="30"/>
    </row>
    <row r="45" spans="1:13" s="53" customFormat="1" ht="13.5" customHeight="1">
      <c r="A45" s="26"/>
      <c r="B45" s="27"/>
      <c r="C45" s="35"/>
      <c r="D45" s="35" t="s">
        <v>165</v>
      </c>
      <c r="E45" s="35"/>
      <c r="F45" s="36"/>
      <c r="G45" s="37"/>
      <c r="H45" s="37"/>
      <c r="I45" s="30"/>
    </row>
    <row r="46" spans="1:13" s="66" customFormat="1" ht="24.75" customHeight="1">
      <c r="A46" s="26"/>
      <c r="B46" s="63"/>
      <c r="C46" s="27"/>
      <c r="D46" s="35" t="s">
        <v>195</v>
      </c>
      <c r="E46" s="27"/>
      <c r="F46" s="64"/>
      <c r="G46" s="29"/>
      <c r="H46" s="29"/>
      <c r="I46" s="25"/>
      <c r="J46" s="65"/>
      <c r="K46" s="65"/>
      <c r="L46" s="65"/>
    </row>
    <row r="47" spans="1:13" s="15" customFormat="1" ht="13.5" customHeight="1">
      <c r="A47" s="26">
        <v>15</v>
      </c>
      <c r="B47" s="63" t="s">
        <v>200</v>
      </c>
      <c r="C47" s="27" t="s">
        <v>201</v>
      </c>
      <c r="D47" s="27" t="s">
        <v>62</v>
      </c>
      <c r="E47" s="27" t="s">
        <v>50</v>
      </c>
      <c r="F47" s="32">
        <f>F48</f>
        <v>44.9</v>
      </c>
      <c r="G47" s="67">
        <f>SUM(H49:H53)/F47</f>
        <v>0</v>
      </c>
      <c r="H47" s="29">
        <f>F47*G47</f>
        <v>0</v>
      </c>
      <c r="I47" s="30" t="s">
        <v>175</v>
      </c>
      <c r="J47" s="68"/>
      <c r="K47" s="69"/>
      <c r="L47" s="69"/>
      <c r="M47" s="20"/>
    </row>
    <row r="48" spans="1:13" s="12" customFormat="1" ht="41.25" customHeight="1">
      <c r="A48" s="70"/>
      <c r="B48" s="71"/>
      <c r="C48" s="72"/>
      <c r="D48" s="35" t="s">
        <v>259</v>
      </c>
      <c r="E48" s="35"/>
      <c r="F48" s="36">
        <f>89.8-44.9</f>
        <v>44.9</v>
      </c>
      <c r="G48" s="29"/>
      <c r="H48" s="29"/>
      <c r="I48" s="45"/>
      <c r="J48" s="68"/>
      <c r="K48" s="73"/>
      <c r="L48" s="73"/>
      <c r="M48" s="20"/>
    </row>
    <row r="49" spans="1:26" s="12" customFormat="1" ht="13.5" customHeight="1">
      <c r="A49" s="74" t="s">
        <v>224</v>
      </c>
      <c r="B49" s="27"/>
      <c r="C49" s="27"/>
      <c r="D49" s="35" t="s">
        <v>202</v>
      </c>
      <c r="E49" s="75" t="s">
        <v>50</v>
      </c>
      <c r="F49" s="36">
        <f>F47</f>
        <v>44.9</v>
      </c>
      <c r="G49" s="9"/>
      <c r="H49" s="36">
        <f t="shared" ref="H49:H53" si="0">F49*G49</f>
        <v>0</v>
      </c>
      <c r="I49" s="45"/>
      <c r="J49" s="68"/>
      <c r="K49" s="68"/>
      <c r="L49" s="68"/>
      <c r="M49" s="20"/>
    </row>
    <row r="50" spans="1:26" s="12" customFormat="1" ht="13.5" customHeight="1">
      <c r="A50" s="74" t="s">
        <v>225</v>
      </c>
      <c r="B50" s="27"/>
      <c r="C50" s="27"/>
      <c r="D50" s="35" t="s">
        <v>203</v>
      </c>
      <c r="E50" s="75" t="s">
        <v>50</v>
      </c>
      <c r="F50" s="36">
        <f>F49</f>
        <v>44.9</v>
      </c>
      <c r="G50" s="9"/>
      <c r="H50" s="36">
        <f t="shared" si="0"/>
        <v>0</v>
      </c>
      <c r="I50" s="45"/>
      <c r="J50" s="68"/>
      <c r="K50" s="76"/>
      <c r="L50" s="20"/>
      <c r="M50" s="20"/>
    </row>
    <row r="51" spans="1:26" s="12" customFormat="1" ht="13.5" customHeight="1">
      <c r="A51" s="74" t="s">
        <v>226</v>
      </c>
      <c r="B51" s="27"/>
      <c r="C51" s="27"/>
      <c r="D51" s="35" t="s">
        <v>204</v>
      </c>
      <c r="E51" s="75" t="s">
        <v>50</v>
      </c>
      <c r="F51" s="36">
        <f>F50</f>
        <v>44.9</v>
      </c>
      <c r="G51" s="9"/>
      <c r="H51" s="36">
        <f t="shared" si="0"/>
        <v>0</v>
      </c>
      <c r="I51" s="45"/>
      <c r="J51" s="68"/>
      <c r="K51" s="76"/>
      <c r="L51" s="20"/>
      <c r="M51" s="20"/>
    </row>
    <row r="52" spans="1:26" s="12" customFormat="1" ht="13.5" customHeight="1">
      <c r="A52" s="74" t="s">
        <v>227</v>
      </c>
      <c r="B52" s="27"/>
      <c r="C52" s="27"/>
      <c r="D52" s="35" t="s">
        <v>205</v>
      </c>
      <c r="E52" s="75" t="s">
        <v>50</v>
      </c>
      <c r="F52" s="36">
        <f>F51</f>
        <v>44.9</v>
      </c>
      <c r="G52" s="9"/>
      <c r="H52" s="36">
        <f t="shared" si="0"/>
        <v>0</v>
      </c>
      <c r="I52" s="45"/>
      <c r="J52" s="68"/>
      <c r="K52" s="76"/>
      <c r="L52" s="20"/>
      <c r="M52" s="20"/>
    </row>
    <row r="53" spans="1:26" s="12" customFormat="1" ht="13.5" customHeight="1">
      <c r="A53" s="74" t="s">
        <v>228</v>
      </c>
      <c r="B53" s="27"/>
      <c r="C53" s="27"/>
      <c r="D53" s="35" t="s">
        <v>206</v>
      </c>
      <c r="E53" s="75" t="s">
        <v>50</v>
      </c>
      <c r="F53" s="36">
        <f>F52</f>
        <v>44.9</v>
      </c>
      <c r="G53" s="9"/>
      <c r="H53" s="36">
        <f t="shared" si="0"/>
        <v>0</v>
      </c>
      <c r="I53" s="45"/>
      <c r="J53" s="68"/>
      <c r="K53" s="76"/>
      <c r="L53" s="20"/>
      <c r="M53" s="20"/>
    </row>
    <row r="54" spans="1:26" s="12" customFormat="1" ht="13.5" customHeight="1">
      <c r="A54" s="26">
        <v>16</v>
      </c>
      <c r="B54" s="63" t="s">
        <v>229</v>
      </c>
      <c r="C54" s="27" t="s">
        <v>230</v>
      </c>
      <c r="D54" s="27" t="s">
        <v>231</v>
      </c>
      <c r="E54" s="27" t="s">
        <v>50</v>
      </c>
      <c r="F54" s="32">
        <f>F55</f>
        <v>45.529999999999994</v>
      </c>
      <c r="G54" s="67">
        <f>SUM(H56:H61)/F54</f>
        <v>0</v>
      </c>
      <c r="H54" s="29">
        <f>F54*G54</f>
        <v>0</v>
      </c>
      <c r="I54" s="30" t="s">
        <v>175</v>
      </c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s="12" customFormat="1" ht="48" customHeight="1">
      <c r="A55" s="70"/>
      <c r="B55" s="71"/>
      <c r="C55" s="72"/>
      <c r="D55" s="35" t="s">
        <v>233</v>
      </c>
      <c r="E55" s="35"/>
      <c r="F55" s="36">
        <f>91.05-45.52</f>
        <v>45.529999999999994</v>
      </c>
      <c r="G55" s="77"/>
      <c r="H55" s="29"/>
      <c r="I55" s="4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s="12" customFormat="1" ht="13.5" customHeight="1">
      <c r="A56" s="74" t="s">
        <v>234</v>
      </c>
      <c r="B56" s="27"/>
      <c r="C56" s="27"/>
      <c r="D56" s="35" t="s">
        <v>202</v>
      </c>
      <c r="E56" s="75" t="s">
        <v>50</v>
      </c>
      <c r="F56" s="36">
        <f>F54</f>
        <v>45.529999999999994</v>
      </c>
      <c r="G56" s="9"/>
      <c r="H56" s="36">
        <f t="shared" ref="H56:H61" si="1">F56*G56</f>
        <v>0</v>
      </c>
      <c r="I56" s="45"/>
      <c r="J56" s="68"/>
      <c r="K56" s="68"/>
      <c r="L56" s="68"/>
      <c r="M56" s="20"/>
    </row>
    <row r="57" spans="1:26" s="12" customFormat="1" ht="13.5" customHeight="1">
      <c r="A57" s="74" t="s">
        <v>235</v>
      </c>
      <c r="B57" s="27"/>
      <c r="C57" s="27"/>
      <c r="D57" s="35" t="s">
        <v>232</v>
      </c>
      <c r="E57" s="75" t="s">
        <v>50</v>
      </c>
      <c r="F57" s="36">
        <f>F56</f>
        <v>45.529999999999994</v>
      </c>
      <c r="G57" s="9"/>
      <c r="H57" s="36">
        <f t="shared" si="1"/>
        <v>0</v>
      </c>
      <c r="I57" s="45"/>
      <c r="J57" s="68"/>
      <c r="K57" s="76"/>
      <c r="L57" s="20"/>
      <c r="M57" s="20"/>
    </row>
    <row r="58" spans="1:26" s="12" customFormat="1" ht="13.5" customHeight="1">
      <c r="A58" s="74" t="s">
        <v>236</v>
      </c>
      <c r="B58" s="27"/>
      <c r="C58" s="27"/>
      <c r="D58" s="35" t="s">
        <v>203</v>
      </c>
      <c r="E58" s="75" t="s">
        <v>50</v>
      </c>
      <c r="F58" s="36">
        <f>F56</f>
        <v>45.529999999999994</v>
      </c>
      <c r="G58" s="9"/>
      <c r="H58" s="36">
        <f t="shared" si="1"/>
        <v>0</v>
      </c>
      <c r="I58" s="45"/>
      <c r="J58" s="68"/>
      <c r="K58" s="76"/>
      <c r="L58" s="20"/>
      <c r="M58" s="20"/>
    </row>
    <row r="59" spans="1:26" s="12" customFormat="1" ht="13.5" customHeight="1">
      <c r="A59" s="74" t="s">
        <v>237</v>
      </c>
      <c r="B59" s="27"/>
      <c r="C59" s="27"/>
      <c r="D59" s="35" t="s">
        <v>204</v>
      </c>
      <c r="E59" s="75" t="s">
        <v>50</v>
      </c>
      <c r="F59" s="36">
        <f>F58</f>
        <v>45.529999999999994</v>
      </c>
      <c r="G59" s="9"/>
      <c r="H59" s="36">
        <f t="shared" si="1"/>
        <v>0</v>
      </c>
      <c r="I59" s="45"/>
      <c r="J59" s="68"/>
      <c r="K59" s="76"/>
      <c r="L59" s="20"/>
      <c r="M59" s="20"/>
    </row>
    <row r="60" spans="1:26" s="12" customFormat="1" ht="13.5" customHeight="1">
      <c r="A60" s="74" t="s">
        <v>238</v>
      </c>
      <c r="B60" s="27"/>
      <c r="C60" s="27"/>
      <c r="D60" s="35" t="s">
        <v>205</v>
      </c>
      <c r="E60" s="75" t="s">
        <v>50</v>
      </c>
      <c r="F60" s="36">
        <f>F59</f>
        <v>45.529999999999994</v>
      </c>
      <c r="G60" s="9"/>
      <c r="H60" s="36">
        <f t="shared" si="1"/>
        <v>0</v>
      </c>
      <c r="I60" s="45"/>
      <c r="J60" s="68"/>
      <c r="K60" s="76"/>
      <c r="L60" s="20"/>
      <c r="M60" s="20"/>
    </row>
    <row r="61" spans="1:26" s="12" customFormat="1" ht="13.5" customHeight="1">
      <c r="A61" s="74" t="s">
        <v>239</v>
      </c>
      <c r="B61" s="27"/>
      <c r="C61" s="27"/>
      <c r="D61" s="35" t="s">
        <v>206</v>
      </c>
      <c r="E61" s="75" t="s">
        <v>50</v>
      </c>
      <c r="F61" s="36">
        <f>F60</f>
        <v>45.529999999999994</v>
      </c>
      <c r="G61" s="9"/>
      <c r="H61" s="36">
        <f t="shared" si="1"/>
        <v>0</v>
      </c>
      <c r="I61" s="45"/>
      <c r="J61" s="68"/>
      <c r="K61" s="76"/>
      <c r="L61" s="20"/>
      <c r="M61" s="20"/>
    </row>
    <row r="62" spans="1:26" s="68" customFormat="1" ht="13.5" customHeight="1">
      <c r="A62" s="26"/>
      <c r="B62" s="26"/>
      <c r="C62" s="22" t="s">
        <v>63</v>
      </c>
      <c r="D62" s="22" t="s">
        <v>64</v>
      </c>
      <c r="E62" s="22"/>
      <c r="F62" s="23"/>
      <c r="G62" s="24"/>
      <c r="H62" s="24">
        <f>SUM(H63:H65)</f>
        <v>0</v>
      </c>
      <c r="I62" s="45"/>
    </row>
    <row r="63" spans="1:26" s="52" customFormat="1" ht="13.5" customHeight="1">
      <c r="A63" s="26">
        <v>17</v>
      </c>
      <c r="B63" s="27">
        <v>998</v>
      </c>
      <c r="C63" s="27">
        <v>998011004</v>
      </c>
      <c r="D63" s="27" t="s">
        <v>197</v>
      </c>
      <c r="E63" s="27" t="s">
        <v>57</v>
      </c>
      <c r="F63" s="32">
        <v>199.642</v>
      </c>
      <c r="G63" s="8"/>
      <c r="H63" s="29">
        <f>F63*G63</f>
        <v>0</v>
      </c>
      <c r="I63" s="30" t="s">
        <v>174</v>
      </c>
    </row>
    <row r="64" spans="1:26" s="54" customFormat="1" ht="13.5" customHeight="1">
      <c r="A64" s="26">
        <v>18</v>
      </c>
      <c r="B64" s="27" t="s">
        <v>36</v>
      </c>
      <c r="C64" s="27" t="s">
        <v>115</v>
      </c>
      <c r="D64" s="27" t="s">
        <v>116</v>
      </c>
      <c r="E64" s="27" t="s">
        <v>80</v>
      </c>
      <c r="F64" s="32">
        <f>F65</f>
        <v>20</v>
      </c>
      <c r="G64" s="8"/>
      <c r="H64" s="29">
        <f>F64*G64</f>
        <v>0</v>
      </c>
      <c r="I64" s="30" t="s">
        <v>174</v>
      </c>
    </row>
    <row r="65" spans="1:11" s="53" customFormat="1" ht="25.5" customHeight="1">
      <c r="A65" s="26"/>
      <c r="B65" s="27"/>
      <c r="C65" s="78"/>
      <c r="D65" s="35" t="s">
        <v>117</v>
      </c>
      <c r="E65" s="78"/>
      <c r="F65" s="79">
        <v>20</v>
      </c>
      <c r="G65" s="80"/>
      <c r="H65" s="80"/>
      <c r="I65" s="81"/>
      <c r="J65" s="54"/>
    </row>
    <row r="66" spans="1:11" s="20" customFormat="1" ht="21" customHeight="1">
      <c r="A66" s="21"/>
      <c r="B66" s="21"/>
      <c r="C66" s="22" t="s">
        <v>21</v>
      </c>
      <c r="D66" s="22" t="s">
        <v>22</v>
      </c>
      <c r="E66" s="82"/>
      <c r="F66" s="83"/>
      <c r="G66" s="24"/>
      <c r="H66" s="24">
        <f>H67+H151+H192</f>
        <v>0</v>
      </c>
      <c r="I66" s="45"/>
    </row>
    <row r="67" spans="1:11" s="88" customFormat="1" ht="13.5" customHeight="1">
      <c r="A67" s="84"/>
      <c r="B67" s="26"/>
      <c r="C67" s="22">
        <v>721</v>
      </c>
      <c r="D67" s="22" t="s">
        <v>43</v>
      </c>
      <c r="E67" s="27"/>
      <c r="F67" s="85"/>
      <c r="G67" s="86"/>
      <c r="H67" s="24">
        <f>SUM(H68:H150)</f>
        <v>0</v>
      </c>
      <c r="I67" s="87"/>
      <c r="K67" s="54"/>
    </row>
    <row r="68" spans="1:11" s="54" customFormat="1" ht="13.5" customHeight="1">
      <c r="A68" s="26">
        <v>19</v>
      </c>
      <c r="B68" s="27">
        <v>721</v>
      </c>
      <c r="C68" s="27" t="s">
        <v>101</v>
      </c>
      <c r="D68" s="27" t="s">
        <v>150</v>
      </c>
      <c r="E68" s="27" t="s">
        <v>23</v>
      </c>
      <c r="F68" s="32">
        <f>F72+F71</f>
        <v>265.76400000000001</v>
      </c>
      <c r="G68" s="8"/>
      <c r="H68" s="29">
        <f>F68*G68</f>
        <v>0</v>
      </c>
      <c r="I68" s="30" t="s">
        <v>175</v>
      </c>
    </row>
    <row r="69" spans="1:11" s="53" customFormat="1" ht="13.5" customHeight="1">
      <c r="A69" s="89"/>
      <c r="B69" s="35"/>
      <c r="C69" s="35"/>
      <c r="D69" s="35" t="s">
        <v>83</v>
      </c>
      <c r="E69" s="35"/>
      <c r="F69" s="90"/>
      <c r="G69" s="37"/>
      <c r="H69" s="37"/>
      <c r="I69" s="91"/>
      <c r="J69" s="54"/>
    </row>
    <row r="70" spans="1:11" s="53" customFormat="1" ht="23.25" customHeight="1">
      <c r="A70" s="89"/>
      <c r="B70" s="35"/>
      <c r="C70" s="35"/>
      <c r="D70" s="35" t="s">
        <v>65</v>
      </c>
      <c r="E70" s="35"/>
      <c r="F70" s="92"/>
      <c r="G70" s="37"/>
      <c r="H70" s="37"/>
      <c r="I70" s="91"/>
      <c r="J70" s="54"/>
    </row>
    <row r="71" spans="1:11" s="53" customFormat="1" ht="13.5" customHeight="1">
      <c r="A71" s="26"/>
      <c r="B71" s="27"/>
      <c r="C71" s="35"/>
      <c r="D71" s="35" t="s">
        <v>84</v>
      </c>
      <c r="E71" s="35"/>
      <c r="F71" s="36">
        <f>137.654+3.41</f>
        <v>141.06399999999999</v>
      </c>
      <c r="G71" s="37"/>
      <c r="H71" s="37"/>
      <c r="I71" s="30"/>
      <c r="J71" s="54"/>
    </row>
    <row r="72" spans="1:11" s="53" customFormat="1" ht="13.5" customHeight="1">
      <c r="A72" s="26"/>
      <c r="B72" s="27"/>
      <c r="C72" s="35"/>
      <c r="D72" s="35" t="s">
        <v>85</v>
      </c>
      <c r="E72" s="35"/>
      <c r="F72" s="36">
        <f>113.7+4.4+6.6</f>
        <v>124.7</v>
      </c>
      <c r="G72" s="37"/>
      <c r="H72" s="37"/>
      <c r="I72" s="30"/>
      <c r="J72" s="54"/>
    </row>
    <row r="73" spans="1:11" s="54" customFormat="1" ht="18" customHeight="1">
      <c r="A73" s="26">
        <v>20</v>
      </c>
      <c r="B73" s="27">
        <v>721</v>
      </c>
      <c r="C73" s="27" t="s">
        <v>131</v>
      </c>
      <c r="D73" s="27" t="s">
        <v>102</v>
      </c>
      <c r="E73" s="27" t="s">
        <v>23</v>
      </c>
      <c r="F73" s="32">
        <f>F77+F76</f>
        <v>8.4699999999999989</v>
      </c>
      <c r="G73" s="8"/>
      <c r="H73" s="29">
        <f>F73*G73</f>
        <v>0</v>
      </c>
      <c r="I73" s="30" t="s">
        <v>175</v>
      </c>
    </row>
    <row r="74" spans="1:11" s="53" customFormat="1" ht="13.5" customHeight="1">
      <c r="A74" s="89"/>
      <c r="B74" s="35"/>
      <c r="C74" s="35"/>
      <c r="D74" s="35" t="s">
        <v>83</v>
      </c>
      <c r="E74" s="35"/>
      <c r="F74" s="90"/>
      <c r="G74" s="37"/>
      <c r="H74" s="37"/>
      <c r="I74" s="91"/>
      <c r="J74" s="54"/>
    </row>
    <row r="75" spans="1:11" s="53" customFormat="1" ht="23.25" customHeight="1">
      <c r="A75" s="89"/>
      <c r="B75" s="35"/>
      <c r="C75" s="35"/>
      <c r="D75" s="35" t="s">
        <v>65</v>
      </c>
      <c r="E75" s="35"/>
      <c r="F75" s="92"/>
      <c r="G75" s="37"/>
      <c r="H75" s="37"/>
      <c r="I75" s="91"/>
      <c r="J75" s="54"/>
    </row>
    <row r="76" spans="1:11" s="53" customFormat="1" ht="13.5" customHeight="1">
      <c r="A76" s="26"/>
      <c r="B76" s="27"/>
      <c r="C76" s="35"/>
      <c r="D76" s="35" t="s">
        <v>85</v>
      </c>
      <c r="E76" s="35"/>
      <c r="F76" s="36">
        <v>3.3</v>
      </c>
      <c r="G76" s="37"/>
      <c r="H76" s="37"/>
      <c r="I76" s="30"/>
      <c r="J76" s="54"/>
    </row>
    <row r="77" spans="1:11" s="53" customFormat="1" ht="13.5" customHeight="1">
      <c r="A77" s="26"/>
      <c r="B77" s="27"/>
      <c r="C77" s="35"/>
      <c r="D77" s="35" t="s">
        <v>84</v>
      </c>
      <c r="E77" s="35"/>
      <c r="F77" s="36">
        <v>5.17</v>
      </c>
      <c r="G77" s="37"/>
      <c r="H77" s="37"/>
      <c r="I77" s="30"/>
      <c r="J77" s="54"/>
    </row>
    <row r="78" spans="1:11" s="54" customFormat="1" ht="13.5" customHeight="1">
      <c r="A78" s="26">
        <v>21</v>
      </c>
      <c r="B78" s="27">
        <v>721</v>
      </c>
      <c r="C78" s="27" t="s">
        <v>132</v>
      </c>
      <c r="D78" s="27" t="s">
        <v>151</v>
      </c>
      <c r="E78" s="27" t="s">
        <v>23</v>
      </c>
      <c r="F78" s="32">
        <f>F81+F82</f>
        <v>15.510000000000002</v>
      </c>
      <c r="G78" s="8"/>
      <c r="H78" s="29">
        <f>F78*G78</f>
        <v>0</v>
      </c>
      <c r="I78" s="30" t="s">
        <v>175</v>
      </c>
    </row>
    <row r="79" spans="1:11" s="53" customFormat="1" ht="13.5" customHeight="1">
      <c r="A79" s="89"/>
      <c r="B79" s="35"/>
      <c r="C79" s="35"/>
      <c r="D79" s="35" t="s">
        <v>83</v>
      </c>
      <c r="E79" s="35"/>
      <c r="F79" s="90"/>
      <c r="G79" s="37"/>
      <c r="H79" s="37"/>
      <c r="I79" s="91"/>
      <c r="J79" s="54"/>
    </row>
    <row r="80" spans="1:11" s="53" customFormat="1" ht="23.25" customHeight="1">
      <c r="A80" s="89"/>
      <c r="B80" s="35"/>
      <c r="C80" s="35"/>
      <c r="D80" s="35" t="s">
        <v>65</v>
      </c>
      <c r="E80" s="35"/>
      <c r="F80" s="92"/>
      <c r="G80" s="37"/>
      <c r="H80" s="37"/>
      <c r="I80" s="91"/>
      <c r="J80" s="54"/>
    </row>
    <row r="81" spans="1:10" s="53" customFormat="1" ht="13.5" customHeight="1">
      <c r="A81" s="26"/>
      <c r="B81" s="27"/>
      <c r="C81" s="35"/>
      <c r="D81" s="35" t="s">
        <v>84</v>
      </c>
      <c r="E81" s="35"/>
      <c r="F81" s="36">
        <v>4.95</v>
      </c>
      <c r="G81" s="37"/>
      <c r="H81" s="37"/>
      <c r="I81" s="30"/>
      <c r="J81" s="54"/>
    </row>
    <row r="82" spans="1:10" s="53" customFormat="1" ht="13.5" customHeight="1">
      <c r="A82" s="26"/>
      <c r="B82" s="27"/>
      <c r="C82" s="35"/>
      <c r="D82" s="35" t="s">
        <v>85</v>
      </c>
      <c r="E82" s="35"/>
      <c r="F82" s="36">
        <v>10.56</v>
      </c>
      <c r="G82" s="37"/>
      <c r="H82" s="37"/>
      <c r="I82" s="30"/>
      <c r="J82" s="54"/>
    </row>
    <row r="83" spans="1:10" s="54" customFormat="1" ht="13.5" customHeight="1">
      <c r="A83" s="26">
        <v>22</v>
      </c>
      <c r="B83" s="27">
        <v>721</v>
      </c>
      <c r="C83" s="27" t="s">
        <v>133</v>
      </c>
      <c r="D83" s="27" t="s">
        <v>104</v>
      </c>
      <c r="E83" s="27" t="s">
        <v>23</v>
      </c>
      <c r="F83" s="32">
        <f>F85</f>
        <v>14.6</v>
      </c>
      <c r="G83" s="8"/>
      <c r="H83" s="29">
        <f>F83*G83</f>
        <v>0</v>
      </c>
      <c r="I83" s="30" t="s">
        <v>175</v>
      </c>
    </row>
    <row r="84" spans="1:10" s="53" customFormat="1" ht="13.5" customHeight="1">
      <c r="A84" s="89"/>
      <c r="B84" s="35"/>
      <c r="C84" s="35"/>
      <c r="D84" s="35" t="s">
        <v>66</v>
      </c>
      <c r="E84" s="35"/>
      <c r="F84" s="90"/>
      <c r="G84" s="37"/>
      <c r="H84" s="37"/>
      <c r="I84" s="91"/>
      <c r="J84" s="54"/>
    </row>
    <row r="85" spans="1:10" s="53" customFormat="1" ht="23.25" customHeight="1">
      <c r="A85" s="89"/>
      <c r="B85" s="35"/>
      <c r="C85" s="35"/>
      <c r="D85" s="35" t="s">
        <v>65</v>
      </c>
      <c r="E85" s="35"/>
      <c r="F85" s="93">
        <f>13.1+1.5</f>
        <v>14.6</v>
      </c>
      <c r="G85" s="37"/>
      <c r="H85" s="37"/>
      <c r="I85" s="91"/>
      <c r="J85" s="54"/>
    </row>
    <row r="86" spans="1:10" s="54" customFormat="1" ht="13.5" customHeight="1">
      <c r="A86" s="26">
        <v>23</v>
      </c>
      <c r="B86" s="27">
        <v>721</v>
      </c>
      <c r="C86" s="27" t="s">
        <v>134</v>
      </c>
      <c r="D86" s="27" t="s">
        <v>106</v>
      </c>
      <c r="E86" s="27" t="s">
        <v>23</v>
      </c>
      <c r="F86" s="32">
        <f>F88</f>
        <v>24.92</v>
      </c>
      <c r="G86" s="8"/>
      <c r="H86" s="29">
        <f>F86*G86</f>
        <v>0</v>
      </c>
      <c r="I86" s="30" t="s">
        <v>175</v>
      </c>
    </row>
    <row r="87" spans="1:10" s="53" customFormat="1" ht="13.5" customHeight="1">
      <c r="A87" s="89"/>
      <c r="B87" s="35"/>
      <c r="C87" s="35"/>
      <c r="D87" s="35" t="s">
        <v>66</v>
      </c>
      <c r="E87" s="35"/>
      <c r="F87" s="90"/>
      <c r="G87" s="37"/>
      <c r="H87" s="37"/>
      <c r="I87" s="91"/>
      <c r="J87" s="54"/>
    </row>
    <row r="88" spans="1:10" s="53" customFormat="1" ht="23.25" customHeight="1">
      <c r="A88" s="89"/>
      <c r="B88" s="35"/>
      <c r="C88" s="35"/>
      <c r="D88" s="35" t="s">
        <v>65</v>
      </c>
      <c r="E88" s="35"/>
      <c r="F88" s="93">
        <v>24.92</v>
      </c>
      <c r="G88" s="37"/>
      <c r="H88" s="37"/>
      <c r="I88" s="91"/>
      <c r="J88" s="54"/>
    </row>
    <row r="89" spans="1:10" s="54" customFormat="1" ht="13.5" customHeight="1">
      <c r="A89" s="26">
        <v>24</v>
      </c>
      <c r="B89" s="27">
        <v>721</v>
      </c>
      <c r="C89" s="27" t="s">
        <v>108</v>
      </c>
      <c r="D89" s="27" t="s">
        <v>107</v>
      </c>
      <c r="E89" s="27" t="s">
        <v>23</v>
      </c>
      <c r="F89" s="32">
        <f>F91</f>
        <v>99.363</v>
      </c>
      <c r="G89" s="8"/>
      <c r="H89" s="29">
        <f>F89*G89</f>
        <v>0</v>
      </c>
      <c r="I89" s="30" t="s">
        <v>175</v>
      </c>
    </row>
    <row r="90" spans="1:10" s="53" customFormat="1" ht="13.5" customHeight="1">
      <c r="A90" s="89"/>
      <c r="B90" s="35"/>
      <c r="C90" s="35"/>
      <c r="D90" s="35" t="s">
        <v>66</v>
      </c>
      <c r="E90" s="35"/>
      <c r="F90" s="90"/>
      <c r="G90" s="37"/>
      <c r="H90" s="37"/>
      <c r="I90" s="91"/>
      <c r="J90" s="54"/>
    </row>
    <row r="91" spans="1:10" s="53" customFormat="1" ht="23.25" customHeight="1">
      <c r="A91" s="89"/>
      <c r="B91" s="35"/>
      <c r="C91" s="35"/>
      <c r="D91" s="35" t="s">
        <v>65</v>
      </c>
      <c r="E91" s="35"/>
      <c r="F91" s="93">
        <f>85.613+13.75</f>
        <v>99.363</v>
      </c>
      <c r="G91" s="37"/>
      <c r="H91" s="37"/>
      <c r="I91" s="91"/>
      <c r="J91" s="54"/>
    </row>
    <row r="92" spans="1:10" s="54" customFormat="1" ht="13.5" customHeight="1">
      <c r="A92" s="26">
        <v>25</v>
      </c>
      <c r="B92" s="27">
        <v>721</v>
      </c>
      <c r="C92" s="27" t="s">
        <v>103</v>
      </c>
      <c r="D92" s="27" t="s">
        <v>152</v>
      </c>
      <c r="E92" s="27" t="s">
        <v>23</v>
      </c>
      <c r="F92" s="32">
        <f>F95+F96</f>
        <v>96.949999999999989</v>
      </c>
      <c r="G92" s="8"/>
      <c r="H92" s="29">
        <f>F92*G92</f>
        <v>0</v>
      </c>
      <c r="I92" s="30" t="s">
        <v>175</v>
      </c>
    </row>
    <row r="93" spans="1:10" s="53" customFormat="1" ht="13.5" customHeight="1">
      <c r="A93" s="89"/>
      <c r="B93" s="35"/>
      <c r="C93" s="35"/>
      <c r="D93" s="35" t="s">
        <v>66</v>
      </c>
      <c r="E93" s="35"/>
      <c r="F93" s="90"/>
      <c r="G93" s="37"/>
      <c r="H93" s="37"/>
      <c r="I93" s="91"/>
      <c r="J93" s="54"/>
    </row>
    <row r="94" spans="1:10" s="53" customFormat="1" ht="23.25" customHeight="1">
      <c r="A94" s="89"/>
      <c r="B94" s="35"/>
      <c r="C94" s="35"/>
      <c r="D94" s="35" t="s">
        <v>65</v>
      </c>
      <c r="E94" s="35"/>
      <c r="F94" s="93"/>
      <c r="G94" s="37"/>
      <c r="H94" s="37"/>
      <c r="I94" s="91"/>
      <c r="J94" s="54"/>
    </row>
    <row r="95" spans="1:10" s="53" customFormat="1" ht="13.5" customHeight="1">
      <c r="A95" s="26"/>
      <c r="B95" s="27"/>
      <c r="C95" s="35"/>
      <c r="D95" s="35" t="s">
        <v>190</v>
      </c>
      <c r="E95" s="35"/>
      <c r="F95" s="36">
        <f>45.3+14.85</f>
        <v>60.15</v>
      </c>
      <c r="G95" s="37"/>
      <c r="H95" s="37"/>
      <c r="I95" s="30"/>
      <c r="J95" s="54"/>
    </row>
    <row r="96" spans="1:10" s="53" customFormat="1" ht="13.5" customHeight="1">
      <c r="A96" s="26"/>
      <c r="B96" s="27"/>
      <c r="C96" s="35"/>
      <c r="D96" s="35" t="s">
        <v>84</v>
      </c>
      <c r="E96" s="35"/>
      <c r="F96" s="36">
        <v>36.799999999999997</v>
      </c>
      <c r="G96" s="37"/>
      <c r="H96" s="37"/>
      <c r="I96" s="30"/>
      <c r="J96" s="54"/>
    </row>
    <row r="97" spans="1:10" s="54" customFormat="1" ht="13.5" customHeight="1">
      <c r="A97" s="26">
        <v>26</v>
      </c>
      <c r="B97" s="27">
        <v>721</v>
      </c>
      <c r="C97" s="27" t="s">
        <v>105</v>
      </c>
      <c r="D97" s="27" t="s">
        <v>109</v>
      </c>
      <c r="E97" s="27" t="s">
        <v>23</v>
      </c>
      <c r="F97" s="32">
        <f>F99</f>
        <v>2.1120000000000001</v>
      </c>
      <c r="G97" s="8"/>
      <c r="H97" s="29">
        <f>F97*G97</f>
        <v>0</v>
      </c>
      <c r="I97" s="30" t="s">
        <v>175</v>
      </c>
    </row>
    <row r="98" spans="1:10" s="53" customFormat="1" ht="13.5" customHeight="1">
      <c r="A98" s="89"/>
      <c r="B98" s="35"/>
      <c r="C98" s="35"/>
      <c r="D98" s="35" t="s">
        <v>66</v>
      </c>
      <c r="E98" s="35"/>
      <c r="F98" s="90"/>
      <c r="G98" s="37"/>
      <c r="H98" s="37"/>
      <c r="I98" s="91"/>
      <c r="J98" s="54"/>
    </row>
    <row r="99" spans="1:10" s="53" customFormat="1" ht="23.25" customHeight="1">
      <c r="A99" s="89"/>
      <c r="B99" s="35"/>
      <c r="C99" s="35"/>
      <c r="D99" s="35" t="s">
        <v>65</v>
      </c>
      <c r="E99" s="35"/>
      <c r="F99" s="93">
        <v>2.1120000000000001</v>
      </c>
      <c r="G99" s="37"/>
      <c r="H99" s="37"/>
      <c r="I99" s="91"/>
      <c r="J99" s="54"/>
    </row>
    <row r="100" spans="1:10" s="54" customFormat="1" ht="13.5" customHeight="1">
      <c r="A100" s="26">
        <v>27</v>
      </c>
      <c r="B100" s="27">
        <v>721</v>
      </c>
      <c r="C100" s="27" t="s">
        <v>111</v>
      </c>
      <c r="D100" s="27" t="s">
        <v>110</v>
      </c>
      <c r="E100" s="27" t="s">
        <v>23</v>
      </c>
      <c r="F100" s="32">
        <f>F102</f>
        <v>1.2</v>
      </c>
      <c r="G100" s="8"/>
      <c r="H100" s="29">
        <f>F100*G100</f>
        <v>0</v>
      </c>
      <c r="I100" s="30" t="s">
        <v>175</v>
      </c>
    </row>
    <row r="101" spans="1:10" s="53" customFormat="1" ht="13.5" customHeight="1">
      <c r="A101" s="89"/>
      <c r="B101" s="35"/>
      <c r="C101" s="35"/>
      <c r="D101" s="35" t="s">
        <v>66</v>
      </c>
      <c r="E101" s="35"/>
      <c r="F101" s="90"/>
      <c r="G101" s="37"/>
      <c r="H101" s="37"/>
      <c r="I101" s="91"/>
      <c r="J101" s="54"/>
    </row>
    <row r="102" spans="1:10" s="53" customFormat="1" ht="23.25" customHeight="1">
      <c r="A102" s="89"/>
      <c r="B102" s="35"/>
      <c r="C102" s="35"/>
      <c r="D102" s="35" t="s">
        <v>153</v>
      </c>
      <c r="E102" s="35"/>
      <c r="F102" s="93">
        <v>1.2</v>
      </c>
      <c r="G102" s="37"/>
      <c r="H102" s="37"/>
      <c r="I102" s="91"/>
      <c r="J102" s="54"/>
    </row>
    <row r="103" spans="1:10" s="20" customFormat="1" ht="22.5">
      <c r="A103" s="26">
        <v>28</v>
      </c>
      <c r="B103" s="27">
        <v>722</v>
      </c>
      <c r="C103" s="27" t="s">
        <v>135</v>
      </c>
      <c r="D103" s="27" t="s">
        <v>209</v>
      </c>
      <c r="E103" s="27" t="s">
        <v>23</v>
      </c>
      <c r="F103" s="32">
        <f>F105</f>
        <v>42.22</v>
      </c>
      <c r="G103" s="8"/>
      <c r="H103" s="29">
        <f>F103*G103</f>
        <v>0</v>
      </c>
      <c r="I103" s="30" t="s">
        <v>175</v>
      </c>
      <c r="J103" s="54"/>
    </row>
    <row r="104" spans="1:10" s="88" customFormat="1" ht="13.5" customHeight="1">
      <c r="A104" s="94"/>
      <c r="B104" s="95"/>
      <c r="C104" s="95"/>
      <c r="D104" s="35" t="s">
        <v>112</v>
      </c>
      <c r="E104" s="95"/>
      <c r="F104" s="36"/>
      <c r="G104" s="86"/>
      <c r="H104" s="86"/>
      <c r="I104" s="91"/>
      <c r="J104" s="54"/>
    </row>
    <row r="105" spans="1:10" s="88" customFormat="1" ht="22.5">
      <c r="A105" s="94"/>
      <c r="B105" s="95"/>
      <c r="C105" s="95"/>
      <c r="D105" s="35" t="s">
        <v>65</v>
      </c>
      <c r="E105" s="95"/>
      <c r="F105" s="93">
        <f>6.49+15.6+20.13</f>
        <v>42.22</v>
      </c>
      <c r="G105" s="86"/>
      <c r="H105" s="86"/>
      <c r="I105" s="91"/>
      <c r="J105" s="54"/>
    </row>
    <row r="106" spans="1:10" s="20" customFormat="1" ht="22.5">
      <c r="A106" s="26">
        <v>29</v>
      </c>
      <c r="B106" s="27">
        <v>722</v>
      </c>
      <c r="C106" s="27" t="s">
        <v>135</v>
      </c>
      <c r="D106" s="27" t="s">
        <v>210</v>
      </c>
      <c r="E106" s="27" t="s">
        <v>23</v>
      </c>
      <c r="F106" s="32">
        <f>F108</f>
        <v>64.11</v>
      </c>
      <c r="G106" s="8"/>
      <c r="H106" s="29">
        <f>F106*G106</f>
        <v>0</v>
      </c>
      <c r="I106" s="30" t="s">
        <v>175</v>
      </c>
      <c r="J106" s="54"/>
    </row>
    <row r="107" spans="1:10" s="88" customFormat="1" ht="13.5" customHeight="1">
      <c r="A107" s="94"/>
      <c r="B107" s="95"/>
      <c r="C107" s="95"/>
      <c r="D107" s="35" t="s">
        <v>112</v>
      </c>
      <c r="E107" s="95"/>
      <c r="F107" s="36"/>
      <c r="G107" s="86"/>
      <c r="H107" s="86"/>
      <c r="I107" s="91"/>
      <c r="J107" s="54"/>
    </row>
    <row r="108" spans="1:10" s="88" customFormat="1" ht="22.5">
      <c r="A108" s="94"/>
      <c r="B108" s="95"/>
      <c r="C108" s="95"/>
      <c r="D108" s="35" t="s">
        <v>65</v>
      </c>
      <c r="E108" s="95"/>
      <c r="F108" s="93">
        <v>64.11</v>
      </c>
      <c r="G108" s="86"/>
      <c r="H108" s="86"/>
      <c r="I108" s="91"/>
      <c r="J108" s="54"/>
    </row>
    <row r="109" spans="1:10" s="20" customFormat="1" ht="22.5">
      <c r="A109" s="26">
        <v>30</v>
      </c>
      <c r="B109" s="27">
        <v>722</v>
      </c>
      <c r="C109" s="27" t="s">
        <v>135</v>
      </c>
      <c r="D109" s="27" t="s">
        <v>211</v>
      </c>
      <c r="E109" s="27" t="s">
        <v>23</v>
      </c>
      <c r="F109" s="32">
        <f>F111</f>
        <v>11.33</v>
      </c>
      <c r="G109" s="8"/>
      <c r="H109" s="29">
        <f>F109*G109</f>
        <v>0</v>
      </c>
      <c r="I109" s="30" t="s">
        <v>175</v>
      </c>
      <c r="J109" s="54"/>
    </row>
    <row r="110" spans="1:10" s="88" customFormat="1" ht="13.5" customHeight="1">
      <c r="A110" s="94"/>
      <c r="B110" s="95"/>
      <c r="C110" s="95"/>
      <c r="D110" s="35" t="s">
        <v>112</v>
      </c>
      <c r="E110" s="95"/>
      <c r="F110" s="36"/>
      <c r="G110" s="86"/>
      <c r="H110" s="86"/>
      <c r="I110" s="91"/>
      <c r="J110" s="54"/>
    </row>
    <row r="111" spans="1:10" s="88" customFormat="1" ht="22.5">
      <c r="A111" s="94"/>
      <c r="B111" s="95"/>
      <c r="C111" s="95"/>
      <c r="D111" s="35" t="s">
        <v>65</v>
      </c>
      <c r="E111" s="95"/>
      <c r="F111" s="93">
        <v>11.33</v>
      </c>
      <c r="G111" s="86"/>
      <c r="H111" s="86"/>
      <c r="I111" s="91"/>
      <c r="J111" s="54"/>
    </row>
    <row r="112" spans="1:10" s="88" customFormat="1" ht="13.5" customHeight="1">
      <c r="A112" s="26">
        <v>31</v>
      </c>
      <c r="B112" s="63" t="s">
        <v>32</v>
      </c>
      <c r="C112" s="27">
        <v>721273153</v>
      </c>
      <c r="D112" s="27" t="s">
        <v>191</v>
      </c>
      <c r="E112" s="27" t="s">
        <v>30</v>
      </c>
      <c r="F112" s="32">
        <v>1</v>
      </c>
      <c r="G112" s="8"/>
      <c r="H112" s="29">
        <f>F112*G112</f>
        <v>0</v>
      </c>
      <c r="I112" s="30" t="s">
        <v>174</v>
      </c>
      <c r="J112" s="54"/>
    </row>
    <row r="113" spans="1:1802" s="88" customFormat="1" ht="13.5" customHeight="1">
      <c r="A113" s="26">
        <v>32</v>
      </c>
      <c r="B113" s="63" t="s">
        <v>32</v>
      </c>
      <c r="C113" s="27" t="s">
        <v>212</v>
      </c>
      <c r="D113" s="27" t="s">
        <v>67</v>
      </c>
      <c r="E113" s="27" t="s">
        <v>30</v>
      </c>
      <c r="F113" s="32">
        <v>16</v>
      </c>
      <c r="G113" s="8"/>
      <c r="H113" s="29">
        <f t="shared" ref="H113:H134" si="2">F113*G113</f>
        <v>0</v>
      </c>
      <c r="I113" s="30" t="s">
        <v>175</v>
      </c>
      <c r="J113" s="54"/>
    </row>
    <row r="114" spans="1:1802" s="96" customFormat="1" ht="13.5" customHeight="1">
      <c r="A114" s="26">
        <v>33</v>
      </c>
      <c r="B114" s="63" t="s">
        <v>32</v>
      </c>
      <c r="C114" s="27" t="s">
        <v>136</v>
      </c>
      <c r="D114" s="27" t="s">
        <v>113</v>
      </c>
      <c r="E114" s="27" t="s">
        <v>30</v>
      </c>
      <c r="F114" s="32">
        <f>SUM(F115:F119)</f>
        <v>13</v>
      </c>
      <c r="G114" s="8"/>
      <c r="H114" s="29">
        <f t="shared" si="2"/>
        <v>0</v>
      </c>
      <c r="I114" s="30" t="s">
        <v>175</v>
      </c>
      <c r="J114" s="54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8"/>
      <c r="BK114" s="88"/>
      <c r="BL114" s="88"/>
      <c r="BM114" s="88"/>
      <c r="BN114" s="88"/>
      <c r="BO114" s="88"/>
      <c r="BP114" s="88"/>
      <c r="BQ114" s="88"/>
      <c r="BR114" s="88"/>
      <c r="BS114" s="88"/>
      <c r="BT114" s="88"/>
      <c r="BU114" s="88"/>
      <c r="BV114" s="88"/>
      <c r="BW114" s="88"/>
      <c r="BX114" s="88"/>
      <c r="BY114" s="88"/>
      <c r="BZ114" s="88"/>
      <c r="CA114" s="88"/>
      <c r="CB114" s="88"/>
      <c r="CC114" s="88"/>
      <c r="CD114" s="88"/>
      <c r="CE114" s="88"/>
      <c r="CF114" s="88"/>
      <c r="CG114" s="88"/>
      <c r="CH114" s="88"/>
      <c r="CI114" s="88"/>
      <c r="CJ114" s="88"/>
      <c r="CK114" s="88"/>
      <c r="CL114" s="88"/>
      <c r="CM114" s="88"/>
      <c r="CN114" s="88"/>
      <c r="CO114" s="88"/>
      <c r="CP114" s="88"/>
      <c r="CQ114" s="88"/>
      <c r="CR114" s="88"/>
      <c r="CS114" s="88"/>
      <c r="CT114" s="88"/>
      <c r="CU114" s="88"/>
      <c r="CV114" s="88"/>
      <c r="CW114" s="88"/>
      <c r="CX114" s="88"/>
      <c r="CY114" s="88"/>
      <c r="CZ114" s="88"/>
      <c r="DA114" s="88"/>
      <c r="DB114" s="88"/>
      <c r="DC114" s="88"/>
      <c r="DD114" s="88"/>
      <c r="DE114" s="88"/>
      <c r="DF114" s="88"/>
      <c r="DG114" s="88"/>
      <c r="DH114" s="88"/>
      <c r="DI114" s="88"/>
      <c r="DJ114" s="88"/>
      <c r="DK114" s="88"/>
      <c r="DL114" s="88"/>
      <c r="DM114" s="88"/>
      <c r="DN114" s="88"/>
      <c r="DO114" s="88"/>
      <c r="DP114" s="88"/>
      <c r="DQ114" s="88"/>
      <c r="DR114" s="88"/>
      <c r="DS114" s="88"/>
      <c r="DT114" s="88"/>
      <c r="DU114" s="88"/>
      <c r="DV114" s="88"/>
      <c r="DW114" s="88"/>
      <c r="DX114" s="88"/>
      <c r="DY114" s="88"/>
      <c r="DZ114" s="88"/>
      <c r="EA114" s="88"/>
      <c r="EB114" s="88"/>
      <c r="EC114" s="88"/>
      <c r="ED114" s="88"/>
      <c r="EE114" s="88"/>
      <c r="EF114" s="88"/>
      <c r="EG114" s="88"/>
      <c r="EH114" s="88"/>
      <c r="EI114" s="88"/>
      <c r="EJ114" s="88"/>
      <c r="EK114" s="88"/>
      <c r="EL114" s="88"/>
      <c r="EM114" s="88"/>
      <c r="EN114" s="88"/>
      <c r="EO114" s="88"/>
      <c r="EP114" s="88"/>
      <c r="EQ114" s="88"/>
      <c r="ER114" s="88"/>
      <c r="ES114" s="88"/>
      <c r="ET114" s="88"/>
      <c r="EU114" s="88"/>
      <c r="EV114" s="88"/>
      <c r="EW114" s="88"/>
      <c r="EX114" s="88"/>
      <c r="EY114" s="88"/>
      <c r="EZ114" s="88"/>
      <c r="FA114" s="88"/>
      <c r="FB114" s="88"/>
      <c r="FC114" s="88"/>
      <c r="FD114" s="88"/>
      <c r="FE114" s="88"/>
      <c r="FF114" s="88"/>
      <c r="FG114" s="88"/>
      <c r="FH114" s="88"/>
      <c r="FI114" s="88"/>
      <c r="FJ114" s="88"/>
      <c r="FK114" s="88"/>
      <c r="FL114" s="88"/>
      <c r="FM114" s="88"/>
      <c r="FN114" s="88"/>
      <c r="FO114" s="88"/>
      <c r="FP114" s="88"/>
      <c r="FQ114" s="88"/>
      <c r="FR114" s="88"/>
      <c r="FS114" s="88"/>
      <c r="FT114" s="88"/>
      <c r="FU114" s="88"/>
      <c r="FV114" s="88"/>
      <c r="FW114" s="88"/>
      <c r="FX114" s="88"/>
      <c r="FY114" s="88"/>
      <c r="FZ114" s="88"/>
      <c r="GA114" s="88"/>
      <c r="GB114" s="88"/>
      <c r="GC114" s="88"/>
      <c r="GD114" s="88"/>
      <c r="GE114" s="88"/>
      <c r="GF114" s="88"/>
      <c r="GG114" s="88"/>
      <c r="GH114" s="88"/>
      <c r="GI114" s="88"/>
      <c r="GJ114" s="88"/>
      <c r="GK114" s="88"/>
      <c r="GL114" s="88"/>
      <c r="GM114" s="88"/>
      <c r="GN114" s="88"/>
      <c r="GO114" s="88"/>
      <c r="GP114" s="88"/>
      <c r="GQ114" s="88"/>
      <c r="GR114" s="88"/>
      <c r="GS114" s="88"/>
      <c r="GT114" s="88"/>
      <c r="GU114" s="88"/>
      <c r="GV114" s="88"/>
      <c r="GW114" s="88"/>
      <c r="GX114" s="88"/>
      <c r="GY114" s="88"/>
      <c r="GZ114" s="88"/>
      <c r="HA114" s="88"/>
      <c r="HB114" s="88"/>
      <c r="HC114" s="88"/>
      <c r="HD114" s="88"/>
      <c r="HE114" s="88"/>
      <c r="HF114" s="88"/>
      <c r="HG114" s="88"/>
      <c r="HH114" s="88"/>
      <c r="HI114" s="88"/>
      <c r="HJ114" s="88"/>
      <c r="HK114" s="88"/>
      <c r="HL114" s="88"/>
      <c r="HM114" s="88"/>
      <c r="HN114" s="88"/>
      <c r="HO114" s="88"/>
      <c r="HP114" s="88"/>
      <c r="HQ114" s="88"/>
      <c r="HR114" s="88"/>
      <c r="HS114" s="88"/>
      <c r="HT114" s="88"/>
      <c r="HU114" s="88"/>
      <c r="HV114" s="88"/>
      <c r="HW114" s="88"/>
      <c r="HX114" s="88"/>
      <c r="HY114" s="88"/>
      <c r="HZ114" s="88"/>
      <c r="IA114" s="88"/>
      <c r="IB114" s="88"/>
      <c r="IC114" s="88"/>
      <c r="ID114" s="88"/>
      <c r="IE114" s="88"/>
      <c r="IF114" s="88"/>
      <c r="IG114" s="88"/>
      <c r="IH114" s="88"/>
      <c r="II114" s="88"/>
      <c r="IJ114" s="88"/>
      <c r="IK114" s="88"/>
      <c r="IL114" s="88"/>
      <c r="IM114" s="88"/>
      <c r="IN114" s="88"/>
      <c r="IO114" s="88"/>
      <c r="IP114" s="88"/>
      <c r="IQ114" s="88"/>
      <c r="IR114" s="88"/>
      <c r="IS114" s="88"/>
      <c r="IT114" s="88"/>
      <c r="IU114" s="88"/>
      <c r="IV114" s="88"/>
      <c r="IW114" s="88"/>
      <c r="IX114" s="88"/>
      <c r="IY114" s="88"/>
      <c r="IZ114" s="88"/>
      <c r="JA114" s="88"/>
      <c r="JB114" s="88"/>
      <c r="JC114" s="88"/>
      <c r="JD114" s="88"/>
      <c r="JE114" s="88"/>
      <c r="JF114" s="88"/>
      <c r="JG114" s="88"/>
      <c r="JH114" s="88"/>
      <c r="JI114" s="88"/>
      <c r="JJ114" s="88"/>
      <c r="JK114" s="88"/>
      <c r="JL114" s="88"/>
      <c r="JM114" s="88"/>
      <c r="JN114" s="88"/>
      <c r="JO114" s="88"/>
      <c r="JP114" s="88"/>
      <c r="JQ114" s="88"/>
      <c r="JR114" s="88"/>
      <c r="JS114" s="88"/>
      <c r="JT114" s="88"/>
      <c r="JU114" s="88"/>
      <c r="JV114" s="88"/>
      <c r="JW114" s="88"/>
      <c r="JX114" s="88"/>
      <c r="JY114" s="88"/>
      <c r="JZ114" s="88"/>
      <c r="KA114" s="88"/>
      <c r="KB114" s="88"/>
      <c r="KC114" s="88"/>
      <c r="KD114" s="88"/>
      <c r="KE114" s="88"/>
      <c r="KF114" s="88"/>
      <c r="KG114" s="88"/>
      <c r="KH114" s="88"/>
      <c r="KI114" s="88"/>
      <c r="KJ114" s="88"/>
      <c r="KK114" s="88"/>
      <c r="KL114" s="88"/>
      <c r="KM114" s="88"/>
      <c r="KN114" s="88"/>
      <c r="KO114" s="88"/>
      <c r="KP114" s="88"/>
      <c r="KQ114" s="88"/>
      <c r="KR114" s="88"/>
      <c r="KS114" s="88"/>
      <c r="KT114" s="88"/>
      <c r="KU114" s="88"/>
      <c r="KV114" s="88"/>
      <c r="KW114" s="88"/>
      <c r="KX114" s="88"/>
      <c r="KY114" s="88"/>
      <c r="KZ114" s="88"/>
      <c r="LA114" s="88"/>
      <c r="LB114" s="88"/>
      <c r="LC114" s="88"/>
      <c r="LD114" s="88"/>
      <c r="LE114" s="88"/>
      <c r="LF114" s="88"/>
      <c r="LG114" s="88"/>
      <c r="LH114" s="88"/>
      <c r="LI114" s="88"/>
      <c r="LJ114" s="88"/>
      <c r="LK114" s="88"/>
      <c r="LL114" s="88"/>
      <c r="LM114" s="88"/>
      <c r="LN114" s="88"/>
      <c r="LO114" s="88"/>
      <c r="LP114" s="88"/>
      <c r="LQ114" s="88"/>
      <c r="LR114" s="88"/>
      <c r="LS114" s="88"/>
      <c r="LT114" s="88"/>
      <c r="LU114" s="88"/>
      <c r="LV114" s="88"/>
      <c r="LW114" s="88"/>
      <c r="LX114" s="88"/>
      <c r="LY114" s="88"/>
      <c r="LZ114" s="88"/>
      <c r="MA114" s="88"/>
      <c r="MB114" s="88"/>
      <c r="MC114" s="88"/>
      <c r="MD114" s="88"/>
      <c r="ME114" s="88"/>
      <c r="MF114" s="88"/>
      <c r="MG114" s="88"/>
      <c r="MH114" s="88"/>
      <c r="MI114" s="88"/>
      <c r="MJ114" s="88"/>
      <c r="MK114" s="88"/>
      <c r="ML114" s="88"/>
      <c r="MM114" s="88"/>
      <c r="MN114" s="88"/>
      <c r="MO114" s="88"/>
      <c r="MP114" s="88"/>
      <c r="MQ114" s="88"/>
      <c r="MR114" s="88"/>
      <c r="MS114" s="88"/>
      <c r="MT114" s="88"/>
      <c r="MU114" s="88"/>
      <c r="MV114" s="88"/>
      <c r="MW114" s="88"/>
      <c r="MX114" s="88"/>
      <c r="MY114" s="88"/>
      <c r="MZ114" s="88"/>
      <c r="NA114" s="88"/>
      <c r="NB114" s="88"/>
      <c r="NC114" s="88"/>
      <c r="ND114" s="88"/>
      <c r="NE114" s="88"/>
      <c r="NF114" s="88"/>
      <c r="NG114" s="88"/>
      <c r="NH114" s="88"/>
      <c r="NI114" s="88"/>
      <c r="NJ114" s="88"/>
      <c r="NK114" s="88"/>
      <c r="NL114" s="88"/>
      <c r="NM114" s="88"/>
      <c r="NN114" s="88"/>
      <c r="NO114" s="88"/>
      <c r="NP114" s="88"/>
      <c r="NQ114" s="88"/>
      <c r="NR114" s="88"/>
      <c r="NS114" s="88"/>
      <c r="NT114" s="88"/>
      <c r="NU114" s="88"/>
      <c r="NV114" s="88"/>
      <c r="NW114" s="88"/>
      <c r="NX114" s="88"/>
      <c r="NY114" s="88"/>
      <c r="NZ114" s="88"/>
      <c r="OA114" s="88"/>
      <c r="OB114" s="88"/>
      <c r="OC114" s="88"/>
      <c r="OD114" s="88"/>
      <c r="OE114" s="88"/>
      <c r="OF114" s="88"/>
      <c r="OG114" s="88"/>
      <c r="OH114" s="88"/>
      <c r="OI114" s="88"/>
      <c r="OJ114" s="88"/>
      <c r="OK114" s="88"/>
      <c r="OL114" s="88"/>
      <c r="OM114" s="88"/>
      <c r="ON114" s="88"/>
      <c r="OO114" s="88"/>
      <c r="OP114" s="88"/>
      <c r="OQ114" s="88"/>
      <c r="OR114" s="88"/>
      <c r="OS114" s="88"/>
      <c r="OT114" s="88"/>
      <c r="OU114" s="88"/>
      <c r="OV114" s="88"/>
      <c r="OW114" s="88"/>
      <c r="OX114" s="88"/>
      <c r="OY114" s="88"/>
      <c r="OZ114" s="88"/>
      <c r="PA114" s="88"/>
      <c r="PB114" s="88"/>
      <c r="PC114" s="88"/>
      <c r="PD114" s="88"/>
      <c r="PE114" s="88"/>
      <c r="PF114" s="88"/>
      <c r="PG114" s="88"/>
      <c r="PH114" s="88"/>
      <c r="PI114" s="88"/>
      <c r="PJ114" s="88"/>
      <c r="PK114" s="88"/>
      <c r="PL114" s="88"/>
      <c r="PM114" s="88"/>
      <c r="PN114" s="88"/>
      <c r="PO114" s="88"/>
      <c r="PP114" s="88"/>
      <c r="PQ114" s="88"/>
      <c r="PR114" s="88"/>
      <c r="PS114" s="88"/>
      <c r="PT114" s="88"/>
      <c r="PU114" s="88"/>
      <c r="PV114" s="88"/>
      <c r="PW114" s="88"/>
      <c r="PX114" s="88"/>
      <c r="PY114" s="88"/>
      <c r="PZ114" s="88"/>
      <c r="QA114" s="88"/>
      <c r="QB114" s="88"/>
      <c r="QC114" s="88"/>
      <c r="QD114" s="88"/>
      <c r="QE114" s="88"/>
      <c r="QF114" s="88"/>
      <c r="QG114" s="88"/>
      <c r="QH114" s="88"/>
      <c r="QI114" s="88"/>
      <c r="QJ114" s="88"/>
      <c r="QK114" s="88"/>
      <c r="QL114" s="88"/>
      <c r="QM114" s="88"/>
      <c r="QN114" s="88"/>
      <c r="QO114" s="88"/>
      <c r="QP114" s="88"/>
      <c r="QQ114" s="88"/>
      <c r="QR114" s="88"/>
      <c r="QS114" s="88"/>
      <c r="QT114" s="88"/>
      <c r="QU114" s="88"/>
      <c r="QV114" s="88"/>
      <c r="QW114" s="88"/>
      <c r="QX114" s="88"/>
      <c r="QY114" s="88"/>
      <c r="QZ114" s="88"/>
      <c r="RA114" s="88"/>
      <c r="RB114" s="88"/>
      <c r="RC114" s="88"/>
      <c r="RD114" s="88"/>
      <c r="RE114" s="88"/>
      <c r="RF114" s="88"/>
      <c r="RG114" s="88"/>
      <c r="RH114" s="88"/>
      <c r="RI114" s="88"/>
      <c r="RJ114" s="88"/>
      <c r="RK114" s="88"/>
      <c r="RL114" s="88"/>
      <c r="RM114" s="88"/>
      <c r="RN114" s="88"/>
      <c r="RO114" s="88"/>
      <c r="RP114" s="88"/>
      <c r="RQ114" s="88"/>
      <c r="RR114" s="88"/>
      <c r="RS114" s="88"/>
      <c r="RT114" s="88"/>
      <c r="RU114" s="88"/>
      <c r="RV114" s="88"/>
      <c r="RW114" s="88"/>
      <c r="RX114" s="88"/>
      <c r="RY114" s="88"/>
      <c r="RZ114" s="88"/>
      <c r="SA114" s="88"/>
      <c r="SB114" s="88"/>
      <c r="SC114" s="88"/>
      <c r="SD114" s="88"/>
      <c r="SE114" s="88"/>
      <c r="SF114" s="88"/>
      <c r="SG114" s="88"/>
      <c r="SH114" s="88"/>
      <c r="SI114" s="88"/>
      <c r="SJ114" s="88"/>
      <c r="SK114" s="88"/>
      <c r="SL114" s="88"/>
      <c r="SM114" s="88"/>
      <c r="SN114" s="88"/>
      <c r="SO114" s="88"/>
      <c r="SP114" s="88"/>
      <c r="SQ114" s="88"/>
      <c r="SR114" s="88"/>
      <c r="SS114" s="88"/>
      <c r="ST114" s="88"/>
      <c r="SU114" s="88"/>
      <c r="SV114" s="88"/>
      <c r="SW114" s="88"/>
      <c r="SX114" s="88"/>
      <c r="SY114" s="88"/>
      <c r="SZ114" s="88"/>
      <c r="TA114" s="88"/>
      <c r="TB114" s="88"/>
      <c r="TC114" s="88"/>
      <c r="TD114" s="88"/>
      <c r="TE114" s="88"/>
      <c r="TF114" s="88"/>
      <c r="TG114" s="88"/>
      <c r="TH114" s="88"/>
      <c r="TI114" s="88"/>
      <c r="TJ114" s="88"/>
      <c r="TK114" s="88"/>
      <c r="TL114" s="88"/>
      <c r="TM114" s="88"/>
      <c r="TN114" s="88"/>
      <c r="TO114" s="88"/>
      <c r="TP114" s="88"/>
      <c r="TQ114" s="88"/>
      <c r="TR114" s="88"/>
      <c r="TS114" s="88"/>
      <c r="TT114" s="88"/>
      <c r="TU114" s="88"/>
      <c r="TV114" s="88"/>
      <c r="TW114" s="88"/>
      <c r="TX114" s="88"/>
      <c r="TY114" s="88"/>
      <c r="TZ114" s="88"/>
      <c r="UA114" s="88"/>
      <c r="UB114" s="88"/>
      <c r="UC114" s="88"/>
      <c r="UD114" s="88"/>
      <c r="UE114" s="88"/>
      <c r="UF114" s="88"/>
      <c r="UG114" s="88"/>
      <c r="UH114" s="88"/>
      <c r="UI114" s="88"/>
      <c r="UJ114" s="88"/>
      <c r="UK114" s="88"/>
      <c r="UL114" s="88"/>
      <c r="UM114" s="88"/>
      <c r="UN114" s="88"/>
      <c r="UO114" s="88"/>
      <c r="UP114" s="88"/>
      <c r="UQ114" s="88"/>
      <c r="UR114" s="88"/>
      <c r="US114" s="88"/>
      <c r="UT114" s="88"/>
      <c r="UU114" s="88"/>
      <c r="UV114" s="88"/>
      <c r="UW114" s="88"/>
      <c r="UX114" s="88"/>
      <c r="UY114" s="88"/>
      <c r="UZ114" s="88"/>
      <c r="VA114" s="88"/>
      <c r="VB114" s="88"/>
      <c r="VC114" s="88"/>
      <c r="VD114" s="88"/>
      <c r="VE114" s="88"/>
      <c r="VF114" s="88"/>
      <c r="VG114" s="88"/>
      <c r="VH114" s="88"/>
      <c r="VI114" s="88"/>
      <c r="VJ114" s="88"/>
      <c r="VK114" s="88"/>
      <c r="VL114" s="88"/>
      <c r="VM114" s="88"/>
      <c r="VN114" s="88"/>
      <c r="VO114" s="88"/>
      <c r="VP114" s="88"/>
      <c r="VQ114" s="88"/>
      <c r="VR114" s="88"/>
      <c r="VS114" s="88"/>
      <c r="VT114" s="88"/>
      <c r="VU114" s="88"/>
      <c r="VV114" s="88"/>
      <c r="VW114" s="88"/>
      <c r="VX114" s="88"/>
      <c r="VY114" s="88"/>
      <c r="VZ114" s="88"/>
      <c r="WA114" s="88"/>
      <c r="WB114" s="88"/>
      <c r="WC114" s="88"/>
      <c r="WD114" s="88"/>
      <c r="WE114" s="88"/>
      <c r="WF114" s="88"/>
      <c r="WG114" s="88"/>
      <c r="WH114" s="88"/>
      <c r="WI114" s="88"/>
      <c r="WJ114" s="88"/>
      <c r="WK114" s="88"/>
      <c r="WL114" s="88"/>
      <c r="WM114" s="88"/>
      <c r="WN114" s="88"/>
      <c r="WO114" s="88"/>
      <c r="WP114" s="88"/>
      <c r="WQ114" s="88"/>
      <c r="WR114" s="88"/>
      <c r="WS114" s="88"/>
      <c r="WT114" s="88"/>
      <c r="WU114" s="88"/>
      <c r="WV114" s="88"/>
      <c r="WW114" s="88"/>
      <c r="WX114" s="88"/>
      <c r="WY114" s="88"/>
      <c r="WZ114" s="88"/>
      <c r="XA114" s="88"/>
      <c r="XB114" s="88"/>
      <c r="XC114" s="88"/>
      <c r="XD114" s="88"/>
      <c r="XE114" s="88"/>
      <c r="XF114" s="88"/>
      <c r="XG114" s="88"/>
      <c r="XH114" s="88"/>
      <c r="XI114" s="88"/>
      <c r="XJ114" s="88"/>
      <c r="XK114" s="88"/>
      <c r="XL114" s="88"/>
      <c r="XM114" s="88"/>
      <c r="XN114" s="88"/>
      <c r="XO114" s="88"/>
      <c r="XP114" s="88"/>
      <c r="XQ114" s="88"/>
      <c r="XR114" s="88"/>
      <c r="XS114" s="88"/>
      <c r="XT114" s="88"/>
      <c r="XU114" s="88"/>
      <c r="XV114" s="88"/>
      <c r="XW114" s="88"/>
      <c r="XX114" s="88"/>
      <c r="XY114" s="88"/>
      <c r="XZ114" s="88"/>
      <c r="YA114" s="88"/>
      <c r="YB114" s="88"/>
      <c r="YC114" s="88"/>
      <c r="YD114" s="88"/>
      <c r="YE114" s="88"/>
      <c r="YF114" s="88"/>
      <c r="YG114" s="88"/>
      <c r="YH114" s="88"/>
      <c r="YI114" s="88"/>
      <c r="YJ114" s="88"/>
      <c r="YK114" s="88"/>
      <c r="YL114" s="88"/>
      <c r="YM114" s="88"/>
      <c r="YN114" s="88"/>
      <c r="YO114" s="88"/>
      <c r="YP114" s="88"/>
      <c r="YQ114" s="88"/>
      <c r="YR114" s="88"/>
      <c r="YS114" s="88"/>
      <c r="YT114" s="88"/>
      <c r="YU114" s="88"/>
      <c r="YV114" s="88"/>
      <c r="YW114" s="88"/>
      <c r="YX114" s="88"/>
      <c r="YY114" s="88"/>
      <c r="YZ114" s="88"/>
      <c r="ZA114" s="88"/>
      <c r="ZB114" s="88"/>
      <c r="ZC114" s="88"/>
      <c r="ZD114" s="88"/>
      <c r="ZE114" s="88"/>
      <c r="ZF114" s="88"/>
      <c r="ZG114" s="88"/>
      <c r="ZH114" s="88"/>
      <c r="ZI114" s="88"/>
      <c r="ZJ114" s="88"/>
      <c r="ZK114" s="88"/>
      <c r="ZL114" s="88"/>
      <c r="ZM114" s="88"/>
      <c r="ZN114" s="88"/>
      <c r="ZO114" s="88"/>
      <c r="ZP114" s="88"/>
      <c r="ZQ114" s="88"/>
      <c r="ZR114" s="88"/>
      <c r="ZS114" s="88"/>
      <c r="ZT114" s="88"/>
      <c r="ZU114" s="88"/>
      <c r="ZV114" s="88"/>
      <c r="ZW114" s="88"/>
      <c r="ZX114" s="88"/>
      <c r="ZY114" s="88"/>
      <c r="ZZ114" s="88"/>
      <c r="AAA114" s="88"/>
      <c r="AAB114" s="88"/>
      <c r="AAC114" s="88"/>
      <c r="AAD114" s="88"/>
      <c r="AAE114" s="88"/>
      <c r="AAF114" s="88"/>
      <c r="AAG114" s="88"/>
      <c r="AAH114" s="88"/>
      <c r="AAI114" s="88"/>
      <c r="AAJ114" s="88"/>
      <c r="AAK114" s="88"/>
      <c r="AAL114" s="88"/>
      <c r="AAM114" s="88"/>
      <c r="AAN114" s="88"/>
      <c r="AAO114" s="88"/>
      <c r="AAP114" s="88"/>
      <c r="AAQ114" s="88"/>
      <c r="AAR114" s="88"/>
      <c r="AAS114" s="88"/>
      <c r="AAT114" s="88"/>
      <c r="AAU114" s="88"/>
      <c r="AAV114" s="88"/>
      <c r="AAW114" s="88"/>
      <c r="AAX114" s="88"/>
      <c r="AAY114" s="88"/>
      <c r="AAZ114" s="88"/>
      <c r="ABA114" s="88"/>
      <c r="ABB114" s="88"/>
      <c r="ABC114" s="88"/>
      <c r="ABD114" s="88"/>
      <c r="ABE114" s="88"/>
      <c r="ABF114" s="88"/>
      <c r="ABG114" s="88"/>
      <c r="ABH114" s="88"/>
      <c r="ABI114" s="88"/>
      <c r="ABJ114" s="88"/>
      <c r="ABK114" s="88"/>
      <c r="ABL114" s="88"/>
      <c r="ABM114" s="88"/>
      <c r="ABN114" s="88"/>
      <c r="ABO114" s="88"/>
      <c r="ABP114" s="88"/>
      <c r="ABQ114" s="88"/>
      <c r="ABR114" s="88"/>
      <c r="ABS114" s="88"/>
      <c r="ABT114" s="88"/>
      <c r="ABU114" s="88"/>
      <c r="ABV114" s="88"/>
      <c r="ABW114" s="88"/>
      <c r="ABX114" s="88"/>
      <c r="ABY114" s="88"/>
      <c r="ABZ114" s="88"/>
      <c r="ACA114" s="88"/>
      <c r="ACB114" s="88"/>
      <c r="ACC114" s="88"/>
      <c r="ACD114" s="88"/>
      <c r="ACE114" s="88"/>
      <c r="ACF114" s="88"/>
      <c r="ACG114" s="88"/>
      <c r="ACH114" s="88"/>
      <c r="ACI114" s="88"/>
      <c r="ACJ114" s="88"/>
      <c r="ACK114" s="88"/>
      <c r="ACL114" s="88"/>
      <c r="ACM114" s="88"/>
      <c r="ACN114" s="88"/>
      <c r="ACO114" s="88"/>
      <c r="ACP114" s="88"/>
      <c r="ACQ114" s="88"/>
      <c r="ACR114" s="88"/>
      <c r="ACS114" s="88"/>
      <c r="ACT114" s="88"/>
      <c r="ACU114" s="88"/>
      <c r="ACV114" s="88"/>
      <c r="ACW114" s="88"/>
      <c r="ACX114" s="88"/>
      <c r="ACY114" s="88"/>
      <c r="ACZ114" s="88"/>
      <c r="ADA114" s="88"/>
      <c r="ADB114" s="88"/>
      <c r="ADC114" s="88"/>
      <c r="ADD114" s="88"/>
      <c r="ADE114" s="88"/>
      <c r="ADF114" s="88"/>
      <c r="ADG114" s="88"/>
      <c r="ADH114" s="88"/>
      <c r="ADI114" s="88"/>
      <c r="ADJ114" s="88"/>
      <c r="ADK114" s="88"/>
      <c r="ADL114" s="88"/>
      <c r="ADM114" s="88"/>
      <c r="ADN114" s="88"/>
      <c r="ADO114" s="88"/>
      <c r="ADP114" s="88"/>
      <c r="ADQ114" s="88"/>
      <c r="ADR114" s="88"/>
      <c r="ADS114" s="88"/>
      <c r="ADT114" s="88"/>
      <c r="ADU114" s="88"/>
      <c r="ADV114" s="88"/>
      <c r="ADW114" s="88"/>
      <c r="ADX114" s="88"/>
      <c r="ADY114" s="88"/>
      <c r="ADZ114" s="88"/>
      <c r="AEA114" s="88"/>
      <c r="AEB114" s="88"/>
      <c r="AEC114" s="88"/>
      <c r="AED114" s="88"/>
      <c r="AEE114" s="88"/>
      <c r="AEF114" s="88"/>
      <c r="AEG114" s="88"/>
      <c r="AEH114" s="88"/>
      <c r="AEI114" s="88"/>
      <c r="AEJ114" s="88"/>
      <c r="AEK114" s="88"/>
      <c r="AEL114" s="88"/>
      <c r="AEM114" s="88"/>
      <c r="AEN114" s="88"/>
      <c r="AEO114" s="88"/>
      <c r="AEP114" s="88"/>
      <c r="AEQ114" s="88"/>
      <c r="AER114" s="88"/>
      <c r="AES114" s="88"/>
      <c r="AET114" s="88"/>
      <c r="AEU114" s="88"/>
      <c r="AEV114" s="88"/>
      <c r="AEW114" s="88"/>
      <c r="AEX114" s="88"/>
      <c r="AEY114" s="88"/>
      <c r="AEZ114" s="88"/>
      <c r="AFA114" s="88"/>
      <c r="AFB114" s="88"/>
      <c r="AFC114" s="88"/>
      <c r="AFD114" s="88"/>
      <c r="AFE114" s="88"/>
      <c r="AFF114" s="88"/>
      <c r="AFG114" s="88"/>
      <c r="AFH114" s="88"/>
      <c r="AFI114" s="88"/>
      <c r="AFJ114" s="88"/>
      <c r="AFK114" s="88"/>
      <c r="AFL114" s="88"/>
      <c r="AFM114" s="88"/>
      <c r="AFN114" s="88"/>
      <c r="AFO114" s="88"/>
      <c r="AFP114" s="88"/>
      <c r="AFQ114" s="88"/>
      <c r="AFR114" s="88"/>
      <c r="AFS114" s="88"/>
      <c r="AFT114" s="88"/>
      <c r="AFU114" s="88"/>
      <c r="AFV114" s="88"/>
      <c r="AFW114" s="88"/>
      <c r="AFX114" s="88"/>
      <c r="AFY114" s="88"/>
      <c r="AFZ114" s="88"/>
      <c r="AGA114" s="88"/>
      <c r="AGB114" s="88"/>
      <c r="AGC114" s="88"/>
      <c r="AGD114" s="88"/>
      <c r="AGE114" s="88"/>
      <c r="AGF114" s="88"/>
      <c r="AGG114" s="88"/>
      <c r="AGH114" s="88"/>
      <c r="AGI114" s="88"/>
      <c r="AGJ114" s="88"/>
      <c r="AGK114" s="88"/>
      <c r="AGL114" s="88"/>
      <c r="AGM114" s="88"/>
      <c r="AGN114" s="88"/>
      <c r="AGO114" s="88"/>
      <c r="AGP114" s="88"/>
      <c r="AGQ114" s="88"/>
      <c r="AGR114" s="88"/>
      <c r="AGS114" s="88"/>
      <c r="AGT114" s="88"/>
      <c r="AGU114" s="88"/>
      <c r="AGV114" s="88"/>
      <c r="AGW114" s="88"/>
      <c r="AGX114" s="88"/>
      <c r="AGY114" s="88"/>
      <c r="AGZ114" s="88"/>
      <c r="AHA114" s="88"/>
      <c r="AHB114" s="88"/>
      <c r="AHC114" s="88"/>
      <c r="AHD114" s="88"/>
      <c r="AHE114" s="88"/>
      <c r="AHF114" s="88"/>
      <c r="AHG114" s="88"/>
      <c r="AHH114" s="88"/>
      <c r="AHI114" s="88"/>
      <c r="AHJ114" s="88"/>
      <c r="AHK114" s="88"/>
      <c r="AHL114" s="88"/>
      <c r="AHM114" s="88"/>
      <c r="AHN114" s="88"/>
      <c r="AHO114" s="88"/>
      <c r="AHP114" s="88"/>
      <c r="AHQ114" s="88"/>
      <c r="AHR114" s="88"/>
      <c r="AHS114" s="88"/>
      <c r="AHT114" s="88"/>
      <c r="AHU114" s="88"/>
      <c r="AHV114" s="88"/>
      <c r="AHW114" s="88"/>
      <c r="AHX114" s="88"/>
      <c r="AHY114" s="88"/>
      <c r="AHZ114" s="88"/>
      <c r="AIA114" s="88"/>
      <c r="AIB114" s="88"/>
      <c r="AIC114" s="88"/>
      <c r="AID114" s="88"/>
      <c r="AIE114" s="88"/>
      <c r="AIF114" s="88"/>
      <c r="AIG114" s="88"/>
      <c r="AIH114" s="88"/>
      <c r="AII114" s="88"/>
      <c r="AIJ114" s="88"/>
      <c r="AIK114" s="88"/>
      <c r="AIL114" s="88"/>
      <c r="AIM114" s="88"/>
      <c r="AIN114" s="88"/>
      <c r="AIO114" s="88"/>
      <c r="AIP114" s="88"/>
      <c r="AIQ114" s="88"/>
      <c r="AIR114" s="88"/>
      <c r="AIS114" s="88"/>
      <c r="AIT114" s="88"/>
      <c r="AIU114" s="88"/>
      <c r="AIV114" s="88"/>
      <c r="AIW114" s="88"/>
      <c r="AIX114" s="88"/>
      <c r="AIY114" s="88"/>
      <c r="AIZ114" s="88"/>
      <c r="AJA114" s="88"/>
      <c r="AJB114" s="88"/>
      <c r="AJC114" s="88"/>
      <c r="AJD114" s="88"/>
      <c r="AJE114" s="88"/>
      <c r="AJF114" s="88"/>
      <c r="AJG114" s="88"/>
      <c r="AJH114" s="88"/>
      <c r="AJI114" s="88"/>
      <c r="AJJ114" s="88"/>
      <c r="AJK114" s="88"/>
      <c r="AJL114" s="88"/>
      <c r="AJM114" s="88"/>
      <c r="AJN114" s="88"/>
      <c r="AJO114" s="88"/>
      <c r="AJP114" s="88"/>
      <c r="AJQ114" s="88"/>
      <c r="AJR114" s="88"/>
      <c r="AJS114" s="88"/>
      <c r="AJT114" s="88"/>
      <c r="AJU114" s="88"/>
      <c r="AJV114" s="88"/>
      <c r="AJW114" s="88"/>
      <c r="AJX114" s="88"/>
      <c r="AJY114" s="88"/>
      <c r="AJZ114" s="88"/>
      <c r="AKA114" s="88"/>
      <c r="AKB114" s="88"/>
      <c r="AKC114" s="88"/>
      <c r="AKD114" s="88"/>
      <c r="AKE114" s="88"/>
      <c r="AKF114" s="88"/>
      <c r="AKG114" s="88"/>
      <c r="AKH114" s="88"/>
      <c r="AKI114" s="88"/>
      <c r="AKJ114" s="88"/>
      <c r="AKK114" s="88"/>
      <c r="AKL114" s="88"/>
      <c r="AKM114" s="88"/>
      <c r="AKN114" s="88"/>
      <c r="AKO114" s="88"/>
      <c r="AKP114" s="88"/>
      <c r="AKQ114" s="88"/>
      <c r="AKR114" s="88"/>
      <c r="AKS114" s="88"/>
      <c r="AKT114" s="88"/>
      <c r="AKU114" s="88"/>
      <c r="AKV114" s="88"/>
      <c r="AKW114" s="88"/>
      <c r="AKX114" s="88"/>
      <c r="AKY114" s="88"/>
      <c r="AKZ114" s="88"/>
      <c r="ALA114" s="88"/>
      <c r="ALB114" s="88"/>
      <c r="ALC114" s="88"/>
      <c r="ALD114" s="88"/>
      <c r="ALE114" s="88"/>
      <c r="ALF114" s="88"/>
      <c r="ALG114" s="88"/>
      <c r="ALH114" s="88"/>
      <c r="ALI114" s="88"/>
      <c r="ALJ114" s="88"/>
      <c r="ALK114" s="88"/>
      <c r="ALL114" s="88"/>
      <c r="ALM114" s="88"/>
      <c r="ALN114" s="88"/>
      <c r="ALO114" s="88"/>
      <c r="ALP114" s="88"/>
      <c r="ALQ114" s="88"/>
      <c r="ALR114" s="88"/>
      <c r="ALS114" s="88"/>
      <c r="ALT114" s="88"/>
      <c r="ALU114" s="88"/>
      <c r="ALV114" s="88"/>
      <c r="ALW114" s="88"/>
      <c r="ALX114" s="88"/>
      <c r="ALY114" s="88"/>
      <c r="ALZ114" s="88"/>
      <c r="AMA114" s="88"/>
      <c r="AMB114" s="88"/>
      <c r="AMC114" s="88"/>
      <c r="AMD114" s="88"/>
      <c r="AME114" s="88"/>
      <c r="AMF114" s="88"/>
      <c r="AMG114" s="88"/>
      <c r="AMH114" s="88"/>
      <c r="AMI114" s="88"/>
      <c r="AMJ114" s="88"/>
      <c r="AMK114" s="88"/>
      <c r="AML114" s="88"/>
      <c r="AMM114" s="88"/>
      <c r="AMN114" s="88"/>
      <c r="AMO114" s="88"/>
      <c r="AMP114" s="88"/>
      <c r="AMQ114" s="88"/>
      <c r="AMR114" s="88"/>
      <c r="AMS114" s="88"/>
      <c r="AMT114" s="88"/>
      <c r="AMU114" s="88"/>
      <c r="AMV114" s="88"/>
      <c r="AMW114" s="88"/>
      <c r="AMX114" s="88"/>
      <c r="AMY114" s="88"/>
      <c r="AMZ114" s="88"/>
      <c r="ANA114" s="88"/>
      <c r="ANB114" s="88"/>
      <c r="ANC114" s="88"/>
      <c r="AND114" s="88"/>
      <c r="ANE114" s="88"/>
      <c r="ANF114" s="88"/>
      <c r="ANG114" s="88"/>
      <c r="ANH114" s="88"/>
      <c r="ANI114" s="88"/>
      <c r="ANJ114" s="88"/>
      <c r="ANK114" s="88"/>
      <c r="ANL114" s="88"/>
      <c r="ANM114" s="88"/>
      <c r="ANN114" s="88"/>
      <c r="ANO114" s="88"/>
      <c r="ANP114" s="88"/>
      <c r="ANQ114" s="88"/>
      <c r="ANR114" s="88"/>
      <c r="ANS114" s="88"/>
      <c r="ANT114" s="88"/>
      <c r="ANU114" s="88"/>
      <c r="ANV114" s="88"/>
      <c r="ANW114" s="88"/>
      <c r="ANX114" s="88"/>
      <c r="ANY114" s="88"/>
      <c r="ANZ114" s="88"/>
      <c r="AOA114" s="88"/>
      <c r="AOB114" s="88"/>
      <c r="AOC114" s="88"/>
      <c r="AOD114" s="88"/>
      <c r="AOE114" s="88"/>
      <c r="AOF114" s="88"/>
      <c r="AOG114" s="88"/>
      <c r="AOH114" s="88"/>
      <c r="AOI114" s="88"/>
      <c r="AOJ114" s="88"/>
      <c r="AOK114" s="88"/>
      <c r="AOL114" s="88"/>
      <c r="AOM114" s="88"/>
      <c r="AON114" s="88"/>
      <c r="AOO114" s="88"/>
      <c r="AOP114" s="88"/>
      <c r="AOQ114" s="88"/>
      <c r="AOR114" s="88"/>
      <c r="AOS114" s="88"/>
      <c r="AOT114" s="88"/>
      <c r="AOU114" s="88"/>
      <c r="AOV114" s="88"/>
      <c r="AOW114" s="88"/>
      <c r="AOX114" s="88"/>
      <c r="AOY114" s="88"/>
      <c r="AOZ114" s="88"/>
      <c r="APA114" s="88"/>
      <c r="APB114" s="88"/>
      <c r="APC114" s="88"/>
      <c r="APD114" s="88"/>
      <c r="APE114" s="88"/>
      <c r="APF114" s="88"/>
      <c r="APG114" s="88"/>
      <c r="APH114" s="88"/>
      <c r="API114" s="88"/>
      <c r="APJ114" s="88"/>
      <c r="APK114" s="88"/>
      <c r="APL114" s="88"/>
      <c r="APM114" s="88"/>
      <c r="APN114" s="88"/>
      <c r="APO114" s="88"/>
      <c r="APP114" s="88"/>
      <c r="APQ114" s="88"/>
      <c r="APR114" s="88"/>
      <c r="APS114" s="88"/>
      <c r="APT114" s="88"/>
      <c r="APU114" s="88"/>
      <c r="APV114" s="88"/>
      <c r="APW114" s="88"/>
      <c r="APX114" s="88"/>
      <c r="APY114" s="88"/>
      <c r="APZ114" s="88"/>
      <c r="AQA114" s="88"/>
      <c r="AQB114" s="88"/>
      <c r="AQC114" s="88"/>
      <c r="AQD114" s="88"/>
      <c r="AQE114" s="88"/>
      <c r="AQF114" s="88"/>
      <c r="AQG114" s="88"/>
      <c r="AQH114" s="88"/>
      <c r="AQI114" s="88"/>
      <c r="AQJ114" s="88"/>
      <c r="AQK114" s="88"/>
      <c r="AQL114" s="88"/>
      <c r="AQM114" s="88"/>
      <c r="AQN114" s="88"/>
      <c r="AQO114" s="88"/>
      <c r="AQP114" s="88"/>
      <c r="AQQ114" s="88"/>
      <c r="AQR114" s="88"/>
      <c r="AQS114" s="88"/>
      <c r="AQT114" s="88"/>
      <c r="AQU114" s="88"/>
      <c r="AQV114" s="88"/>
      <c r="AQW114" s="88"/>
      <c r="AQX114" s="88"/>
      <c r="AQY114" s="88"/>
      <c r="AQZ114" s="88"/>
      <c r="ARA114" s="88"/>
      <c r="ARB114" s="88"/>
      <c r="ARC114" s="88"/>
      <c r="ARD114" s="88"/>
      <c r="ARE114" s="88"/>
      <c r="ARF114" s="88"/>
      <c r="ARG114" s="88"/>
      <c r="ARH114" s="88"/>
      <c r="ARI114" s="88"/>
      <c r="ARJ114" s="88"/>
      <c r="ARK114" s="88"/>
      <c r="ARL114" s="88"/>
      <c r="ARM114" s="88"/>
      <c r="ARN114" s="88"/>
      <c r="ARO114" s="88"/>
      <c r="ARP114" s="88"/>
      <c r="ARQ114" s="88"/>
      <c r="ARR114" s="88"/>
      <c r="ARS114" s="88"/>
      <c r="ART114" s="88"/>
      <c r="ARU114" s="88"/>
      <c r="ARV114" s="88"/>
      <c r="ARW114" s="88"/>
      <c r="ARX114" s="88"/>
      <c r="ARY114" s="88"/>
      <c r="ARZ114" s="88"/>
      <c r="ASA114" s="88"/>
      <c r="ASB114" s="88"/>
      <c r="ASC114" s="88"/>
      <c r="ASD114" s="88"/>
      <c r="ASE114" s="88"/>
      <c r="ASF114" s="88"/>
      <c r="ASG114" s="88"/>
      <c r="ASH114" s="88"/>
      <c r="ASI114" s="88"/>
      <c r="ASJ114" s="88"/>
      <c r="ASK114" s="88"/>
      <c r="ASL114" s="88"/>
      <c r="ASM114" s="88"/>
      <c r="ASN114" s="88"/>
      <c r="ASO114" s="88"/>
      <c r="ASP114" s="88"/>
      <c r="ASQ114" s="88"/>
      <c r="ASR114" s="88"/>
      <c r="ASS114" s="88"/>
      <c r="AST114" s="88"/>
      <c r="ASU114" s="88"/>
      <c r="ASV114" s="88"/>
      <c r="ASW114" s="88"/>
      <c r="ASX114" s="88"/>
      <c r="ASY114" s="88"/>
      <c r="ASZ114" s="88"/>
      <c r="ATA114" s="88"/>
      <c r="ATB114" s="88"/>
      <c r="ATC114" s="88"/>
      <c r="ATD114" s="88"/>
      <c r="ATE114" s="88"/>
      <c r="ATF114" s="88"/>
      <c r="ATG114" s="88"/>
      <c r="ATH114" s="88"/>
      <c r="ATI114" s="88"/>
      <c r="ATJ114" s="88"/>
      <c r="ATK114" s="88"/>
      <c r="ATL114" s="88"/>
      <c r="ATM114" s="88"/>
      <c r="ATN114" s="88"/>
      <c r="ATO114" s="88"/>
      <c r="ATP114" s="88"/>
      <c r="ATQ114" s="88"/>
      <c r="ATR114" s="88"/>
      <c r="ATS114" s="88"/>
      <c r="ATT114" s="88"/>
      <c r="ATU114" s="88"/>
      <c r="ATV114" s="88"/>
      <c r="ATW114" s="88"/>
      <c r="ATX114" s="88"/>
      <c r="ATY114" s="88"/>
      <c r="ATZ114" s="88"/>
      <c r="AUA114" s="88"/>
      <c r="AUB114" s="88"/>
      <c r="AUC114" s="88"/>
      <c r="AUD114" s="88"/>
      <c r="AUE114" s="88"/>
      <c r="AUF114" s="88"/>
      <c r="AUG114" s="88"/>
      <c r="AUH114" s="88"/>
      <c r="AUI114" s="88"/>
      <c r="AUJ114" s="88"/>
      <c r="AUK114" s="88"/>
      <c r="AUL114" s="88"/>
      <c r="AUM114" s="88"/>
      <c r="AUN114" s="88"/>
      <c r="AUO114" s="88"/>
      <c r="AUP114" s="88"/>
      <c r="AUQ114" s="88"/>
      <c r="AUR114" s="88"/>
      <c r="AUS114" s="88"/>
      <c r="AUT114" s="88"/>
      <c r="AUU114" s="88"/>
      <c r="AUV114" s="88"/>
      <c r="AUW114" s="88"/>
      <c r="AUX114" s="88"/>
      <c r="AUY114" s="88"/>
      <c r="AUZ114" s="88"/>
      <c r="AVA114" s="88"/>
      <c r="AVB114" s="88"/>
      <c r="AVC114" s="88"/>
      <c r="AVD114" s="88"/>
      <c r="AVE114" s="88"/>
      <c r="AVF114" s="88"/>
      <c r="AVG114" s="88"/>
      <c r="AVH114" s="88"/>
      <c r="AVI114" s="88"/>
      <c r="AVJ114" s="88"/>
      <c r="AVK114" s="88"/>
      <c r="AVL114" s="88"/>
      <c r="AVM114" s="88"/>
      <c r="AVN114" s="88"/>
      <c r="AVO114" s="88"/>
      <c r="AVP114" s="88"/>
      <c r="AVQ114" s="88"/>
      <c r="AVR114" s="88"/>
      <c r="AVS114" s="88"/>
      <c r="AVT114" s="88"/>
      <c r="AVU114" s="88"/>
      <c r="AVV114" s="88"/>
      <c r="AVW114" s="88"/>
      <c r="AVX114" s="88"/>
      <c r="AVY114" s="88"/>
      <c r="AVZ114" s="88"/>
      <c r="AWA114" s="88"/>
      <c r="AWB114" s="88"/>
      <c r="AWC114" s="88"/>
      <c r="AWD114" s="88"/>
      <c r="AWE114" s="88"/>
      <c r="AWF114" s="88"/>
      <c r="AWG114" s="88"/>
      <c r="AWH114" s="88"/>
      <c r="AWI114" s="88"/>
      <c r="AWJ114" s="88"/>
      <c r="AWK114" s="88"/>
      <c r="AWL114" s="88"/>
      <c r="AWM114" s="88"/>
      <c r="AWN114" s="88"/>
      <c r="AWO114" s="88"/>
      <c r="AWP114" s="88"/>
      <c r="AWQ114" s="88"/>
      <c r="AWR114" s="88"/>
      <c r="AWS114" s="88"/>
      <c r="AWT114" s="88"/>
      <c r="AWU114" s="88"/>
      <c r="AWV114" s="88"/>
      <c r="AWW114" s="88"/>
      <c r="AWX114" s="88"/>
      <c r="AWY114" s="88"/>
      <c r="AWZ114" s="88"/>
      <c r="AXA114" s="88"/>
      <c r="AXB114" s="88"/>
      <c r="AXC114" s="88"/>
      <c r="AXD114" s="88"/>
      <c r="AXE114" s="88"/>
      <c r="AXF114" s="88"/>
      <c r="AXG114" s="88"/>
      <c r="AXH114" s="88"/>
      <c r="AXI114" s="88"/>
      <c r="AXJ114" s="88"/>
      <c r="AXK114" s="88"/>
      <c r="AXL114" s="88"/>
      <c r="AXM114" s="88"/>
      <c r="AXN114" s="88"/>
      <c r="AXO114" s="88"/>
      <c r="AXP114" s="88"/>
      <c r="AXQ114" s="88"/>
      <c r="AXR114" s="88"/>
      <c r="AXS114" s="88"/>
      <c r="AXT114" s="88"/>
      <c r="AXU114" s="88"/>
      <c r="AXV114" s="88"/>
      <c r="AXW114" s="88"/>
      <c r="AXX114" s="88"/>
      <c r="AXY114" s="88"/>
      <c r="AXZ114" s="88"/>
      <c r="AYA114" s="88"/>
      <c r="AYB114" s="88"/>
      <c r="AYC114" s="88"/>
      <c r="AYD114" s="88"/>
      <c r="AYE114" s="88"/>
      <c r="AYF114" s="88"/>
      <c r="AYG114" s="88"/>
      <c r="AYH114" s="88"/>
      <c r="AYI114" s="88"/>
      <c r="AYJ114" s="88"/>
      <c r="AYK114" s="88"/>
      <c r="AYL114" s="88"/>
      <c r="AYM114" s="88"/>
      <c r="AYN114" s="88"/>
      <c r="AYO114" s="88"/>
      <c r="AYP114" s="88"/>
      <c r="AYQ114" s="88"/>
      <c r="AYR114" s="88"/>
      <c r="AYS114" s="88"/>
      <c r="AYT114" s="88"/>
      <c r="AYU114" s="88"/>
      <c r="AYV114" s="88"/>
      <c r="AYW114" s="88"/>
      <c r="AYX114" s="88"/>
      <c r="AYY114" s="88"/>
      <c r="AYZ114" s="88"/>
      <c r="AZA114" s="88"/>
      <c r="AZB114" s="88"/>
      <c r="AZC114" s="88"/>
      <c r="AZD114" s="88"/>
      <c r="AZE114" s="88"/>
      <c r="AZF114" s="88"/>
      <c r="AZG114" s="88"/>
      <c r="AZH114" s="88"/>
      <c r="AZI114" s="88"/>
      <c r="AZJ114" s="88"/>
      <c r="AZK114" s="88"/>
      <c r="AZL114" s="88"/>
      <c r="AZM114" s="88"/>
      <c r="AZN114" s="88"/>
      <c r="AZO114" s="88"/>
      <c r="AZP114" s="88"/>
      <c r="AZQ114" s="88"/>
      <c r="AZR114" s="88"/>
      <c r="AZS114" s="88"/>
      <c r="AZT114" s="88"/>
      <c r="AZU114" s="88"/>
      <c r="AZV114" s="88"/>
      <c r="AZW114" s="88"/>
      <c r="AZX114" s="88"/>
      <c r="AZY114" s="88"/>
      <c r="AZZ114" s="88"/>
      <c r="BAA114" s="88"/>
      <c r="BAB114" s="88"/>
      <c r="BAC114" s="88"/>
      <c r="BAD114" s="88"/>
      <c r="BAE114" s="88"/>
      <c r="BAF114" s="88"/>
      <c r="BAG114" s="88"/>
      <c r="BAH114" s="88"/>
      <c r="BAI114" s="88"/>
      <c r="BAJ114" s="88"/>
      <c r="BAK114" s="88"/>
      <c r="BAL114" s="88"/>
      <c r="BAM114" s="88"/>
      <c r="BAN114" s="88"/>
      <c r="BAO114" s="88"/>
      <c r="BAP114" s="88"/>
      <c r="BAQ114" s="88"/>
      <c r="BAR114" s="88"/>
      <c r="BAS114" s="88"/>
      <c r="BAT114" s="88"/>
      <c r="BAU114" s="88"/>
      <c r="BAV114" s="88"/>
      <c r="BAW114" s="88"/>
      <c r="BAX114" s="88"/>
      <c r="BAY114" s="88"/>
      <c r="BAZ114" s="88"/>
      <c r="BBA114" s="88"/>
      <c r="BBB114" s="88"/>
      <c r="BBC114" s="88"/>
      <c r="BBD114" s="88"/>
      <c r="BBE114" s="88"/>
      <c r="BBF114" s="88"/>
      <c r="BBG114" s="88"/>
      <c r="BBH114" s="88"/>
      <c r="BBI114" s="88"/>
      <c r="BBJ114" s="88"/>
      <c r="BBK114" s="88"/>
      <c r="BBL114" s="88"/>
      <c r="BBM114" s="88"/>
      <c r="BBN114" s="88"/>
      <c r="BBO114" s="88"/>
      <c r="BBP114" s="88"/>
      <c r="BBQ114" s="88"/>
      <c r="BBR114" s="88"/>
      <c r="BBS114" s="88"/>
      <c r="BBT114" s="88"/>
      <c r="BBU114" s="88"/>
      <c r="BBV114" s="88"/>
      <c r="BBW114" s="88"/>
      <c r="BBX114" s="88"/>
      <c r="BBY114" s="88"/>
      <c r="BBZ114" s="88"/>
      <c r="BCA114" s="88"/>
      <c r="BCB114" s="88"/>
      <c r="BCC114" s="88"/>
      <c r="BCD114" s="88"/>
      <c r="BCE114" s="88"/>
      <c r="BCF114" s="88"/>
      <c r="BCG114" s="88"/>
      <c r="BCH114" s="88"/>
      <c r="BCI114" s="88"/>
      <c r="BCJ114" s="88"/>
      <c r="BCK114" s="88"/>
      <c r="BCL114" s="88"/>
      <c r="BCM114" s="88"/>
      <c r="BCN114" s="88"/>
      <c r="BCO114" s="88"/>
      <c r="BCP114" s="88"/>
      <c r="BCQ114" s="88"/>
      <c r="BCR114" s="88"/>
      <c r="BCS114" s="88"/>
      <c r="BCT114" s="88"/>
      <c r="BCU114" s="88"/>
      <c r="BCV114" s="88"/>
      <c r="BCW114" s="88"/>
      <c r="BCX114" s="88"/>
      <c r="BCY114" s="88"/>
      <c r="BCZ114" s="88"/>
      <c r="BDA114" s="88"/>
      <c r="BDB114" s="88"/>
      <c r="BDC114" s="88"/>
      <c r="BDD114" s="88"/>
      <c r="BDE114" s="88"/>
      <c r="BDF114" s="88"/>
      <c r="BDG114" s="88"/>
      <c r="BDH114" s="88"/>
      <c r="BDI114" s="88"/>
      <c r="BDJ114" s="88"/>
      <c r="BDK114" s="88"/>
      <c r="BDL114" s="88"/>
      <c r="BDM114" s="88"/>
      <c r="BDN114" s="88"/>
      <c r="BDO114" s="88"/>
      <c r="BDP114" s="88"/>
      <c r="BDQ114" s="88"/>
      <c r="BDR114" s="88"/>
      <c r="BDS114" s="88"/>
      <c r="BDT114" s="88"/>
      <c r="BDU114" s="88"/>
      <c r="BDV114" s="88"/>
      <c r="BDW114" s="88"/>
      <c r="BDX114" s="88"/>
      <c r="BDY114" s="88"/>
      <c r="BDZ114" s="88"/>
      <c r="BEA114" s="88"/>
      <c r="BEB114" s="88"/>
      <c r="BEC114" s="88"/>
      <c r="BED114" s="88"/>
      <c r="BEE114" s="88"/>
      <c r="BEF114" s="88"/>
      <c r="BEG114" s="88"/>
      <c r="BEH114" s="88"/>
      <c r="BEI114" s="88"/>
      <c r="BEJ114" s="88"/>
      <c r="BEK114" s="88"/>
      <c r="BEL114" s="88"/>
      <c r="BEM114" s="88"/>
      <c r="BEN114" s="88"/>
      <c r="BEO114" s="88"/>
      <c r="BEP114" s="88"/>
      <c r="BEQ114" s="88"/>
      <c r="BER114" s="88"/>
      <c r="BES114" s="88"/>
      <c r="BET114" s="88"/>
      <c r="BEU114" s="88"/>
      <c r="BEV114" s="88"/>
      <c r="BEW114" s="88"/>
      <c r="BEX114" s="88"/>
      <c r="BEY114" s="88"/>
      <c r="BEZ114" s="88"/>
      <c r="BFA114" s="88"/>
      <c r="BFB114" s="88"/>
      <c r="BFC114" s="88"/>
      <c r="BFD114" s="88"/>
      <c r="BFE114" s="88"/>
      <c r="BFF114" s="88"/>
      <c r="BFG114" s="88"/>
      <c r="BFH114" s="88"/>
      <c r="BFI114" s="88"/>
      <c r="BFJ114" s="88"/>
      <c r="BFK114" s="88"/>
      <c r="BFL114" s="88"/>
      <c r="BFM114" s="88"/>
      <c r="BFN114" s="88"/>
      <c r="BFO114" s="88"/>
      <c r="BFP114" s="88"/>
      <c r="BFQ114" s="88"/>
      <c r="BFR114" s="88"/>
      <c r="BFS114" s="88"/>
      <c r="BFT114" s="88"/>
      <c r="BFU114" s="88"/>
      <c r="BFV114" s="88"/>
      <c r="BFW114" s="88"/>
      <c r="BFX114" s="88"/>
      <c r="BFY114" s="88"/>
      <c r="BFZ114" s="88"/>
      <c r="BGA114" s="88"/>
      <c r="BGB114" s="88"/>
      <c r="BGC114" s="88"/>
      <c r="BGD114" s="88"/>
      <c r="BGE114" s="88"/>
      <c r="BGF114" s="88"/>
      <c r="BGG114" s="88"/>
      <c r="BGH114" s="88"/>
      <c r="BGI114" s="88"/>
      <c r="BGJ114" s="88"/>
      <c r="BGK114" s="88"/>
      <c r="BGL114" s="88"/>
      <c r="BGM114" s="88"/>
      <c r="BGN114" s="88"/>
      <c r="BGO114" s="88"/>
      <c r="BGP114" s="88"/>
      <c r="BGQ114" s="88"/>
      <c r="BGR114" s="88"/>
      <c r="BGS114" s="88"/>
      <c r="BGT114" s="88"/>
      <c r="BGU114" s="88"/>
      <c r="BGV114" s="88"/>
      <c r="BGW114" s="88"/>
      <c r="BGX114" s="88"/>
      <c r="BGY114" s="88"/>
      <c r="BGZ114" s="88"/>
      <c r="BHA114" s="88"/>
      <c r="BHB114" s="88"/>
      <c r="BHC114" s="88"/>
      <c r="BHD114" s="88"/>
      <c r="BHE114" s="88"/>
      <c r="BHF114" s="88"/>
      <c r="BHG114" s="88"/>
      <c r="BHH114" s="88"/>
      <c r="BHI114" s="88"/>
      <c r="BHJ114" s="88"/>
      <c r="BHK114" s="88"/>
      <c r="BHL114" s="88"/>
      <c r="BHM114" s="88"/>
      <c r="BHN114" s="88"/>
      <c r="BHO114" s="88"/>
      <c r="BHP114" s="88"/>
      <c r="BHQ114" s="88"/>
      <c r="BHR114" s="88"/>
      <c r="BHS114" s="88"/>
      <c r="BHT114" s="88"/>
      <c r="BHU114" s="88"/>
      <c r="BHV114" s="88"/>
      <c r="BHW114" s="88"/>
      <c r="BHX114" s="88"/>
      <c r="BHY114" s="88"/>
      <c r="BHZ114" s="88"/>
      <c r="BIA114" s="88"/>
      <c r="BIB114" s="88"/>
      <c r="BIC114" s="88"/>
      <c r="BID114" s="88"/>
      <c r="BIE114" s="88"/>
      <c r="BIF114" s="88"/>
      <c r="BIG114" s="88"/>
      <c r="BIH114" s="88"/>
      <c r="BII114" s="88"/>
      <c r="BIJ114" s="88"/>
      <c r="BIK114" s="88"/>
      <c r="BIL114" s="88"/>
      <c r="BIM114" s="88"/>
      <c r="BIN114" s="88"/>
      <c r="BIO114" s="88"/>
      <c r="BIP114" s="88"/>
      <c r="BIQ114" s="88"/>
      <c r="BIR114" s="88"/>
      <c r="BIS114" s="88"/>
      <c r="BIT114" s="88"/>
      <c r="BIU114" s="88"/>
      <c r="BIV114" s="88"/>
      <c r="BIW114" s="88"/>
      <c r="BIX114" s="88"/>
      <c r="BIY114" s="88"/>
      <c r="BIZ114" s="88"/>
      <c r="BJA114" s="88"/>
      <c r="BJB114" s="88"/>
      <c r="BJC114" s="88"/>
      <c r="BJD114" s="88"/>
      <c r="BJE114" s="88"/>
      <c r="BJF114" s="88"/>
      <c r="BJG114" s="88"/>
      <c r="BJH114" s="88"/>
      <c r="BJI114" s="88"/>
      <c r="BJJ114" s="88"/>
      <c r="BJK114" s="88"/>
      <c r="BJL114" s="88"/>
      <c r="BJM114" s="88"/>
      <c r="BJN114" s="88"/>
      <c r="BJO114" s="88"/>
      <c r="BJP114" s="88"/>
      <c r="BJQ114" s="88"/>
      <c r="BJR114" s="88"/>
      <c r="BJS114" s="88"/>
      <c r="BJT114" s="88"/>
      <c r="BJU114" s="88"/>
      <c r="BJV114" s="88"/>
      <c r="BJW114" s="88"/>
      <c r="BJX114" s="88"/>
      <c r="BJY114" s="88"/>
      <c r="BJZ114" s="88"/>
      <c r="BKA114" s="88"/>
      <c r="BKB114" s="88"/>
      <c r="BKC114" s="88"/>
      <c r="BKD114" s="88"/>
      <c r="BKE114" s="88"/>
      <c r="BKF114" s="88"/>
      <c r="BKG114" s="88"/>
      <c r="BKH114" s="88"/>
      <c r="BKI114" s="88"/>
      <c r="BKJ114" s="88"/>
      <c r="BKK114" s="88"/>
      <c r="BKL114" s="88"/>
      <c r="BKM114" s="88"/>
      <c r="BKN114" s="88"/>
      <c r="BKO114" s="88"/>
      <c r="BKP114" s="88"/>
      <c r="BKQ114" s="88"/>
      <c r="BKR114" s="88"/>
      <c r="BKS114" s="88"/>
      <c r="BKT114" s="88"/>
      <c r="BKU114" s="88"/>
      <c r="BKV114" s="88"/>
      <c r="BKW114" s="88"/>
      <c r="BKX114" s="88"/>
      <c r="BKY114" s="88"/>
      <c r="BKZ114" s="88"/>
      <c r="BLA114" s="88"/>
      <c r="BLB114" s="88"/>
      <c r="BLC114" s="88"/>
      <c r="BLD114" s="88"/>
      <c r="BLE114" s="88"/>
      <c r="BLF114" s="88"/>
      <c r="BLG114" s="88"/>
      <c r="BLH114" s="88"/>
      <c r="BLI114" s="88"/>
      <c r="BLJ114" s="88"/>
      <c r="BLK114" s="88"/>
      <c r="BLL114" s="88"/>
      <c r="BLM114" s="88"/>
      <c r="BLN114" s="88"/>
      <c r="BLO114" s="88"/>
      <c r="BLP114" s="88"/>
      <c r="BLQ114" s="88"/>
      <c r="BLR114" s="88"/>
      <c r="BLS114" s="88"/>
      <c r="BLT114" s="88"/>
      <c r="BLU114" s="88"/>
      <c r="BLV114" s="88"/>
      <c r="BLW114" s="88"/>
      <c r="BLX114" s="88"/>
      <c r="BLY114" s="88"/>
      <c r="BLZ114" s="88"/>
      <c r="BMA114" s="88"/>
      <c r="BMB114" s="88"/>
      <c r="BMC114" s="88"/>
      <c r="BMD114" s="88"/>
      <c r="BME114" s="88"/>
      <c r="BMF114" s="88"/>
      <c r="BMG114" s="88"/>
      <c r="BMH114" s="88"/>
      <c r="BMI114" s="88"/>
      <c r="BMJ114" s="88"/>
      <c r="BMK114" s="88"/>
      <c r="BML114" s="88"/>
      <c r="BMM114" s="88"/>
      <c r="BMN114" s="88"/>
      <c r="BMO114" s="88"/>
      <c r="BMP114" s="88"/>
      <c r="BMQ114" s="88"/>
      <c r="BMR114" s="88"/>
      <c r="BMS114" s="88"/>
      <c r="BMT114" s="88"/>
      <c r="BMU114" s="88"/>
      <c r="BMV114" s="88"/>
      <c r="BMW114" s="88"/>
      <c r="BMX114" s="88"/>
      <c r="BMY114" s="88"/>
      <c r="BMZ114" s="88"/>
      <c r="BNA114" s="88"/>
      <c r="BNB114" s="88"/>
      <c r="BNC114" s="88"/>
      <c r="BND114" s="88"/>
      <c r="BNE114" s="88"/>
      <c r="BNF114" s="88"/>
      <c r="BNG114" s="88"/>
      <c r="BNH114" s="88"/>
      <c r="BNI114" s="88"/>
      <c r="BNJ114" s="88"/>
      <c r="BNK114" s="88"/>
      <c r="BNL114" s="88"/>
      <c r="BNM114" s="88"/>
      <c r="BNN114" s="88"/>
      <c r="BNO114" s="88"/>
      <c r="BNP114" s="88"/>
      <c r="BNQ114" s="88"/>
      <c r="BNR114" s="88"/>
      <c r="BNS114" s="88"/>
      <c r="BNT114" s="88"/>
      <c r="BNU114" s="88"/>
      <c r="BNV114" s="88"/>
      <c r="BNW114" s="88"/>
      <c r="BNX114" s="88"/>
      <c r="BNY114" s="88"/>
      <c r="BNZ114" s="88"/>
      <c r="BOA114" s="88"/>
      <c r="BOB114" s="88"/>
      <c r="BOC114" s="88"/>
      <c r="BOD114" s="88"/>
      <c r="BOE114" s="88"/>
      <c r="BOF114" s="88"/>
      <c r="BOG114" s="88"/>
      <c r="BOH114" s="88"/>
      <c r="BOI114" s="88"/>
      <c r="BOJ114" s="88"/>
      <c r="BOK114" s="88"/>
      <c r="BOL114" s="88"/>
      <c r="BOM114" s="88"/>
      <c r="BON114" s="88"/>
      <c r="BOO114" s="88"/>
      <c r="BOP114" s="88"/>
      <c r="BOQ114" s="88"/>
      <c r="BOR114" s="88"/>
      <c r="BOS114" s="88"/>
      <c r="BOT114" s="88"/>
      <c r="BOU114" s="88"/>
      <c r="BOV114" s="88"/>
      <c r="BOW114" s="88"/>
      <c r="BOX114" s="88"/>
      <c r="BOY114" s="88"/>
      <c r="BOZ114" s="88"/>
      <c r="BPA114" s="88"/>
      <c r="BPB114" s="88"/>
      <c r="BPC114" s="88"/>
      <c r="BPD114" s="88"/>
      <c r="BPE114" s="88"/>
      <c r="BPF114" s="88"/>
      <c r="BPG114" s="88"/>
      <c r="BPH114" s="88"/>
      <c r="BPI114" s="88"/>
      <c r="BPJ114" s="88"/>
      <c r="BPK114" s="88"/>
      <c r="BPL114" s="88"/>
      <c r="BPM114" s="88"/>
      <c r="BPN114" s="88"/>
      <c r="BPO114" s="88"/>
      <c r="BPP114" s="88"/>
      <c r="BPQ114" s="88"/>
      <c r="BPR114" s="88"/>
      <c r="BPS114" s="88"/>
      <c r="BPT114" s="88"/>
      <c r="BPU114" s="88"/>
      <c r="BPV114" s="88"/>
      <c r="BPW114" s="88"/>
      <c r="BPX114" s="88"/>
      <c r="BPY114" s="88"/>
      <c r="BPZ114" s="88"/>
      <c r="BQA114" s="88"/>
      <c r="BQB114" s="88"/>
      <c r="BQC114" s="88"/>
      <c r="BQD114" s="88"/>
      <c r="BQE114" s="88"/>
      <c r="BQF114" s="88"/>
      <c r="BQG114" s="88"/>
      <c r="BQH114" s="88"/>
    </row>
    <row r="115" spans="1:1802" s="88" customFormat="1" ht="13.5" customHeight="1">
      <c r="A115" s="94"/>
      <c r="B115" s="95"/>
      <c r="C115" s="95"/>
      <c r="D115" s="35" t="s">
        <v>272</v>
      </c>
      <c r="E115" s="95"/>
      <c r="F115" s="36">
        <v>3</v>
      </c>
      <c r="G115" s="86"/>
      <c r="H115" s="86"/>
      <c r="I115" s="91"/>
      <c r="J115" s="54"/>
    </row>
    <row r="116" spans="1:1802" s="88" customFormat="1" ht="13.5" customHeight="1">
      <c r="A116" s="94"/>
      <c r="B116" s="95"/>
      <c r="C116" s="95"/>
      <c r="D116" s="35" t="s">
        <v>274</v>
      </c>
      <c r="E116" s="95"/>
      <c r="F116" s="36">
        <v>5</v>
      </c>
      <c r="G116" s="86"/>
      <c r="H116" s="86"/>
      <c r="I116" s="91"/>
      <c r="J116" s="54"/>
    </row>
    <row r="117" spans="1:1802" s="88" customFormat="1" ht="13.5" customHeight="1">
      <c r="A117" s="94"/>
      <c r="B117" s="95"/>
      <c r="C117" s="95"/>
      <c r="D117" s="35" t="s">
        <v>275</v>
      </c>
      <c r="E117" s="95"/>
      <c r="F117" s="36">
        <v>3</v>
      </c>
      <c r="G117" s="86"/>
      <c r="H117" s="86"/>
      <c r="I117" s="91"/>
      <c r="J117" s="54"/>
    </row>
    <row r="118" spans="1:1802" s="88" customFormat="1" ht="13.5" customHeight="1">
      <c r="A118" s="94"/>
      <c r="B118" s="95"/>
      <c r="C118" s="95"/>
      <c r="D118" s="35" t="s">
        <v>276</v>
      </c>
      <c r="E118" s="95"/>
      <c r="F118" s="36">
        <v>1</v>
      </c>
      <c r="G118" s="86"/>
      <c r="H118" s="86"/>
      <c r="I118" s="91"/>
      <c r="J118" s="54"/>
    </row>
    <row r="119" spans="1:1802" s="88" customFormat="1" ht="13.5" customHeight="1">
      <c r="A119" s="94"/>
      <c r="B119" s="95"/>
      <c r="C119" s="95"/>
      <c r="D119" s="35" t="s">
        <v>277</v>
      </c>
      <c r="E119" s="95"/>
      <c r="F119" s="36">
        <v>1</v>
      </c>
      <c r="G119" s="86"/>
      <c r="H119" s="86"/>
      <c r="I119" s="91"/>
      <c r="J119" s="54"/>
    </row>
    <row r="120" spans="1:1802" s="88" customFormat="1" ht="13.5" customHeight="1">
      <c r="A120" s="26">
        <v>34</v>
      </c>
      <c r="B120" s="63" t="s">
        <v>32</v>
      </c>
      <c r="C120" s="27" t="s">
        <v>137</v>
      </c>
      <c r="D120" s="27" t="s">
        <v>273</v>
      </c>
      <c r="E120" s="27" t="s">
        <v>30</v>
      </c>
      <c r="F120" s="32">
        <f>F121</f>
        <v>1</v>
      </c>
      <c r="G120" s="8"/>
      <c r="H120" s="29">
        <f t="shared" si="2"/>
        <v>0</v>
      </c>
      <c r="I120" s="30" t="s">
        <v>175</v>
      </c>
      <c r="J120" s="54"/>
    </row>
    <row r="121" spans="1:1802" s="88" customFormat="1" ht="13.5" customHeight="1">
      <c r="A121" s="94"/>
      <c r="B121" s="95"/>
      <c r="C121" s="95"/>
      <c r="D121" s="35" t="s">
        <v>272</v>
      </c>
      <c r="E121" s="95"/>
      <c r="F121" s="36">
        <v>1</v>
      </c>
      <c r="G121" s="86"/>
      <c r="H121" s="86"/>
      <c r="I121" s="91"/>
      <c r="J121" s="54"/>
    </row>
    <row r="122" spans="1:1802" s="88" customFormat="1" ht="13.5" customHeight="1">
      <c r="A122" s="26">
        <v>35</v>
      </c>
      <c r="B122" s="63" t="s">
        <v>32</v>
      </c>
      <c r="C122" s="27" t="s">
        <v>138</v>
      </c>
      <c r="D122" s="27" t="s">
        <v>271</v>
      </c>
      <c r="E122" s="27" t="s">
        <v>30</v>
      </c>
      <c r="F122" s="32">
        <f>F123</f>
        <v>15</v>
      </c>
      <c r="G122" s="8"/>
      <c r="H122" s="29">
        <f t="shared" ref="H122" si="3">F122*G122</f>
        <v>0</v>
      </c>
      <c r="I122" s="30" t="s">
        <v>175</v>
      </c>
      <c r="J122" s="54"/>
    </row>
    <row r="123" spans="1:1802" s="88" customFormat="1" ht="13.5" customHeight="1">
      <c r="A123" s="94"/>
      <c r="B123" s="95"/>
      <c r="C123" s="95"/>
      <c r="D123" s="35" t="s">
        <v>272</v>
      </c>
      <c r="E123" s="95"/>
      <c r="F123" s="36">
        <v>15</v>
      </c>
      <c r="G123" s="86"/>
      <c r="H123" s="86"/>
      <c r="I123" s="91"/>
      <c r="J123" s="54"/>
    </row>
    <row r="124" spans="1:1802" s="97" customFormat="1" ht="13.5" customHeight="1">
      <c r="A124" s="26">
        <v>36</v>
      </c>
      <c r="B124" s="27">
        <v>721</v>
      </c>
      <c r="C124" s="27">
        <v>721242115</v>
      </c>
      <c r="D124" s="27" t="s">
        <v>192</v>
      </c>
      <c r="E124" s="27" t="s">
        <v>30</v>
      </c>
      <c r="F124" s="32">
        <v>15</v>
      </c>
      <c r="G124" s="8"/>
      <c r="H124" s="29">
        <f t="shared" si="2"/>
        <v>0</v>
      </c>
      <c r="I124" s="30" t="s">
        <v>174</v>
      </c>
      <c r="J124" s="54"/>
    </row>
    <row r="125" spans="1:1802" s="98" customFormat="1" ht="13.5" customHeight="1">
      <c r="A125" s="26">
        <v>37</v>
      </c>
      <c r="B125" s="63" t="s">
        <v>32</v>
      </c>
      <c r="C125" s="27">
        <v>721274123</v>
      </c>
      <c r="D125" s="27" t="s">
        <v>193</v>
      </c>
      <c r="E125" s="27" t="s">
        <v>30</v>
      </c>
      <c r="F125" s="32">
        <f>F126+F127+F128</f>
        <v>4</v>
      </c>
      <c r="G125" s="8"/>
      <c r="H125" s="29">
        <f t="shared" si="2"/>
        <v>0</v>
      </c>
      <c r="I125" s="30" t="s">
        <v>174</v>
      </c>
      <c r="J125" s="54"/>
      <c r="K125" s="97"/>
    </row>
    <row r="126" spans="1:1802" s="88" customFormat="1" ht="13.5" customHeight="1">
      <c r="A126" s="94"/>
      <c r="B126" s="95"/>
      <c r="C126" s="95"/>
      <c r="D126" s="35" t="s">
        <v>274</v>
      </c>
      <c r="E126" s="95"/>
      <c r="F126" s="36">
        <v>1</v>
      </c>
      <c r="G126" s="86"/>
      <c r="H126" s="86"/>
      <c r="I126" s="91"/>
      <c r="J126" s="54"/>
    </row>
    <row r="127" spans="1:1802" s="88" customFormat="1" ht="13.5" customHeight="1">
      <c r="A127" s="94"/>
      <c r="B127" s="95"/>
      <c r="C127" s="95"/>
      <c r="D127" s="35" t="s">
        <v>278</v>
      </c>
      <c r="E127" s="95"/>
      <c r="F127" s="36">
        <v>2</v>
      </c>
      <c r="G127" s="86"/>
      <c r="H127" s="86"/>
      <c r="I127" s="91"/>
      <c r="J127" s="54"/>
    </row>
    <row r="128" spans="1:1802" s="88" customFormat="1" ht="13.5" customHeight="1">
      <c r="A128" s="94"/>
      <c r="B128" s="95"/>
      <c r="C128" s="95"/>
      <c r="D128" s="35" t="s">
        <v>276</v>
      </c>
      <c r="E128" s="95"/>
      <c r="F128" s="36">
        <v>1</v>
      </c>
      <c r="G128" s="86"/>
      <c r="H128" s="86"/>
      <c r="I128" s="91"/>
      <c r="J128" s="54"/>
    </row>
    <row r="129" spans="1:12" s="54" customFormat="1" ht="13.5" customHeight="1">
      <c r="A129" s="26">
        <v>38</v>
      </c>
      <c r="B129" s="27">
        <v>721</v>
      </c>
      <c r="C129" s="27" t="s">
        <v>68</v>
      </c>
      <c r="D129" s="27" t="s">
        <v>69</v>
      </c>
      <c r="E129" s="27" t="s">
        <v>70</v>
      </c>
      <c r="F129" s="32">
        <v>1</v>
      </c>
      <c r="G129" s="8"/>
      <c r="H129" s="29">
        <f t="shared" si="2"/>
        <v>0</v>
      </c>
      <c r="I129" s="30" t="s">
        <v>175</v>
      </c>
    </row>
    <row r="130" spans="1:12" s="54" customFormat="1" ht="13.5" customHeight="1">
      <c r="A130" s="26">
        <v>39</v>
      </c>
      <c r="B130" s="27">
        <v>721</v>
      </c>
      <c r="C130" s="27" t="s">
        <v>71</v>
      </c>
      <c r="D130" s="27" t="s">
        <v>72</v>
      </c>
      <c r="E130" s="27" t="s">
        <v>70</v>
      </c>
      <c r="F130" s="32">
        <v>1</v>
      </c>
      <c r="G130" s="8"/>
      <c r="H130" s="29">
        <f t="shared" si="2"/>
        <v>0</v>
      </c>
      <c r="I130" s="30" t="s">
        <v>175</v>
      </c>
    </row>
    <row r="131" spans="1:12" s="54" customFormat="1" ht="13.5" customHeight="1">
      <c r="A131" s="26">
        <v>40</v>
      </c>
      <c r="B131" s="27">
        <v>721</v>
      </c>
      <c r="C131" s="27">
        <v>721290111</v>
      </c>
      <c r="D131" s="27" t="s">
        <v>73</v>
      </c>
      <c r="E131" s="27" t="s">
        <v>23</v>
      </c>
      <c r="F131" s="32">
        <f>F105+F99+F92+F89+F86+F83+F73+F68+F108+F111</f>
        <v>629.83900000000006</v>
      </c>
      <c r="G131" s="8"/>
      <c r="H131" s="29">
        <f t="shared" si="2"/>
        <v>0</v>
      </c>
      <c r="I131" s="30" t="s">
        <v>174</v>
      </c>
      <c r="K131" s="99"/>
    </row>
    <row r="132" spans="1:12" s="54" customFormat="1" ht="13.5" customHeight="1">
      <c r="A132" s="26">
        <v>41</v>
      </c>
      <c r="B132" s="27">
        <v>721</v>
      </c>
      <c r="C132" s="27">
        <v>721290112</v>
      </c>
      <c r="D132" s="27" t="s">
        <v>86</v>
      </c>
      <c r="E132" s="27" t="s">
        <v>23</v>
      </c>
      <c r="F132" s="32">
        <f>F102+F78</f>
        <v>16.71</v>
      </c>
      <c r="G132" s="8"/>
      <c r="H132" s="29">
        <f t="shared" si="2"/>
        <v>0</v>
      </c>
      <c r="I132" s="30" t="s">
        <v>174</v>
      </c>
      <c r="J132" s="99"/>
      <c r="K132" s="99"/>
      <c r="L132" s="99"/>
    </row>
    <row r="133" spans="1:12" s="54" customFormat="1" ht="13.5" customHeight="1">
      <c r="A133" s="26">
        <v>42</v>
      </c>
      <c r="B133" s="27">
        <v>721</v>
      </c>
      <c r="C133" s="27">
        <v>721290123</v>
      </c>
      <c r="D133" s="27" t="s">
        <v>74</v>
      </c>
      <c r="E133" s="27" t="s">
        <v>23</v>
      </c>
      <c r="F133" s="32">
        <f>F105+F102+F99+F92+F89+F86+F83+F78+F73+F68+F106+F109</f>
        <v>646.54900000000009</v>
      </c>
      <c r="G133" s="8"/>
      <c r="H133" s="29">
        <f t="shared" si="2"/>
        <v>0</v>
      </c>
      <c r="I133" s="30" t="s">
        <v>174</v>
      </c>
    </row>
    <row r="134" spans="1:12" s="100" customFormat="1" ht="13.5" customHeight="1">
      <c r="A134" s="26">
        <v>43</v>
      </c>
      <c r="B134" s="27">
        <v>721</v>
      </c>
      <c r="C134" s="27" t="s">
        <v>75</v>
      </c>
      <c r="D134" s="27" t="s">
        <v>76</v>
      </c>
      <c r="E134" s="27" t="s">
        <v>29</v>
      </c>
      <c r="F134" s="32">
        <f>F135</f>
        <v>1</v>
      </c>
      <c r="G134" s="8"/>
      <c r="H134" s="29">
        <f t="shared" si="2"/>
        <v>0</v>
      </c>
      <c r="I134" s="30" t="s">
        <v>175</v>
      </c>
      <c r="J134" s="54"/>
    </row>
    <row r="135" spans="1:12" s="20" customFormat="1" ht="13.5" customHeight="1">
      <c r="A135" s="26"/>
      <c r="B135" s="27"/>
      <c r="C135" s="27"/>
      <c r="D135" s="35" t="s">
        <v>77</v>
      </c>
      <c r="E135" s="27"/>
      <c r="F135" s="36">
        <v>1</v>
      </c>
      <c r="G135" s="29"/>
      <c r="H135" s="29"/>
      <c r="I135" s="91"/>
      <c r="J135" s="54"/>
    </row>
    <row r="136" spans="1:12" s="20" customFormat="1" ht="13.5" customHeight="1">
      <c r="A136" s="26"/>
      <c r="B136" s="27"/>
      <c r="C136" s="27"/>
      <c r="D136" s="35" t="s">
        <v>78</v>
      </c>
      <c r="E136" s="27"/>
      <c r="F136" s="101"/>
      <c r="G136" s="29"/>
      <c r="H136" s="29"/>
      <c r="I136" s="91"/>
      <c r="J136" s="54"/>
    </row>
    <row r="137" spans="1:12" s="100" customFormat="1" ht="26.25" customHeight="1">
      <c r="A137" s="26">
        <v>44</v>
      </c>
      <c r="B137" s="27">
        <v>721</v>
      </c>
      <c r="C137" s="27" t="s">
        <v>261</v>
      </c>
      <c r="D137" s="27" t="s">
        <v>262</v>
      </c>
      <c r="E137" s="27" t="s">
        <v>29</v>
      </c>
      <c r="F137" s="32">
        <f>F138</f>
        <v>1</v>
      </c>
      <c r="G137" s="8"/>
      <c r="H137" s="29">
        <f t="shared" ref="H137" si="4">F137*G137</f>
        <v>0</v>
      </c>
      <c r="I137" s="30" t="s">
        <v>175</v>
      </c>
      <c r="J137" s="54"/>
    </row>
    <row r="138" spans="1:12" s="20" customFormat="1" ht="27" customHeight="1">
      <c r="A138" s="26"/>
      <c r="B138" s="27"/>
      <c r="C138" s="27"/>
      <c r="D138" s="35" t="s">
        <v>265</v>
      </c>
      <c r="E138" s="27"/>
      <c r="F138" s="36">
        <v>1</v>
      </c>
      <c r="G138" s="29"/>
      <c r="H138" s="29"/>
      <c r="I138" s="91"/>
      <c r="J138" s="54"/>
    </row>
    <row r="139" spans="1:12" s="20" customFormat="1" ht="27" customHeight="1">
      <c r="A139" s="26"/>
      <c r="B139" s="27"/>
      <c r="C139" s="27"/>
      <c r="D139" s="35" t="s">
        <v>266</v>
      </c>
      <c r="E139" s="27"/>
      <c r="F139" s="36"/>
      <c r="G139" s="29"/>
      <c r="H139" s="29"/>
      <c r="I139" s="91"/>
      <c r="J139" s="54"/>
    </row>
    <row r="140" spans="1:12" s="100" customFormat="1" ht="23.25" customHeight="1">
      <c r="A140" s="26">
        <v>45</v>
      </c>
      <c r="B140" s="27">
        <v>721</v>
      </c>
      <c r="C140" s="27" t="s">
        <v>264</v>
      </c>
      <c r="D140" s="27" t="s">
        <v>263</v>
      </c>
      <c r="E140" s="27" t="s">
        <v>29</v>
      </c>
      <c r="F140" s="32">
        <f>F141</f>
        <v>1</v>
      </c>
      <c r="G140" s="8"/>
      <c r="H140" s="29">
        <f t="shared" ref="H140" si="5">F140*G140</f>
        <v>0</v>
      </c>
      <c r="I140" s="30" t="s">
        <v>175</v>
      </c>
      <c r="J140" s="54"/>
    </row>
    <row r="141" spans="1:12" s="20" customFormat="1" ht="27.75" customHeight="1">
      <c r="A141" s="26"/>
      <c r="B141" s="27"/>
      <c r="C141" s="27"/>
      <c r="D141" s="35" t="s">
        <v>265</v>
      </c>
      <c r="E141" s="27"/>
      <c r="F141" s="36">
        <v>1</v>
      </c>
      <c r="G141" s="29"/>
      <c r="H141" s="29"/>
      <c r="I141" s="91"/>
      <c r="J141" s="54"/>
    </row>
    <row r="142" spans="1:12" s="20" customFormat="1" ht="27" customHeight="1">
      <c r="A142" s="26"/>
      <c r="B142" s="27"/>
      <c r="C142" s="27"/>
      <c r="D142" s="35" t="s">
        <v>267</v>
      </c>
      <c r="E142" s="27"/>
      <c r="F142" s="36"/>
      <c r="G142" s="29"/>
      <c r="H142" s="29"/>
      <c r="I142" s="91"/>
      <c r="J142" s="54"/>
    </row>
    <row r="143" spans="1:12" ht="13.5" customHeight="1">
      <c r="A143" s="26">
        <v>46</v>
      </c>
      <c r="B143" s="27">
        <v>721</v>
      </c>
      <c r="C143" s="27" t="s">
        <v>269</v>
      </c>
      <c r="D143" s="27" t="s">
        <v>289</v>
      </c>
      <c r="E143" s="27" t="s">
        <v>30</v>
      </c>
      <c r="F143" s="101">
        <f>F144</f>
        <v>1</v>
      </c>
      <c r="G143" s="8"/>
      <c r="H143" s="29">
        <f>F143*G143</f>
        <v>0</v>
      </c>
      <c r="I143" s="30" t="s">
        <v>175</v>
      </c>
      <c r="J143" s="13"/>
    </row>
    <row r="144" spans="1:12" ht="27" customHeight="1">
      <c r="A144" s="26"/>
      <c r="B144" s="27"/>
      <c r="C144" s="27"/>
      <c r="D144" s="35" t="s">
        <v>268</v>
      </c>
      <c r="E144" s="27"/>
      <c r="F144" s="93">
        <v>1</v>
      </c>
      <c r="G144" s="29"/>
      <c r="H144" s="29"/>
      <c r="I144" s="30"/>
      <c r="J144" s="13"/>
    </row>
    <row r="145" spans="1:11" ht="13.5" customHeight="1">
      <c r="A145" s="26"/>
      <c r="B145" s="27"/>
      <c r="C145" s="27"/>
      <c r="D145" s="60" t="s">
        <v>270</v>
      </c>
      <c r="E145" s="27"/>
      <c r="F145" s="93"/>
      <c r="G145" s="29"/>
      <c r="H145" s="29"/>
      <c r="I145" s="30"/>
      <c r="J145" s="13"/>
    </row>
    <row r="146" spans="1:11" s="20" customFormat="1" ht="13.5" customHeight="1">
      <c r="A146" s="26">
        <v>47</v>
      </c>
      <c r="B146" s="63" t="s">
        <v>32</v>
      </c>
      <c r="C146" s="27" t="s">
        <v>33</v>
      </c>
      <c r="D146" s="27" t="s">
        <v>34</v>
      </c>
      <c r="E146" s="27" t="s">
        <v>29</v>
      </c>
      <c r="F146" s="32">
        <v>1</v>
      </c>
      <c r="G146" s="8"/>
      <c r="H146" s="29">
        <f>F146*G146</f>
        <v>0</v>
      </c>
      <c r="I146" s="30" t="s">
        <v>175</v>
      </c>
      <c r="J146" s="54"/>
    </row>
    <row r="147" spans="1:11" s="20" customFormat="1" ht="13.5" customHeight="1">
      <c r="A147" s="26">
        <v>48</v>
      </c>
      <c r="B147" s="63" t="s">
        <v>32</v>
      </c>
      <c r="C147" s="27">
        <v>998721204</v>
      </c>
      <c r="D147" s="27" t="s">
        <v>176</v>
      </c>
      <c r="E147" s="27" t="s">
        <v>27</v>
      </c>
      <c r="F147" s="32">
        <v>2.15</v>
      </c>
      <c r="G147" s="8"/>
      <c r="H147" s="29">
        <f>F147*G147</f>
        <v>0</v>
      </c>
      <c r="I147" s="30" t="s">
        <v>174</v>
      </c>
      <c r="J147" s="54"/>
    </row>
    <row r="148" spans="1:11">
      <c r="A148" s="26">
        <v>49</v>
      </c>
      <c r="B148" s="27">
        <v>722</v>
      </c>
      <c r="C148" s="27" t="s">
        <v>141</v>
      </c>
      <c r="D148" s="27" t="s">
        <v>142</v>
      </c>
      <c r="E148" s="27" t="s">
        <v>80</v>
      </c>
      <c r="F148" s="32">
        <f>F149</f>
        <v>30</v>
      </c>
      <c r="G148" s="8"/>
      <c r="H148" s="29">
        <f>F148*G148</f>
        <v>0</v>
      </c>
      <c r="I148" s="30" t="s">
        <v>174</v>
      </c>
    </row>
    <row r="149" spans="1:11">
      <c r="A149" s="70"/>
      <c r="B149" s="72"/>
      <c r="C149" s="72"/>
      <c r="D149" s="35" t="s">
        <v>149</v>
      </c>
      <c r="E149" s="72"/>
      <c r="F149" s="36">
        <v>30</v>
      </c>
      <c r="G149" s="77"/>
      <c r="H149" s="29"/>
      <c r="I149" s="45"/>
    </row>
    <row r="150" spans="1:11" ht="23.25">
      <c r="A150" s="70"/>
      <c r="B150" s="72"/>
      <c r="C150" s="72"/>
      <c r="D150" s="102" t="s">
        <v>144</v>
      </c>
      <c r="E150" s="72"/>
      <c r="F150" s="36"/>
      <c r="G150" s="77"/>
      <c r="H150" s="29"/>
      <c r="I150" s="45"/>
    </row>
    <row r="151" spans="1:11" s="88" customFormat="1" ht="13.5" customHeight="1">
      <c r="A151" s="84"/>
      <c r="B151" s="26"/>
      <c r="C151" s="22">
        <v>722</v>
      </c>
      <c r="D151" s="22" t="s">
        <v>44</v>
      </c>
      <c r="E151" s="27"/>
      <c r="F151" s="85"/>
      <c r="G151" s="86"/>
      <c r="H151" s="24">
        <f>SUM(H152:H191)</f>
        <v>0</v>
      </c>
      <c r="I151" s="87"/>
      <c r="J151" s="54"/>
      <c r="K151" s="54"/>
    </row>
    <row r="152" spans="1:11" s="12" customFormat="1" ht="22.5">
      <c r="A152" s="26">
        <v>50</v>
      </c>
      <c r="B152" s="27">
        <v>722</v>
      </c>
      <c r="C152" s="27" t="s">
        <v>123</v>
      </c>
      <c r="D152" s="27" t="s">
        <v>119</v>
      </c>
      <c r="E152" s="27" t="s">
        <v>23</v>
      </c>
      <c r="F152" s="32">
        <f>F155</f>
        <v>189.6</v>
      </c>
      <c r="G152" s="8"/>
      <c r="H152" s="29">
        <f>F152*G152</f>
        <v>0</v>
      </c>
      <c r="I152" s="30" t="s">
        <v>175</v>
      </c>
      <c r="J152" s="54"/>
    </row>
    <row r="153" spans="1:11" s="103" customFormat="1" ht="27.75" customHeight="1">
      <c r="A153" s="94"/>
      <c r="B153" s="95"/>
      <c r="C153" s="95"/>
      <c r="D153" s="35" t="s">
        <v>118</v>
      </c>
      <c r="E153" s="95"/>
      <c r="F153" s="36"/>
      <c r="G153" s="86"/>
      <c r="H153" s="86"/>
      <c r="I153" s="91"/>
      <c r="J153" s="54"/>
    </row>
    <row r="154" spans="1:11" s="103" customFormat="1" ht="22.5">
      <c r="A154" s="94"/>
      <c r="B154" s="95"/>
      <c r="C154" s="95"/>
      <c r="D154" s="35" t="s">
        <v>65</v>
      </c>
      <c r="E154" s="95"/>
      <c r="F154" s="104"/>
      <c r="G154" s="86"/>
      <c r="H154" s="86"/>
      <c r="I154" s="91"/>
      <c r="J154" s="54"/>
    </row>
    <row r="155" spans="1:11" s="103" customFormat="1" ht="13.5" customHeight="1">
      <c r="A155" s="94"/>
      <c r="B155" s="95"/>
      <c r="C155" s="95"/>
      <c r="D155" s="35" t="s">
        <v>179</v>
      </c>
      <c r="E155" s="95"/>
      <c r="F155" s="36">
        <f>193.6-4</f>
        <v>189.6</v>
      </c>
      <c r="G155" s="86"/>
      <c r="H155" s="86"/>
      <c r="I155" s="91"/>
      <c r="J155" s="54"/>
    </row>
    <row r="156" spans="1:11" s="12" customFormat="1" ht="22.5">
      <c r="A156" s="26">
        <v>51</v>
      </c>
      <c r="B156" s="27">
        <v>722</v>
      </c>
      <c r="C156" s="27" t="s">
        <v>123</v>
      </c>
      <c r="D156" s="27" t="s">
        <v>189</v>
      </c>
      <c r="E156" s="27" t="s">
        <v>23</v>
      </c>
      <c r="F156" s="32">
        <f>F159</f>
        <v>3.85</v>
      </c>
      <c r="G156" s="8"/>
      <c r="H156" s="29">
        <f>F156*G156</f>
        <v>0</v>
      </c>
      <c r="I156" s="30" t="s">
        <v>175</v>
      </c>
      <c r="J156" s="54"/>
    </row>
    <row r="157" spans="1:11" s="103" customFormat="1" ht="27.75" customHeight="1">
      <c r="A157" s="94"/>
      <c r="B157" s="95"/>
      <c r="C157" s="95"/>
      <c r="D157" s="35" t="s">
        <v>181</v>
      </c>
      <c r="E157" s="95"/>
      <c r="F157" s="36"/>
      <c r="G157" s="86"/>
      <c r="H157" s="86"/>
      <c r="I157" s="91"/>
      <c r="J157" s="54"/>
    </row>
    <row r="158" spans="1:11" s="103" customFormat="1" ht="22.5">
      <c r="A158" s="94"/>
      <c r="B158" s="95"/>
      <c r="C158" s="95"/>
      <c r="D158" s="35" t="s">
        <v>65</v>
      </c>
      <c r="E158" s="95"/>
      <c r="F158" s="104"/>
      <c r="G158" s="86"/>
      <c r="H158" s="86"/>
      <c r="I158" s="91"/>
      <c r="J158" s="54"/>
    </row>
    <row r="159" spans="1:11" s="103" customFormat="1" ht="13.5" customHeight="1">
      <c r="A159" s="94"/>
      <c r="B159" s="95"/>
      <c r="C159" s="95"/>
      <c r="D159" s="35" t="s">
        <v>182</v>
      </c>
      <c r="E159" s="95"/>
      <c r="F159" s="36">
        <f>2.2+1.65</f>
        <v>3.85</v>
      </c>
      <c r="G159" s="86"/>
      <c r="H159" s="86"/>
      <c r="I159" s="91"/>
      <c r="J159" s="54"/>
    </row>
    <row r="160" spans="1:11" s="12" customFormat="1" ht="22.5">
      <c r="A160" s="26">
        <v>52</v>
      </c>
      <c r="B160" s="27">
        <v>722</v>
      </c>
      <c r="C160" s="27" t="s">
        <v>124</v>
      </c>
      <c r="D160" s="27" t="s">
        <v>120</v>
      </c>
      <c r="E160" s="27" t="s">
        <v>23</v>
      </c>
      <c r="F160" s="32">
        <f>F163</f>
        <v>55.22</v>
      </c>
      <c r="G160" s="8"/>
      <c r="H160" s="29">
        <f>F160*G160</f>
        <v>0</v>
      </c>
      <c r="I160" s="30" t="s">
        <v>175</v>
      </c>
      <c r="J160" s="54"/>
    </row>
    <row r="161" spans="1:10" s="103" customFormat="1" ht="27.75" customHeight="1">
      <c r="A161" s="94"/>
      <c r="B161" s="95"/>
      <c r="C161" s="95"/>
      <c r="D161" s="35" t="s">
        <v>118</v>
      </c>
      <c r="E161" s="95"/>
      <c r="F161" s="36"/>
      <c r="G161" s="86"/>
      <c r="H161" s="86"/>
      <c r="I161" s="91"/>
      <c r="J161" s="54"/>
    </row>
    <row r="162" spans="1:10" s="103" customFormat="1" ht="22.5">
      <c r="A162" s="94"/>
      <c r="B162" s="95"/>
      <c r="C162" s="95"/>
      <c r="D162" s="35" t="s">
        <v>65</v>
      </c>
      <c r="E162" s="95"/>
      <c r="F162" s="104"/>
      <c r="G162" s="86"/>
      <c r="H162" s="86"/>
      <c r="I162" s="91"/>
      <c r="J162" s="54"/>
    </row>
    <row r="163" spans="1:10" s="103" customFormat="1" ht="13.5" customHeight="1">
      <c r="A163" s="94"/>
      <c r="B163" s="95"/>
      <c r="C163" s="95"/>
      <c r="D163" s="35" t="s">
        <v>87</v>
      </c>
      <c r="E163" s="95"/>
      <c r="F163" s="36">
        <f>44.22+3+8</f>
        <v>55.22</v>
      </c>
      <c r="G163" s="86"/>
      <c r="H163" s="86"/>
      <c r="I163" s="91"/>
      <c r="J163" s="54"/>
    </row>
    <row r="164" spans="1:10" s="12" customFormat="1" ht="22.5">
      <c r="A164" s="26">
        <v>53</v>
      </c>
      <c r="B164" s="27">
        <v>722</v>
      </c>
      <c r="C164" s="27" t="s">
        <v>125</v>
      </c>
      <c r="D164" s="27" t="s">
        <v>121</v>
      </c>
      <c r="E164" s="27" t="s">
        <v>23</v>
      </c>
      <c r="F164" s="32">
        <f>F167</f>
        <v>17.2</v>
      </c>
      <c r="G164" s="8"/>
      <c r="H164" s="29">
        <f>F164*G164</f>
        <v>0</v>
      </c>
      <c r="I164" s="30" t="s">
        <v>175</v>
      </c>
      <c r="J164" s="54"/>
    </row>
    <row r="165" spans="1:10" s="103" customFormat="1" ht="27.75" customHeight="1">
      <c r="A165" s="94"/>
      <c r="B165" s="95"/>
      <c r="C165" s="95"/>
      <c r="D165" s="35" t="s">
        <v>118</v>
      </c>
      <c r="E165" s="95"/>
      <c r="F165" s="36"/>
      <c r="G165" s="86"/>
      <c r="H165" s="86"/>
      <c r="I165" s="91"/>
      <c r="J165" s="54"/>
    </row>
    <row r="166" spans="1:10" s="103" customFormat="1" ht="22.5">
      <c r="A166" s="94"/>
      <c r="B166" s="95"/>
      <c r="C166" s="95"/>
      <c r="D166" s="35" t="s">
        <v>65</v>
      </c>
      <c r="E166" s="95"/>
      <c r="F166" s="104"/>
      <c r="G166" s="86"/>
      <c r="H166" s="86"/>
      <c r="I166" s="91"/>
      <c r="J166" s="54"/>
    </row>
    <row r="167" spans="1:10" s="103" customFormat="1" ht="13.5" customHeight="1">
      <c r="A167" s="94"/>
      <c r="B167" s="95"/>
      <c r="C167" s="95"/>
      <c r="D167" s="35" t="s">
        <v>87</v>
      </c>
      <c r="E167" s="95"/>
      <c r="F167" s="36">
        <f>13.2+4</f>
        <v>17.2</v>
      </c>
      <c r="G167" s="86"/>
      <c r="H167" s="86"/>
      <c r="I167" s="91"/>
      <c r="J167" s="54"/>
    </row>
    <row r="168" spans="1:10" s="103" customFormat="1" ht="22.5">
      <c r="A168" s="26">
        <v>54</v>
      </c>
      <c r="B168" s="27">
        <v>722</v>
      </c>
      <c r="C168" s="27" t="s">
        <v>126</v>
      </c>
      <c r="D168" s="27" t="s">
        <v>122</v>
      </c>
      <c r="E168" s="27" t="s">
        <v>23</v>
      </c>
      <c r="F168" s="32">
        <f>F171</f>
        <v>70.400000000000006</v>
      </c>
      <c r="G168" s="8"/>
      <c r="H168" s="29">
        <f>F168*G168</f>
        <v>0</v>
      </c>
      <c r="I168" s="30" t="s">
        <v>175</v>
      </c>
      <c r="J168" s="54"/>
    </row>
    <row r="169" spans="1:10" s="103" customFormat="1" ht="27.75" customHeight="1">
      <c r="A169" s="94"/>
      <c r="B169" s="95"/>
      <c r="C169" s="95"/>
      <c r="D169" s="35" t="s">
        <v>118</v>
      </c>
      <c r="E169" s="95"/>
      <c r="F169" s="36"/>
      <c r="G169" s="86"/>
      <c r="H169" s="86"/>
      <c r="I169" s="91"/>
      <c r="J169" s="54"/>
    </row>
    <row r="170" spans="1:10" s="103" customFormat="1" ht="22.5">
      <c r="A170" s="94"/>
      <c r="B170" s="95"/>
      <c r="C170" s="95"/>
      <c r="D170" s="35" t="s">
        <v>65</v>
      </c>
      <c r="E170" s="95"/>
      <c r="F170" s="104"/>
      <c r="G170" s="86"/>
      <c r="H170" s="86"/>
      <c r="I170" s="91"/>
      <c r="J170" s="54"/>
    </row>
    <row r="171" spans="1:10" s="103" customFormat="1" ht="13.5" customHeight="1">
      <c r="A171" s="94"/>
      <c r="B171" s="95"/>
      <c r="C171" s="95"/>
      <c r="D171" s="35" t="s">
        <v>87</v>
      </c>
      <c r="E171" s="95"/>
      <c r="F171" s="36">
        <v>70.400000000000006</v>
      </c>
      <c r="G171" s="86"/>
      <c r="H171" s="86"/>
      <c r="I171" s="91"/>
      <c r="J171" s="54"/>
    </row>
    <row r="172" spans="1:10" s="88" customFormat="1" ht="22.5">
      <c r="A172" s="26">
        <v>55</v>
      </c>
      <c r="B172" s="27">
        <v>722</v>
      </c>
      <c r="C172" s="27" t="s">
        <v>127</v>
      </c>
      <c r="D172" s="27" t="s">
        <v>180</v>
      </c>
      <c r="E172" s="27" t="s">
        <v>23</v>
      </c>
      <c r="F172" s="32">
        <f>F175</f>
        <v>187.12100000000001</v>
      </c>
      <c r="G172" s="8"/>
      <c r="H172" s="29">
        <f>F172*G172</f>
        <v>0</v>
      </c>
      <c r="I172" s="30" t="s">
        <v>175</v>
      </c>
      <c r="J172" s="54"/>
    </row>
    <row r="173" spans="1:10" s="88" customFormat="1" ht="27.75" customHeight="1">
      <c r="A173" s="94"/>
      <c r="B173" s="95"/>
      <c r="C173" s="95"/>
      <c r="D173" s="35" t="s">
        <v>154</v>
      </c>
      <c r="E173" s="95"/>
      <c r="F173" s="36"/>
      <c r="G173" s="86"/>
      <c r="H173" s="86"/>
      <c r="I173" s="91"/>
      <c r="J173" s="54"/>
    </row>
    <row r="174" spans="1:10" s="88" customFormat="1" ht="22.5">
      <c r="A174" s="94"/>
      <c r="B174" s="95"/>
      <c r="C174" s="95"/>
      <c r="D174" s="35" t="s">
        <v>65</v>
      </c>
      <c r="E174" s="95"/>
      <c r="F174" s="104"/>
      <c r="G174" s="86"/>
      <c r="H174" s="86"/>
      <c r="I174" s="91"/>
      <c r="J174" s="54"/>
    </row>
    <row r="175" spans="1:10" s="88" customFormat="1" ht="13.5" customHeight="1">
      <c r="A175" s="94"/>
      <c r="B175" s="95"/>
      <c r="C175" s="95"/>
      <c r="D175" s="35" t="s">
        <v>87</v>
      </c>
      <c r="E175" s="95"/>
      <c r="F175" s="36">
        <f>160.93+26.191</f>
        <v>187.12100000000001</v>
      </c>
      <c r="G175" s="86"/>
      <c r="H175" s="86"/>
      <c r="I175" s="91"/>
      <c r="J175" s="54"/>
    </row>
    <row r="176" spans="1:10" s="88" customFormat="1" ht="13.5" customHeight="1">
      <c r="A176" s="26">
        <v>56</v>
      </c>
      <c r="B176" s="27">
        <v>722</v>
      </c>
      <c r="C176" s="27">
        <v>734292714</v>
      </c>
      <c r="D176" s="27" t="s">
        <v>183</v>
      </c>
      <c r="E176" s="27" t="s">
        <v>30</v>
      </c>
      <c r="F176" s="28">
        <v>5</v>
      </c>
      <c r="G176" s="8"/>
      <c r="H176" s="29">
        <f t="shared" ref="H176" si="6">F176*G176</f>
        <v>0</v>
      </c>
      <c r="I176" s="30" t="s">
        <v>175</v>
      </c>
    </row>
    <row r="177" spans="1:11" s="88" customFormat="1" ht="13.5" customHeight="1">
      <c r="A177" s="26">
        <v>57</v>
      </c>
      <c r="B177" s="27">
        <v>722</v>
      </c>
      <c r="C177" s="27">
        <v>734292715</v>
      </c>
      <c r="D177" s="27" t="s">
        <v>184</v>
      </c>
      <c r="E177" s="27" t="s">
        <v>30</v>
      </c>
      <c r="F177" s="28">
        <v>1</v>
      </c>
      <c r="G177" s="8"/>
      <c r="H177" s="29">
        <f t="shared" ref="H177" si="7">F177*G177</f>
        <v>0</v>
      </c>
      <c r="I177" s="30" t="s">
        <v>175</v>
      </c>
    </row>
    <row r="178" spans="1:11" s="88" customFormat="1" ht="13.5" customHeight="1">
      <c r="A178" s="26">
        <v>58</v>
      </c>
      <c r="B178" s="27">
        <v>722</v>
      </c>
      <c r="C178" s="27">
        <v>734292716</v>
      </c>
      <c r="D178" s="27" t="s">
        <v>185</v>
      </c>
      <c r="E178" s="27" t="s">
        <v>30</v>
      </c>
      <c r="F178" s="28">
        <v>2</v>
      </c>
      <c r="G178" s="8"/>
      <c r="H178" s="29">
        <f>F178*G178</f>
        <v>0</v>
      </c>
      <c r="I178" s="30" t="s">
        <v>175</v>
      </c>
    </row>
    <row r="179" spans="1:11" s="88" customFormat="1" ht="13.5" customHeight="1">
      <c r="A179" s="26">
        <v>59</v>
      </c>
      <c r="B179" s="27">
        <v>722</v>
      </c>
      <c r="C179" s="27" t="s">
        <v>129</v>
      </c>
      <c r="D179" s="27" t="s">
        <v>188</v>
      </c>
      <c r="E179" s="27" t="s">
        <v>29</v>
      </c>
      <c r="F179" s="28">
        <f>F180</f>
        <v>1</v>
      </c>
      <c r="G179" s="8"/>
      <c r="H179" s="29">
        <f t="shared" ref="H179:H181" si="8">F179*G179</f>
        <v>0</v>
      </c>
      <c r="I179" s="30" t="s">
        <v>175</v>
      </c>
    </row>
    <row r="180" spans="1:11" s="20" customFormat="1" ht="13.5" customHeight="1">
      <c r="A180" s="26"/>
      <c r="B180" s="27"/>
      <c r="C180" s="27"/>
      <c r="D180" s="35" t="s">
        <v>260</v>
      </c>
      <c r="E180" s="27"/>
      <c r="F180" s="36">
        <v>1</v>
      </c>
      <c r="G180" s="29"/>
      <c r="H180" s="29"/>
      <c r="I180" s="91"/>
      <c r="J180" s="54"/>
    </row>
    <row r="181" spans="1:11" s="88" customFormat="1" ht="13.5" customHeight="1">
      <c r="A181" s="26">
        <v>60</v>
      </c>
      <c r="B181" s="27">
        <v>722</v>
      </c>
      <c r="C181" s="27" t="s">
        <v>130</v>
      </c>
      <c r="D181" s="27" t="s">
        <v>128</v>
      </c>
      <c r="E181" s="27" t="s">
        <v>30</v>
      </c>
      <c r="F181" s="28">
        <v>1</v>
      </c>
      <c r="G181" s="8"/>
      <c r="H181" s="29">
        <f t="shared" si="8"/>
        <v>0</v>
      </c>
      <c r="I181" s="30" t="s">
        <v>175</v>
      </c>
      <c r="J181" s="20"/>
      <c r="K181" s="76"/>
    </row>
    <row r="182" spans="1:11" s="103" customFormat="1" ht="13.5" customHeight="1">
      <c r="A182" s="26">
        <v>61</v>
      </c>
      <c r="B182" s="27">
        <v>722</v>
      </c>
      <c r="C182" s="27" t="s">
        <v>89</v>
      </c>
      <c r="D182" s="27" t="s">
        <v>90</v>
      </c>
      <c r="E182" s="27" t="s">
        <v>70</v>
      </c>
      <c r="F182" s="32">
        <v>1</v>
      </c>
      <c r="G182" s="8"/>
      <c r="H182" s="29">
        <f t="shared" ref="H182:H183" si="9">F182*G182</f>
        <v>0</v>
      </c>
      <c r="I182" s="30" t="s">
        <v>175</v>
      </c>
      <c r="J182" s="54"/>
    </row>
    <row r="183" spans="1:11" s="103" customFormat="1" ht="13.5" customHeight="1">
      <c r="A183" s="26">
        <v>62</v>
      </c>
      <c r="B183" s="27">
        <v>722</v>
      </c>
      <c r="C183" s="27">
        <v>722290226</v>
      </c>
      <c r="D183" s="27" t="s">
        <v>186</v>
      </c>
      <c r="E183" s="27" t="s">
        <v>23</v>
      </c>
      <c r="F183" s="32">
        <f>F184</f>
        <v>1046.78</v>
      </c>
      <c r="G183" s="8"/>
      <c r="H183" s="29">
        <f t="shared" si="9"/>
        <v>0</v>
      </c>
      <c r="I183" s="30" t="s">
        <v>175</v>
      </c>
      <c r="J183" s="54"/>
    </row>
    <row r="184" spans="1:11" s="103" customFormat="1" ht="13.5" customHeight="1">
      <c r="A184" s="26"/>
      <c r="B184" s="27"/>
      <c r="C184" s="27"/>
      <c r="D184" s="35" t="s">
        <v>288</v>
      </c>
      <c r="E184" s="27"/>
      <c r="F184" s="36">
        <f>2*523.39</f>
        <v>1046.78</v>
      </c>
      <c r="G184" s="29"/>
      <c r="H184" s="29"/>
      <c r="I184" s="30"/>
      <c r="J184" s="54"/>
    </row>
    <row r="185" spans="1:11" s="103" customFormat="1" ht="13.5" customHeight="1">
      <c r="A185" s="26">
        <v>63</v>
      </c>
      <c r="B185" s="27">
        <v>722</v>
      </c>
      <c r="C185" s="27" t="s">
        <v>91</v>
      </c>
      <c r="D185" s="27" t="s">
        <v>92</v>
      </c>
      <c r="E185" s="27" t="s">
        <v>70</v>
      </c>
      <c r="F185" s="32">
        <v>1</v>
      </c>
      <c r="G185" s="8"/>
      <c r="H185" s="29">
        <f t="shared" ref="H185:H186" si="10">F185*G185</f>
        <v>0</v>
      </c>
      <c r="I185" s="30" t="s">
        <v>175</v>
      </c>
      <c r="J185" s="54"/>
    </row>
    <row r="186" spans="1:11" s="103" customFormat="1" ht="13.5" customHeight="1">
      <c r="A186" s="26">
        <v>64</v>
      </c>
      <c r="B186" s="27">
        <v>722</v>
      </c>
      <c r="C186" s="27">
        <v>722290234</v>
      </c>
      <c r="D186" s="27" t="s">
        <v>93</v>
      </c>
      <c r="E186" s="27" t="s">
        <v>23</v>
      </c>
      <c r="F186" s="32">
        <f>F155+F163+F167+F171+F175+F159</f>
        <v>523.39099999999996</v>
      </c>
      <c r="G186" s="8"/>
      <c r="H186" s="29">
        <f t="shared" si="10"/>
        <v>0</v>
      </c>
      <c r="I186" s="30" t="s">
        <v>174</v>
      </c>
      <c r="J186" s="54"/>
    </row>
    <row r="187" spans="1:11" s="12" customFormat="1" ht="13.5" customHeight="1">
      <c r="A187" s="26">
        <v>65</v>
      </c>
      <c r="B187" s="63" t="s">
        <v>88</v>
      </c>
      <c r="C187" s="27" t="s">
        <v>94</v>
      </c>
      <c r="D187" s="27" t="s">
        <v>34</v>
      </c>
      <c r="E187" s="27" t="s">
        <v>29</v>
      </c>
      <c r="F187" s="32">
        <v>1</v>
      </c>
      <c r="G187" s="8"/>
      <c r="H187" s="29">
        <f>F187*G187</f>
        <v>0</v>
      </c>
      <c r="I187" s="30" t="s">
        <v>175</v>
      </c>
      <c r="J187" s="54"/>
    </row>
    <row r="188" spans="1:11" s="12" customFormat="1" ht="13.5" customHeight="1">
      <c r="A188" s="26">
        <v>66</v>
      </c>
      <c r="B188" s="63" t="s">
        <v>88</v>
      </c>
      <c r="C188" s="27">
        <v>998722204</v>
      </c>
      <c r="D188" s="27" t="s">
        <v>187</v>
      </c>
      <c r="E188" s="27" t="s">
        <v>27</v>
      </c>
      <c r="F188" s="32">
        <v>1.3</v>
      </c>
      <c r="G188" s="8"/>
      <c r="H188" s="29">
        <f>F188*G188</f>
        <v>0</v>
      </c>
      <c r="I188" s="30" t="s">
        <v>174</v>
      </c>
      <c r="J188" s="54"/>
    </row>
    <row r="189" spans="1:11">
      <c r="A189" s="26">
        <v>67</v>
      </c>
      <c r="B189" s="27">
        <v>722</v>
      </c>
      <c r="C189" s="27" t="s">
        <v>141</v>
      </c>
      <c r="D189" s="27" t="s">
        <v>142</v>
      </c>
      <c r="E189" s="27" t="s">
        <v>80</v>
      </c>
      <c r="F189" s="32">
        <f>F190</f>
        <v>30</v>
      </c>
      <c r="G189" s="8"/>
      <c r="H189" s="29">
        <f>F189*G189</f>
        <v>0</v>
      </c>
      <c r="I189" s="30" t="s">
        <v>174</v>
      </c>
    </row>
    <row r="190" spans="1:11">
      <c r="A190" s="70"/>
      <c r="B190" s="72"/>
      <c r="C190" s="72"/>
      <c r="D190" s="35" t="s">
        <v>143</v>
      </c>
      <c r="E190" s="72"/>
      <c r="F190" s="36">
        <v>30</v>
      </c>
      <c r="G190" s="77"/>
      <c r="H190" s="29"/>
      <c r="I190" s="45"/>
    </row>
    <row r="191" spans="1:11" ht="23.25">
      <c r="A191" s="70"/>
      <c r="B191" s="72"/>
      <c r="C191" s="72"/>
      <c r="D191" s="102" t="s">
        <v>144</v>
      </c>
      <c r="E191" s="72"/>
      <c r="F191" s="36"/>
      <c r="G191" s="77"/>
      <c r="H191" s="29"/>
      <c r="I191" s="45"/>
    </row>
    <row r="192" spans="1:11" s="103" customFormat="1" ht="13.5" customHeight="1">
      <c r="A192" s="84"/>
      <c r="B192" s="26"/>
      <c r="C192" s="22">
        <v>725</v>
      </c>
      <c r="D192" s="22" t="s">
        <v>25</v>
      </c>
      <c r="E192" s="27"/>
      <c r="F192" s="85"/>
      <c r="G192" s="86"/>
      <c r="H192" s="24">
        <f>SUM(H193:H266)</f>
        <v>0</v>
      </c>
      <c r="I192" s="87"/>
      <c r="J192" s="54"/>
      <c r="K192" s="97"/>
    </row>
    <row r="193" spans="1:10" s="103" customFormat="1" ht="13.5" customHeight="1">
      <c r="A193" s="26">
        <v>68</v>
      </c>
      <c r="B193" s="63" t="s">
        <v>24</v>
      </c>
      <c r="C193" s="105" t="s">
        <v>37</v>
      </c>
      <c r="D193" s="27" t="s">
        <v>95</v>
      </c>
      <c r="E193" s="27" t="s">
        <v>30</v>
      </c>
      <c r="F193" s="106">
        <f>F196</f>
        <v>1</v>
      </c>
      <c r="G193" s="8"/>
      <c r="H193" s="29">
        <f>F193*G193</f>
        <v>0</v>
      </c>
      <c r="I193" s="30" t="s">
        <v>175</v>
      </c>
      <c r="J193" s="54"/>
    </row>
    <row r="194" spans="1:10" s="103" customFormat="1" ht="38.25" customHeight="1">
      <c r="A194" s="89"/>
      <c r="B194" s="89"/>
      <c r="C194" s="35"/>
      <c r="D194" s="35" t="s">
        <v>38</v>
      </c>
      <c r="E194" s="35"/>
      <c r="F194" s="90"/>
      <c r="G194" s="37"/>
      <c r="H194" s="37"/>
      <c r="I194" s="92"/>
      <c r="J194" s="54"/>
    </row>
    <row r="195" spans="1:10" s="103" customFormat="1" ht="37.5" customHeight="1">
      <c r="A195" s="89"/>
      <c r="B195" s="89"/>
      <c r="C195" s="35"/>
      <c r="D195" s="35" t="s">
        <v>28</v>
      </c>
      <c r="E195" s="35"/>
      <c r="F195" s="36"/>
      <c r="G195" s="37"/>
      <c r="H195" s="37"/>
      <c r="I195" s="92"/>
      <c r="J195" s="54"/>
    </row>
    <row r="196" spans="1:10" s="103" customFormat="1" ht="13.5" customHeight="1">
      <c r="A196" s="26"/>
      <c r="B196" s="27"/>
      <c r="C196" s="27"/>
      <c r="D196" s="35" t="s">
        <v>156</v>
      </c>
      <c r="E196" s="27"/>
      <c r="F196" s="36">
        <v>1</v>
      </c>
      <c r="G196" s="29"/>
      <c r="H196" s="29"/>
      <c r="I196" s="30"/>
      <c r="J196" s="54"/>
    </row>
    <row r="197" spans="1:10" s="103" customFormat="1" ht="13.5" customHeight="1">
      <c r="A197" s="26">
        <v>69</v>
      </c>
      <c r="B197" s="63" t="s">
        <v>24</v>
      </c>
      <c r="C197" s="105" t="s">
        <v>39</v>
      </c>
      <c r="D197" s="27" t="s">
        <v>177</v>
      </c>
      <c r="E197" s="27" t="s">
        <v>30</v>
      </c>
      <c r="F197" s="106">
        <f>F200</f>
        <v>1</v>
      </c>
      <c r="G197" s="8"/>
      <c r="H197" s="29">
        <f>F197*G197</f>
        <v>0</v>
      </c>
      <c r="I197" s="30" t="s">
        <v>175</v>
      </c>
      <c r="J197" s="54"/>
    </row>
    <row r="198" spans="1:10" s="103" customFormat="1" ht="27" customHeight="1">
      <c r="A198" s="89"/>
      <c r="B198" s="89"/>
      <c r="C198" s="35"/>
      <c r="D198" s="11" t="s">
        <v>178</v>
      </c>
      <c r="E198" s="35"/>
      <c r="F198" s="90"/>
      <c r="G198" s="37"/>
      <c r="H198" s="37"/>
      <c r="I198" s="92"/>
      <c r="J198" s="54"/>
    </row>
    <row r="199" spans="1:10" s="103" customFormat="1" ht="37.5" customHeight="1">
      <c r="A199" s="89"/>
      <c r="B199" s="89"/>
      <c r="C199" s="35"/>
      <c r="D199" s="35" t="s">
        <v>28</v>
      </c>
      <c r="E199" s="35"/>
      <c r="F199" s="36"/>
      <c r="G199" s="37"/>
      <c r="H199" s="37"/>
      <c r="I199" s="92"/>
      <c r="J199" s="54"/>
    </row>
    <row r="200" spans="1:10" s="103" customFormat="1" ht="13.5" customHeight="1">
      <c r="A200" s="26"/>
      <c r="B200" s="27"/>
      <c r="C200" s="27"/>
      <c r="D200" s="35" t="s">
        <v>156</v>
      </c>
      <c r="E200" s="27"/>
      <c r="F200" s="36">
        <v>1</v>
      </c>
      <c r="G200" s="29"/>
      <c r="H200" s="29"/>
      <c r="I200" s="30"/>
      <c r="J200" s="54"/>
    </row>
    <row r="201" spans="1:10" s="103" customFormat="1" ht="13.5" customHeight="1">
      <c r="A201" s="26">
        <v>70</v>
      </c>
      <c r="B201" s="63" t="s">
        <v>24</v>
      </c>
      <c r="C201" s="105" t="s">
        <v>40</v>
      </c>
      <c r="D201" s="27" t="s">
        <v>157</v>
      </c>
      <c r="E201" s="27" t="s">
        <v>30</v>
      </c>
      <c r="F201" s="106">
        <f>SUM(F204:F208)</f>
        <v>12</v>
      </c>
      <c r="G201" s="8"/>
      <c r="H201" s="29">
        <f>F201*G201</f>
        <v>0</v>
      </c>
      <c r="I201" s="30" t="s">
        <v>175</v>
      </c>
      <c r="J201" s="54"/>
    </row>
    <row r="202" spans="1:10" s="103" customFormat="1" ht="25.5" customHeight="1">
      <c r="A202" s="89"/>
      <c r="B202" s="89"/>
      <c r="C202" s="35"/>
      <c r="D202" s="11" t="s">
        <v>31</v>
      </c>
      <c r="E202" s="35"/>
      <c r="F202" s="90"/>
      <c r="G202" s="37"/>
      <c r="H202" s="37"/>
      <c r="I202" s="92"/>
      <c r="J202" s="54"/>
    </row>
    <row r="203" spans="1:10" s="103" customFormat="1" ht="37.5" customHeight="1">
      <c r="A203" s="89"/>
      <c r="B203" s="89"/>
      <c r="C203" s="35"/>
      <c r="D203" s="35" t="s">
        <v>28</v>
      </c>
      <c r="E203" s="35"/>
      <c r="F203" s="36"/>
      <c r="G203" s="37"/>
      <c r="H203" s="37"/>
      <c r="I203" s="92"/>
      <c r="J203" s="54"/>
    </row>
    <row r="204" spans="1:10" s="103" customFormat="1" ht="13.5" customHeight="1">
      <c r="A204" s="26"/>
      <c r="B204" s="27"/>
      <c r="C204" s="27"/>
      <c r="D204" s="35" t="s">
        <v>156</v>
      </c>
      <c r="E204" s="27"/>
      <c r="F204" s="36">
        <v>4</v>
      </c>
      <c r="G204" s="29"/>
      <c r="H204" s="29"/>
      <c r="I204" s="30"/>
      <c r="J204" s="54"/>
    </row>
    <row r="205" spans="1:10" s="103" customFormat="1" ht="13.5" customHeight="1">
      <c r="A205" s="26"/>
      <c r="B205" s="27"/>
      <c r="C205" s="27"/>
      <c r="D205" s="35" t="s">
        <v>96</v>
      </c>
      <c r="E205" s="27"/>
      <c r="F205" s="36">
        <v>2</v>
      </c>
      <c r="G205" s="29"/>
      <c r="H205" s="29"/>
      <c r="I205" s="30"/>
      <c r="J205" s="54"/>
    </row>
    <row r="206" spans="1:10" s="103" customFormat="1" ht="13.5" customHeight="1">
      <c r="A206" s="26"/>
      <c r="B206" s="27"/>
      <c r="C206" s="27"/>
      <c r="D206" s="35" t="s">
        <v>97</v>
      </c>
      <c r="E206" s="27"/>
      <c r="F206" s="36">
        <v>2</v>
      </c>
      <c r="G206" s="29"/>
      <c r="H206" s="29"/>
      <c r="I206" s="30"/>
      <c r="J206" s="54"/>
    </row>
    <row r="207" spans="1:10" s="103" customFormat="1" ht="13.5" customHeight="1">
      <c r="A207" s="26"/>
      <c r="B207" s="27"/>
      <c r="C207" s="27"/>
      <c r="D207" s="35" t="s">
        <v>98</v>
      </c>
      <c r="E207" s="27"/>
      <c r="F207" s="36">
        <v>2</v>
      </c>
      <c r="G207" s="29"/>
      <c r="H207" s="29"/>
      <c r="I207" s="30"/>
      <c r="J207" s="54"/>
    </row>
    <row r="208" spans="1:10" s="103" customFormat="1" ht="13.5" customHeight="1">
      <c r="A208" s="26"/>
      <c r="B208" s="27"/>
      <c r="C208" s="27"/>
      <c r="D208" s="35" t="s">
        <v>99</v>
      </c>
      <c r="E208" s="27"/>
      <c r="F208" s="36">
        <v>2</v>
      </c>
      <c r="G208" s="29"/>
      <c r="H208" s="29"/>
      <c r="I208" s="30"/>
      <c r="J208" s="54"/>
    </row>
    <row r="209" spans="1:10" s="103" customFormat="1" ht="13.5" customHeight="1">
      <c r="A209" s="26">
        <v>71</v>
      </c>
      <c r="B209" s="63" t="s">
        <v>24</v>
      </c>
      <c r="C209" s="105" t="s">
        <v>41</v>
      </c>
      <c r="D209" s="27" t="s">
        <v>246</v>
      </c>
      <c r="E209" s="27" t="s">
        <v>30</v>
      </c>
      <c r="F209" s="106">
        <f>SUM(F212:F212)</f>
        <v>1</v>
      </c>
      <c r="G209" s="8"/>
      <c r="H209" s="29">
        <f>F209*G209</f>
        <v>0</v>
      </c>
      <c r="I209" s="30" t="s">
        <v>175</v>
      </c>
      <c r="J209" s="54"/>
    </row>
    <row r="210" spans="1:10" s="103" customFormat="1" ht="27.75" customHeight="1">
      <c r="A210" s="89"/>
      <c r="B210" s="89"/>
      <c r="C210" s="35"/>
      <c r="D210" s="35" t="s">
        <v>247</v>
      </c>
      <c r="E210" s="35"/>
      <c r="F210" s="90"/>
      <c r="G210" s="37"/>
      <c r="H210" s="37"/>
      <c r="I210" s="92"/>
      <c r="J210" s="54"/>
    </row>
    <row r="211" spans="1:10" s="103" customFormat="1" ht="38.25" customHeight="1">
      <c r="A211" s="89"/>
      <c r="B211" s="89"/>
      <c r="C211" s="35"/>
      <c r="D211" s="35" t="s">
        <v>28</v>
      </c>
      <c r="E211" s="35"/>
      <c r="F211" s="36"/>
      <c r="G211" s="37"/>
      <c r="H211" s="37"/>
      <c r="I211" s="92"/>
      <c r="J211" s="54"/>
    </row>
    <row r="212" spans="1:10" s="103" customFormat="1" ht="13.5" customHeight="1">
      <c r="A212" s="26"/>
      <c r="B212" s="27"/>
      <c r="C212" s="27"/>
      <c r="D212" s="35" t="s">
        <v>156</v>
      </c>
      <c r="E212" s="27"/>
      <c r="F212" s="36">
        <v>1</v>
      </c>
      <c r="G212" s="29"/>
      <c r="H212" s="29"/>
      <c r="I212" s="30"/>
      <c r="J212" s="54"/>
    </row>
    <row r="213" spans="1:10" s="88" customFormat="1" ht="27.75" customHeight="1">
      <c r="A213" s="26">
        <v>72</v>
      </c>
      <c r="B213" s="63" t="s">
        <v>24</v>
      </c>
      <c r="C213" s="105" t="s">
        <v>42</v>
      </c>
      <c r="D213" s="27" t="s">
        <v>159</v>
      </c>
      <c r="E213" s="27" t="s">
        <v>30</v>
      </c>
      <c r="F213" s="106">
        <f>F216</f>
        <v>2</v>
      </c>
      <c r="G213" s="8"/>
      <c r="H213" s="29">
        <f>F213*G213</f>
        <v>0</v>
      </c>
      <c r="I213" s="30" t="s">
        <v>175</v>
      </c>
      <c r="J213" s="54"/>
    </row>
    <row r="214" spans="1:10" s="88" customFormat="1" ht="27.75" customHeight="1">
      <c r="A214" s="89"/>
      <c r="B214" s="89"/>
      <c r="C214" s="35"/>
      <c r="D214" s="35" t="s">
        <v>241</v>
      </c>
      <c r="E214" s="35"/>
      <c r="F214" s="90"/>
      <c r="G214" s="37"/>
      <c r="H214" s="37"/>
      <c r="I214" s="92"/>
      <c r="J214" s="54"/>
    </row>
    <row r="215" spans="1:10" s="88" customFormat="1" ht="38.25" customHeight="1">
      <c r="A215" s="89"/>
      <c r="B215" s="89"/>
      <c r="C215" s="35"/>
      <c r="D215" s="35" t="s">
        <v>28</v>
      </c>
      <c r="E215" s="35"/>
      <c r="F215" s="36"/>
      <c r="G215" s="37"/>
      <c r="H215" s="37"/>
      <c r="I215" s="92"/>
      <c r="J215" s="54"/>
    </row>
    <row r="216" spans="1:10" s="103" customFormat="1" ht="13.5" customHeight="1">
      <c r="A216" s="26"/>
      <c r="B216" s="27"/>
      <c r="C216" s="27"/>
      <c r="D216" s="35" t="s">
        <v>156</v>
      </c>
      <c r="E216" s="27"/>
      <c r="F216" s="36">
        <v>2</v>
      </c>
      <c r="G216" s="29"/>
      <c r="H216" s="29"/>
      <c r="I216" s="30"/>
      <c r="J216" s="54"/>
    </row>
    <row r="217" spans="1:10" s="103" customFormat="1" ht="13.5" customHeight="1">
      <c r="A217" s="26">
        <v>73</v>
      </c>
      <c r="B217" s="63" t="s">
        <v>24</v>
      </c>
      <c r="C217" s="105" t="s">
        <v>139</v>
      </c>
      <c r="D217" s="27" t="s">
        <v>158</v>
      </c>
      <c r="E217" s="27" t="s">
        <v>30</v>
      </c>
      <c r="F217" s="106">
        <f>SUM(F220:F224)</f>
        <v>18</v>
      </c>
      <c r="G217" s="8"/>
      <c r="H217" s="29">
        <f>F217*G217</f>
        <v>0</v>
      </c>
      <c r="I217" s="30" t="s">
        <v>175</v>
      </c>
      <c r="J217" s="54"/>
    </row>
    <row r="218" spans="1:10" s="103" customFormat="1" ht="27.75" customHeight="1">
      <c r="A218" s="89"/>
      <c r="B218" s="89"/>
      <c r="C218" s="35"/>
      <c r="D218" s="35" t="s">
        <v>240</v>
      </c>
      <c r="E218" s="35"/>
      <c r="F218" s="90"/>
      <c r="G218" s="37"/>
      <c r="H218" s="37"/>
      <c r="I218" s="92"/>
      <c r="J218" s="54"/>
    </row>
    <row r="219" spans="1:10" s="103" customFormat="1" ht="38.25" customHeight="1">
      <c r="A219" s="89"/>
      <c r="B219" s="89"/>
      <c r="C219" s="35"/>
      <c r="D219" s="35" t="s">
        <v>28</v>
      </c>
      <c r="E219" s="35"/>
      <c r="F219" s="36"/>
      <c r="G219" s="37"/>
      <c r="H219" s="37"/>
      <c r="I219" s="92"/>
      <c r="J219" s="54"/>
    </row>
    <row r="220" spans="1:10" s="103" customFormat="1" ht="13.5" customHeight="1">
      <c r="A220" s="26"/>
      <c r="B220" s="27"/>
      <c r="C220" s="27"/>
      <c r="D220" s="35" t="s">
        <v>156</v>
      </c>
      <c r="E220" s="27"/>
      <c r="F220" s="36">
        <v>7</v>
      </c>
      <c r="G220" s="29"/>
      <c r="H220" s="29"/>
      <c r="I220" s="30"/>
      <c r="J220" s="54"/>
    </row>
    <row r="221" spans="1:10" s="103" customFormat="1" ht="13.5" customHeight="1">
      <c r="A221" s="26"/>
      <c r="B221" s="27"/>
      <c r="C221" s="27"/>
      <c r="D221" s="35" t="s">
        <v>96</v>
      </c>
      <c r="E221" s="27"/>
      <c r="F221" s="36">
        <v>4</v>
      </c>
      <c r="G221" s="29"/>
      <c r="H221" s="29"/>
      <c r="I221" s="30"/>
      <c r="J221" s="54"/>
    </row>
    <row r="222" spans="1:10" s="103" customFormat="1" ht="13.5" customHeight="1">
      <c r="A222" s="26"/>
      <c r="B222" s="27"/>
      <c r="C222" s="27"/>
      <c r="D222" s="35" t="s">
        <v>97</v>
      </c>
      <c r="E222" s="27"/>
      <c r="F222" s="36">
        <v>3</v>
      </c>
      <c r="G222" s="29"/>
      <c r="H222" s="29"/>
      <c r="I222" s="30"/>
      <c r="J222" s="54"/>
    </row>
    <row r="223" spans="1:10" s="103" customFormat="1" ht="13.5" customHeight="1">
      <c r="A223" s="26"/>
      <c r="B223" s="27"/>
      <c r="C223" s="27"/>
      <c r="D223" s="35" t="s">
        <v>98</v>
      </c>
      <c r="E223" s="27"/>
      <c r="F223" s="36">
        <v>2</v>
      </c>
      <c r="G223" s="29"/>
      <c r="H223" s="29"/>
      <c r="I223" s="30"/>
      <c r="J223" s="54"/>
    </row>
    <row r="224" spans="1:10" s="103" customFormat="1" ht="13.5" customHeight="1">
      <c r="A224" s="26"/>
      <c r="B224" s="27"/>
      <c r="C224" s="27"/>
      <c r="D224" s="35" t="s">
        <v>99</v>
      </c>
      <c r="E224" s="27"/>
      <c r="F224" s="36">
        <v>2</v>
      </c>
      <c r="G224" s="29"/>
      <c r="H224" s="29"/>
      <c r="I224" s="30"/>
      <c r="J224" s="54"/>
    </row>
    <row r="225" spans="1:10" s="103" customFormat="1" ht="25.5" customHeight="1">
      <c r="A225" s="26">
        <v>74</v>
      </c>
      <c r="B225" s="63" t="s">
        <v>24</v>
      </c>
      <c r="C225" s="105" t="s">
        <v>213</v>
      </c>
      <c r="D225" s="27" t="s">
        <v>160</v>
      </c>
      <c r="E225" s="27" t="s">
        <v>30</v>
      </c>
      <c r="F225" s="106">
        <f>F228+F229</f>
        <v>4</v>
      </c>
      <c r="G225" s="8"/>
      <c r="H225" s="29">
        <f>F225*G225</f>
        <v>0</v>
      </c>
      <c r="I225" s="30" t="s">
        <v>175</v>
      </c>
      <c r="J225" s="54"/>
    </row>
    <row r="226" spans="1:10" s="103" customFormat="1" ht="27.75" customHeight="1">
      <c r="A226" s="89"/>
      <c r="B226" s="89"/>
      <c r="C226" s="35"/>
      <c r="D226" s="35" t="s">
        <v>242</v>
      </c>
      <c r="E226" s="35"/>
      <c r="F226" s="90"/>
      <c r="G226" s="37"/>
      <c r="H226" s="37"/>
      <c r="I226" s="92"/>
      <c r="J226" s="54"/>
    </row>
    <row r="227" spans="1:10" s="103" customFormat="1" ht="38.25" customHeight="1">
      <c r="A227" s="89"/>
      <c r="B227" s="89"/>
      <c r="C227" s="35"/>
      <c r="D227" s="35" t="s">
        <v>28</v>
      </c>
      <c r="E227" s="35"/>
      <c r="F227" s="36"/>
      <c r="G227" s="37"/>
      <c r="H227" s="37"/>
      <c r="I227" s="92"/>
      <c r="J227" s="54"/>
    </row>
    <row r="228" spans="1:10" s="103" customFormat="1" ht="13.5" customHeight="1">
      <c r="A228" s="26"/>
      <c r="B228" s="27"/>
      <c r="C228" s="27"/>
      <c r="D228" s="35" t="s">
        <v>156</v>
      </c>
      <c r="E228" s="27"/>
      <c r="F228" s="36">
        <v>1</v>
      </c>
      <c r="G228" s="29"/>
      <c r="H228" s="29"/>
      <c r="I228" s="30"/>
      <c r="J228" s="54"/>
    </row>
    <row r="229" spans="1:10" s="103" customFormat="1" ht="13.5" customHeight="1">
      <c r="A229" s="26"/>
      <c r="B229" s="27"/>
      <c r="C229" s="27"/>
      <c r="D229" s="35" t="s">
        <v>97</v>
      </c>
      <c r="E229" s="27"/>
      <c r="F229" s="36">
        <v>3</v>
      </c>
      <c r="G229" s="29"/>
      <c r="H229" s="29"/>
      <c r="I229" s="30"/>
      <c r="J229" s="54"/>
    </row>
    <row r="230" spans="1:10" s="103" customFormat="1" ht="13.5" customHeight="1">
      <c r="A230" s="26">
        <v>75</v>
      </c>
      <c r="B230" s="63" t="s">
        <v>24</v>
      </c>
      <c r="C230" s="105" t="s">
        <v>140</v>
      </c>
      <c r="D230" s="27" t="s">
        <v>244</v>
      </c>
      <c r="E230" s="27" t="s">
        <v>30</v>
      </c>
      <c r="F230" s="106">
        <f>F233</f>
        <v>6</v>
      </c>
      <c r="G230" s="8"/>
      <c r="H230" s="29">
        <f>F230*G230</f>
        <v>0</v>
      </c>
      <c r="I230" s="30" t="s">
        <v>175</v>
      </c>
      <c r="J230" s="54"/>
    </row>
    <row r="231" spans="1:10" s="103" customFormat="1" ht="27.75" customHeight="1">
      <c r="A231" s="89"/>
      <c r="B231" s="89"/>
      <c r="C231" s="35"/>
      <c r="D231" s="35" t="s">
        <v>245</v>
      </c>
      <c r="E231" s="35"/>
      <c r="F231" s="90"/>
      <c r="G231" s="37"/>
      <c r="H231" s="37"/>
      <c r="I231" s="92"/>
      <c r="J231" s="54"/>
    </row>
    <row r="232" spans="1:10" s="103" customFormat="1" ht="38.25" customHeight="1">
      <c r="A232" s="89"/>
      <c r="B232" s="89"/>
      <c r="C232" s="35"/>
      <c r="D232" s="35" t="s">
        <v>28</v>
      </c>
      <c r="E232" s="35"/>
      <c r="F232" s="36"/>
      <c r="G232" s="37"/>
      <c r="H232" s="37"/>
      <c r="I232" s="92"/>
      <c r="J232" s="54"/>
    </row>
    <row r="233" spans="1:10" s="103" customFormat="1" ht="13.5" customHeight="1">
      <c r="A233" s="26"/>
      <c r="B233" s="27"/>
      <c r="C233" s="27"/>
      <c r="D233" s="35" t="s">
        <v>96</v>
      </c>
      <c r="E233" s="27"/>
      <c r="F233" s="36">
        <v>6</v>
      </c>
      <c r="G233" s="29"/>
      <c r="H233" s="29"/>
      <c r="I233" s="30"/>
      <c r="J233" s="54"/>
    </row>
    <row r="234" spans="1:10" s="76" customFormat="1" ht="13.5" customHeight="1">
      <c r="A234" s="26">
        <v>76</v>
      </c>
      <c r="B234" s="63" t="s">
        <v>24</v>
      </c>
      <c r="C234" s="105" t="s">
        <v>214</v>
      </c>
      <c r="D234" s="27" t="s">
        <v>249</v>
      </c>
      <c r="E234" s="27" t="s">
        <v>30</v>
      </c>
      <c r="F234" s="106">
        <f>F237</f>
        <v>2</v>
      </c>
      <c r="G234" s="8"/>
      <c r="H234" s="29">
        <f>F234*G234</f>
        <v>0</v>
      </c>
      <c r="I234" s="30" t="s">
        <v>175</v>
      </c>
      <c r="J234" s="54"/>
    </row>
    <row r="235" spans="1:10" s="76" customFormat="1" ht="26.25" customHeight="1">
      <c r="A235" s="89"/>
      <c r="B235" s="89"/>
      <c r="C235" s="27"/>
      <c r="D235" s="35" t="s">
        <v>283</v>
      </c>
      <c r="E235" s="35"/>
      <c r="F235" s="90"/>
      <c r="G235" s="37"/>
      <c r="H235" s="37"/>
      <c r="I235" s="92"/>
      <c r="J235" s="54"/>
    </row>
    <row r="236" spans="1:10" s="76" customFormat="1" ht="37.5" customHeight="1">
      <c r="A236" s="89"/>
      <c r="B236" s="89"/>
      <c r="C236" s="35"/>
      <c r="D236" s="35" t="s">
        <v>28</v>
      </c>
      <c r="E236" s="35"/>
      <c r="F236" s="36"/>
      <c r="G236" s="37"/>
      <c r="H236" s="37"/>
      <c r="I236" s="92"/>
      <c r="J236" s="54"/>
    </row>
    <row r="237" spans="1:10" s="103" customFormat="1" ht="13.5" customHeight="1">
      <c r="A237" s="26"/>
      <c r="B237" s="27"/>
      <c r="C237" s="27"/>
      <c r="D237" s="35" t="s">
        <v>156</v>
      </c>
      <c r="E237" s="27"/>
      <c r="F237" s="36">
        <v>2</v>
      </c>
      <c r="G237" s="29"/>
      <c r="H237" s="29"/>
      <c r="I237" s="30"/>
      <c r="J237" s="54"/>
    </row>
    <row r="238" spans="1:10" s="88" customFormat="1" ht="13.5" customHeight="1">
      <c r="A238" s="26">
        <v>77</v>
      </c>
      <c r="B238" s="63" t="s">
        <v>24</v>
      </c>
      <c r="C238" s="105" t="s">
        <v>215</v>
      </c>
      <c r="D238" s="27" t="s">
        <v>166</v>
      </c>
      <c r="E238" s="27" t="s">
        <v>30</v>
      </c>
      <c r="F238" s="106">
        <f>F241</f>
        <v>1</v>
      </c>
      <c r="G238" s="8"/>
      <c r="H238" s="29">
        <f>F238*G238</f>
        <v>0</v>
      </c>
      <c r="I238" s="30" t="s">
        <v>175</v>
      </c>
      <c r="J238" s="54"/>
    </row>
    <row r="239" spans="1:10" s="88" customFormat="1" ht="58.5" customHeight="1">
      <c r="A239" s="89"/>
      <c r="B239" s="89"/>
      <c r="C239" s="35"/>
      <c r="D239" s="35" t="s">
        <v>167</v>
      </c>
      <c r="E239" s="35"/>
      <c r="F239" s="90"/>
      <c r="G239" s="37"/>
      <c r="H239" s="37"/>
      <c r="I239" s="92"/>
      <c r="J239" s="54"/>
    </row>
    <row r="240" spans="1:10" s="88" customFormat="1" ht="40.5" customHeight="1">
      <c r="A240" s="89"/>
      <c r="B240" s="89"/>
      <c r="C240" s="35"/>
      <c r="D240" s="35" t="s">
        <v>28</v>
      </c>
      <c r="E240" s="35"/>
      <c r="F240" s="36"/>
      <c r="G240" s="37"/>
      <c r="H240" s="37"/>
      <c r="I240" s="92"/>
      <c r="J240" s="54"/>
    </row>
    <row r="241" spans="1:10" s="103" customFormat="1" ht="13.5" customHeight="1">
      <c r="A241" s="26"/>
      <c r="B241" s="27"/>
      <c r="C241" s="27"/>
      <c r="D241" s="35" t="s">
        <v>156</v>
      </c>
      <c r="E241" s="27"/>
      <c r="F241" s="36">
        <v>1</v>
      </c>
      <c r="G241" s="29"/>
      <c r="H241" s="29"/>
      <c r="I241" s="30"/>
      <c r="J241" s="54"/>
    </row>
    <row r="242" spans="1:10" s="76" customFormat="1" ht="13.5" customHeight="1">
      <c r="A242" s="26">
        <v>78</v>
      </c>
      <c r="B242" s="63" t="s">
        <v>24</v>
      </c>
      <c r="C242" s="105" t="s">
        <v>216</v>
      </c>
      <c r="D242" s="27" t="s">
        <v>248</v>
      </c>
      <c r="E242" s="27" t="s">
        <v>29</v>
      </c>
      <c r="F242" s="106">
        <f>SUM(F245:F249)</f>
        <v>5</v>
      </c>
      <c r="G242" s="8"/>
      <c r="H242" s="29">
        <f>F242*G242</f>
        <v>0</v>
      </c>
      <c r="I242" s="30" t="s">
        <v>175</v>
      </c>
    </row>
    <row r="243" spans="1:10" s="76" customFormat="1" ht="13.5" customHeight="1">
      <c r="A243" s="89"/>
      <c r="B243" s="89"/>
      <c r="C243" s="35"/>
      <c r="D243" s="35" t="s">
        <v>208</v>
      </c>
      <c r="E243" s="35"/>
      <c r="F243" s="36"/>
      <c r="G243" s="37"/>
      <c r="H243" s="37"/>
      <c r="I243" s="92"/>
    </row>
    <row r="244" spans="1:10" s="76" customFormat="1" ht="13.5" customHeight="1">
      <c r="A244" s="89"/>
      <c r="B244" s="89"/>
      <c r="C244" s="35"/>
      <c r="D244" s="35" t="s">
        <v>207</v>
      </c>
      <c r="E244" s="35"/>
      <c r="F244" s="36"/>
      <c r="G244" s="37"/>
      <c r="H244" s="37"/>
      <c r="I244" s="92"/>
    </row>
    <row r="245" spans="1:10" s="103" customFormat="1" ht="13.5" customHeight="1">
      <c r="A245" s="26"/>
      <c r="B245" s="27"/>
      <c r="C245" s="27"/>
      <c r="D245" s="35" t="s">
        <v>156</v>
      </c>
      <c r="E245" s="27"/>
      <c r="F245" s="36">
        <v>1</v>
      </c>
      <c r="G245" s="29"/>
      <c r="H245" s="29"/>
      <c r="I245" s="30"/>
      <c r="J245" s="54"/>
    </row>
    <row r="246" spans="1:10" s="103" customFormat="1" ht="13.5" customHeight="1">
      <c r="A246" s="26"/>
      <c r="B246" s="27"/>
      <c r="C246" s="27"/>
      <c r="D246" s="35" t="s">
        <v>96</v>
      </c>
      <c r="E246" s="27"/>
      <c r="F246" s="36">
        <v>1</v>
      </c>
      <c r="G246" s="29"/>
      <c r="H246" s="29"/>
      <c r="I246" s="30"/>
      <c r="J246" s="54"/>
    </row>
    <row r="247" spans="1:10" s="103" customFormat="1" ht="13.5" customHeight="1">
      <c r="A247" s="26"/>
      <c r="B247" s="27"/>
      <c r="C247" s="27"/>
      <c r="D247" s="35" t="s">
        <v>97</v>
      </c>
      <c r="E247" s="27"/>
      <c r="F247" s="36">
        <v>1</v>
      </c>
      <c r="G247" s="29"/>
      <c r="H247" s="29"/>
      <c r="I247" s="30"/>
      <c r="J247" s="54"/>
    </row>
    <row r="248" spans="1:10" s="103" customFormat="1" ht="13.5" customHeight="1">
      <c r="A248" s="26"/>
      <c r="B248" s="27"/>
      <c r="C248" s="27"/>
      <c r="D248" s="35" t="s">
        <v>98</v>
      </c>
      <c r="E248" s="27"/>
      <c r="F248" s="36">
        <v>1</v>
      </c>
      <c r="G248" s="29"/>
      <c r="H248" s="29"/>
      <c r="I248" s="30"/>
      <c r="J248" s="54"/>
    </row>
    <row r="249" spans="1:10" s="103" customFormat="1" ht="13.5" customHeight="1">
      <c r="A249" s="26"/>
      <c r="B249" s="27"/>
      <c r="C249" s="27"/>
      <c r="D249" s="35" t="s">
        <v>99</v>
      </c>
      <c r="E249" s="27"/>
      <c r="F249" s="36">
        <v>1</v>
      </c>
      <c r="G249" s="29"/>
      <c r="H249" s="29"/>
      <c r="I249" s="30"/>
      <c r="J249" s="54"/>
    </row>
    <row r="250" spans="1:10" s="76" customFormat="1" ht="13.5" customHeight="1">
      <c r="A250" s="26">
        <v>79</v>
      </c>
      <c r="B250" s="63" t="s">
        <v>24</v>
      </c>
      <c r="C250" s="105" t="s">
        <v>243</v>
      </c>
      <c r="D250" s="27" t="s">
        <v>251</v>
      </c>
      <c r="E250" s="27" t="s">
        <v>30</v>
      </c>
      <c r="F250" s="106">
        <f>F252</f>
        <v>1</v>
      </c>
      <c r="G250" s="8"/>
      <c r="H250" s="29">
        <f>F250*G250</f>
        <v>0</v>
      </c>
      <c r="I250" s="30" t="s">
        <v>175</v>
      </c>
    </row>
    <row r="251" spans="1:10" s="76" customFormat="1" ht="39" customHeight="1">
      <c r="A251" s="89"/>
      <c r="B251" s="89"/>
      <c r="C251" s="35"/>
      <c r="D251" s="35" t="s">
        <v>284</v>
      </c>
      <c r="E251" s="35"/>
      <c r="F251" s="36"/>
      <c r="G251" s="37"/>
      <c r="H251" s="37"/>
      <c r="I251" s="92"/>
    </row>
    <row r="252" spans="1:10" s="103" customFormat="1" ht="13.5" customHeight="1">
      <c r="A252" s="26"/>
      <c r="B252" s="27"/>
      <c r="C252" s="27"/>
      <c r="D252" s="35" t="s">
        <v>96</v>
      </c>
      <c r="E252" s="27"/>
      <c r="F252" s="36">
        <v>1</v>
      </c>
      <c r="G252" s="29"/>
      <c r="H252" s="29"/>
      <c r="I252" s="30"/>
      <c r="J252" s="54"/>
    </row>
    <row r="253" spans="1:10" s="76" customFormat="1" ht="13.5" customHeight="1">
      <c r="A253" s="26">
        <v>80</v>
      </c>
      <c r="B253" s="63" t="s">
        <v>24</v>
      </c>
      <c r="C253" s="105" t="s">
        <v>250</v>
      </c>
      <c r="D253" s="27" t="s">
        <v>285</v>
      </c>
      <c r="E253" s="27" t="s">
        <v>30</v>
      </c>
      <c r="F253" s="106">
        <f>F255+F256</f>
        <v>2</v>
      </c>
      <c r="G253" s="8"/>
      <c r="H253" s="29">
        <f>F253*G253</f>
        <v>0</v>
      </c>
      <c r="I253" s="30" t="s">
        <v>175</v>
      </c>
    </row>
    <row r="254" spans="1:10" s="76" customFormat="1" ht="39.75" customHeight="1">
      <c r="A254" s="89"/>
      <c r="B254" s="89"/>
      <c r="C254" s="35"/>
      <c r="D254" s="35" t="s">
        <v>155</v>
      </c>
      <c r="E254" s="35"/>
      <c r="F254" s="36"/>
      <c r="G254" s="37"/>
      <c r="H254" s="37"/>
      <c r="I254" s="92"/>
    </row>
    <row r="255" spans="1:10" s="103" customFormat="1" ht="13.5" customHeight="1">
      <c r="A255" s="26"/>
      <c r="B255" s="27"/>
      <c r="C255" s="27"/>
      <c r="D255" s="35" t="s">
        <v>156</v>
      </c>
      <c r="E255" s="27"/>
      <c r="F255" s="36">
        <v>1</v>
      </c>
      <c r="G255" s="29"/>
      <c r="H255" s="29"/>
      <c r="I255" s="30"/>
      <c r="J255" s="54"/>
    </row>
    <row r="256" spans="1:10" s="103" customFormat="1" ht="13.5" customHeight="1">
      <c r="A256" s="26"/>
      <c r="B256" s="27"/>
      <c r="C256" s="27"/>
      <c r="D256" s="35" t="s">
        <v>96</v>
      </c>
      <c r="E256" s="27"/>
      <c r="F256" s="36">
        <v>1</v>
      </c>
      <c r="G256" s="29"/>
      <c r="H256" s="29"/>
      <c r="I256" s="30"/>
      <c r="J256" s="54"/>
    </row>
    <row r="257" spans="1:11" s="76" customFormat="1" ht="13.5" customHeight="1">
      <c r="A257" s="26">
        <v>81</v>
      </c>
      <c r="B257" s="63" t="s">
        <v>24</v>
      </c>
      <c r="C257" s="105" t="s">
        <v>286</v>
      </c>
      <c r="D257" s="107" t="s">
        <v>282</v>
      </c>
      <c r="E257" s="27" t="s">
        <v>30</v>
      </c>
      <c r="F257" s="106">
        <f>F261</f>
        <v>4</v>
      </c>
      <c r="G257" s="8"/>
      <c r="H257" s="29">
        <f>F257*G257</f>
        <v>0</v>
      </c>
      <c r="I257" s="30" t="s">
        <v>175</v>
      </c>
    </row>
    <row r="258" spans="1:11" s="76" customFormat="1" ht="30" customHeight="1">
      <c r="A258" s="89"/>
      <c r="B258" s="89"/>
      <c r="C258" s="35"/>
      <c r="D258" s="35" t="s">
        <v>279</v>
      </c>
      <c r="E258" s="35"/>
      <c r="F258" s="36"/>
      <c r="G258" s="37"/>
      <c r="H258" s="37"/>
      <c r="I258" s="92"/>
    </row>
    <row r="259" spans="1:11" s="76" customFormat="1" ht="13.5" customHeight="1">
      <c r="A259" s="89"/>
      <c r="B259" s="89"/>
      <c r="C259" s="35"/>
      <c r="D259" s="35" t="s">
        <v>280</v>
      </c>
      <c r="E259" s="35"/>
      <c r="F259" s="36"/>
      <c r="G259" s="37"/>
      <c r="H259" s="37"/>
      <c r="I259" s="92"/>
    </row>
    <row r="260" spans="1:11" s="103" customFormat="1" ht="25.5" customHeight="1">
      <c r="A260" s="26"/>
      <c r="B260" s="27"/>
      <c r="C260" s="27"/>
      <c r="D260" s="35" t="s">
        <v>252</v>
      </c>
      <c r="E260" s="27"/>
      <c r="F260" s="36"/>
      <c r="G260" s="29"/>
      <c r="H260" s="29"/>
      <c r="I260" s="30"/>
      <c r="J260" s="54"/>
    </row>
    <row r="261" spans="1:11" s="103" customFormat="1" ht="13.5" customHeight="1">
      <c r="A261" s="26"/>
      <c r="B261" s="27"/>
      <c r="C261" s="27"/>
      <c r="D261" s="35" t="s">
        <v>281</v>
      </c>
      <c r="E261" s="27"/>
      <c r="F261" s="36">
        <v>4</v>
      </c>
      <c r="G261" s="29"/>
      <c r="H261" s="29"/>
      <c r="I261" s="30"/>
      <c r="J261" s="54"/>
    </row>
    <row r="262" spans="1:11" s="108" customFormat="1" ht="13.5" customHeight="1">
      <c r="A262" s="26">
        <v>82</v>
      </c>
      <c r="B262" s="63" t="s">
        <v>24</v>
      </c>
      <c r="C262" s="27" t="s">
        <v>26</v>
      </c>
      <c r="D262" s="27" t="s">
        <v>287</v>
      </c>
      <c r="E262" s="27" t="s">
        <v>29</v>
      </c>
      <c r="F262" s="106">
        <v>1</v>
      </c>
      <c r="G262" s="8"/>
      <c r="H262" s="29">
        <f>F262*G262</f>
        <v>0</v>
      </c>
      <c r="I262" s="30" t="s">
        <v>175</v>
      </c>
      <c r="J262" s="54"/>
      <c r="K262" s="97"/>
    </row>
    <row r="263" spans="1:11" s="54" customFormat="1" ht="13.5" customHeight="1">
      <c r="A263" s="26">
        <v>83</v>
      </c>
      <c r="B263" s="27">
        <v>725</v>
      </c>
      <c r="C263" s="27">
        <v>998725204</v>
      </c>
      <c r="D263" s="27" t="s">
        <v>198</v>
      </c>
      <c r="E263" s="27" t="s">
        <v>27</v>
      </c>
      <c r="F263" s="32">
        <v>0.28000000000000003</v>
      </c>
      <c r="G263" s="8"/>
      <c r="H263" s="29">
        <f>F263*G263</f>
        <v>0</v>
      </c>
      <c r="I263" s="30" t="s">
        <v>174</v>
      </c>
      <c r="K263" s="97"/>
    </row>
    <row r="264" spans="1:11" s="103" customFormat="1" ht="13.5" customHeight="1">
      <c r="A264" s="26">
        <v>84</v>
      </c>
      <c r="B264" s="63" t="s">
        <v>24</v>
      </c>
      <c r="C264" s="105" t="s">
        <v>145</v>
      </c>
      <c r="D264" s="27" t="s">
        <v>146</v>
      </c>
      <c r="E264" s="27" t="s">
        <v>80</v>
      </c>
      <c r="F264" s="106">
        <f>F265</f>
        <v>30</v>
      </c>
      <c r="G264" s="8"/>
      <c r="H264" s="29">
        <f>F264*G264</f>
        <v>0</v>
      </c>
      <c r="I264" s="30" t="s">
        <v>174</v>
      </c>
    </row>
    <row r="265" spans="1:11" s="12" customFormat="1" ht="13.5" customHeight="1">
      <c r="A265" s="70"/>
      <c r="B265" s="72"/>
      <c r="C265" s="72"/>
      <c r="D265" s="35" t="s">
        <v>147</v>
      </c>
      <c r="E265" s="72"/>
      <c r="F265" s="36">
        <v>30</v>
      </c>
      <c r="G265" s="77"/>
      <c r="H265" s="29"/>
      <c r="I265" s="45"/>
    </row>
    <row r="266" spans="1:11" s="12" customFormat="1" ht="13.5" customHeight="1">
      <c r="A266" s="70"/>
      <c r="B266" s="72"/>
      <c r="C266" s="72"/>
      <c r="D266" s="35" t="s">
        <v>148</v>
      </c>
      <c r="E266" s="72"/>
      <c r="F266" s="36"/>
      <c r="G266" s="77"/>
      <c r="H266" s="29"/>
      <c r="I266" s="45"/>
    </row>
    <row r="267" spans="1:11" ht="21" customHeight="1">
      <c r="A267" s="109"/>
      <c r="B267" s="110"/>
      <c r="C267" s="110"/>
      <c r="D267" s="110" t="s">
        <v>16</v>
      </c>
      <c r="E267" s="110"/>
      <c r="F267" s="111"/>
      <c r="G267" s="112"/>
      <c r="H267" s="112">
        <f>H66+H7</f>
        <v>0</v>
      </c>
      <c r="I267" s="20"/>
    </row>
    <row r="268" spans="1:11" ht="13.5" customHeight="1">
      <c r="A268" s="109"/>
      <c r="B268" s="110"/>
      <c r="C268" s="110"/>
      <c r="D268" s="110"/>
      <c r="E268" s="110"/>
      <c r="F268" s="111"/>
      <c r="G268" s="112"/>
      <c r="H268" s="112"/>
      <c r="I268" s="20"/>
    </row>
    <row r="269" spans="1:11" s="88" customFormat="1" ht="13.5" customHeight="1">
      <c r="A269" s="113" t="s">
        <v>17</v>
      </c>
      <c r="B269" s="114"/>
      <c r="C269" s="115"/>
      <c r="D269" s="116" t="s">
        <v>218</v>
      </c>
      <c r="E269" s="117"/>
      <c r="F269" s="118"/>
      <c r="G269" s="119"/>
      <c r="H269" s="120">
        <f>H267</f>
        <v>0</v>
      </c>
      <c r="I269" s="121"/>
      <c r="J269" s="54"/>
    </row>
    <row r="270" spans="1:11" s="88" customFormat="1" ht="13.5" customHeight="1">
      <c r="A270" s="122"/>
      <c r="B270" s="122"/>
      <c r="C270" s="122"/>
      <c r="D270" s="123"/>
      <c r="E270" s="124"/>
      <c r="F270" s="125"/>
      <c r="G270" s="126"/>
      <c r="H270" s="127"/>
      <c r="I270" s="121"/>
      <c r="J270" s="54"/>
    </row>
    <row r="271" spans="1:11">
      <c r="A271" s="128" t="s">
        <v>18</v>
      </c>
      <c r="B271" s="129"/>
      <c r="C271" s="128"/>
      <c r="D271" s="128"/>
      <c r="E271" s="128"/>
      <c r="F271" s="128"/>
      <c r="G271" s="128"/>
      <c r="H271" s="128"/>
      <c r="I271" s="130"/>
    </row>
    <row r="272" spans="1:11" ht="24.75" customHeight="1">
      <c r="A272" s="131" t="s">
        <v>19</v>
      </c>
      <c r="B272" s="132"/>
      <c r="C272" s="132"/>
      <c r="D272" s="132"/>
      <c r="E272" s="132"/>
      <c r="F272" s="132"/>
      <c r="G272" s="132"/>
      <c r="H272" s="128"/>
      <c r="I272" s="133"/>
    </row>
    <row r="273" spans="1:9" ht="93.95" customHeight="1">
      <c r="A273" s="131" t="s">
        <v>35</v>
      </c>
      <c r="B273" s="134"/>
      <c r="C273" s="134"/>
      <c r="D273" s="134"/>
      <c r="E273" s="134"/>
      <c r="F273" s="134"/>
      <c r="G273" s="134"/>
      <c r="H273" s="128"/>
      <c r="I273" s="128"/>
    </row>
    <row r="274" spans="1:9">
      <c r="A274" s="131" t="s">
        <v>20</v>
      </c>
      <c r="B274" s="135"/>
      <c r="C274" s="135"/>
      <c r="D274" s="135"/>
      <c r="E274" s="135"/>
      <c r="F274" s="135"/>
      <c r="G274" s="135"/>
      <c r="H274" s="136"/>
      <c r="I274" s="137"/>
    </row>
    <row r="275" spans="1:9">
      <c r="A275" s="138"/>
      <c r="B275" s="139"/>
      <c r="C275" s="139"/>
      <c r="D275" s="140"/>
      <c r="E275" s="139"/>
      <c r="F275" s="141"/>
      <c r="G275" s="142"/>
      <c r="H275" s="142"/>
      <c r="I275" s="143"/>
    </row>
    <row r="276" spans="1:9">
      <c r="A276" s="144"/>
      <c r="B276" s="145"/>
      <c r="C276" s="146"/>
      <c r="D276" s="147"/>
      <c r="E276" s="148"/>
      <c r="F276" s="149"/>
      <c r="G276" s="150"/>
      <c r="H276" s="151"/>
      <c r="I276" s="151"/>
    </row>
    <row r="277" spans="1:9">
      <c r="A277" s="152"/>
      <c r="B277" s="153"/>
      <c r="C277" s="153"/>
      <c r="D277" s="153"/>
      <c r="E277" s="153"/>
      <c r="F277" s="153"/>
      <c r="G277" s="153"/>
      <c r="H277" s="154"/>
      <c r="I277" s="155"/>
    </row>
    <row r="278" spans="1:9">
      <c r="A278" s="156"/>
      <c r="B278" s="157"/>
      <c r="C278" s="157"/>
      <c r="D278" s="157"/>
      <c r="E278" s="157"/>
      <c r="F278" s="157"/>
      <c r="G278" s="157"/>
      <c r="H278" s="154"/>
      <c r="I278" s="155"/>
    </row>
  </sheetData>
  <sheetProtection password="CAD9" sheet="1" objects="1" scenarios="1"/>
  <mergeCells count="5">
    <mergeCell ref="A269:C269"/>
    <mergeCell ref="A274:G274"/>
    <mergeCell ref="A277:G277"/>
    <mergeCell ref="A272:G272"/>
    <mergeCell ref="A273:G273"/>
  </mergeCells>
  <printOptions horizontalCentered="1"/>
  <pageMargins left="0.39370078740157483" right="0.39370078740157483" top="0.78740157480314965" bottom="0.47244094488188981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D.1.4.1. ZTI </vt:lpstr>
      <vt:lpstr>'D.1.4.1. ZTI 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2018-08-02T07:59:38Z</dcterms:modified>
</cp:coreProperties>
</file>