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630" yWindow="255" windowWidth="21600" windowHeight="14205"/>
  </bookViews>
  <sheets>
    <sheet name="D.1.1. ASR - PRIPRAVA UZEMI" sheetId="12" r:id="rId1"/>
  </sheets>
  <externalReferences>
    <externalReference r:id="rId2"/>
    <externalReference r:id="rId3"/>
    <externalReference r:id="rId4"/>
  </externalReferences>
  <definedNames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IF('D.1.1. ASR - PRIPRAVA UZEMI'!Values_Entered,'D.1.1. ASR - PRIPRAVA UZEMI'!Header_Row+'D.1.1. ASR - PRIPRAVA UZEMI'!Number_of_Payments,'D.1.1. ASR - PRIPRAVA UZEMI'!Header_Row)</definedName>
    <definedName name="Last_Row">IF(Values_Entered,Header_Row+Number_of_Payments,Header_Row)</definedName>
    <definedName name="Light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MATCH(0.01,'D.1.1. ASR - PRIPRAVA UZEMI'!End_Bal,-1)+1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'D.1.1. ASR - PRIPRAVA UZEMI'!$A$1:$I$139</definedName>
    <definedName name="op" localSheetId="0">#REF!</definedName>
    <definedName name="op">#REF!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DATE(YEAR('D.1.1. ASR - PRIPRAVA UZEMI'!Loan_Start),MONTH('D.1.1. ASR - PRIPRAVA UZEMI'!Loan_Start)+Payment_Number,DAY('D.1.1. ASR - PRIPRAVA UZEMI'!Loan_Start))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OFFSET('D.1.1. ASR - PRIPRAVA UZEMI'!Full_Print,0,0,'D.1.1. ASR - PRIPRAVA UZEMI'!Last_Row)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hidden="1">{#N/A,#N/A,TRUE,"Krycí list"}</definedName>
    <definedName name="rozvržení_rozp" localSheetId="0">#REF!</definedName>
    <definedName name="rozvržení_rozp">#REF!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hidden="1">{#N/A,#N/A,TRUE,"Krycí list"}</definedName>
    <definedName name="sumpok" localSheetId="0">#REF!</definedName>
    <definedName name="sumpok">#REF!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IF('D.1.1. ASR - PRIPRAVA UZEMI'!Loan_Amount*'D.1.1. ASR - PRIPRAVA UZEMI'!Interest_Rate*'D.1.1. ASR - PRIPRAVA UZEMI'!Loan_Years*'D.1.1. ASR - PRIPRAVA UZEMI'!Loan_Start&gt;0,1,0)</definedName>
    <definedName name="Values_Entered">IF(Loan_Amount*Interest_Rate*Loan_Years*Loan_Start&gt;0,1,0)</definedName>
    <definedName name="VIZA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hidden="1">{#N/A,#N/A,TRUE,"Krycí list"}</definedName>
    <definedName name="Weak" hidden="1">{#N/A,#N/A,TRUE,"Krycí list"}</definedName>
    <definedName name="wrn.Kontrolní._.rozpočet.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F65" i="12" l="1"/>
  <c r="F44" i="12" l="1"/>
  <c r="F51" i="12"/>
  <c r="F43" i="12" l="1"/>
  <c r="F42" i="12" s="1"/>
  <c r="H42" i="12" s="1"/>
  <c r="F49" i="12"/>
  <c r="F111" i="12" l="1"/>
  <c r="F115" i="12" s="1"/>
  <c r="F37" i="12"/>
  <c r="F94" i="12"/>
  <c r="H94" i="12" s="1"/>
  <c r="F50" i="12"/>
  <c r="F63" i="12"/>
  <c r="H70" i="12"/>
  <c r="F71" i="12"/>
  <c r="H71" i="12" s="1"/>
  <c r="F117" i="12" l="1"/>
  <c r="F118" i="12" s="1"/>
  <c r="F116" i="12"/>
  <c r="F56" i="12"/>
  <c r="H56" i="12" s="1"/>
  <c r="F87" i="12"/>
  <c r="F86" i="12" l="1"/>
  <c r="H86" i="12" s="1"/>
  <c r="F81" i="12"/>
  <c r="H81" i="12" s="1"/>
  <c r="F91" i="12"/>
  <c r="H91" i="12" s="1"/>
  <c r="F18" i="12" l="1"/>
  <c r="H18" i="12" s="1"/>
  <c r="F22" i="12"/>
  <c r="H22" i="12" s="1"/>
  <c r="F48" i="12"/>
  <c r="F47" i="12" s="1"/>
  <c r="F45" i="12"/>
  <c r="H45" i="12" s="1"/>
  <c r="F16" i="12"/>
  <c r="H16" i="12" s="1"/>
  <c r="F14" i="12"/>
  <c r="H14" i="12" s="1"/>
  <c r="F35" i="12" l="1"/>
  <c r="F34" i="12" s="1"/>
  <c r="F36" i="12"/>
  <c r="F26" i="12"/>
  <c r="H26" i="12" s="1"/>
  <c r="F24" i="12"/>
  <c r="H24" i="12" s="1"/>
  <c r="F30" i="12"/>
  <c r="H30" i="12" s="1"/>
  <c r="H102" i="12"/>
  <c r="H101" i="12"/>
  <c r="F97" i="12"/>
  <c r="F100" i="12" s="1"/>
  <c r="F101" i="12" s="1"/>
  <c r="F102" i="12" s="1"/>
  <c r="F103" i="12" s="1"/>
  <c r="H103" i="12" s="1"/>
  <c r="F104" i="12"/>
  <c r="F107" i="12" s="1"/>
  <c r="H100" i="12" l="1"/>
  <c r="G97" i="12"/>
  <c r="H97" i="12" s="1"/>
  <c r="F75" i="12" l="1"/>
  <c r="F73" i="12" s="1"/>
  <c r="H73" i="12" s="1"/>
  <c r="H36" i="12"/>
  <c r="F39" i="12"/>
  <c r="F58" i="12"/>
  <c r="H58" i="12" s="1"/>
  <c r="H55" i="12" s="1"/>
  <c r="F69" i="12"/>
  <c r="F68" i="12" s="1"/>
  <c r="H68" i="12" s="1"/>
  <c r="F67" i="12"/>
  <c r="F66" i="12" s="1"/>
  <c r="H66" i="12" s="1"/>
  <c r="F62" i="12"/>
  <c r="F61" i="12" s="1"/>
  <c r="F11" i="12"/>
  <c r="F76" i="12" l="1"/>
  <c r="H76" i="12" s="1"/>
  <c r="F20" i="12" l="1"/>
  <c r="H20" i="12" s="1"/>
  <c r="F119" i="12" l="1"/>
  <c r="F122" i="12" s="1"/>
  <c r="F123" i="12" s="1"/>
  <c r="F124" i="12" s="1"/>
  <c r="H122" i="12" l="1"/>
  <c r="H123" i="12"/>
  <c r="F125" i="12"/>
  <c r="H125" i="12" s="1"/>
  <c r="H124" i="12"/>
  <c r="G119" i="12" l="1"/>
  <c r="H119" i="12" s="1"/>
  <c r="F32" i="12"/>
  <c r="H32" i="12" s="1"/>
  <c r="F108" i="12" l="1"/>
  <c r="F109" i="12" s="1"/>
  <c r="F110" i="12" s="1"/>
  <c r="F53" i="12" l="1"/>
  <c r="H53" i="12" s="1"/>
  <c r="F28" i="12" l="1"/>
  <c r="H28" i="12" s="1"/>
  <c r="H47" i="12" l="1"/>
  <c r="H118" i="12" l="1"/>
  <c r="H117" i="12"/>
  <c r="H116" i="12"/>
  <c r="H115" i="12"/>
  <c r="H110" i="12"/>
  <c r="H109" i="12"/>
  <c r="H108" i="12"/>
  <c r="H107" i="12"/>
  <c r="G104" i="12" l="1"/>
  <c r="H104" i="12" s="1"/>
  <c r="G111" i="12" l="1"/>
  <c r="H111" i="12" s="1"/>
  <c r="H61" i="12" l="1"/>
  <c r="F64" i="12"/>
  <c r="H64" i="12" s="1"/>
  <c r="F12" i="12"/>
  <c r="H12" i="12" s="1"/>
  <c r="H34" i="12"/>
  <c r="F126" i="12" l="1"/>
  <c r="H126" i="12" s="1"/>
  <c r="H60" i="12" s="1"/>
  <c r="F10" i="12"/>
  <c r="H10" i="12" s="1"/>
  <c r="H129" i="12" l="1"/>
  <c r="F38" i="12" l="1"/>
  <c r="H38" i="12" l="1"/>
  <c r="F41" i="12"/>
  <c r="F40" i="12" s="1"/>
  <c r="H40" i="12" s="1"/>
  <c r="F130" i="12"/>
  <c r="H130" i="12" s="1"/>
  <c r="H128" i="12" s="1"/>
  <c r="H9" i="12" l="1"/>
  <c r="H8" i="12" l="1"/>
  <c r="H132" i="12" s="1"/>
  <c r="H134" i="12" s="1"/>
</calcChain>
</file>

<file path=xl/sharedStrings.xml><?xml version="1.0" encoding="utf-8"?>
<sst xmlns="http://schemas.openxmlformats.org/spreadsheetml/2006/main" count="322" uniqueCount="187">
  <si>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</si>
  <si>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</si>
  <si>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</si>
  <si>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</si>
  <si>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</si>
  <si>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</si>
  <si>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</si>
  <si>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</si>
  <si>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</si>
  <si>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</si>
  <si>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</si>
  <si>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</si>
  <si>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</si>
  <si>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</si>
  <si>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</si>
  <si>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</si>
  <si>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</si>
  <si>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</si>
  <si>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Celkem</t>
  </si>
  <si>
    <t>CELKEM</t>
  </si>
  <si>
    <t>Poznámka:</t>
  </si>
  <si>
    <t>9</t>
  </si>
  <si>
    <t>Ostatní konstrukce a práce-bourání</t>
  </si>
  <si>
    <t>m2</t>
  </si>
  <si>
    <t>99</t>
  </si>
  <si>
    <t>Přesun hmot</t>
  </si>
  <si>
    <t>Jednotkové položky zahrnují vedlejší rozpočtové náklady, náklady na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</si>
  <si>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</si>
  <si>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</si>
  <si>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m</t>
  </si>
  <si>
    <t>m3</t>
  </si>
  <si>
    <t>hod</t>
  </si>
  <si>
    <t>001</t>
  </si>
  <si>
    <t>Zemní práce</t>
  </si>
  <si>
    <t>" Stavební práce a dodávky spojené s provedením funkčního celku HSV - výpomoce, doplňkové práce a dodávky,kompletace apod. "</t>
  </si>
  <si>
    <t>HZS1292</t>
  </si>
  <si>
    <t>Hodinová zúčtovací sazba stavební dělník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</si>
  <si>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</si>
  <si>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Sejmutí ornice s přemístěním na vzdálenost do 250 m</t>
  </si>
  <si>
    <t>Uložení sypaniny do násypů nezhutněných</t>
  </si>
  <si>
    <t xml:space="preserve">" Uložení ornice na mezideponii " </t>
  </si>
  <si>
    <t>t</t>
  </si>
  <si>
    <t>Objekt:   D.1.1. ASŘ - PŘÍPRAVA ÚZEMÍ</t>
  </si>
  <si>
    <t>D.1.1. ASŘ - PŘÍPRAVA ÚZEMÍ</t>
  </si>
  <si>
    <t>Odstranění travin a rákosu z celkové plochy do 0,1 ha</t>
  </si>
  <si>
    <t>ha</t>
  </si>
  <si>
    <t>Odstranění křovin a stromů průměru kmene do 100 mm i s kořeny z celkové plochy do 1000 m2</t>
  </si>
  <si>
    <t>kus</t>
  </si>
  <si>
    <t>978</t>
  </si>
  <si>
    <t>97899942 SPC</t>
  </si>
  <si>
    <t>Náklady spojené s odvozem a uložením bioodpadu</t>
  </si>
  <si>
    <t>sada</t>
  </si>
  <si>
    <t xml:space="preserve">" V položce zahrnuto naložení, odvoz bioodpadu (dřevin, travin, křovin), likvidace v souladu se zákonem č. 185/2001 Sb., o odpadech dle technologie a místa určené zhotovitelem, včetně poplatků za případné uložení. " </t>
  </si>
  <si>
    <t>Vytrhání obrub silničních ležatých</t>
  </si>
  <si>
    <t>Bourání základů z betonu prostého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</si>
  <si>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 " </t>
  </si>
  <si>
    <t>15</t>
  </si>
  <si>
    <t>998</t>
  </si>
  <si>
    <t>Náklady spojené s odvozem a uložením suti - směsný stavební odpad (ŽB, PB, kámen, ostatní...)</t>
  </si>
  <si>
    <t>99799933 SPC</t>
  </si>
  <si>
    <t>Náklady spojené s odvozem a uložením suti - kov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</si>
  <si>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odpadu. " </t>
  </si>
  <si>
    <t>" Naložení suti "</t>
  </si>
  <si>
    <t>" Odvoz suti "</t>
  </si>
  <si>
    <t>" Poplatek za uložení suti "</t>
  </si>
  <si>
    <t>" Vodorovné / svislé přemístění suti "</t>
  </si>
  <si>
    <t>" V ceně doprava zeminy, složení a ztratné."</t>
  </si>
  <si>
    <t>zemina pro terénní úpravy - tříděná</t>
  </si>
  <si>
    <t>Odstranění podkladu pl do 50 m2 z kameniva drceného tl 200 mm</t>
  </si>
  <si>
    <t>98199902 SPC</t>
  </si>
  <si>
    <t>" Vodorovné / svislé staveništní přemístění suti "</t>
  </si>
  <si>
    <t>JKSO: 801.37.2.1</t>
  </si>
  <si>
    <t xml:space="preserve">" Ochrana stávajících sazenic stromů." </t>
  </si>
  <si>
    <t>16</t>
  </si>
  <si>
    <t>Odstranění podkladu pl do 50 m2 z kameniva drceného tl 300 mm</t>
  </si>
  <si>
    <t>99799934 SPC</t>
  </si>
  <si>
    <t>Náklady spojené s odvozem a uložením suti - nebezpečný odpad - asfalt</t>
  </si>
  <si>
    <t>" Odpad z bouraných zpevněných ploch. "</t>
  </si>
  <si>
    <t>981</t>
  </si>
  <si>
    <t>" V ceně zahrnuty výkopové práce, zemní práce, manipulace s výkopkem a jeho odvoz, zřízení pažení a jeho odstranění, zásyp rýhy vhodným dobře zhutnitelným materiálem, uvedené plochy do původního/nového stavu dle PD "</t>
  </si>
  <si>
    <t>Stavba:   Stavební úpravy objektu Gayerových kasáren vč. přístavby, Opletalova 334/2, Hradec Králové</t>
  </si>
  <si>
    <t>" Odstranění původních travin a zeleně z plochy. "  (49,4+343,0+65,2+282,1+66,9+184,2)/10000</t>
  </si>
  <si>
    <t xml:space="preserve">" Odstranění sazenic keřů. "  </t>
  </si>
  <si>
    <t>Bourání zdiva nadzákladového ze ŽB přes 1 m3</t>
  </si>
  <si>
    <t>" Odstranění základů opěrné zdi. " 7,2*0,6*1,0</t>
  </si>
  <si>
    <t>Bourání schodišťových stupňů betonových zhotovených na místě</t>
  </si>
  <si>
    <t>" Odstranění schodiště u opěrné zdi. " 1,3*5</t>
  </si>
  <si>
    <t>Bourání ŽB schodnic jakékoli délky</t>
  </si>
  <si>
    <t>" Odstranění schodiště u opěrné zdi. " 2,5*2</t>
  </si>
  <si>
    <t>Trubní vedení</t>
  </si>
  <si>
    <t>Demontáž mříží litinových včetně rámů hmotnosti přes 50 do 100 kg</t>
  </si>
  <si>
    <t>" Sejmutí ornice na staveništi " (49,4+343,0+65,2+282,1+66,9+184,2)*0,150</t>
  </si>
  <si>
    <t>Vytrhání obrub krajníků obrubníků stojatých</t>
  </si>
  <si>
    <t>Demolice budov dřevěných ostatních oboustranně obitých nebo omítnutých postupným rozebíráním</t>
  </si>
  <si>
    <t>" Bourání zastřešených vstupů " 26,1+20,5</t>
  </si>
  <si>
    <t>97899932 SPC</t>
  </si>
  <si>
    <t>Náklady spojené s odvozem a uložením suti - odpad z demolice objektů</t>
  </si>
  <si>
    <t>" Odvoz a uložení suti z demolice budov "</t>
  </si>
  <si>
    <t>Rozebrání dlažeb komunikací pro pěší ze zámkových dlaždic</t>
  </si>
  <si>
    <t xml:space="preserve">" Odstranění stávajících chodníků. " </t>
  </si>
  <si>
    <t>Odstranění podkladu pl přes 200 m2 z kameniva drceného tl 200 mm</t>
  </si>
  <si>
    <t xml:space="preserve">" Odstranění podkladních vrstev stávajících chodníků. " </t>
  </si>
  <si>
    <t>Odstranění podkladu pl přes 200 m2 z kameniva drceného tl 300 mm</t>
  </si>
  <si>
    <t>Odstranění podkladu pl přes 200 m2 živičných tl 150 mm</t>
  </si>
  <si>
    <t xml:space="preserve">" Odstranění podkladních vrstev a krytu stávající asfaltové komunikace. " </t>
  </si>
  <si>
    <t xml:space="preserve">" Odstranění podkladních vrstev stávající asfaltové komunikace. " </t>
  </si>
  <si>
    <t xml:space="preserve">" Odstranění stávajících podkladů betonových povrchů. " </t>
  </si>
  <si>
    <t>Odstranění podkladu pl do 50 m2 z betonu vyztuženého sítěmi tl 150 mm</t>
  </si>
  <si>
    <t xml:space="preserve">" Odstranění stávajících betonových povrchů. " </t>
  </si>
  <si>
    <t>" Odstranění obrub" 3,4+3,8+2,0+2,2+11,6+5,2+14,2+21,2+5,3+12,8+18,5+14,4+19,7+17,1+4,7+4,0+4,7+16,6+5,7+4,4+10,2+2,9+10,2+3,2+8,6+6,7+7,0+6,1+3,0+0,9+8,1+0,6+5,3+6,0+10,2</t>
  </si>
  <si>
    <t>Odstranění pařezů D do 300 mm</t>
  </si>
  <si>
    <t>Kácení stromů listnatých D kmene do 300 mm</t>
  </si>
  <si>
    <t xml:space="preserve">" Kácení stromu. "  </t>
  </si>
  <si>
    <t>Zásyp jam po pařezech D pařezů do 300 mm</t>
  </si>
  <si>
    <t>" Zásyp jam po pařezech výkopkem z horniny získané při dobývání pařezů s hrubým urovnáním povrchu "</t>
  </si>
  <si>
    <t>Ochrana kmene průměru přes 500 do 700 mm bedněním výšky do 2 m</t>
  </si>
  <si>
    <t xml:space="preserve">" Odstranění stávajících podkladů velkoformátové dlažby. " </t>
  </si>
  <si>
    <t>Rozebrání dlažeb komunikací pro pěší z betonových nebo kamenných dlaždic</t>
  </si>
  <si>
    <t xml:space="preserve">" Odstranění stávajícího chodníku z velkoformátové dlažby - podél bouraných vstupů. " </t>
  </si>
  <si>
    <t>20</t>
  </si>
  <si>
    <t>21</t>
  </si>
  <si>
    <t>22</t>
  </si>
  <si>
    <t>23</t>
  </si>
  <si>
    <t>24</t>
  </si>
  <si>
    <t>Odstranění stávajícího kanalizačního potrubí - Specifikace a rozsah dle PD</t>
  </si>
  <si>
    <t xml:space="preserve">" Odstranění stávajícího kanalizačního potrubí, zaslepení stávajícího funkčního potrubí v místě odstranění - provedení dle požadavků správce sítě. " </t>
  </si>
  <si>
    <t>98599902 SPC</t>
  </si>
  <si>
    <t>Vybourání stávající vpusti / šachty - Specifikace dle PD</t>
  </si>
  <si>
    <t xml:space="preserve">" V ceně výkopové práce, odstranění stávající vpusti / šachty, odvoz kalu, odstranění armatur a vystrojení vpusti, zpětný zásyp dobře zhutnitelným materiálem, zapravení terénu do původního stavu. " </t>
  </si>
  <si>
    <t>98199901 SPC</t>
  </si>
  <si>
    <t>Odstranění stávajícího teplovodního potrubí - Specifikace a rozsah dle PD</t>
  </si>
  <si>
    <t xml:space="preserve">" Odstranění stávajícího teplovodního potrubí, zaslepení stávajícího funkčního potrubí v místě odstranění - provedení dle požadavků správce sítě. " </t>
  </si>
  <si>
    <t>" Vč vlastního potrubí, izolace, bloků na potrubí, armatur, tvarovek, poklopů a příslušenství."</t>
  </si>
  <si>
    <t>" Vč vlastního potrubí, bloků na potrubí, armatur, tvarovek, poklopů a příslušenství."</t>
  </si>
  <si>
    <t>98199903 SPC</t>
  </si>
  <si>
    <t>Odstranění stávajícího silového vedení - Specifikace a rozsah dle PD</t>
  </si>
  <si>
    <t>" Vč vlastních kabelů, kabelové trasy, chrániček apod. včetně příslušenství."</t>
  </si>
  <si>
    <t>" Odstranění stávajícího vedení, ukončení vedení v místě odstranění - provedení dle požadavků správce sítě. " 58,8+51,7</t>
  </si>
  <si>
    <t xml:space="preserve">" Odstranění mříže bouraných vpustí." </t>
  </si>
  <si>
    <t>Demontáž poklopů litinových nebo ocelových včetně rámů hmotnosti přes 50 do 100 kg</t>
  </si>
  <si>
    <t xml:space="preserve">" Odstranění poklopů u bouraných šachet." </t>
  </si>
  <si>
    <t>966</t>
  </si>
  <si>
    <t>Odstranění svislých dopravních značek ze sloupů, sloupků nebo konzol</t>
  </si>
  <si>
    <t xml:space="preserve">" Odstranění značky parkování včetně 2 kusu dodatkových tabulí. " </t>
  </si>
  <si>
    <t>Odstranění značek dopravních nebo orientačních se sloupky s betonovými patkami se zásypem jam a jeho zhutněním</t>
  </si>
  <si>
    <t>" Bourání základu dopravní značky. " 0,5*0,5*1,0</t>
  </si>
  <si>
    <t>Odstranění stávajícího parkovacího automatu - Specifikace dle PD</t>
  </si>
  <si>
    <t xml:space="preserve">" V ceně výkopové práce, odstranění automatu včetně základu, zpětný zásyp dobře zhutnitelným materiálem, zapravení terénu do původního stavu. " </t>
  </si>
  <si>
    <t>98599903 SPC</t>
  </si>
  <si>
    <t>" Odstranění krajníků " 15,1+16,6+2,2+23,0+1,5+14,4+19,7+17,1+4,7+4,0+4,7+16,6+5,7+4,4+10,2+3,4+3,8+5,2+14,2+21,2+5,3+12,8+18,5</t>
  </si>
  <si>
    <t>Přesun hmot pro pozemní komunikace s krytem z kamene, monolitickým betonovým nebo živičným</t>
  </si>
  <si>
    <t>25</t>
  </si>
  <si>
    <t>35a</t>
  </si>
  <si>
    <t>35b</t>
  </si>
  <si>
    <t>35c</t>
  </si>
  <si>
    <t>35d</t>
  </si>
  <si>
    <t>36a</t>
  </si>
  <si>
    <t>36b</t>
  </si>
  <si>
    <t>36c</t>
  </si>
  <si>
    <t>36d</t>
  </si>
  <si>
    <t>37a</t>
  </si>
  <si>
    <t>37b</t>
  </si>
  <si>
    <t>37c</t>
  </si>
  <si>
    <t>37d</t>
  </si>
  <si>
    <t>40</t>
  </si>
  <si>
    <t>" Odpad z poklopů a mříží. "</t>
  </si>
  <si>
    <t>" Odpad z bouraných značek. "</t>
  </si>
  <si>
    <t>" Odpad z bouraných zpevněných ploch a ostatních prvků. "</t>
  </si>
  <si>
    <t>" Zásyp jam po kácení stromu" 0,3*1,7</t>
  </si>
  <si>
    <t>" Zásyp jam po přesazení stromu" 0,3*1,7</t>
  </si>
  <si>
    <t>Zásyp jam, šachet rýh nebo kolem objektů sypaninou se zhutněním</t>
  </si>
  <si>
    <t>26</t>
  </si>
  <si>
    <t>38a</t>
  </si>
  <si>
    <t>38b</t>
  </si>
  <si>
    <t>38c</t>
  </si>
  <si>
    <t>38d</t>
  </si>
  <si>
    <t>41</t>
  </si>
  <si>
    <t>CS ÚRS 2018 01</t>
  </si>
  <si>
    <t>" Zásyp po vybouraném základu značky " 0,5*0,5*1,0*1,7</t>
  </si>
  <si>
    <t>" Zásyp po vybouraném základu opěrné zdi " 7,2*0,6*1,0*1,7</t>
  </si>
  <si>
    <t>" Zásyp po vybouraném základu značky " 0,5*0,5*1,0</t>
  </si>
  <si>
    <t>" Zásyp po vybouraném základu opěrné zdi " 7,2*0,6*1,0</t>
  </si>
  <si>
    <t xml:space="preserve">CS ÚRS/TEO 2018 01 </t>
  </si>
  <si>
    <t>99799935 SPC</t>
  </si>
  <si>
    <t xml:space="preserve">" Demolice objektu včetně střešní konstrukce, podlahy a základů. V ceně odstranění výplní otvorů, klempířských prvků a elektroinstalace. Dále bezpečnostní opatření při demoličních pracech, kropení a vytváření vodní clony, podpěrné konstrukce, úpravu pláně s vyrovnáním výškových rozdílů apod. " </t>
  </si>
  <si>
    <t>" Odstranění stávající opěrné zdi. " 7,6*2,2*0,250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</si>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</sst>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;\-#,##0"/>
    <numFmt numFmtId="165" formatCode="#,##0.000;\-#,##0.000"/>
    <numFmt numFmtId="166" formatCode="#,##0.00;\-#,##0.00"/>
    <numFmt numFmtId="167" formatCode="#,##0.00_ ;\-#,##0.00\ "/>
  </numFmts>
  <fonts count="27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b/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sz val="12"/>
      <color theme="1"/>
      <name val="Calibri"/>
      <family val="2"/>
      <charset val="238"/>
      <scheme val="minor"/>
    </font>
    <font>
      <sz val="8"/>
      <color rgb="FF0000FF"/>
      <name val="Arial CE"/>
      <family val="2"/>
      <charset val="238"/>
    </font>
    <font>
      <sz val="11"/>
      <name val="Arial"/>
      <family val="2"/>
      <charset val="238"/>
    </font>
    <font>
      <b/>
      <sz val="24"/>
      <color theme="1"/>
      <name val="Calibri"/>
      <family val="2"/>
      <scheme val="minor"/>
    </font>
    <font>
      <sz val="8"/>
      <color indexed="12"/>
      <name val="Arial CE"/>
      <family val="2"/>
    </font>
    <font>
      <sz val="8"/>
      <name val="Arial CE"/>
      <family val="2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6">
    <xf numFmtId="0" fontId="0" fillId="0" borderId="0"/>
    <xf numFmtId="0" fontId="12" fillId="0" borderId="0"/>
    <xf numFmtId="0" fontId="9" fillId="0" borderId="0" applyAlignment="0">
      <alignment vertical="top" wrapText="1"/>
      <protection locked="0"/>
    </xf>
    <xf numFmtId="0" fontId="14" fillId="0" borderId="0" applyFill="0" applyBorder="0" applyProtection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4" fillId="0" borderId="0"/>
    <xf numFmtId="0" fontId="9" fillId="0" borderId="0" applyAlignment="0">
      <alignment vertical="top" wrapText="1"/>
      <protection locked="0"/>
    </xf>
    <xf numFmtId="0" fontId="16" fillId="0" borderId="0"/>
    <xf numFmtId="0" fontId="17" fillId="0" borderId="0" applyFont="0" applyFill="0" applyBorder="0" applyAlignment="0" applyProtection="0"/>
    <xf numFmtId="0" fontId="15" fillId="0" borderId="0"/>
    <xf numFmtId="0" fontId="18" fillId="0" borderId="0"/>
    <xf numFmtId="0" fontId="12" fillId="0" borderId="0"/>
  </cellStyleXfs>
  <cellXfs count="139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0" fontId="3" fillId="2" borderId="2" xfId="0" applyFont="1" applyFill="1" applyBorder="1" applyAlignment="1" applyProtection="1">
      <alignment horizontal="left" wrapText="1"/>
      <protection locked="0"/>
    </xf>
    <xf numFmtId="2" fontId="3" fillId="2" borderId="2" xfId="0" applyNumberFormat="1" applyFont="1" applyFill="1" applyBorder="1" applyAlignment="1" applyProtection="1">
      <alignment horizontal="right"/>
      <protection locked="0"/>
    </xf>
    <xf numFmtId="166" fontId="3" fillId="2" borderId="2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2" borderId="2" xfId="0" applyFill="1" applyBorder="1" applyAlignment="1" applyProtection="1">
      <alignment vertical="top"/>
      <protection locked="0"/>
    </xf>
    <xf numFmtId="0" fontId="0" fillId="0" borderId="0" xfId="0" applyFill="1" applyAlignment="1" applyProtection="1">
      <alignment horizontal="left" vertical="top"/>
      <protection locked="0"/>
    </xf>
    <xf numFmtId="0" fontId="9" fillId="0" borderId="0" xfId="0" applyFont="1" applyAlignment="1" applyProtection="1">
      <alignment horizontal="left" vertical="top"/>
      <protection locked="0"/>
    </xf>
    <xf numFmtId="164" fontId="10" fillId="0" borderId="0" xfId="0" applyNumberFormat="1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left" wrapText="1"/>
      <protection locked="0"/>
    </xf>
    <xf numFmtId="165" fontId="10" fillId="0" borderId="0" xfId="0" applyNumberFormat="1" applyFont="1" applyAlignment="1" applyProtection="1">
      <alignment horizontal="right"/>
      <protection locked="0"/>
    </xf>
    <xf numFmtId="166" fontId="10" fillId="0" borderId="0" xfId="0" applyNumberFormat="1" applyFon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5" fontId="0" fillId="0" borderId="0" xfId="0" applyNumberFormat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center"/>
      <protection locked="0"/>
    </xf>
    <xf numFmtId="165" fontId="8" fillId="0" borderId="4" xfId="0" applyNumberFormat="1" applyFont="1" applyBorder="1" applyAlignment="1" applyProtection="1">
      <alignment horizontal="right"/>
      <protection locked="0"/>
    </xf>
    <xf numFmtId="166" fontId="6" fillId="0" borderId="1" xfId="0" applyNumberFormat="1" applyFont="1" applyBorder="1" applyAlignment="1" applyProtection="1">
      <alignment horizontal="right"/>
      <protection locked="0"/>
    </xf>
    <xf numFmtId="164" fontId="8" fillId="0" borderId="0" xfId="0" applyNumberFormat="1" applyFont="1" applyBorder="1" applyAlignment="1" applyProtection="1">
      <alignment horizontal="right"/>
      <protection locked="0"/>
    </xf>
    <xf numFmtId="0" fontId="8" fillId="0" borderId="0" xfId="0" applyFont="1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8" fillId="0" borderId="0" xfId="0" applyFont="1" applyBorder="1" applyAlignment="1" applyProtection="1">
      <alignment horizontal="center" wrapText="1"/>
      <protection locked="0"/>
    </xf>
    <xf numFmtId="165" fontId="8" fillId="0" borderId="0" xfId="0" applyNumberFormat="1" applyFont="1" applyBorder="1" applyAlignment="1" applyProtection="1">
      <alignment horizontal="right"/>
      <protection locked="0"/>
    </xf>
    <xf numFmtId="166" fontId="4" fillId="0" borderId="0" xfId="0" applyNumberFormat="1" applyFont="1" applyBorder="1" applyAlignment="1" applyProtection="1">
      <alignment horizontal="right"/>
      <protection locked="0"/>
    </xf>
    <xf numFmtId="0" fontId="13" fillId="0" borderId="0" xfId="1" applyFont="1" applyAlignment="1">
      <alignment vertical="center"/>
    </xf>
    <xf numFmtId="0" fontId="13" fillId="0" borderId="0" xfId="1" applyFont="1" applyFill="1" applyAlignment="1">
      <alignment vertical="center"/>
    </xf>
    <xf numFmtId="166" fontId="10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8" fillId="0" borderId="4" xfId="0" applyNumberFormat="1" applyFont="1" applyFill="1" applyBorder="1" applyAlignment="1" applyProtection="1">
      <alignment horizontal="right"/>
      <protection locked="0"/>
    </xf>
    <xf numFmtId="166" fontId="8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13" fillId="0" borderId="0" xfId="1" applyFont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49" fontId="4" fillId="2" borderId="2" xfId="0" applyNumberFormat="1" applyFont="1" applyFill="1" applyBorder="1" applyAlignment="1" applyProtection="1">
      <alignment horizontal="left" wrapText="1"/>
      <protection locked="0"/>
    </xf>
    <xf numFmtId="0" fontId="4" fillId="2" borderId="2" xfId="0" applyFont="1" applyFill="1" applyBorder="1" applyAlignment="1" applyProtection="1">
      <alignment horizontal="left" wrapText="1"/>
      <protection locked="0"/>
    </xf>
    <xf numFmtId="2" fontId="4" fillId="2" borderId="2" xfId="0" applyNumberFormat="1" applyFont="1" applyFill="1" applyBorder="1" applyAlignment="1" applyProtection="1">
      <alignment horizontal="right"/>
      <protection locked="0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166" fontId="4" fillId="2" borderId="2" xfId="0" applyNumberFormat="1" applyFont="1" applyFill="1" applyBorder="1" applyAlignment="1" applyProtection="1">
      <alignment horizontal="center"/>
      <protection locked="0"/>
    </xf>
    <xf numFmtId="0" fontId="7" fillId="2" borderId="2" xfId="0" applyFont="1" applyFill="1" applyBorder="1" applyAlignment="1" applyProtection="1">
      <alignment horizontal="left" wrapText="1"/>
      <protection locked="0"/>
    </xf>
    <xf numFmtId="2" fontId="7" fillId="2" borderId="2" xfId="0" applyNumberFormat="1" applyFon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8" fillId="2" borderId="2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2" borderId="1" xfId="0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Alignment="1" applyProtection="1">
      <alignment horizontal="right"/>
      <protection locked="0"/>
    </xf>
    <xf numFmtId="0" fontId="6" fillId="2" borderId="0" xfId="0" applyFont="1" applyFill="1" applyAlignment="1" applyProtection="1">
      <alignment horizontal="left" wrapText="1"/>
      <protection locked="0"/>
    </xf>
    <xf numFmtId="165" fontId="6" fillId="2" borderId="0" xfId="0" applyNumberFormat="1" applyFont="1" applyFill="1" applyAlignment="1" applyProtection="1">
      <alignment horizontal="right"/>
      <protection locked="0"/>
    </xf>
    <xf numFmtId="166" fontId="6" fillId="2" borderId="0" xfId="0" applyNumberFormat="1" applyFont="1" applyFill="1" applyAlignment="1" applyProtection="1">
      <alignment horizontal="right"/>
      <protection locked="0"/>
    </xf>
    <xf numFmtId="49" fontId="4" fillId="2" borderId="2" xfId="0" applyNumberFormat="1" applyFont="1" applyFill="1" applyBorder="1" applyAlignment="1" applyProtection="1">
      <alignment horizontal="right" wrapText="1"/>
      <protection locked="0"/>
    </xf>
    <xf numFmtId="49" fontId="8" fillId="2" borderId="2" xfId="0" applyNumberFormat="1" applyFont="1" applyFill="1" applyBorder="1" applyAlignment="1" applyProtection="1">
      <alignment horizontal="left" wrapText="1"/>
      <protection locked="0"/>
    </xf>
    <xf numFmtId="0" fontId="13" fillId="0" borderId="0" xfId="1" applyFont="1" applyFill="1" applyAlignment="1">
      <alignment vertical="center" wrapText="1"/>
    </xf>
    <xf numFmtId="0" fontId="9" fillId="0" borderId="0" xfId="0" applyFont="1" applyFill="1" applyAlignment="1" applyProtection="1">
      <alignment vertical="center" wrapText="1"/>
      <protection locked="0"/>
    </xf>
    <xf numFmtId="164" fontId="20" fillId="2" borderId="2" xfId="0" applyNumberFormat="1" applyFont="1" applyFill="1" applyBorder="1" applyAlignment="1" applyProtection="1">
      <alignment horizontal="right"/>
      <protection locked="0"/>
    </xf>
    <xf numFmtId="0" fontId="20" fillId="2" borderId="2" xfId="0" applyFont="1" applyFill="1" applyBorder="1" applyAlignment="1" applyProtection="1">
      <alignment horizontal="left" wrapText="1"/>
      <protection locked="0"/>
    </xf>
    <xf numFmtId="2" fontId="7" fillId="3" borderId="2" xfId="0" applyNumberFormat="1" applyFont="1" applyFill="1" applyBorder="1" applyAlignment="1" applyProtection="1">
      <alignment horizontal="right"/>
      <protection locked="0"/>
    </xf>
    <xf numFmtId="0" fontId="0" fillId="2" borderId="0" xfId="0" applyFill="1" applyAlignment="1" applyProtection="1">
      <alignment vertical="top"/>
      <protection locked="0"/>
    </xf>
    <xf numFmtId="0" fontId="9" fillId="2" borderId="0" xfId="0" applyFont="1" applyFill="1" applyAlignment="1" applyProtection="1">
      <alignment horizontal="left" vertical="top"/>
      <protection locked="0"/>
    </xf>
    <xf numFmtId="0" fontId="0" fillId="2" borderId="0" xfId="0" applyFont="1" applyFill="1" applyAlignment="1" applyProtection="1">
      <alignment horizontal="left" vertical="top"/>
      <protection locked="0"/>
    </xf>
    <xf numFmtId="4" fontId="19" fillId="2" borderId="0" xfId="0" applyNumberFormat="1" applyFont="1" applyFill="1" applyAlignment="1" applyProtection="1">
      <alignment horizontal="right" vertical="top"/>
      <protection locked="0"/>
    </xf>
    <xf numFmtId="167" fontId="4" fillId="2" borderId="2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1" applyFont="1" applyFill="1" applyAlignment="1">
      <alignment vertical="center"/>
    </xf>
    <xf numFmtId="0" fontId="21" fillId="0" borderId="0" xfId="0" applyFont="1" applyAlignment="1">
      <alignment horizontal="justify" vertical="center"/>
    </xf>
    <xf numFmtId="0" fontId="22" fillId="0" borderId="0" xfId="0" applyFont="1" applyAlignment="1">
      <alignment vertical="center"/>
    </xf>
    <xf numFmtId="0" fontId="0" fillId="0" borderId="0" xfId="0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wrapText="1"/>
    </xf>
    <xf numFmtId="166" fontId="4" fillId="2" borderId="2" xfId="0" applyNumberFormat="1" applyFont="1" applyFill="1" applyBorder="1" applyAlignment="1" applyProtection="1">
      <alignment horizontal="right"/>
    </xf>
    <xf numFmtId="164" fontId="4" fillId="2" borderId="2" xfId="0" applyNumberFormat="1" applyFont="1" applyFill="1" applyBorder="1" applyAlignment="1" applyProtection="1">
      <alignment horizontal="right"/>
    </xf>
    <xf numFmtId="49" fontId="4" fillId="2" borderId="2" xfId="0" applyNumberFormat="1" applyFont="1" applyFill="1" applyBorder="1" applyAlignment="1" applyProtection="1">
      <alignment horizontal="left" wrapText="1"/>
    </xf>
    <xf numFmtId="2" fontId="4" fillId="2" borderId="2" xfId="0" applyNumberFormat="1" applyFont="1" applyFill="1" applyBorder="1" applyAlignment="1" applyProtection="1">
      <alignment horizontal="right"/>
    </xf>
    <xf numFmtId="166" fontId="4" fillId="2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left" vertical="top"/>
      <protection locked="0"/>
    </xf>
    <xf numFmtId="164" fontId="8" fillId="2" borderId="2" xfId="0" applyNumberFormat="1" applyFont="1" applyFill="1" applyBorder="1" applyAlignment="1" applyProtection="1">
      <alignment horizontal="right"/>
    </xf>
    <xf numFmtId="49" fontId="8" fillId="2" borderId="2" xfId="0" applyNumberFormat="1" applyFont="1" applyFill="1" applyBorder="1" applyAlignment="1" applyProtection="1">
      <alignment horizontal="left" wrapText="1"/>
    </xf>
    <xf numFmtId="0" fontId="8" fillId="2" borderId="2" xfId="0" applyFont="1" applyFill="1" applyBorder="1" applyAlignment="1" applyProtection="1">
      <alignment horizontal="left" wrapText="1"/>
    </xf>
    <xf numFmtId="0" fontId="7" fillId="2" borderId="2" xfId="0" applyFont="1" applyFill="1" applyBorder="1" applyAlignment="1" applyProtection="1">
      <alignment horizontal="left" wrapText="1"/>
    </xf>
    <xf numFmtId="2" fontId="23" fillId="2" borderId="2" xfId="0" applyNumberFormat="1" applyFont="1" applyFill="1" applyBorder="1" applyAlignment="1" applyProtection="1">
      <alignment horizontal="right" wrapText="1"/>
    </xf>
    <xf numFmtId="166" fontId="8" fillId="2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horizontal="left" vertical="top"/>
    </xf>
    <xf numFmtId="2" fontId="23" fillId="2" borderId="2" xfId="0" applyNumberFormat="1" applyFont="1" applyFill="1" applyBorder="1" applyAlignment="1" applyProtection="1">
      <alignment horizontal="right" wrapText="1"/>
      <protection locked="0"/>
    </xf>
    <xf numFmtId="167" fontId="0" fillId="2" borderId="0" xfId="0" applyNumberFormat="1" applyFill="1" applyAlignment="1" applyProtection="1">
      <alignment horizontal="left" vertical="top"/>
      <protection locked="0"/>
    </xf>
    <xf numFmtId="2" fontId="7" fillId="2" borderId="2" xfId="0" applyNumberFormat="1" applyFont="1" applyFill="1" applyBorder="1" applyAlignment="1" applyProtection="1">
      <alignment horizontal="right"/>
    </xf>
    <xf numFmtId="2" fontId="23" fillId="2" borderId="2" xfId="0" applyNumberFormat="1" applyFont="1" applyFill="1" applyBorder="1" applyAlignment="1" applyProtection="1">
      <alignment horizontal="right"/>
      <protection locked="0"/>
    </xf>
    <xf numFmtId="0" fontId="23" fillId="2" borderId="2" xfId="0" applyFont="1" applyFill="1" applyBorder="1" applyAlignment="1" applyProtection="1">
      <alignment horizontal="left" wrapText="1"/>
      <protection locked="0"/>
    </xf>
    <xf numFmtId="0" fontId="13" fillId="2" borderId="2" xfId="0" applyFont="1" applyFill="1" applyBorder="1" applyAlignment="1" applyProtection="1">
      <alignment horizontal="center" vertical="center"/>
      <protection locked="0"/>
    </xf>
    <xf numFmtId="166" fontId="0" fillId="0" borderId="0" xfId="0" applyNumberFormat="1" applyFill="1" applyAlignment="1" applyProtection="1">
      <alignment horizontal="left" vertical="top"/>
      <protection locked="0"/>
    </xf>
    <xf numFmtId="4" fontId="0" fillId="0" borderId="0" xfId="0" applyNumberFormat="1" applyFill="1" applyAlignment="1" applyProtection="1">
      <alignment horizontal="right" vertical="top"/>
      <protection locked="0"/>
    </xf>
    <xf numFmtId="164" fontId="8" fillId="2" borderId="2" xfId="0" applyNumberFormat="1" applyFont="1" applyFill="1" applyBorder="1" applyAlignment="1" applyProtection="1">
      <alignment horizontal="right"/>
      <protection locked="0"/>
    </xf>
    <xf numFmtId="2" fontId="7" fillId="2" borderId="2" xfId="0" applyNumberFormat="1" applyFont="1" applyFill="1" applyBorder="1" applyAlignment="1" applyProtection="1">
      <alignment horizontal="right" wrapText="1"/>
      <protection locked="0"/>
    </xf>
    <xf numFmtId="166" fontId="8" fillId="2" borderId="2" xfId="0" applyNumberFormat="1" applyFont="1" applyFill="1" applyBorder="1" applyAlignment="1" applyProtection="1">
      <alignment horizontal="right"/>
      <protection locked="0"/>
    </xf>
    <xf numFmtId="2" fontId="0" fillId="0" borderId="0" xfId="0" applyNumberFormat="1" applyAlignment="1" applyProtection="1">
      <alignment horizontal="left" vertical="top"/>
      <protection locked="0"/>
    </xf>
    <xf numFmtId="2" fontId="23" fillId="2" borderId="2" xfId="0" applyNumberFormat="1" applyFont="1" applyFill="1" applyBorder="1" applyAlignment="1" applyProtection="1">
      <alignment horizontal="right"/>
    </xf>
    <xf numFmtId="2" fontId="4" fillId="2" borderId="2" xfId="0" applyNumberFormat="1" applyFont="1" applyFill="1" applyBorder="1" applyAlignment="1" applyProtection="1">
      <alignment horizontal="center"/>
      <protection locked="0"/>
    </xf>
    <xf numFmtId="164" fontId="24" fillId="2" borderId="2" xfId="0" applyNumberFormat="1" applyFont="1" applyFill="1" applyBorder="1" applyAlignment="1" applyProtection="1">
      <alignment horizontal="right"/>
      <protection locked="0"/>
    </xf>
    <xf numFmtId="49" fontId="24" fillId="2" borderId="2" xfId="0" applyNumberFormat="1" applyFont="1" applyFill="1" applyBorder="1" applyAlignment="1" applyProtection="1">
      <alignment horizontal="left" wrapText="1"/>
      <protection locked="0"/>
    </xf>
    <xf numFmtId="0" fontId="24" fillId="2" borderId="2" xfId="0" applyFont="1" applyFill="1" applyBorder="1" applyAlignment="1" applyProtection="1">
      <alignment horizontal="left" wrapText="1"/>
      <protection locked="0"/>
    </xf>
    <xf numFmtId="166" fontId="24" fillId="2" borderId="2" xfId="0" applyNumberFormat="1" applyFont="1" applyFill="1" applyBorder="1" applyAlignment="1" applyProtection="1">
      <alignment horizontal="right"/>
      <protection locked="0"/>
    </xf>
    <xf numFmtId="166" fontId="24" fillId="2" borderId="2" xfId="0" applyNumberFormat="1" applyFont="1" applyFill="1" applyBorder="1" applyAlignment="1" applyProtection="1">
      <alignment horizontal="center"/>
      <protection locked="0"/>
    </xf>
    <xf numFmtId="164" fontId="4" fillId="2" borderId="2" xfId="0" applyNumberFormat="1" applyFont="1" applyFill="1" applyBorder="1" applyAlignment="1" applyProtection="1">
      <alignment horizontal="right" vertical="center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left" vertical="center" wrapText="1"/>
    </xf>
    <xf numFmtId="0" fontId="7" fillId="2" borderId="2" xfId="0" applyFont="1" applyFill="1" applyBorder="1" applyAlignment="1" applyProtection="1">
      <alignment horizontal="left" vertical="center" wrapText="1"/>
    </xf>
    <xf numFmtId="166" fontId="4" fillId="2" borderId="2" xfId="0" applyNumberFormat="1" applyFont="1" applyFill="1" applyBorder="1" applyAlignment="1" applyProtection="1">
      <alignment horizontal="right" vertical="center"/>
    </xf>
    <xf numFmtId="166" fontId="4" fillId="2" borderId="2" xfId="0" applyNumberFormat="1" applyFont="1" applyFill="1" applyBorder="1" applyAlignment="1" applyProtection="1">
      <alignment horizontal="center" vertical="center"/>
    </xf>
    <xf numFmtId="2" fontId="7" fillId="2" borderId="2" xfId="0" applyNumberFormat="1" applyFont="1" applyFill="1" applyBorder="1" applyAlignment="1" applyProtection="1">
      <alignment horizontal="right" vertical="center"/>
    </xf>
    <xf numFmtId="164" fontId="25" fillId="2" borderId="2" xfId="0" applyNumberFormat="1" applyFont="1" applyFill="1" applyBorder="1" applyAlignment="1" applyProtection="1">
      <alignment horizontal="right"/>
    </xf>
    <xf numFmtId="49" fontId="25" fillId="2" borderId="2" xfId="0" applyNumberFormat="1" applyFont="1" applyFill="1" applyBorder="1" applyAlignment="1" applyProtection="1">
      <alignment horizontal="left" wrapText="1"/>
    </xf>
    <xf numFmtId="0" fontId="25" fillId="2" borderId="2" xfId="0" applyFont="1" applyFill="1" applyBorder="1" applyAlignment="1" applyProtection="1">
      <alignment horizontal="left" wrapText="1"/>
    </xf>
    <xf numFmtId="2" fontId="25" fillId="2" borderId="2" xfId="0" applyNumberFormat="1" applyFont="1" applyFill="1" applyBorder="1" applyAlignment="1" applyProtection="1">
      <alignment horizontal="right"/>
    </xf>
    <xf numFmtId="166" fontId="25" fillId="2" borderId="2" xfId="0" applyNumberFormat="1" applyFont="1" applyFill="1" applyBorder="1" applyAlignment="1" applyProtection="1">
      <alignment horizontal="right"/>
    </xf>
    <xf numFmtId="0" fontId="26" fillId="2" borderId="2" xfId="0" applyFont="1" applyFill="1" applyBorder="1" applyAlignment="1" applyProtection="1">
      <alignment horizontal="left" wrapText="1"/>
    </xf>
    <xf numFmtId="2" fontId="26" fillId="2" borderId="2" xfId="0" applyNumberFormat="1" applyFont="1" applyFill="1" applyBorder="1" applyAlignment="1" applyProtection="1">
      <alignment horizontal="right"/>
    </xf>
    <xf numFmtId="166" fontId="25" fillId="2" borderId="2" xfId="0" applyNumberFormat="1" applyFont="1" applyFill="1" applyBorder="1" applyAlignment="1" applyProtection="1">
      <alignment horizontal="center"/>
    </xf>
    <xf numFmtId="4" fontId="6" fillId="2" borderId="0" xfId="0" applyNumberFormat="1" applyFont="1" applyFill="1" applyAlignment="1" applyProtection="1">
      <alignment horizontal="right"/>
      <protection locked="0"/>
    </xf>
    <xf numFmtId="2" fontId="11" fillId="0" borderId="0" xfId="0" applyNumberFormat="1" applyFont="1" applyAlignment="1" applyProtection="1">
      <alignment horizontal="left" vertical="top"/>
      <protection locked="0"/>
    </xf>
    <xf numFmtId="0" fontId="3" fillId="0" borderId="0" xfId="2" applyFont="1" applyFill="1" applyAlignment="1" applyProtection="1">
      <alignment horizontal="left" wrapText="1"/>
    </xf>
    <xf numFmtId="0" fontId="0" fillId="0" borderId="0" xfId="0" applyAlignment="1">
      <alignment horizontal="left" wrapText="1"/>
    </xf>
    <xf numFmtId="0" fontId="13" fillId="0" borderId="0" xfId="1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164" fontId="6" fillId="0" borderId="3" xfId="0" applyNumberFormat="1" applyFont="1" applyBorder="1" applyAlignment="1" applyProtection="1">
      <alignment horizontal="center"/>
      <protection locked="0"/>
    </xf>
    <xf numFmtId="0" fontId="11" fillId="0" borderId="4" xfId="0" applyFont="1" applyBorder="1" applyAlignment="1" applyProtection="1">
      <alignment horizontal="center"/>
      <protection locked="0"/>
    </xf>
    <xf numFmtId="0" fontId="11" fillId="0" borderId="5" xfId="0" applyFont="1" applyBorder="1" applyAlignment="1" applyProtection="1">
      <alignment horizontal="center"/>
      <protection locked="0"/>
    </xf>
    <xf numFmtId="0" fontId="13" fillId="0" borderId="0" xfId="1" applyFont="1" applyFill="1" applyAlignment="1">
      <alignment vertical="center" wrapText="1"/>
    </xf>
    <xf numFmtId="0" fontId="0" fillId="0" borderId="0" xfId="0" applyFill="1" applyAlignment="1" applyProtection="1">
      <alignment vertical="center" wrapText="1"/>
      <protection locked="0"/>
    </xf>
    <xf numFmtId="0" fontId="9" fillId="0" borderId="0" xfId="2" applyAlignment="1">
      <alignment vertic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</cellXfs>
  <cellStyles count="16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_POL.XLS" xfId="1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2"/>
  <sheetViews>
    <sheetView tabSelected="1" zoomScaleNormal="100" workbookViewId="0">
      <selection activeCell="K7" sqref="K7"/>
    </sheetView>
  </sheetViews>
  <sheetFormatPr defaultRowHeight="15"/>
  <cols>
    <col min="1" max="2" width="4.7109375" customWidth="1"/>
    <col min="3" max="3" width="13.140625" customWidth="1"/>
    <col min="4" max="4" width="64.7109375" customWidth="1"/>
    <col min="5" max="5" width="6.5703125" customWidth="1"/>
    <col min="6" max="6" width="9.140625" customWidth="1"/>
    <col min="7" max="7" width="11" style="39" customWidth="1"/>
    <col min="8" max="8" width="16.140625" customWidth="1"/>
    <col min="9" max="9" width="16.5703125" customWidth="1"/>
    <col min="12" max="12" width="13.140625" customWidth="1"/>
  </cols>
  <sheetData>
    <row r="1" spans="1:11" s="2" customFormat="1" ht="20.25" customHeight="1">
      <c r="A1" s="53" t="s">
        <v>186</v>
      </c>
      <c r="B1" s="54"/>
      <c r="C1" s="54"/>
      <c r="D1" s="54"/>
      <c r="E1" s="54"/>
      <c r="F1" s="54"/>
      <c r="G1" s="54"/>
      <c r="H1" s="54"/>
      <c r="I1" s="51"/>
    </row>
    <row r="2" spans="1:11" ht="13.5" customHeight="1">
      <c r="A2" s="128" t="s">
        <v>80</v>
      </c>
      <c r="B2" s="129"/>
      <c r="C2" s="129"/>
      <c r="D2" s="129"/>
      <c r="E2" s="129"/>
      <c r="F2" s="129"/>
      <c r="G2" s="129"/>
      <c r="H2" s="129"/>
      <c r="I2" s="129"/>
    </row>
    <row r="3" spans="1:11" ht="13.5" customHeight="1">
      <c r="A3" s="3" t="s">
        <v>42</v>
      </c>
      <c r="B3" s="4"/>
      <c r="C3" s="4"/>
      <c r="D3" s="4"/>
      <c r="E3" s="4"/>
      <c r="F3" s="1"/>
      <c r="G3" s="1"/>
      <c r="H3" s="12"/>
      <c r="I3" s="12"/>
    </row>
    <row r="4" spans="1:11" ht="13.5" customHeight="1">
      <c r="A4" s="4" t="s">
        <v>71</v>
      </c>
      <c r="B4" s="4"/>
      <c r="C4" s="4"/>
      <c r="D4" s="4"/>
      <c r="E4" s="4"/>
      <c r="F4" s="1"/>
      <c r="G4" s="1"/>
      <c r="H4" s="12"/>
      <c r="I4" s="12"/>
    </row>
    <row r="5" spans="1:11" s="2" customFormat="1" ht="12.75" customHeight="1">
      <c r="A5" s="55"/>
      <c r="B5" s="55"/>
      <c r="C5" s="55"/>
      <c r="D5" s="55"/>
      <c r="E5" s="55"/>
      <c r="F5" s="55"/>
      <c r="G5" s="54"/>
      <c r="H5" s="54"/>
      <c r="I5" s="51"/>
    </row>
    <row r="6" spans="1:11" s="2" customFormat="1" ht="24.75" customHeight="1">
      <c r="A6" s="56" t="s">
        <v>0</v>
      </c>
      <c r="B6" s="56" t="s">
        <v>1</v>
      </c>
      <c r="C6" s="56" t="s">
        <v>2</v>
      </c>
      <c r="D6" s="56" t="s">
        <v>3</v>
      </c>
      <c r="E6" s="56" t="s">
        <v>4</v>
      </c>
      <c r="F6" s="56" t="s">
        <v>5</v>
      </c>
      <c r="G6" s="56" t="s">
        <v>6</v>
      </c>
      <c r="H6" s="56" t="s">
        <v>7</v>
      </c>
      <c r="I6" s="56" t="s">
        <v>8</v>
      </c>
    </row>
    <row r="7" spans="1:11" s="2" customFormat="1" ht="12.75" customHeight="1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>
        <v>8</v>
      </c>
      <c r="I7" s="56">
        <v>9</v>
      </c>
    </row>
    <row r="8" spans="1:11" s="2" customFormat="1" ht="21" customHeight="1">
      <c r="A8" s="57"/>
      <c r="B8" s="58"/>
      <c r="C8" s="58" t="s">
        <v>16</v>
      </c>
      <c r="D8" s="58" t="s">
        <v>17</v>
      </c>
      <c r="E8" s="58"/>
      <c r="F8" s="59"/>
      <c r="G8" s="60"/>
      <c r="H8" s="126">
        <f>H9+H55+H60+H128</f>
        <v>0</v>
      </c>
      <c r="I8" s="51"/>
    </row>
    <row r="9" spans="1:11" s="2" customFormat="1" ht="13.5" customHeight="1">
      <c r="A9" s="5"/>
      <c r="B9" s="6"/>
      <c r="C9" s="6">
        <v>1</v>
      </c>
      <c r="D9" s="6" t="s">
        <v>33</v>
      </c>
      <c r="E9" s="6"/>
      <c r="F9" s="7"/>
      <c r="G9" s="8"/>
      <c r="H9" s="8">
        <f>SUM(H10:H54)</f>
        <v>0</v>
      </c>
      <c r="I9" s="11"/>
    </row>
    <row r="10" spans="1:11" s="2" customFormat="1" ht="13.5" customHeight="1">
      <c r="A10" s="80">
        <v>1</v>
      </c>
      <c r="B10" s="81" t="s">
        <v>32</v>
      </c>
      <c r="C10" s="78">
        <v>111101101</v>
      </c>
      <c r="D10" s="78" t="s">
        <v>44</v>
      </c>
      <c r="E10" s="78" t="s">
        <v>45</v>
      </c>
      <c r="F10" s="82">
        <f>F11</f>
        <v>9.9080000000000001E-2</v>
      </c>
      <c r="G10" s="79"/>
      <c r="H10" s="79">
        <f>F10*G10</f>
        <v>0</v>
      </c>
      <c r="I10" s="83" t="s">
        <v>177</v>
      </c>
      <c r="K10" s="75"/>
    </row>
    <row r="11" spans="1:11" s="77" customFormat="1" ht="30.75" customHeight="1">
      <c r="A11" s="111"/>
      <c r="B11" s="112"/>
      <c r="C11" s="113"/>
      <c r="D11" s="114" t="s">
        <v>81</v>
      </c>
      <c r="E11" s="113"/>
      <c r="F11" s="94">
        <f>(49.4+343+65.2+282.1+66.9+184.2)/10000</f>
        <v>9.9080000000000001E-2</v>
      </c>
      <c r="G11" s="115"/>
      <c r="H11" s="115"/>
      <c r="I11" s="116"/>
      <c r="J11" s="76"/>
      <c r="K11" s="75"/>
    </row>
    <row r="12" spans="1:11" s="2" customFormat="1" ht="27.75" customHeight="1">
      <c r="A12" s="80">
        <v>2</v>
      </c>
      <c r="B12" s="81" t="s">
        <v>32</v>
      </c>
      <c r="C12" s="78">
        <v>111201101</v>
      </c>
      <c r="D12" s="78" t="s">
        <v>46</v>
      </c>
      <c r="E12" s="78" t="s">
        <v>23</v>
      </c>
      <c r="F12" s="82">
        <f>F13</f>
        <v>10</v>
      </c>
      <c r="G12" s="79"/>
      <c r="H12" s="79">
        <f>F12*G12</f>
        <v>0</v>
      </c>
      <c r="I12" s="83" t="s">
        <v>177</v>
      </c>
      <c r="K12" s="75"/>
    </row>
    <row r="13" spans="1:11" s="77" customFormat="1" ht="13.5" customHeight="1">
      <c r="A13" s="111"/>
      <c r="B13" s="112"/>
      <c r="C13" s="113"/>
      <c r="D13" s="114" t="s">
        <v>82</v>
      </c>
      <c r="E13" s="113"/>
      <c r="F13" s="117">
        <v>10</v>
      </c>
      <c r="G13" s="115"/>
      <c r="H13" s="115"/>
      <c r="I13" s="116"/>
      <c r="J13" s="76"/>
      <c r="K13" s="75"/>
    </row>
    <row r="14" spans="1:11" s="2" customFormat="1" ht="13.5" customHeight="1">
      <c r="A14" s="80">
        <v>3</v>
      </c>
      <c r="B14" s="81" t="s">
        <v>32</v>
      </c>
      <c r="C14" s="78">
        <v>112101101</v>
      </c>
      <c r="D14" s="78" t="s">
        <v>111</v>
      </c>
      <c r="E14" s="78" t="s">
        <v>47</v>
      </c>
      <c r="F14" s="82">
        <f>F15</f>
        <v>1</v>
      </c>
      <c r="G14" s="79"/>
      <c r="H14" s="79">
        <f>F14*G14</f>
        <v>0</v>
      </c>
      <c r="I14" s="83" t="s">
        <v>177</v>
      </c>
      <c r="K14" s="75"/>
    </row>
    <row r="15" spans="1:11" s="77" customFormat="1" ht="13.5" customHeight="1">
      <c r="A15" s="111"/>
      <c r="B15" s="112"/>
      <c r="C15" s="113"/>
      <c r="D15" s="114" t="s">
        <v>112</v>
      </c>
      <c r="E15" s="113"/>
      <c r="F15" s="117">
        <v>1</v>
      </c>
      <c r="G15" s="115"/>
      <c r="H15" s="115"/>
      <c r="I15" s="116"/>
      <c r="J15" s="76"/>
      <c r="K15" s="75"/>
    </row>
    <row r="16" spans="1:11" s="2" customFormat="1" ht="13.5" customHeight="1">
      <c r="A16" s="80">
        <v>4</v>
      </c>
      <c r="B16" s="81" t="s">
        <v>32</v>
      </c>
      <c r="C16" s="78">
        <v>112201101</v>
      </c>
      <c r="D16" s="78" t="s">
        <v>110</v>
      </c>
      <c r="E16" s="78" t="s">
        <v>47</v>
      </c>
      <c r="F16" s="82">
        <f>F17</f>
        <v>1</v>
      </c>
      <c r="G16" s="79"/>
      <c r="H16" s="79">
        <f>F16*G16</f>
        <v>0</v>
      </c>
      <c r="I16" s="83" t="s">
        <v>177</v>
      </c>
      <c r="K16" s="75"/>
    </row>
    <row r="17" spans="1:11" s="77" customFormat="1" ht="13.5" customHeight="1">
      <c r="A17" s="111"/>
      <c r="B17" s="112"/>
      <c r="C17" s="113"/>
      <c r="D17" s="114" t="s">
        <v>112</v>
      </c>
      <c r="E17" s="113"/>
      <c r="F17" s="117">
        <v>1</v>
      </c>
      <c r="G17" s="115"/>
      <c r="H17" s="115"/>
      <c r="I17" s="116"/>
      <c r="J17" s="76"/>
      <c r="K17" s="75"/>
    </row>
    <row r="18" spans="1:11" s="2" customFormat="1" ht="13.5" customHeight="1">
      <c r="A18" s="80">
        <v>5</v>
      </c>
      <c r="B18" s="81" t="s">
        <v>32</v>
      </c>
      <c r="C18" s="78">
        <v>113106121</v>
      </c>
      <c r="D18" s="78" t="s">
        <v>117</v>
      </c>
      <c r="E18" s="78" t="s">
        <v>23</v>
      </c>
      <c r="F18" s="82">
        <f>F19</f>
        <v>7</v>
      </c>
      <c r="G18" s="79"/>
      <c r="H18" s="79">
        <f>F18*G18</f>
        <v>0</v>
      </c>
      <c r="I18" s="83" t="s">
        <v>177</v>
      </c>
      <c r="K18" s="75"/>
    </row>
    <row r="19" spans="1:11" s="77" customFormat="1" ht="13.5" customHeight="1">
      <c r="A19" s="111"/>
      <c r="B19" s="112"/>
      <c r="C19" s="113"/>
      <c r="D19" s="114" t="s">
        <v>118</v>
      </c>
      <c r="E19" s="113"/>
      <c r="F19" s="117">
        <v>7</v>
      </c>
      <c r="G19" s="115"/>
      <c r="H19" s="115"/>
      <c r="I19" s="116"/>
      <c r="J19" s="76"/>
      <c r="K19" s="75"/>
    </row>
    <row r="20" spans="1:11" s="2" customFormat="1" ht="13.5" customHeight="1">
      <c r="A20" s="80">
        <v>6</v>
      </c>
      <c r="B20" s="81" t="s">
        <v>32</v>
      </c>
      <c r="C20" s="78">
        <v>113106123</v>
      </c>
      <c r="D20" s="78" t="s">
        <v>98</v>
      </c>
      <c r="E20" s="78" t="s">
        <v>23</v>
      </c>
      <c r="F20" s="82">
        <f>F21</f>
        <v>242.7</v>
      </c>
      <c r="G20" s="79"/>
      <c r="H20" s="79">
        <f>F20*G20</f>
        <v>0</v>
      </c>
      <c r="I20" s="83" t="s">
        <v>177</v>
      </c>
      <c r="K20" s="75"/>
    </row>
    <row r="21" spans="1:11" s="77" customFormat="1" ht="13.5" customHeight="1">
      <c r="A21" s="111"/>
      <c r="B21" s="112"/>
      <c r="C21" s="113"/>
      <c r="D21" s="114" t="s">
        <v>99</v>
      </c>
      <c r="E21" s="113"/>
      <c r="F21" s="117">
        <v>242.7</v>
      </c>
      <c r="G21" s="115"/>
      <c r="H21" s="115"/>
      <c r="I21" s="116"/>
      <c r="J21" s="76"/>
      <c r="K21" s="75"/>
    </row>
    <row r="22" spans="1:11" s="2" customFormat="1" ht="13.5" customHeight="1">
      <c r="A22" s="80">
        <v>7</v>
      </c>
      <c r="B22" s="81" t="s">
        <v>32</v>
      </c>
      <c r="C22" s="78">
        <v>113107122</v>
      </c>
      <c r="D22" s="78" t="s">
        <v>68</v>
      </c>
      <c r="E22" s="78" t="s">
        <v>23</v>
      </c>
      <c r="F22" s="82">
        <f>F23</f>
        <v>7</v>
      </c>
      <c r="G22" s="79"/>
      <c r="H22" s="79">
        <f>F22*G22</f>
        <v>0</v>
      </c>
      <c r="I22" s="83" t="s">
        <v>177</v>
      </c>
      <c r="K22" s="75"/>
    </row>
    <row r="23" spans="1:11" s="77" customFormat="1" ht="13.5" customHeight="1">
      <c r="A23" s="111"/>
      <c r="B23" s="112"/>
      <c r="C23" s="113"/>
      <c r="D23" s="114" t="s">
        <v>116</v>
      </c>
      <c r="E23" s="113"/>
      <c r="F23" s="117">
        <v>7</v>
      </c>
      <c r="G23" s="115"/>
      <c r="H23" s="115"/>
      <c r="I23" s="116"/>
      <c r="J23" s="76"/>
      <c r="K23" s="75"/>
    </row>
    <row r="24" spans="1:11" s="2" customFormat="1" ht="13.5" customHeight="1">
      <c r="A24" s="80">
        <v>8</v>
      </c>
      <c r="B24" s="81" t="s">
        <v>32</v>
      </c>
      <c r="C24" s="78">
        <v>113107123</v>
      </c>
      <c r="D24" s="78" t="s">
        <v>74</v>
      </c>
      <c r="E24" s="78" t="s">
        <v>23</v>
      </c>
      <c r="F24" s="82">
        <f>F25</f>
        <v>47.6</v>
      </c>
      <c r="G24" s="79"/>
      <c r="H24" s="79">
        <f>F24*G24</f>
        <v>0</v>
      </c>
      <c r="I24" s="83" t="s">
        <v>177</v>
      </c>
      <c r="K24" s="75"/>
    </row>
    <row r="25" spans="1:11" s="77" customFormat="1" ht="13.5" customHeight="1">
      <c r="A25" s="111"/>
      <c r="B25" s="112"/>
      <c r="C25" s="113"/>
      <c r="D25" s="114" t="s">
        <v>106</v>
      </c>
      <c r="E25" s="113"/>
      <c r="F25" s="117">
        <v>47.6</v>
      </c>
      <c r="G25" s="115"/>
      <c r="H25" s="115"/>
      <c r="I25" s="116"/>
      <c r="J25" s="76"/>
      <c r="K25" s="75"/>
    </row>
    <row r="26" spans="1:11" s="2" customFormat="1" ht="13.5" customHeight="1">
      <c r="A26" s="80">
        <v>9</v>
      </c>
      <c r="B26" s="81" t="s">
        <v>32</v>
      </c>
      <c r="C26" s="78">
        <v>113107136</v>
      </c>
      <c r="D26" s="78" t="s">
        <v>107</v>
      </c>
      <c r="E26" s="78" t="s">
        <v>23</v>
      </c>
      <c r="F26" s="82">
        <f>F27</f>
        <v>47.6</v>
      </c>
      <c r="G26" s="79"/>
      <c r="H26" s="79">
        <f>F26*G26</f>
        <v>0</v>
      </c>
      <c r="I26" s="83" t="s">
        <v>177</v>
      </c>
      <c r="K26" s="75"/>
    </row>
    <row r="27" spans="1:11" s="77" customFormat="1" ht="13.5" customHeight="1">
      <c r="A27" s="111"/>
      <c r="B27" s="112"/>
      <c r="C27" s="113"/>
      <c r="D27" s="114" t="s">
        <v>108</v>
      </c>
      <c r="E27" s="113"/>
      <c r="F27" s="117">
        <v>47.6</v>
      </c>
      <c r="G27" s="115"/>
      <c r="H27" s="115"/>
      <c r="I27" s="116"/>
      <c r="J27" s="76"/>
      <c r="K27" s="75"/>
    </row>
    <row r="28" spans="1:11" s="2" customFormat="1" ht="13.5" customHeight="1">
      <c r="A28" s="80">
        <v>10</v>
      </c>
      <c r="B28" s="81" t="s">
        <v>32</v>
      </c>
      <c r="C28" s="78">
        <v>113107222</v>
      </c>
      <c r="D28" s="78" t="s">
        <v>100</v>
      </c>
      <c r="E28" s="78" t="s">
        <v>23</v>
      </c>
      <c r="F28" s="82">
        <f>F29</f>
        <v>242.7</v>
      </c>
      <c r="G28" s="79"/>
      <c r="H28" s="79">
        <f>F28*G28</f>
        <v>0</v>
      </c>
      <c r="I28" s="83" t="s">
        <v>177</v>
      </c>
      <c r="K28" s="75"/>
    </row>
    <row r="29" spans="1:11" s="77" customFormat="1" ht="13.5" customHeight="1">
      <c r="A29" s="111"/>
      <c r="B29" s="112"/>
      <c r="C29" s="113"/>
      <c r="D29" s="114" t="s">
        <v>101</v>
      </c>
      <c r="E29" s="113"/>
      <c r="F29" s="117">
        <v>242.7</v>
      </c>
      <c r="G29" s="115"/>
      <c r="H29" s="115"/>
      <c r="I29" s="116"/>
      <c r="J29" s="76"/>
      <c r="K29" s="75"/>
    </row>
    <row r="30" spans="1:11" s="2" customFormat="1" ht="13.5" customHeight="1">
      <c r="A30" s="80">
        <v>11</v>
      </c>
      <c r="B30" s="81" t="s">
        <v>32</v>
      </c>
      <c r="C30" s="78">
        <v>113107223</v>
      </c>
      <c r="D30" s="78" t="s">
        <v>102</v>
      </c>
      <c r="E30" s="78" t="s">
        <v>23</v>
      </c>
      <c r="F30" s="82">
        <f>F31</f>
        <v>879</v>
      </c>
      <c r="G30" s="79"/>
      <c r="H30" s="79">
        <f>F30*G30</f>
        <v>0</v>
      </c>
      <c r="I30" s="83" t="s">
        <v>177</v>
      </c>
      <c r="K30" s="75"/>
    </row>
    <row r="31" spans="1:11" s="77" customFormat="1" ht="13.5" customHeight="1">
      <c r="A31" s="111"/>
      <c r="B31" s="112"/>
      <c r="C31" s="113"/>
      <c r="D31" s="114" t="s">
        <v>105</v>
      </c>
      <c r="E31" s="113"/>
      <c r="F31" s="117">
        <v>879</v>
      </c>
      <c r="G31" s="115"/>
      <c r="H31" s="115"/>
      <c r="I31" s="116"/>
      <c r="J31" s="76"/>
      <c r="K31" s="75"/>
    </row>
    <row r="32" spans="1:11" s="2" customFormat="1" ht="13.5" customHeight="1">
      <c r="A32" s="80">
        <v>12</v>
      </c>
      <c r="B32" s="81" t="s">
        <v>32</v>
      </c>
      <c r="C32" s="78">
        <v>113107243</v>
      </c>
      <c r="D32" s="78" t="s">
        <v>103</v>
      </c>
      <c r="E32" s="78" t="s">
        <v>23</v>
      </c>
      <c r="F32" s="82">
        <f>F33</f>
        <v>879</v>
      </c>
      <c r="G32" s="79"/>
      <c r="H32" s="79">
        <f>F32*G32</f>
        <v>0</v>
      </c>
      <c r="I32" s="83" t="s">
        <v>177</v>
      </c>
      <c r="K32" s="75"/>
    </row>
    <row r="33" spans="1:11" s="77" customFormat="1" ht="13.5" customHeight="1">
      <c r="A33" s="111"/>
      <c r="B33" s="112"/>
      <c r="C33" s="113"/>
      <c r="D33" s="114" t="s">
        <v>104</v>
      </c>
      <c r="E33" s="113"/>
      <c r="F33" s="117">
        <v>879</v>
      </c>
      <c r="G33" s="115"/>
      <c r="H33" s="115"/>
      <c r="I33" s="116"/>
      <c r="J33" s="76"/>
      <c r="K33" s="75"/>
    </row>
    <row r="34" spans="1:11" s="2" customFormat="1" ht="13.5" customHeight="1">
      <c r="A34" s="80">
        <v>13</v>
      </c>
      <c r="B34" s="81" t="s">
        <v>32</v>
      </c>
      <c r="C34" s="78">
        <v>113201112</v>
      </c>
      <c r="D34" s="78" t="s">
        <v>53</v>
      </c>
      <c r="E34" s="78" t="s">
        <v>29</v>
      </c>
      <c r="F34" s="82">
        <f>F35</f>
        <v>280.49999999999994</v>
      </c>
      <c r="G34" s="79"/>
      <c r="H34" s="79">
        <f>F34*G34</f>
        <v>0</v>
      </c>
      <c r="I34" s="83" t="s">
        <v>177</v>
      </c>
      <c r="K34" s="75"/>
    </row>
    <row r="35" spans="1:11" s="77" customFormat="1" ht="37.5" customHeight="1">
      <c r="A35" s="111"/>
      <c r="B35" s="112"/>
      <c r="C35" s="113"/>
      <c r="D35" s="114" t="s">
        <v>109</v>
      </c>
      <c r="E35" s="113"/>
      <c r="F35" s="94">
        <f>3.4+3.8+2+2.2+11.6+5.2+14.2+21.2+5.3+12.8+18.5+14.4+19.7+17.1+4.7+4+4.7+16.6+5.7+4.4+10.2+2.9+10.2+3.2+8.6+6.7+7+6.1+3+0.9+8.1+0.6+5.3+6+10.2</f>
        <v>280.49999999999994</v>
      </c>
      <c r="G35" s="115"/>
      <c r="H35" s="115"/>
      <c r="I35" s="116"/>
      <c r="J35" s="76"/>
      <c r="K35" s="75"/>
    </row>
    <row r="36" spans="1:11" s="2" customFormat="1" ht="13.5" customHeight="1">
      <c r="A36" s="80">
        <v>14</v>
      </c>
      <c r="B36" s="81" t="s">
        <v>32</v>
      </c>
      <c r="C36" s="78">
        <v>113202111</v>
      </c>
      <c r="D36" s="78" t="s">
        <v>92</v>
      </c>
      <c r="E36" s="78" t="s">
        <v>29</v>
      </c>
      <c r="F36" s="82">
        <f>F37</f>
        <v>244.3</v>
      </c>
      <c r="G36" s="79"/>
      <c r="H36" s="79">
        <f>F36*G36</f>
        <v>0</v>
      </c>
      <c r="I36" s="83" t="s">
        <v>177</v>
      </c>
      <c r="K36" s="75"/>
    </row>
    <row r="37" spans="1:11" s="77" customFormat="1" ht="42.75" customHeight="1">
      <c r="A37" s="111"/>
      <c r="B37" s="112"/>
      <c r="C37" s="113"/>
      <c r="D37" s="114" t="s">
        <v>149</v>
      </c>
      <c r="E37" s="113"/>
      <c r="F37" s="94">
        <f>15.1+16.6+2.2+23+1.5+14.4+19.7+17.1+4.7+4+4.7+16.6+5.7+4.4+10.2+3.4+3.8+5.2+14.2+21.2+5.3+12.8+18.5</f>
        <v>244.3</v>
      </c>
      <c r="G37" s="115"/>
      <c r="H37" s="115"/>
      <c r="I37" s="116"/>
      <c r="J37" s="76"/>
      <c r="K37" s="75"/>
    </row>
    <row r="38" spans="1:11" s="2" customFormat="1" ht="13.5" customHeight="1">
      <c r="A38" s="61" t="s">
        <v>56</v>
      </c>
      <c r="B38" s="44" t="s">
        <v>32</v>
      </c>
      <c r="C38" s="44">
        <v>121101103</v>
      </c>
      <c r="D38" s="44" t="s">
        <v>38</v>
      </c>
      <c r="E38" s="44" t="s">
        <v>30</v>
      </c>
      <c r="F38" s="45">
        <f>F39</f>
        <v>148.61999999999998</v>
      </c>
      <c r="G38" s="46"/>
      <c r="H38" s="46">
        <f>F38*G38</f>
        <v>0</v>
      </c>
      <c r="I38" s="83" t="s">
        <v>177</v>
      </c>
      <c r="K38"/>
    </row>
    <row r="39" spans="1:11" s="9" customFormat="1" ht="13.5" customHeight="1">
      <c r="A39" s="42"/>
      <c r="B39" s="43"/>
      <c r="C39" s="44"/>
      <c r="D39" s="48" t="s">
        <v>91</v>
      </c>
      <c r="E39" s="44"/>
      <c r="F39" s="49">
        <f>(49.4+343+65.2+282.1+66.9+184.2)*0.15</f>
        <v>148.61999999999998</v>
      </c>
      <c r="G39" s="46"/>
      <c r="H39" s="46"/>
      <c r="I39" s="47"/>
      <c r="K39"/>
    </row>
    <row r="40" spans="1:11" s="2" customFormat="1" ht="13.5" customHeight="1">
      <c r="A40" s="61" t="s">
        <v>73</v>
      </c>
      <c r="B40" s="44" t="s">
        <v>32</v>
      </c>
      <c r="C40" s="44">
        <v>171201101</v>
      </c>
      <c r="D40" s="44" t="s">
        <v>39</v>
      </c>
      <c r="E40" s="44" t="s">
        <v>30</v>
      </c>
      <c r="F40" s="45">
        <f>F41</f>
        <v>148.61999999999998</v>
      </c>
      <c r="G40" s="46"/>
      <c r="H40" s="46">
        <f>F40*G40</f>
        <v>0</v>
      </c>
      <c r="I40" s="83" t="s">
        <v>177</v>
      </c>
      <c r="K40"/>
    </row>
    <row r="41" spans="1:11" s="9" customFormat="1" ht="13.5" customHeight="1">
      <c r="A41" s="42"/>
      <c r="B41" s="43"/>
      <c r="C41" s="44"/>
      <c r="D41" s="48" t="s">
        <v>40</v>
      </c>
      <c r="E41" s="44"/>
      <c r="F41" s="49">
        <f>F38</f>
        <v>148.61999999999998</v>
      </c>
      <c r="G41" s="46"/>
      <c r="H41" s="46"/>
      <c r="I41" s="47"/>
      <c r="K41"/>
    </row>
    <row r="42" spans="1:11" s="2" customFormat="1" ht="13.5" customHeight="1">
      <c r="A42" s="80">
        <v>17</v>
      </c>
      <c r="B42" s="81" t="s">
        <v>32</v>
      </c>
      <c r="C42" s="78">
        <v>174101101</v>
      </c>
      <c r="D42" s="78" t="s">
        <v>170</v>
      </c>
      <c r="E42" s="78" t="s">
        <v>30</v>
      </c>
      <c r="F42" s="82">
        <f>F43+F44</f>
        <v>4.57</v>
      </c>
      <c r="G42" s="79"/>
      <c r="H42" s="79">
        <f>F42*G42</f>
        <v>0</v>
      </c>
      <c r="I42" s="83" t="s">
        <v>177</v>
      </c>
      <c r="K42" s="75"/>
    </row>
    <row r="43" spans="1:11" s="22" customFormat="1" ht="13.5" customHeight="1">
      <c r="A43" s="80"/>
      <c r="B43" s="81"/>
      <c r="C43" s="78"/>
      <c r="D43" s="88" t="s">
        <v>180</v>
      </c>
      <c r="E43" s="78"/>
      <c r="F43" s="94">
        <f>0.5*0.5*1</f>
        <v>0.25</v>
      </c>
      <c r="G43" s="79"/>
      <c r="H43" s="79"/>
      <c r="I43" s="83"/>
      <c r="K43" s="75"/>
    </row>
    <row r="44" spans="1:11" s="22" customFormat="1" ht="13.5" customHeight="1">
      <c r="A44" s="80"/>
      <c r="B44" s="81"/>
      <c r="C44" s="78"/>
      <c r="D44" s="88" t="s">
        <v>181</v>
      </c>
      <c r="E44" s="78"/>
      <c r="F44" s="94">
        <f>7.2*0.6*1</f>
        <v>4.32</v>
      </c>
      <c r="G44" s="79"/>
      <c r="H44" s="79"/>
      <c r="I44" s="83"/>
      <c r="K44" s="75"/>
    </row>
    <row r="45" spans="1:11" s="2" customFormat="1" ht="13.5" customHeight="1">
      <c r="A45" s="80">
        <v>18</v>
      </c>
      <c r="B45" s="81" t="s">
        <v>32</v>
      </c>
      <c r="C45" s="78">
        <v>174201201</v>
      </c>
      <c r="D45" s="78" t="s">
        <v>113</v>
      </c>
      <c r="E45" s="78" t="s">
        <v>47</v>
      </c>
      <c r="F45" s="82">
        <f>F46</f>
        <v>2</v>
      </c>
      <c r="G45" s="79"/>
      <c r="H45" s="79">
        <f>F45*G45</f>
        <v>0</v>
      </c>
      <c r="I45" s="83" t="s">
        <v>177</v>
      </c>
      <c r="K45" s="75"/>
    </row>
    <row r="46" spans="1:11" s="2" customFormat="1" ht="27" customHeight="1">
      <c r="A46" s="80"/>
      <c r="B46" s="81"/>
      <c r="C46" s="78"/>
      <c r="D46" s="88" t="s">
        <v>114</v>
      </c>
      <c r="E46" s="78"/>
      <c r="F46" s="94">
        <v>2</v>
      </c>
      <c r="G46" s="79"/>
      <c r="H46" s="79"/>
      <c r="I46" s="83"/>
      <c r="K46" s="75"/>
    </row>
    <row r="47" spans="1:11" s="2" customFormat="1" ht="13.5" customHeight="1">
      <c r="A47" s="118">
        <v>19</v>
      </c>
      <c r="B47" s="119" t="s">
        <v>32</v>
      </c>
      <c r="C47" s="120">
        <v>103641000</v>
      </c>
      <c r="D47" s="120" t="s">
        <v>67</v>
      </c>
      <c r="E47" s="120" t="s">
        <v>41</v>
      </c>
      <c r="F47" s="121">
        <f>F48+F49+F50+F51</f>
        <v>8.7889999999999997</v>
      </c>
      <c r="G47" s="122"/>
      <c r="H47" s="122">
        <f>F47*G47</f>
        <v>0</v>
      </c>
      <c r="I47" s="125" t="s">
        <v>177</v>
      </c>
      <c r="K47" s="75"/>
    </row>
    <row r="48" spans="1:11" s="2" customFormat="1" ht="13.5" customHeight="1">
      <c r="A48" s="118"/>
      <c r="B48" s="119"/>
      <c r="C48" s="120"/>
      <c r="D48" s="123" t="s">
        <v>168</v>
      </c>
      <c r="E48" s="120"/>
      <c r="F48" s="124">
        <f>0.3*1.7</f>
        <v>0.51</v>
      </c>
      <c r="G48" s="122"/>
      <c r="H48" s="122"/>
      <c r="I48" s="125"/>
      <c r="K48" s="75"/>
    </row>
    <row r="49" spans="1:13" s="2" customFormat="1" ht="13.5" customHeight="1">
      <c r="A49" s="118"/>
      <c r="B49" s="119"/>
      <c r="C49" s="120"/>
      <c r="D49" s="123" t="s">
        <v>169</v>
      </c>
      <c r="E49" s="120"/>
      <c r="F49" s="124">
        <f>0.3*1.7</f>
        <v>0.51</v>
      </c>
      <c r="G49" s="122"/>
      <c r="H49" s="122"/>
      <c r="I49" s="125"/>
      <c r="K49" s="75"/>
    </row>
    <row r="50" spans="1:13" s="2" customFormat="1" ht="13.5" customHeight="1">
      <c r="A50" s="118"/>
      <c r="B50" s="119"/>
      <c r="C50" s="120"/>
      <c r="D50" s="123" t="s">
        <v>178</v>
      </c>
      <c r="E50" s="120"/>
      <c r="F50" s="124">
        <f>0.5*0.5*1*1.7</f>
        <v>0.42499999999999999</v>
      </c>
      <c r="G50" s="122"/>
      <c r="H50" s="122"/>
      <c r="I50" s="125"/>
      <c r="K50" s="75"/>
    </row>
    <row r="51" spans="1:13" s="2" customFormat="1" ht="13.5" customHeight="1">
      <c r="A51" s="118"/>
      <c r="B51" s="119"/>
      <c r="C51" s="120"/>
      <c r="D51" s="123" t="s">
        <v>179</v>
      </c>
      <c r="E51" s="120"/>
      <c r="F51" s="124">
        <f>7.2*0.6*1*1.7</f>
        <v>7.3440000000000003</v>
      </c>
      <c r="G51" s="122"/>
      <c r="H51" s="122"/>
      <c r="I51" s="125"/>
      <c r="K51" s="75"/>
    </row>
    <row r="52" spans="1:13" s="2" customFormat="1" ht="13.5" customHeight="1">
      <c r="A52" s="118"/>
      <c r="B52" s="119"/>
      <c r="C52" s="120"/>
      <c r="D52" s="88" t="s">
        <v>66</v>
      </c>
      <c r="E52" s="120"/>
      <c r="F52" s="124"/>
      <c r="G52" s="122"/>
      <c r="H52" s="122"/>
      <c r="I52" s="125"/>
      <c r="K52" s="75"/>
    </row>
    <row r="53" spans="1:13" s="2" customFormat="1" ht="13.5" customHeight="1">
      <c r="A53" s="61" t="s">
        <v>119</v>
      </c>
      <c r="B53" s="44" t="s">
        <v>32</v>
      </c>
      <c r="C53" s="44">
        <v>184818233</v>
      </c>
      <c r="D53" s="44" t="s">
        <v>115</v>
      </c>
      <c r="E53" s="44" t="s">
        <v>47</v>
      </c>
      <c r="F53" s="45">
        <f>F54</f>
        <v>3</v>
      </c>
      <c r="G53" s="46"/>
      <c r="H53" s="46">
        <f>F53*G53</f>
        <v>0</v>
      </c>
      <c r="I53" s="83" t="s">
        <v>177</v>
      </c>
      <c r="K53"/>
    </row>
    <row r="54" spans="1:13" s="9" customFormat="1" ht="13.5" customHeight="1">
      <c r="A54" s="42"/>
      <c r="B54" s="43"/>
      <c r="C54" s="44"/>
      <c r="D54" s="48" t="s">
        <v>72</v>
      </c>
      <c r="E54" s="44"/>
      <c r="F54" s="49">
        <v>3</v>
      </c>
      <c r="G54" s="46"/>
      <c r="H54" s="46"/>
      <c r="I54" s="47"/>
      <c r="K54"/>
    </row>
    <row r="55" spans="1:13" s="2" customFormat="1" ht="13.5" customHeight="1">
      <c r="A55" s="5"/>
      <c r="B55" s="6"/>
      <c r="C55" s="6">
        <v>8</v>
      </c>
      <c r="D55" s="6" t="s">
        <v>89</v>
      </c>
      <c r="E55" s="6"/>
      <c r="F55" s="7"/>
      <c r="G55" s="8"/>
      <c r="H55" s="8">
        <f>SUM(H56:H59)</f>
        <v>0</v>
      </c>
      <c r="I55" s="50"/>
      <c r="J55" s="51"/>
      <c r="K55" s="73"/>
      <c r="L55" s="71"/>
      <c r="M55" s="51"/>
    </row>
    <row r="56" spans="1:13" s="2" customFormat="1" ht="13.5" customHeight="1">
      <c r="A56" s="61" t="s">
        <v>120</v>
      </c>
      <c r="B56" s="44">
        <v>899</v>
      </c>
      <c r="C56" s="44">
        <v>899102211</v>
      </c>
      <c r="D56" s="44" t="s">
        <v>139</v>
      </c>
      <c r="E56" s="44" t="s">
        <v>47</v>
      </c>
      <c r="F56" s="45">
        <f>F57</f>
        <v>3</v>
      </c>
      <c r="G56" s="46"/>
      <c r="H56" s="46">
        <f>F56*G56</f>
        <v>0</v>
      </c>
      <c r="I56" s="83" t="s">
        <v>177</v>
      </c>
      <c r="K56"/>
    </row>
    <row r="57" spans="1:13" s="9" customFormat="1" ht="13.5" customHeight="1">
      <c r="A57" s="42"/>
      <c r="B57" s="43"/>
      <c r="C57" s="44"/>
      <c r="D57" s="48" t="s">
        <v>140</v>
      </c>
      <c r="E57" s="44"/>
      <c r="F57" s="49">
        <v>3</v>
      </c>
      <c r="G57" s="46"/>
      <c r="H57" s="46"/>
      <c r="I57" s="47"/>
      <c r="K57"/>
    </row>
    <row r="58" spans="1:13" s="2" customFormat="1" ht="13.5" customHeight="1">
      <c r="A58" s="61" t="s">
        <v>121</v>
      </c>
      <c r="B58" s="44">
        <v>899</v>
      </c>
      <c r="C58" s="44">
        <v>899202211</v>
      </c>
      <c r="D58" s="44" t="s">
        <v>90</v>
      </c>
      <c r="E58" s="44" t="s">
        <v>47</v>
      </c>
      <c r="F58" s="45">
        <f>F59</f>
        <v>5</v>
      </c>
      <c r="G58" s="46"/>
      <c r="H58" s="46">
        <f>F58*G58</f>
        <v>0</v>
      </c>
      <c r="I58" s="83" t="s">
        <v>177</v>
      </c>
      <c r="K58"/>
    </row>
    <row r="59" spans="1:13" s="9" customFormat="1" ht="13.5" customHeight="1">
      <c r="A59" s="42"/>
      <c r="B59" s="43"/>
      <c r="C59" s="44"/>
      <c r="D59" s="48" t="s">
        <v>138</v>
      </c>
      <c r="E59" s="44"/>
      <c r="F59" s="49">
        <v>5</v>
      </c>
      <c r="G59" s="46"/>
      <c r="H59" s="46"/>
      <c r="I59" s="47"/>
      <c r="K59"/>
    </row>
    <row r="60" spans="1:13" s="2" customFormat="1" ht="13.5" customHeight="1">
      <c r="A60" s="5"/>
      <c r="B60" s="6"/>
      <c r="C60" s="6" t="s">
        <v>21</v>
      </c>
      <c r="D60" s="6" t="s">
        <v>22</v>
      </c>
      <c r="E60" s="6"/>
      <c r="F60" s="7"/>
      <c r="G60" s="8"/>
      <c r="H60" s="8">
        <f>SUM(H61:H98)+H104+H111+H119+H126</f>
        <v>0</v>
      </c>
      <c r="I60" s="50"/>
      <c r="J60" s="51"/>
      <c r="K60" s="73"/>
      <c r="L60" s="71"/>
      <c r="M60" s="51"/>
    </row>
    <row r="61" spans="1:13" s="2" customFormat="1" ht="13.5" customHeight="1">
      <c r="A61" s="61" t="s">
        <v>122</v>
      </c>
      <c r="B61" s="44">
        <v>961</v>
      </c>
      <c r="C61" s="44">
        <v>961044111</v>
      </c>
      <c r="D61" s="44" t="s">
        <v>54</v>
      </c>
      <c r="E61" s="44" t="s">
        <v>30</v>
      </c>
      <c r="F61" s="45">
        <f>F62+F63</f>
        <v>4.57</v>
      </c>
      <c r="G61" s="46"/>
      <c r="H61" s="46">
        <f>F61*G61</f>
        <v>0</v>
      </c>
      <c r="I61" s="83" t="s">
        <v>177</v>
      </c>
      <c r="K61"/>
    </row>
    <row r="62" spans="1:13" s="9" customFormat="1" ht="13.5" customHeight="1">
      <c r="A62" s="42"/>
      <c r="B62" s="43"/>
      <c r="C62" s="44"/>
      <c r="D62" s="48" t="s">
        <v>84</v>
      </c>
      <c r="E62" s="44"/>
      <c r="F62" s="49">
        <f>7.2*0.6*1</f>
        <v>4.32</v>
      </c>
      <c r="G62" s="46"/>
      <c r="H62" s="46"/>
      <c r="I62" s="47"/>
      <c r="K62"/>
    </row>
    <row r="63" spans="1:13" s="2" customFormat="1" ht="13.5" customHeight="1">
      <c r="A63" s="61"/>
      <c r="B63" s="44"/>
      <c r="C63" s="44"/>
      <c r="D63" s="48" t="s">
        <v>145</v>
      </c>
      <c r="E63" s="44"/>
      <c r="F63" s="49">
        <f>0.5*0.5*1</f>
        <v>0.25</v>
      </c>
      <c r="G63" s="46"/>
      <c r="H63" s="46"/>
      <c r="I63" s="105"/>
    </row>
    <row r="64" spans="1:13" s="2" customFormat="1" ht="13.5" customHeight="1">
      <c r="A64" s="61" t="s">
        <v>123</v>
      </c>
      <c r="B64" s="44">
        <v>966</v>
      </c>
      <c r="C64" s="44">
        <v>962052211</v>
      </c>
      <c r="D64" s="44" t="s">
        <v>83</v>
      </c>
      <c r="E64" s="44" t="s">
        <v>30</v>
      </c>
      <c r="F64" s="45">
        <f>F65</f>
        <v>4.18</v>
      </c>
      <c r="G64" s="46"/>
      <c r="H64" s="46">
        <f>F64*G64</f>
        <v>0</v>
      </c>
      <c r="I64" s="83" t="s">
        <v>177</v>
      </c>
      <c r="K64"/>
    </row>
    <row r="65" spans="1:12" s="9" customFormat="1" ht="13.5" customHeight="1">
      <c r="A65" s="42"/>
      <c r="B65" s="43"/>
      <c r="C65" s="44"/>
      <c r="D65" s="48" t="s">
        <v>185</v>
      </c>
      <c r="E65" s="44"/>
      <c r="F65" s="49">
        <f>7.6*2.2*0.25</f>
        <v>4.18</v>
      </c>
      <c r="G65" s="46"/>
      <c r="H65" s="46"/>
      <c r="I65" s="47"/>
      <c r="K65"/>
    </row>
    <row r="66" spans="1:12" s="2" customFormat="1" ht="13.5" customHeight="1">
      <c r="A66" s="61" t="s">
        <v>151</v>
      </c>
      <c r="B66" s="44">
        <v>963</v>
      </c>
      <c r="C66" s="44">
        <v>963042819</v>
      </c>
      <c r="D66" s="44" t="s">
        <v>85</v>
      </c>
      <c r="E66" s="44" t="s">
        <v>29</v>
      </c>
      <c r="F66" s="45">
        <f>F67</f>
        <v>6.5</v>
      </c>
      <c r="G66" s="46"/>
      <c r="H66" s="46">
        <f>F66*G66</f>
        <v>0</v>
      </c>
      <c r="I66" s="83" t="s">
        <v>177</v>
      </c>
      <c r="K66"/>
    </row>
    <row r="67" spans="1:12" s="9" customFormat="1" ht="13.5" customHeight="1">
      <c r="A67" s="42"/>
      <c r="B67" s="43"/>
      <c r="C67" s="44"/>
      <c r="D67" s="48" t="s">
        <v>86</v>
      </c>
      <c r="E67" s="44"/>
      <c r="F67" s="49">
        <f>1.3*5</f>
        <v>6.5</v>
      </c>
      <c r="G67" s="46"/>
      <c r="H67" s="46"/>
      <c r="I67" s="47"/>
      <c r="K67"/>
    </row>
    <row r="68" spans="1:12" s="2" customFormat="1" ht="13.5" customHeight="1">
      <c r="A68" s="61" t="s">
        <v>171</v>
      </c>
      <c r="B68" s="44">
        <v>963</v>
      </c>
      <c r="C68" s="44">
        <v>963054949</v>
      </c>
      <c r="D68" s="44" t="s">
        <v>87</v>
      </c>
      <c r="E68" s="44" t="s">
        <v>29</v>
      </c>
      <c r="F68" s="45">
        <f>F69</f>
        <v>5</v>
      </c>
      <c r="G68" s="46"/>
      <c r="H68" s="46">
        <f>F68*G68</f>
        <v>0</v>
      </c>
      <c r="I68" s="83" t="s">
        <v>177</v>
      </c>
      <c r="K68"/>
    </row>
    <row r="69" spans="1:12" s="9" customFormat="1" ht="13.5" customHeight="1">
      <c r="A69" s="42"/>
      <c r="B69" s="43"/>
      <c r="C69" s="44"/>
      <c r="D69" s="48" t="s">
        <v>88</v>
      </c>
      <c r="E69" s="44"/>
      <c r="F69" s="49">
        <f>2.5*2</f>
        <v>5</v>
      </c>
      <c r="G69" s="46"/>
      <c r="H69" s="46"/>
      <c r="I69" s="47"/>
      <c r="K69"/>
    </row>
    <row r="70" spans="1:12" s="2" customFormat="1" ht="24" customHeight="1">
      <c r="A70" s="42">
        <v>27</v>
      </c>
      <c r="B70" s="43" t="s">
        <v>141</v>
      </c>
      <c r="C70" s="44">
        <v>966006132</v>
      </c>
      <c r="D70" s="44" t="s">
        <v>144</v>
      </c>
      <c r="E70" s="44" t="s">
        <v>47</v>
      </c>
      <c r="F70" s="45">
        <v>1</v>
      </c>
      <c r="G70" s="46"/>
      <c r="H70" s="46">
        <f t="shared" ref="H70" si="0">F70*G70</f>
        <v>0</v>
      </c>
      <c r="I70" s="83" t="s">
        <v>177</v>
      </c>
      <c r="K70" s="12"/>
    </row>
    <row r="71" spans="1:12" s="2" customFormat="1" ht="13.5" customHeight="1">
      <c r="A71" s="42">
        <v>28</v>
      </c>
      <c r="B71" s="43" t="s">
        <v>141</v>
      </c>
      <c r="C71" s="44">
        <v>966006211</v>
      </c>
      <c r="D71" s="44" t="s">
        <v>142</v>
      </c>
      <c r="E71" s="44" t="s">
        <v>47</v>
      </c>
      <c r="F71" s="45">
        <f>F72</f>
        <v>3</v>
      </c>
      <c r="G71" s="46"/>
      <c r="H71" s="46">
        <f t="shared" ref="H71" si="1">F71*G71</f>
        <v>0</v>
      </c>
      <c r="I71" s="83" t="s">
        <v>177</v>
      </c>
      <c r="K71" s="12"/>
    </row>
    <row r="72" spans="1:12" s="2" customFormat="1" ht="13.5" customHeight="1">
      <c r="A72" s="61"/>
      <c r="B72" s="44"/>
      <c r="C72" s="44"/>
      <c r="D72" s="48" t="s">
        <v>143</v>
      </c>
      <c r="E72" s="44"/>
      <c r="F72" s="49">
        <v>3</v>
      </c>
      <c r="G72" s="46"/>
      <c r="H72" s="46"/>
      <c r="I72" s="105"/>
    </row>
    <row r="73" spans="1:12" s="2" customFormat="1" ht="29.25" customHeight="1">
      <c r="A73" s="42">
        <v>29</v>
      </c>
      <c r="B73" s="44">
        <v>981</v>
      </c>
      <c r="C73" s="44">
        <v>981011112</v>
      </c>
      <c r="D73" s="44" t="s">
        <v>93</v>
      </c>
      <c r="E73" s="44" t="s">
        <v>30</v>
      </c>
      <c r="F73" s="45">
        <f>F75</f>
        <v>46.6</v>
      </c>
      <c r="G73" s="46"/>
      <c r="H73" s="46">
        <f>F73*G73</f>
        <v>0</v>
      </c>
      <c r="I73" s="83" t="s">
        <v>177</v>
      </c>
      <c r="K73" s="12"/>
      <c r="L73" s="12"/>
    </row>
    <row r="74" spans="1:12" s="12" customFormat="1" ht="48" customHeight="1">
      <c r="A74" s="106"/>
      <c r="B74" s="107"/>
      <c r="C74" s="108"/>
      <c r="D74" s="48" t="s">
        <v>184</v>
      </c>
      <c r="E74" s="108"/>
      <c r="F74" s="95"/>
      <c r="G74" s="109"/>
      <c r="H74" s="109"/>
      <c r="I74" s="110"/>
      <c r="K74" s="98"/>
    </row>
    <row r="75" spans="1:12" s="2" customFormat="1" ht="13.5" customHeight="1">
      <c r="A75" s="42"/>
      <c r="B75" s="44"/>
      <c r="C75" s="44"/>
      <c r="D75" s="48" t="s">
        <v>94</v>
      </c>
      <c r="E75" s="44"/>
      <c r="F75" s="49">
        <f>26.1+20.5</f>
        <v>46.6</v>
      </c>
      <c r="G75" s="46"/>
      <c r="H75" s="46"/>
      <c r="I75" s="47"/>
      <c r="L75" s="12"/>
    </row>
    <row r="76" spans="1:12" ht="13.5" customHeight="1">
      <c r="A76" s="42">
        <v>30</v>
      </c>
      <c r="B76" s="43" t="s">
        <v>78</v>
      </c>
      <c r="C76" s="44" t="s">
        <v>129</v>
      </c>
      <c r="D76" s="44" t="s">
        <v>124</v>
      </c>
      <c r="E76" s="44" t="s">
        <v>29</v>
      </c>
      <c r="F76" s="45">
        <f>F77</f>
        <v>122.2</v>
      </c>
      <c r="G76" s="46"/>
      <c r="H76" s="46">
        <f>F76*G76</f>
        <v>0</v>
      </c>
      <c r="I76" s="47" t="s">
        <v>182</v>
      </c>
      <c r="J76" s="39"/>
    </row>
    <row r="77" spans="1:12" ht="27" customHeight="1">
      <c r="A77" s="42"/>
      <c r="B77" s="43"/>
      <c r="C77" s="44"/>
      <c r="D77" s="96" t="s">
        <v>125</v>
      </c>
      <c r="E77" s="44"/>
      <c r="F77" s="95">
        <v>122.2</v>
      </c>
      <c r="G77" s="46"/>
      <c r="H77" s="46"/>
      <c r="I77" s="97"/>
      <c r="J77" s="39"/>
    </row>
    <row r="78" spans="1:12" ht="13.5" customHeight="1">
      <c r="A78" s="42"/>
      <c r="B78" s="43"/>
      <c r="C78" s="44"/>
      <c r="D78" s="96" t="s">
        <v>133</v>
      </c>
      <c r="E78" s="44"/>
      <c r="F78" s="45"/>
      <c r="G78" s="46"/>
      <c r="H78" s="46"/>
      <c r="I78" s="97"/>
      <c r="J78" s="39"/>
    </row>
    <row r="79" spans="1:12" ht="40.5" customHeight="1">
      <c r="A79" s="42"/>
      <c r="B79" s="43"/>
      <c r="C79" s="44"/>
      <c r="D79" s="96" t="s">
        <v>79</v>
      </c>
      <c r="E79" s="44"/>
      <c r="F79" s="45"/>
      <c r="G79" s="46"/>
      <c r="H79" s="46"/>
      <c r="I79" s="97"/>
      <c r="J79" s="39"/>
    </row>
    <row r="80" spans="1:12" ht="40.5" customHeight="1">
      <c r="A80" s="42"/>
      <c r="B80" s="43"/>
      <c r="C80" s="44"/>
      <c r="D80" s="48" t="s">
        <v>55</v>
      </c>
      <c r="E80" s="44"/>
      <c r="F80" s="92"/>
      <c r="G80" s="46"/>
      <c r="H80" s="46"/>
      <c r="I80" s="97"/>
      <c r="J80" s="39"/>
    </row>
    <row r="81" spans="1:10" ht="13.5" customHeight="1">
      <c r="A81" s="42">
        <v>31</v>
      </c>
      <c r="B81" s="43" t="s">
        <v>78</v>
      </c>
      <c r="C81" s="44" t="s">
        <v>69</v>
      </c>
      <c r="D81" s="44" t="s">
        <v>130</v>
      </c>
      <c r="E81" s="44" t="s">
        <v>29</v>
      </c>
      <c r="F81" s="45">
        <f>F82</f>
        <v>16</v>
      </c>
      <c r="G81" s="46"/>
      <c r="H81" s="46">
        <f>F81*G81</f>
        <v>0</v>
      </c>
      <c r="I81" s="47" t="s">
        <v>182</v>
      </c>
      <c r="J81" s="39"/>
    </row>
    <row r="82" spans="1:10" ht="27" customHeight="1">
      <c r="A82" s="42"/>
      <c r="B82" s="43"/>
      <c r="C82" s="44"/>
      <c r="D82" s="96" t="s">
        <v>131</v>
      </c>
      <c r="E82" s="44"/>
      <c r="F82" s="95">
        <v>16</v>
      </c>
      <c r="G82" s="46"/>
      <c r="H82" s="46"/>
      <c r="I82" s="97"/>
      <c r="J82" s="39"/>
    </row>
    <row r="83" spans="1:10" ht="13.5" customHeight="1">
      <c r="A83" s="42"/>
      <c r="B83" s="43"/>
      <c r="C83" s="44"/>
      <c r="D83" s="96" t="s">
        <v>132</v>
      </c>
      <c r="E83" s="44"/>
      <c r="F83" s="45"/>
      <c r="G83" s="46"/>
      <c r="H83" s="46"/>
      <c r="I83" s="97"/>
      <c r="J83" s="39"/>
    </row>
    <row r="84" spans="1:10" ht="40.5" customHeight="1">
      <c r="A84" s="42"/>
      <c r="B84" s="43"/>
      <c r="C84" s="44"/>
      <c r="D84" s="96" t="s">
        <v>79</v>
      </c>
      <c r="E84" s="44"/>
      <c r="F84" s="45"/>
      <c r="G84" s="46"/>
      <c r="H84" s="46"/>
      <c r="I84" s="97"/>
      <c r="J84" s="39"/>
    </row>
    <row r="85" spans="1:10" ht="40.5" customHeight="1">
      <c r="A85" s="42"/>
      <c r="B85" s="43"/>
      <c r="C85" s="44"/>
      <c r="D85" s="48" t="s">
        <v>55</v>
      </c>
      <c r="E85" s="44"/>
      <c r="F85" s="92"/>
      <c r="G85" s="46"/>
      <c r="H85" s="46"/>
      <c r="I85" s="97"/>
      <c r="J85" s="39"/>
    </row>
    <row r="86" spans="1:10" ht="13.5" customHeight="1">
      <c r="A86" s="42">
        <v>32</v>
      </c>
      <c r="B86" s="43" t="s">
        <v>78</v>
      </c>
      <c r="C86" s="44" t="s">
        <v>134</v>
      </c>
      <c r="D86" s="44" t="s">
        <v>135</v>
      </c>
      <c r="E86" s="44" t="s">
        <v>29</v>
      </c>
      <c r="F86" s="45">
        <f>F87</f>
        <v>110.5</v>
      </c>
      <c r="G86" s="46"/>
      <c r="H86" s="46">
        <f>F86*G86</f>
        <v>0</v>
      </c>
      <c r="I86" s="47" t="s">
        <v>182</v>
      </c>
      <c r="J86" s="39"/>
    </row>
    <row r="87" spans="1:10" ht="27" customHeight="1">
      <c r="A87" s="42"/>
      <c r="B87" s="43"/>
      <c r="C87" s="44"/>
      <c r="D87" s="48" t="s">
        <v>137</v>
      </c>
      <c r="E87" s="44"/>
      <c r="F87" s="95">
        <f>58.8+51.7</f>
        <v>110.5</v>
      </c>
      <c r="G87" s="46"/>
      <c r="H87" s="46"/>
      <c r="I87" s="97"/>
      <c r="J87" s="39"/>
    </row>
    <row r="88" spans="1:10" ht="13.5" customHeight="1">
      <c r="A88" s="42"/>
      <c r="B88" s="43"/>
      <c r="C88" s="44"/>
      <c r="D88" s="48" t="s">
        <v>136</v>
      </c>
      <c r="E88" s="44"/>
      <c r="F88" s="45"/>
      <c r="G88" s="46"/>
      <c r="H88" s="46"/>
      <c r="I88" s="97"/>
      <c r="J88" s="39"/>
    </row>
    <row r="89" spans="1:10" ht="40.5" customHeight="1">
      <c r="A89" s="42"/>
      <c r="B89" s="43"/>
      <c r="C89" s="44"/>
      <c r="D89" s="96" t="s">
        <v>79</v>
      </c>
      <c r="E89" s="44"/>
      <c r="F89" s="45"/>
      <c r="G89" s="46"/>
      <c r="H89" s="46"/>
      <c r="I89" s="97"/>
      <c r="J89" s="39"/>
    </row>
    <row r="90" spans="1:10" ht="40.5" customHeight="1">
      <c r="A90" s="42"/>
      <c r="B90" s="43"/>
      <c r="C90" s="44"/>
      <c r="D90" s="48" t="s">
        <v>55</v>
      </c>
      <c r="E90" s="44"/>
      <c r="F90" s="92"/>
      <c r="G90" s="46"/>
      <c r="H90" s="46"/>
      <c r="I90" s="97"/>
      <c r="J90" s="39"/>
    </row>
    <row r="91" spans="1:10" ht="13.5" customHeight="1">
      <c r="A91" s="80">
        <v>33</v>
      </c>
      <c r="B91" s="78">
        <v>917</v>
      </c>
      <c r="C91" s="44" t="s">
        <v>126</v>
      </c>
      <c r="D91" s="78" t="s">
        <v>127</v>
      </c>
      <c r="E91" s="78" t="s">
        <v>47</v>
      </c>
      <c r="F91" s="82">
        <f>F92</f>
        <v>8</v>
      </c>
      <c r="G91" s="79"/>
      <c r="H91" s="79">
        <f>F91*G91</f>
        <v>0</v>
      </c>
      <c r="I91" s="47" t="s">
        <v>182</v>
      </c>
      <c r="J91" s="2"/>
    </row>
    <row r="92" spans="1:10" ht="36.75" customHeight="1">
      <c r="A92" s="80"/>
      <c r="B92" s="78"/>
      <c r="C92" s="78"/>
      <c r="D92" s="88" t="s">
        <v>128</v>
      </c>
      <c r="E92" s="78"/>
      <c r="F92" s="104">
        <v>8</v>
      </c>
      <c r="G92" s="79"/>
      <c r="H92" s="79"/>
      <c r="I92" s="83"/>
      <c r="J92" s="2"/>
    </row>
    <row r="93" spans="1:10" ht="40.5" customHeight="1">
      <c r="A93" s="80"/>
      <c r="B93" s="78"/>
      <c r="C93" s="78"/>
      <c r="D93" s="88" t="s">
        <v>61</v>
      </c>
      <c r="E93" s="78"/>
      <c r="F93" s="82"/>
      <c r="G93" s="79"/>
      <c r="H93" s="79"/>
      <c r="I93" s="83"/>
      <c r="J93" s="2"/>
    </row>
    <row r="94" spans="1:10" ht="13.5" customHeight="1">
      <c r="A94" s="80">
        <v>34</v>
      </c>
      <c r="B94" s="78">
        <v>975</v>
      </c>
      <c r="C94" s="44" t="s">
        <v>148</v>
      </c>
      <c r="D94" s="78" t="s">
        <v>146</v>
      </c>
      <c r="E94" s="78" t="s">
        <v>47</v>
      </c>
      <c r="F94" s="82">
        <f>F95</f>
        <v>1</v>
      </c>
      <c r="G94" s="79"/>
      <c r="H94" s="79">
        <f t="shared" ref="H94" si="2">F94*G94</f>
        <v>0</v>
      </c>
      <c r="I94" s="47" t="s">
        <v>182</v>
      </c>
      <c r="J94" s="2"/>
    </row>
    <row r="95" spans="1:10" ht="27" customHeight="1">
      <c r="A95" s="80"/>
      <c r="B95" s="78"/>
      <c r="C95" s="78"/>
      <c r="D95" s="88" t="s">
        <v>147</v>
      </c>
      <c r="E95" s="78"/>
      <c r="F95" s="104">
        <v>1</v>
      </c>
      <c r="G95" s="79"/>
      <c r="H95" s="79"/>
      <c r="I95" s="83"/>
      <c r="J95" s="2"/>
    </row>
    <row r="96" spans="1:10" ht="40.5" customHeight="1">
      <c r="A96" s="80"/>
      <c r="B96" s="78"/>
      <c r="C96" s="78"/>
      <c r="D96" s="88" t="s">
        <v>61</v>
      </c>
      <c r="E96" s="78"/>
      <c r="F96" s="82"/>
      <c r="G96" s="79"/>
      <c r="H96" s="79"/>
      <c r="I96" s="83"/>
      <c r="J96" s="2"/>
    </row>
    <row r="97" spans="1:13" s="2" customFormat="1" ht="13.5" customHeight="1">
      <c r="A97" s="42">
        <v>35</v>
      </c>
      <c r="B97" s="43" t="s">
        <v>48</v>
      </c>
      <c r="C97" s="44" t="s">
        <v>95</v>
      </c>
      <c r="D97" s="44" t="s">
        <v>96</v>
      </c>
      <c r="E97" s="44" t="s">
        <v>41</v>
      </c>
      <c r="F97" s="45">
        <f>SUM(F99:F99)</f>
        <v>10.345000000000001</v>
      </c>
      <c r="G97" s="72">
        <f>SUM(H100:H103)/F97</f>
        <v>0</v>
      </c>
      <c r="H97" s="46">
        <f>F97*G97</f>
        <v>0</v>
      </c>
      <c r="I97" s="47" t="s">
        <v>182</v>
      </c>
      <c r="J97" s="9"/>
      <c r="K97" s="99"/>
      <c r="L97" s="99"/>
    </row>
    <row r="98" spans="1:13" s="2" customFormat="1" ht="36.75" customHeight="1">
      <c r="A98" s="100"/>
      <c r="B98" s="62"/>
      <c r="C98" s="52"/>
      <c r="D98" s="48" t="s">
        <v>61</v>
      </c>
      <c r="E98" s="48"/>
      <c r="F98" s="101"/>
      <c r="G98" s="102"/>
      <c r="H98" s="46"/>
      <c r="I98" s="50"/>
      <c r="K98" s="103"/>
    </row>
    <row r="99" spans="1:13" s="2" customFormat="1" ht="13.5" customHeight="1">
      <c r="A99" s="100"/>
      <c r="B99" s="62"/>
      <c r="C99" s="52"/>
      <c r="D99" s="48" t="s">
        <v>97</v>
      </c>
      <c r="E99" s="48"/>
      <c r="F99" s="101">
        <v>10.345000000000001</v>
      </c>
      <c r="G99" s="102"/>
      <c r="H99" s="46"/>
      <c r="I99" s="50"/>
      <c r="J99" s="9"/>
    </row>
    <row r="100" spans="1:13" s="2" customFormat="1" ht="13.5" customHeight="1">
      <c r="A100" s="65" t="s">
        <v>152</v>
      </c>
      <c r="B100" s="62"/>
      <c r="C100" s="52"/>
      <c r="D100" s="48" t="s">
        <v>65</v>
      </c>
      <c r="E100" s="66" t="s">
        <v>41</v>
      </c>
      <c r="F100" s="101">
        <f>F97</f>
        <v>10.345000000000001</v>
      </c>
      <c r="G100" s="67"/>
      <c r="H100" s="49">
        <f t="shared" ref="H100:H103" si="3">F100*G100</f>
        <v>0</v>
      </c>
      <c r="I100" s="50"/>
      <c r="J100" s="68"/>
    </row>
    <row r="101" spans="1:13" s="2" customFormat="1" ht="13.5" customHeight="1">
      <c r="A101" s="65" t="s">
        <v>153</v>
      </c>
      <c r="B101" s="62"/>
      <c r="C101" s="52"/>
      <c r="D101" s="48" t="s">
        <v>62</v>
      </c>
      <c r="E101" s="66" t="s">
        <v>41</v>
      </c>
      <c r="F101" s="101">
        <f>F100</f>
        <v>10.345000000000001</v>
      </c>
      <c r="G101" s="67"/>
      <c r="H101" s="49">
        <f t="shared" si="3"/>
        <v>0</v>
      </c>
      <c r="I101" s="50"/>
      <c r="J101" s="68"/>
      <c r="K101" s="103"/>
    </row>
    <row r="102" spans="1:13" s="2" customFormat="1" ht="13.5" customHeight="1">
      <c r="A102" s="65" t="s">
        <v>154</v>
      </c>
      <c r="B102" s="62"/>
      <c r="C102" s="52"/>
      <c r="D102" s="48" t="s">
        <v>63</v>
      </c>
      <c r="E102" s="66" t="s">
        <v>41</v>
      </c>
      <c r="F102" s="101">
        <f>F101</f>
        <v>10.345000000000001</v>
      </c>
      <c r="G102" s="67"/>
      <c r="H102" s="49">
        <f t="shared" si="3"/>
        <v>0</v>
      </c>
      <c r="I102" s="50"/>
      <c r="J102" s="68"/>
    </row>
    <row r="103" spans="1:13" s="2" customFormat="1" ht="13.5" customHeight="1">
      <c r="A103" s="65" t="s">
        <v>155</v>
      </c>
      <c r="B103" s="62"/>
      <c r="C103" s="52"/>
      <c r="D103" s="48" t="s">
        <v>64</v>
      </c>
      <c r="E103" s="66" t="s">
        <v>41</v>
      </c>
      <c r="F103" s="101">
        <f>F102</f>
        <v>10.345000000000001</v>
      </c>
      <c r="G103" s="67"/>
      <c r="H103" s="49">
        <f t="shared" si="3"/>
        <v>0</v>
      </c>
      <c r="I103" s="50"/>
      <c r="J103" s="68"/>
    </row>
    <row r="104" spans="1:13" s="2" customFormat="1" ht="26.25" customHeight="1">
      <c r="A104" s="80">
        <v>36</v>
      </c>
      <c r="B104" s="81" t="s">
        <v>48</v>
      </c>
      <c r="C104" s="78" t="s">
        <v>59</v>
      </c>
      <c r="D104" s="44" t="s">
        <v>58</v>
      </c>
      <c r="E104" s="78" t="s">
        <v>41</v>
      </c>
      <c r="F104" s="82">
        <f>F106</f>
        <v>712.48599999999999</v>
      </c>
      <c r="G104" s="72">
        <f>SUM(H106:H110)/F104</f>
        <v>0</v>
      </c>
      <c r="H104" s="79">
        <f>F104*G104</f>
        <v>0</v>
      </c>
      <c r="I104" s="47" t="s">
        <v>182</v>
      </c>
      <c r="L104" s="84"/>
    </row>
    <row r="105" spans="1:13" s="2" customFormat="1" ht="40.5" customHeight="1">
      <c r="A105" s="85"/>
      <c r="B105" s="86"/>
      <c r="C105" s="87"/>
      <c r="D105" s="88" t="s">
        <v>55</v>
      </c>
      <c r="E105" s="88"/>
      <c r="F105" s="89"/>
      <c r="G105" s="90"/>
      <c r="H105" s="79"/>
      <c r="I105" s="91"/>
      <c r="L105" s="84"/>
    </row>
    <row r="106" spans="1:13" ht="13.5" customHeight="1">
      <c r="A106" s="5"/>
      <c r="B106" s="6"/>
      <c r="C106" s="6"/>
      <c r="D106" s="48" t="s">
        <v>167</v>
      </c>
      <c r="E106" s="6"/>
      <c r="F106" s="92">
        <v>712.48599999999999</v>
      </c>
      <c r="G106" s="8"/>
      <c r="H106" s="8"/>
      <c r="I106" s="11"/>
      <c r="K106" s="103"/>
      <c r="L106" s="12"/>
    </row>
    <row r="107" spans="1:13" s="2" customFormat="1" ht="13.5" customHeight="1">
      <c r="A107" s="65" t="s">
        <v>156</v>
      </c>
      <c r="B107" s="62"/>
      <c r="C107" s="52"/>
      <c r="D107" s="48" t="s">
        <v>70</v>
      </c>
      <c r="E107" s="66" t="s">
        <v>41</v>
      </c>
      <c r="F107" s="92">
        <f>F104</f>
        <v>712.48599999999999</v>
      </c>
      <c r="G107" s="67"/>
      <c r="H107" s="49">
        <f t="shared" ref="H107:H110" si="4">F107*G107</f>
        <v>0</v>
      </c>
      <c r="I107" s="50"/>
      <c r="J107" s="68"/>
      <c r="K107" s="51"/>
      <c r="L107" s="51"/>
      <c r="M107" s="51"/>
    </row>
    <row r="108" spans="1:13" s="2" customFormat="1" ht="13.5" customHeight="1">
      <c r="A108" s="65" t="s">
        <v>157</v>
      </c>
      <c r="B108" s="62"/>
      <c r="C108" s="52"/>
      <c r="D108" s="48" t="s">
        <v>62</v>
      </c>
      <c r="E108" s="66" t="s">
        <v>41</v>
      </c>
      <c r="F108" s="92">
        <f>F107</f>
        <v>712.48599999999999</v>
      </c>
      <c r="G108" s="67"/>
      <c r="H108" s="49">
        <f t="shared" si="4"/>
        <v>0</v>
      </c>
      <c r="I108" s="50"/>
      <c r="J108" s="68"/>
      <c r="K108" s="51"/>
      <c r="L108" s="51"/>
      <c r="M108" s="51"/>
    </row>
    <row r="109" spans="1:13" s="2" customFormat="1" ht="13.5" customHeight="1">
      <c r="A109" s="65" t="s">
        <v>158</v>
      </c>
      <c r="B109" s="62"/>
      <c r="C109" s="52"/>
      <c r="D109" s="48" t="s">
        <v>63</v>
      </c>
      <c r="E109" s="66" t="s">
        <v>41</v>
      </c>
      <c r="F109" s="92">
        <f>F108</f>
        <v>712.48599999999999</v>
      </c>
      <c r="G109" s="67"/>
      <c r="H109" s="49">
        <f t="shared" si="4"/>
        <v>0</v>
      </c>
      <c r="I109" s="50"/>
      <c r="J109" s="68"/>
      <c r="K109" s="93"/>
      <c r="L109" s="51"/>
      <c r="M109" s="51"/>
    </row>
    <row r="110" spans="1:13" s="2" customFormat="1" ht="13.5" customHeight="1">
      <c r="A110" s="65" t="s">
        <v>159</v>
      </c>
      <c r="B110" s="62"/>
      <c r="C110" s="52"/>
      <c r="D110" s="48" t="s">
        <v>64</v>
      </c>
      <c r="E110" s="66" t="s">
        <v>41</v>
      </c>
      <c r="F110" s="92">
        <f>F109</f>
        <v>712.48599999999999</v>
      </c>
      <c r="G110" s="67"/>
      <c r="H110" s="49">
        <f t="shared" si="4"/>
        <v>0</v>
      </c>
      <c r="I110" s="50"/>
      <c r="J110" s="68"/>
      <c r="K110" s="51"/>
      <c r="L110" s="51"/>
      <c r="M110" s="51"/>
    </row>
    <row r="111" spans="1:13" s="2" customFormat="1" ht="13.5" customHeight="1">
      <c r="A111" s="80">
        <v>37</v>
      </c>
      <c r="B111" s="81" t="s">
        <v>48</v>
      </c>
      <c r="C111" s="78" t="s">
        <v>75</v>
      </c>
      <c r="D111" s="44" t="s">
        <v>60</v>
      </c>
      <c r="E111" s="78" t="s">
        <v>41</v>
      </c>
      <c r="F111" s="82">
        <f>F113+F114</f>
        <v>0.89400000000000002</v>
      </c>
      <c r="G111" s="72">
        <f>SUM(H113:H118)/F111</f>
        <v>0</v>
      </c>
      <c r="H111" s="79">
        <f>F111*G111</f>
        <v>0</v>
      </c>
      <c r="I111" s="47" t="s">
        <v>182</v>
      </c>
      <c r="L111" s="84"/>
    </row>
    <row r="112" spans="1:13" s="2" customFormat="1" ht="40.5" customHeight="1">
      <c r="A112" s="85"/>
      <c r="B112" s="86"/>
      <c r="C112" s="87"/>
      <c r="D112" s="88" t="s">
        <v>55</v>
      </c>
      <c r="E112" s="88"/>
      <c r="F112" s="50"/>
      <c r="G112" s="90"/>
      <c r="H112" s="79"/>
      <c r="I112" s="91"/>
      <c r="L112" s="127"/>
    </row>
    <row r="113" spans="1:13" ht="13.5" customHeight="1">
      <c r="A113" s="5"/>
      <c r="B113" s="6"/>
      <c r="C113" s="6"/>
      <c r="D113" s="48" t="s">
        <v>165</v>
      </c>
      <c r="E113" s="6"/>
      <c r="F113" s="89">
        <v>0.8</v>
      </c>
      <c r="G113" s="8"/>
      <c r="H113" s="8"/>
      <c r="I113" s="11"/>
      <c r="K113" s="2"/>
      <c r="L113" s="12"/>
    </row>
    <row r="114" spans="1:13" ht="13.5" customHeight="1">
      <c r="A114" s="5"/>
      <c r="B114" s="6"/>
      <c r="C114" s="6"/>
      <c r="D114" s="48" t="s">
        <v>166</v>
      </c>
      <c r="E114" s="6"/>
      <c r="F114" s="89">
        <v>9.4E-2</v>
      </c>
      <c r="G114" s="8"/>
      <c r="H114" s="8"/>
      <c r="I114" s="11"/>
      <c r="K114" s="2"/>
      <c r="L114" s="12"/>
    </row>
    <row r="115" spans="1:13" s="2" customFormat="1" ht="13.5" customHeight="1">
      <c r="A115" s="65" t="s">
        <v>160</v>
      </c>
      <c r="B115" s="62"/>
      <c r="C115" s="52"/>
      <c r="D115" s="48" t="s">
        <v>65</v>
      </c>
      <c r="E115" s="66" t="s">
        <v>41</v>
      </c>
      <c r="F115" s="92">
        <f>F111</f>
        <v>0.89400000000000002</v>
      </c>
      <c r="G115" s="67"/>
      <c r="H115" s="49">
        <f t="shared" ref="H115:H119" si="5">F115*G115</f>
        <v>0</v>
      </c>
      <c r="I115" s="50"/>
      <c r="J115" s="68"/>
      <c r="K115" s="51"/>
      <c r="L115" s="51"/>
      <c r="M115" s="51"/>
    </row>
    <row r="116" spans="1:13" s="2" customFormat="1" ht="13.5" customHeight="1">
      <c r="A116" s="65" t="s">
        <v>161</v>
      </c>
      <c r="B116" s="62"/>
      <c r="C116" s="52"/>
      <c r="D116" s="48" t="s">
        <v>62</v>
      </c>
      <c r="E116" s="66" t="s">
        <v>41</v>
      </c>
      <c r="F116" s="92">
        <f>F115</f>
        <v>0.89400000000000002</v>
      </c>
      <c r="G116" s="67"/>
      <c r="H116" s="49">
        <f t="shared" si="5"/>
        <v>0</v>
      </c>
      <c r="I116" s="50"/>
      <c r="J116" s="68"/>
      <c r="K116" s="51"/>
      <c r="L116" s="51"/>
      <c r="M116" s="51"/>
    </row>
    <row r="117" spans="1:13" s="2" customFormat="1" ht="13.5" customHeight="1">
      <c r="A117" s="65" t="s">
        <v>162</v>
      </c>
      <c r="B117" s="62"/>
      <c r="C117" s="52"/>
      <c r="D117" s="48" t="s">
        <v>63</v>
      </c>
      <c r="E117" s="66" t="s">
        <v>41</v>
      </c>
      <c r="F117" s="92">
        <f>F115</f>
        <v>0.89400000000000002</v>
      </c>
      <c r="G117" s="67"/>
      <c r="H117" s="49">
        <f t="shared" si="5"/>
        <v>0</v>
      </c>
      <c r="I117" s="50"/>
      <c r="J117" s="68"/>
      <c r="K117" s="93"/>
      <c r="L117" s="51"/>
      <c r="M117" s="51"/>
    </row>
    <row r="118" spans="1:13" s="2" customFormat="1" ht="13.5" customHeight="1">
      <c r="A118" s="65" t="s">
        <v>163</v>
      </c>
      <c r="B118" s="62"/>
      <c r="C118" s="52"/>
      <c r="D118" s="48" t="s">
        <v>64</v>
      </c>
      <c r="E118" s="66" t="s">
        <v>41</v>
      </c>
      <c r="F118" s="92">
        <f>F117</f>
        <v>0.89400000000000002</v>
      </c>
      <c r="G118" s="67"/>
      <c r="H118" s="49">
        <f t="shared" si="5"/>
        <v>0</v>
      </c>
      <c r="I118" s="50"/>
      <c r="J118" s="68"/>
      <c r="K118" s="51"/>
      <c r="L118" s="51"/>
      <c r="M118" s="51"/>
    </row>
    <row r="119" spans="1:13" s="2" customFormat="1" ht="13.5" customHeight="1">
      <c r="A119" s="42">
        <v>38</v>
      </c>
      <c r="B119" s="43" t="s">
        <v>48</v>
      </c>
      <c r="C119" s="78" t="s">
        <v>183</v>
      </c>
      <c r="D119" s="44" t="s">
        <v>76</v>
      </c>
      <c r="E119" s="44" t="s">
        <v>41</v>
      </c>
      <c r="F119" s="45">
        <f>F121</f>
        <v>277.76400000000001</v>
      </c>
      <c r="G119" s="72">
        <f>SUM(H121:H125)/F119</f>
        <v>0</v>
      </c>
      <c r="H119" s="46">
        <f t="shared" si="5"/>
        <v>0</v>
      </c>
      <c r="I119" s="47" t="s">
        <v>182</v>
      </c>
      <c r="L119" s="84"/>
    </row>
    <row r="120" spans="1:13" s="2" customFormat="1" ht="40.5" customHeight="1">
      <c r="A120" s="85"/>
      <c r="B120" s="86"/>
      <c r="C120" s="87"/>
      <c r="D120" s="88" t="s">
        <v>55</v>
      </c>
      <c r="E120" s="88"/>
      <c r="F120" s="50"/>
      <c r="G120" s="90"/>
      <c r="H120" s="79"/>
      <c r="I120" s="91"/>
      <c r="L120" s="84"/>
    </row>
    <row r="121" spans="1:13" ht="13.5" customHeight="1">
      <c r="A121" s="5"/>
      <c r="B121" s="6"/>
      <c r="C121" s="6"/>
      <c r="D121" s="48" t="s">
        <v>77</v>
      </c>
      <c r="E121" s="6"/>
      <c r="F121" s="89">
        <v>277.76400000000001</v>
      </c>
      <c r="G121" s="8"/>
      <c r="H121" s="8"/>
      <c r="I121" s="11"/>
      <c r="K121" s="2"/>
      <c r="L121" s="12"/>
    </row>
    <row r="122" spans="1:13" s="2" customFormat="1" ht="13.5" customHeight="1">
      <c r="A122" s="65" t="s">
        <v>172</v>
      </c>
      <c r="B122" s="62"/>
      <c r="C122" s="52"/>
      <c r="D122" s="48" t="s">
        <v>65</v>
      </c>
      <c r="E122" s="66" t="s">
        <v>41</v>
      </c>
      <c r="F122" s="92">
        <f>F119</f>
        <v>277.76400000000001</v>
      </c>
      <c r="G122" s="67"/>
      <c r="H122" s="49">
        <f t="shared" ref="H122:H125" si="6">F122*G122</f>
        <v>0</v>
      </c>
      <c r="I122" s="50"/>
      <c r="J122" s="68"/>
      <c r="K122" s="51"/>
      <c r="L122" s="51"/>
      <c r="M122" s="51"/>
    </row>
    <row r="123" spans="1:13" s="2" customFormat="1" ht="13.5" customHeight="1">
      <c r="A123" s="65" t="s">
        <v>173</v>
      </c>
      <c r="B123" s="62"/>
      <c r="C123" s="52"/>
      <c r="D123" s="48" t="s">
        <v>62</v>
      </c>
      <c r="E123" s="66" t="s">
        <v>41</v>
      </c>
      <c r="F123" s="92">
        <f>F122</f>
        <v>277.76400000000001</v>
      </c>
      <c r="G123" s="67"/>
      <c r="H123" s="49">
        <f t="shared" si="6"/>
        <v>0</v>
      </c>
      <c r="I123" s="50"/>
      <c r="J123" s="68"/>
      <c r="K123" s="51"/>
      <c r="L123" s="51"/>
      <c r="M123" s="51"/>
    </row>
    <row r="124" spans="1:13" s="2" customFormat="1" ht="13.5" customHeight="1">
      <c r="A124" s="65" t="s">
        <v>174</v>
      </c>
      <c r="B124" s="62"/>
      <c r="C124" s="52"/>
      <c r="D124" s="48" t="s">
        <v>63</v>
      </c>
      <c r="E124" s="66" t="s">
        <v>41</v>
      </c>
      <c r="F124" s="92">
        <f>F123</f>
        <v>277.76400000000001</v>
      </c>
      <c r="G124" s="67"/>
      <c r="H124" s="49">
        <f t="shared" si="6"/>
        <v>0</v>
      </c>
      <c r="I124" s="50"/>
      <c r="J124" s="68"/>
      <c r="K124" s="93"/>
      <c r="L124" s="51"/>
      <c r="M124" s="51"/>
    </row>
    <row r="125" spans="1:13" s="2" customFormat="1" ht="13.5" customHeight="1">
      <c r="A125" s="65" t="s">
        <v>175</v>
      </c>
      <c r="B125" s="62"/>
      <c r="C125" s="52"/>
      <c r="D125" s="48" t="s">
        <v>64</v>
      </c>
      <c r="E125" s="66" t="s">
        <v>41</v>
      </c>
      <c r="F125" s="92">
        <f>F124</f>
        <v>277.76400000000001</v>
      </c>
      <c r="G125" s="67"/>
      <c r="H125" s="49">
        <f t="shared" si="6"/>
        <v>0</v>
      </c>
      <c r="I125" s="50"/>
      <c r="J125" s="68"/>
      <c r="K125" s="51"/>
      <c r="L125" s="51"/>
      <c r="M125" s="51"/>
    </row>
    <row r="126" spans="1:13" s="2" customFormat="1" ht="13.5" customHeight="1">
      <c r="A126" s="80">
        <v>39</v>
      </c>
      <c r="B126" s="81" t="s">
        <v>48</v>
      </c>
      <c r="C126" s="78" t="s">
        <v>49</v>
      </c>
      <c r="D126" s="78" t="s">
        <v>50</v>
      </c>
      <c r="E126" s="78" t="s">
        <v>51</v>
      </c>
      <c r="F126" s="82">
        <f>F127</f>
        <v>1</v>
      </c>
      <c r="G126" s="79"/>
      <c r="H126" s="79">
        <f>F126*G126</f>
        <v>0</v>
      </c>
      <c r="I126" s="47" t="s">
        <v>182</v>
      </c>
      <c r="J126" s="51"/>
      <c r="K126" s="75"/>
    </row>
    <row r="127" spans="1:13" s="2" customFormat="1" ht="40.5" customHeight="1">
      <c r="A127" s="85"/>
      <c r="B127" s="86"/>
      <c r="C127" s="87"/>
      <c r="D127" s="88" t="s">
        <v>52</v>
      </c>
      <c r="E127" s="88"/>
      <c r="F127" s="94">
        <v>1</v>
      </c>
      <c r="G127" s="90"/>
      <c r="H127" s="79"/>
      <c r="I127" s="91"/>
      <c r="J127" s="51"/>
      <c r="K127" s="75"/>
    </row>
    <row r="128" spans="1:13" s="2" customFormat="1" ht="13.5" customHeight="1">
      <c r="A128" s="5"/>
      <c r="B128" s="6"/>
      <c r="C128" s="6" t="s">
        <v>24</v>
      </c>
      <c r="D128" s="6" t="s">
        <v>25</v>
      </c>
      <c r="E128" s="6"/>
      <c r="F128" s="7"/>
      <c r="G128" s="8"/>
      <c r="H128" s="8">
        <f>SUM(H129:H131)</f>
        <v>0</v>
      </c>
      <c r="I128" s="50"/>
      <c r="J128" s="51"/>
      <c r="K128" s="73"/>
      <c r="L128" s="51"/>
      <c r="M128" s="51"/>
    </row>
    <row r="129" spans="1:13" s="9" customFormat="1" ht="25.5" customHeight="1">
      <c r="A129" s="61" t="s">
        <v>164</v>
      </c>
      <c r="B129" s="43" t="s">
        <v>57</v>
      </c>
      <c r="C129" s="44">
        <v>998225111</v>
      </c>
      <c r="D129" s="44" t="s">
        <v>150</v>
      </c>
      <c r="E129" s="44" t="s">
        <v>41</v>
      </c>
      <c r="F129" s="45">
        <v>1.54</v>
      </c>
      <c r="G129" s="46"/>
      <c r="H129" s="46">
        <f>F129*G129</f>
        <v>0</v>
      </c>
      <c r="I129" s="83" t="s">
        <v>177</v>
      </c>
      <c r="K129"/>
    </row>
    <row r="130" spans="1:13" s="13" customFormat="1" ht="13.5" customHeight="1">
      <c r="A130" s="61" t="s">
        <v>176</v>
      </c>
      <c r="B130" s="44">
        <v>999</v>
      </c>
      <c r="C130" s="44" t="s">
        <v>35</v>
      </c>
      <c r="D130" s="44" t="s">
        <v>36</v>
      </c>
      <c r="E130" s="44" t="s">
        <v>31</v>
      </c>
      <c r="F130" s="45">
        <f>F131</f>
        <v>20</v>
      </c>
      <c r="G130" s="46"/>
      <c r="H130" s="46">
        <f>F130*G130</f>
        <v>0</v>
      </c>
      <c r="I130" s="83" t="s">
        <v>177</v>
      </c>
      <c r="J130" s="51"/>
      <c r="K130" s="73"/>
      <c r="L130" s="69"/>
      <c r="M130" s="69"/>
    </row>
    <row r="131" spans="1:13" s="9" customFormat="1" ht="24" customHeight="1">
      <c r="A131" s="42"/>
      <c r="B131" s="43"/>
      <c r="C131" s="44"/>
      <c r="D131" s="48" t="s">
        <v>34</v>
      </c>
      <c r="E131" s="44"/>
      <c r="F131" s="49">
        <v>20</v>
      </c>
      <c r="G131" s="46"/>
      <c r="H131" s="46"/>
      <c r="I131" s="47"/>
      <c r="J131" s="68"/>
      <c r="K131" s="73"/>
      <c r="L131" s="68"/>
      <c r="M131" s="68"/>
    </row>
    <row r="132" spans="1:13" s="2" customFormat="1" ht="21" customHeight="1">
      <c r="A132" s="14"/>
      <c r="B132" s="15"/>
      <c r="C132" s="15"/>
      <c r="D132" s="15" t="s">
        <v>18</v>
      </c>
      <c r="E132" s="15"/>
      <c r="F132" s="16"/>
      <c r="G132" s="35"/>
      <c r="H132" s="17">
        <f>H8</f>
        <v>0</v>
      </c>
      <c r="J132" s="51"/>
      <c r="K132" s="51"/>
      <c r="L132" s="51"/>
      <c r="M132" s="51"/>
    </row>
    <row r="133" spans="1:13" s="22" customFormat="1" ht="12" customHeight="1">
      <c r="A133" s="18"/>
      <c r="B133" s="19"/>
      <c r="C133" s="19"/>
      <c r="D133" s="19"/>
      <c r="E133" s="19"/>
      <c r="F133" s="20"/>
      <c r="G133" s="36"/>
      <c r="H133" s="21"/>
      <c r="J133" s="70"/>
      <c r="K133" s="70"/>
      <c r="L133" s="70"/>
      <c r="M133" s="70"/>
    </row>
    <row r="134" spans="1:13" s="2" customFormat="1" ht="13.5" customHeight="1">
      <c r="A134" s="132" t="s">
        <v>19</v>
      </c>
      <c r="B134" s="133"/>
      <c r="C134" s="134"/>
      <c r="D134" s="23" t="s">
        <v>43</v>
      </c>
      <c r="E134" s="24"/>
      <c r="F134" s="25"/>
      <c r="G134" s="37"/>
      <c r="H134" s="26">
        <f>H132</f>
        <v>0</v>
      </c>
      <c r="I134" s="12"/>
      <c r="J134" s="51"/>
      <c r="K134" s="51"/>
      <c r="L134" s="71"/>
      <c r="M134" s="51"/>
    </row>
    <row r="135" spans="1:13" s="2" customFormat="1" ht="13.5" customHeight="1">
      <c r="A135" s="27"/>
      <c r="B135" s="28"/>
      <c r="C135" s="28"/>
      <c r="D135" s="29"/>
      <c r="E135" s="30"/>
      <c r="F135" s="31"/>
      <c r="G135" s="38"/>
      <c r="H135" s="32"/>
      <c r="I135" s="12"/>
      <c r="J135" s="51"/>
      <c r="K135" s="51"/>
      <c r="L135" s="51"/>
      <c r="M135" s="51"/>
    </row>
    <row r="136" spans="1:13" s="33" customFormat="1" ht="11.25">
      <c r="A136" s="33" t="s">
        <v>20</v>
      </c>
      <c r="G136" s="34"/>
      <c r="I136" s="34"/>
      <c r="J136" s="74"/>
      <c r="K136" s="74"/>
      <c r="L136" s="74"/>
      <c r="M136" s="74"/>
    </row>
    <row r="137" spans="1:13" s="2" customFormat="1" ht="23.45" customHeight="1">
      <c r="A137" s="135" t="s">
        <v>26</v>
      </c>
      <c r="B137" s="136"/>
      <c r="C137" s="136"/>
      <c r="D137" s="136"/>
      <c r="E137" s="136"/>
      <c r="F137" s="136"/>
      <c r="G137" s="136"/>
      <c r="H137" s="34"/>
      <c r="I137" s="12"/>
    </row>
    <row r="138" spans="1:13" s="33" customFormat="1" ht="93.75" customHeight="1">
      <c r="A138" s="130" t="s">
        <v>37</v>
      </c>
      <c r="B138" s="137"/>
      <c r="C138" s="137"/>
      <c r="D138" s="137"/>
      <c r="E138" s="137"/>
      <c r="F138" s="137"/>
      <c r="G138" s="137"/>
    </row>
    <row r="139" spans="1:13" s="10" customFormat="1" ht="13.5" customHeight="1">
      <c r="A139" s="135" t="s">
        <v>27</v>
      </c>
      <c r="B139" s="138"/>
      <c r="C139" s="138"/>
      <c r="D139" s="138"/>
      <c r="E139" s="138"/>
      <c r="F139" s="138"/>
      <c r="G139" s="138"/>
      <c r="H139" s="40"/>
      <c r="I139" s="41"/>
    </row>
    <row r="140" spans="1:13" s="10" customFormat="1" ht="13.5" customHeight="1">
      <c r="A140" s="135" t="s">
        <v>28</v>
      </c>
      <c r="B140" s="138"/>
      <c r="C140" s="138"/>
      <c r="D140" s="138"/>
      <c r="E140" s="138"/>
      <c r="F140" s="138"/>
      <c r="G140" s="138"/>
      <c r="H140" s="40"/>
      <c r="I140" s="41"/>
    </row>
    <row r="141" spans="1:13" s="10" customFormat="1" ht="13.5" customHeight="1">
      <c r="A141" s="63"/>
      <c r="B141" s="64"/>
      <c r="C141" s="64"/>
      <c r="D141" s="64"/>
      <c r="E141" s="64"/>
      <c r="F141" s="64"/>
      <c r="G141" s="64"/>
      <c r="H141" s="40"/>
      <c r="I141" s="41"/>
    </row>
    <row r="142" spans="1:13" s="33" customFormat="1" ht="23.45" customHeight="1">
      <c r="A142" s="130"/>
      <c r="B142" s="131"/>
      <c r="C142" s="131"/>
      <c r="D142" s="131"/>
      <c r="E142" s="131"/>
      <c r="F142" s="131"/>
      <c r="G142" s="131"/>
      <c r="I142" s="34"/>
    </row>
  </sheetData>
  <mergeCells count="7">
    <mergeCell ref="A2:I2"/>
    <mergeCell ref="A142:G142"/>
    <mergeCell ref="A134:C134"/>
    <mergeCell ref="A137:G137"/>
    <mergeCell ref="A138:G138"/>
    <mergeCell ref="A139:G139"/>
    <mergeCell ref="A140:G140"/>
  </mergeCells>
  <printOptions horizontalCentered="1"/>
  <pageMargins left="0.39370078740157483" right="0.39370078740157483" top="0.78740157480314965" bottom="0.59055118110236227" header="0.31496062992125984" footer="0.31496062992125984"/>
  <pageSetup paperSize="9" scale="6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D.1.1. ASR - PRIPRAVA UZEMI</vt:lpstr>
      <vt:lpstr>'D.1.1. ASR - PRIPRAVA UZEMI'!Oblast_tisku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2018-06-25T13:21:32Z</dcterms:modified>
</cp:coreProperties>
</file>