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960" yWindow="375" windowWidth="23280" windowHeight="14100"/>
  </bookViews>
  <sheets>
    <sheet name="REKAPITULACE CELKOVA" sheetId="2" r:id="rId1"/>
    <sheet name="AREÁLOVÁ DEŠŤOVÁ KANALIZACE" sheetId="1" r:id="rId2"/>
    <sheet name="AREÁLOVÁ SPLAŠKOVÁ KANALIZACE" sheetId="3" r:id="rId3"/>
  </sheets>
  <externalReferences>
    <externalReference r:id="rId4"/>
    <externalReference r:id="rId5"/>
    <externalReference r:id="rId6"/>
  </externalReferences>
  <definedNames>
    <definedName name="_obl11" localSheetId="2">#REF!</definedName>
    <definedName name="_obl11">#REF!</definedName>
    <definedName name="_obl12" localSheetId="2">#REF!</definedName>
    <definedName name="_obl12">#REF!</definedName>
    <definedName name="_obl13" localSheetId="2">#REF!</definedName>
    <definedName name="_obl13">#REF!</definedName>
    <definedName name="_obl14" localSheetId="2">#REF!</definedName>
    <definedName name="_obl14">#REF!</definedName>
    <definedName name="_obl15" localSheetId="2">#REF!</definedName>
    <definedName name="_obl15">#REF!</definedName>
    <definedName name="_obl16" localSheetId="2">#REF!</definedName>
    <definedName name="_obl16">#REF!</definedName>
    <definedName name="_obl17" localSheetId="2">#REF!</definedName>
    <definedName name="_obl17">#REF!</definedName>
    <definedName name="_obl1710" localSheetId="2">#REF!</definedName>
    <definedName name="_obl1710">#REF!</definedName>
    <definedName name="_obl1711" localSheetId="2">#REF!</definedName>
    <definedName name="_obl1711">#REF!</definedName>
    <definedName name="_obl1712" localSheetId="2">#REF!</definedName>
    <definedName name="_obl1712">#REF!</definedName>
    <definedName name="_obl1713" localSheetId="2">#REF!</definedName>
    <definedName name="_obl1713">#REF!</definedName>
    <definedName name="_obl1714" localSheetId="2">#REF!</definedName>
    <definedName name="_obl1714">#REF!</definedName>
    <definedName name="_obl1715" localSheetId="2">#REF!</definedName>
    <definedName name="_obl1715">#REF!</definedName>
    <definedName name="_obl1716" localSheetId="2">#REF!</definedName>
    <definedName name="_obl1716">#REF!</definedName>
    <definedName name="_obl1717" localSheetId="2">#REF!</definedName>
    <definedName name="_obl1717">#REF!</definedName>
    <definedName name="_obl1718" localSheetId="2">#REF!</definedName>
    <definedName name="_obl1718">#REF!</definedName>
    <definedName name="_obl1719" localSheetId="2">#REF!</definedName>
    <definedName name="_obl1719">#REF!</definedName>
    <definedName name="_obl173" localSheetId="2">#REF!</definedName>
    <definedName name="_obl173">#REF!</definedName>
    <definedName name="_obl174" localSheetId="2">#REF!</definedName>
    <definedName name="_obl174">#REF!</definedName>
    <definedName name="_obl175" localSheetId="2">#REF!</definedName>
    <definedName name="_obl175">#REF!</definedName>
    <definedName name="_obl176" localSheetId="2">#REF!</definedName>
    <definedName name="_obl176">#REF!</definedName>
    <definedName name="_obl177" localSheetId="2">#REF!</definedName>
    <definedName name="_obl177">#REF!</definedName>
    <definedName name="_obl178" localSheetId="2">#REF!</definedName>
    <definedName name="_obl178">#REF!</definedName>
    <definedName name="_obl179" localSheetId="2">#REF!</definedName>
    <definedName name="_obl179">#REF!</definedName>
    <definedName name="_obl18" localSheetId="2">#REF!</definedName>
    <definedName name="_obl18">#REF!</definedName>
    <definedName name="_obl181" localSheetId="2">#REF!</definedName>
    <definedName name="_obl181">#REF!</definedName>
    <definedName name="_obl1816" localSheetId="2">#REF!</definedName>
    <definedName name="_obl1816">#REF!</definedName>
    <definedName name="_obl1820" localSheetId="2">#REF!</definedName>
    <definedName name="_obl1820">#REF!</definedName>
    <definedName name="_obl1821" localSheetId="2">#REF!</definedName>
    <definedName name="_obl1821">#REF!</definedName>
    <definedName name="_obl1822" localSheetId="2">#REF!</definedName>
    <definedName name="_obl1822">#REF!</definedName>
    <definedName name="_obl1823" localSheetId="2">#REF!</definedName>
    <definedName name="_obl1823">#REF!</definedName>
    <definedName name="_obl1824" localSheetId="2">#REF!</definedName>
    <definedName name="_obl1824">#REF!</definedName>
    <definedName name="_obl1825" localSheetId="2">#REF!</definedName>
    <definedName name="_obl1825">#REF!</definedName>
    <definedName name="_obl1826" localSheetId="2">#REF!</definedName>
    <definedName name="_obl1826">#REF!</definedName>
    <definedName name="_obl1827" localSheetId="2">#REF!</definedName>
    <definedName name="_obl1827">#REF!</definedName>
    <definedName name="_obl1828" localSheetId="2">#REF!</definedName>
    <definedName name="_obl1828">#REF!</definedName>
    <definedName name="_obl1829" localSheetId="2">#REF!</definedName>
    <definedName name="_obl1829">#REF!</definedName>
    <definedName name="_obl183" localSheetId="2">#REF!</definedName>
    <definedName name="_obl183">#REF!</definedName>
    <definedName name="_obl1831" localSheetId="2">#REF!</definedName>
    <definedName name="_obl1831">#REF!</definedName>
    <definedName name="_obl1832" localSheetId="2">#REF!</definedName>
    <definedName name="_obl1832">#REF!</definedName>
    <definedName name="_obl184" localSheetId="2">#REF!</definedName>
    <definedName name="_obl184">#REF!</definedName>
    <definedName name="_obl185" localSheetId="2">#REF!</definedName>
    <definedName name="_obl185">#REF!</definedName>
    <definedName name="_obl186" localSheetId="2">#REF!</definedName>
    <definedName name="_obl186">#REF!</definedName>
    <definedName name="_obl187" localSheetId="2">#REF!</definedName>
    <definedName name="_obl187">#REF!</definedName>
    <definedName name="_SO16" hidden="1">{#N/A,#N/A,TRUE,"Krycí list"}</definedName>
    <definedName name="_VZT1" localSheetId="2">Scheduled_Payment+Extra_Payment</definedName>
    <definedName name="_VZT1">Scheduled_Payment+Extra_Payment</definedName>
    <definedName name="_VZT2" localSheetId="2">DATE(YEAR([1]!Loan_Start),MONTH([1]!Loan_Start)+Payment_Number,DAY([1]!Loan_Start))</definedName>
    <definedName name="_VZT2">DATE(YEAR([1]!Loan_Start),MONTH([1]!Loan_Start)+Payment_Number,DAY([1]!Loan_Start))</definedName>
    <definedName name="_vzt3" localSheetId="2">'[2]Rekapitulace roz.  vč. kapitol'!#REF!</definedName>
    <definedName name="_vzt3">'[2]Rekapitulace roz.  vč. kapitol'!#REF!</definedName>
    <definedName name="_VZT5" localSheetId="2">'[2]Rekapitulace roz.  vč. kapitol'!#REF!</definedName>
    <definedName name="_VZT5">'[2]Rekapitulace roz.  vč. kapitol'!#REF!</definedName>
    <definedName name="_VZT6" localSheetId="2">'[2]Rekapitulace roz.  vč. kapitol'!#REF!</definedName>
    <definedName name="_VZT6">'[2]Rekapitulace roz.  vč. kapitol'!#REF!</definedName>
    <definedName name="_VZT8" localSheetId="2">'[2]Rekapitulace roz.  vč. kapitol'!#REF!</definedName>
    <definedName name="_VZT8">'[2]Rekapitulace roz.  vč. kapitol'!#REF!</definedName>
    <definedName name="a" localSheetId="2">'[3]F.1.4.5. ZZTI'!#REF!</definedName>
    <definedName name="a">'[3]F.1.4.5. ZZTI'!#REF!</definedName>
    <definedName name="aaaaaaaa" hidden="1">{#N/A,#N/A,TRUE,"Krycí list"}</definedName>
    <definedName name="Beg_Bal" localSheetId="2">#REF!</definedName>
    <definedName name="Beg_Bal">#REF!</definedName>
    <definedName name="bghrerr" localSheetId="2">#REF!</definedName>
    <definedName name="bghrerr">#REF!</definedName>
    <definedName name="bhvfdgvf" localSheetId="2">#REF!</definedName>
    <definedName name="bhvfdgvf">#REF!</definedName>
    <definedName name="body_celkem" localSheetId="2">'[2]Rekapitulace roz.  vč. kapitol'!#REF!</definedName>
    <definedName name="body_celkem">'[2]Rekapitulace roz.  vč. kapitol'!#REF!</definedName>
    <definedName name="body_kapitoly" localSheetId="2">'[2]Rekapitulace roz.  vč. kapitol'!#REF!</definedName>
    <definedName name="body_kapitoly">'[2]Rekapitulace roz.  vč. kapitol'!#REF!</definedName>
    <definedName name="body_pomocny" localSheetId="2">'[2]Rekapitulace roz.  vč. kapitol'!#REF!</definedName>
    <definedName name="body_pomocny">'[2]Rekapitulace roz.  vč. kapitol'!#REF!</definedName>
    <definedName name="body_rozpocty" localSheetId="2">'[2]Rekapitulace roz.  vč. kapitol'!#REF!</definedName>
    <definedName name="body_rozpocty">'[2]Rekapitulace roz.  vč. kapitol'!#REF!</definedName>
    <definedName name="category1" localSheetId="2">#REF!</definedName>
    <definedName name="category1">#REF!</definedName>
    <definedName name="celkrozp" localSheetId="2">#REF!</definedName>
    <definedName name="celkrozp">#REF!</definedName>
    <definedName name="cisloobjektu" localSheetId="2">#REF!</definedName>
    <definedName name="cisloobjektu">#REF!</definedName>
    <definedName name="cislostavby" localSheetId="2">#REF!</definedName>
    <definedName name="cislostavby">#REF!</definedName>
    <definedName name="d" hidden="1">{#N/A,#N/A,TRUE,"Krycí list"}</definedName>
    <definedName name="Data" localSheetId="2">#REF!</definedName>
    <definedName name="Data">#REF!</definedName>
    <definedName name="Datum" localSheetId="2">#REF!</definedName>
    <definedName name="Datum">#REF!</definedName>
    <definedName name="dfdaf" localSheetId="2">#REF!</definedName>
    <definedName name="dfdaf">#REF!</definedName>
    <definedName name="Dil" localSheetId="2">#REF!</definedName>
    <definedName name="Dil">#REF!</definedName>
    <definedName name="DKGJSDGS" localSheetId="2">#REF!</definedName>
    <definedName name="DKGJSDGS">#REF!</definedName>
    <definedName name="dod" localSheetId="2">'[3]F.1.4.5. ZZTI'!#REF!</definedName>
    <definedName name="dod">'[3]F.1.4.5. ZZTI'!#REF!</definedName>
    <definedName name="Dodavka" localSheetId="2">#REF!</definedName>
    <definedName name="Dodavka">#REF!</definedName>
    <definedName name="Dodavka0" localSheetId="2">#REF!</definedName>
    <definedName name="Dodavka0">#REF!</definedName>
    <definedName name="dsfbhbg" localSheetId="2">#REF!</definedName>
    <definedName name="dsfbhbg">#REF!</definedName>
    <definedName name="End_Bal" localSheetId="2">#REF!</definedName>
    <definedName name="End_Bal">#REF!</definedName>
    <definedName name="exter1" localSheetId="2">#REF!</definedName>
    <definedName name="exter1">#REF!</definedName>
    <definedName name="Extra_Pay" localSheetId="2">#REF!</definedName>
    <definedName name="Extra_Pay">#REF!</definedName>
    <definedName name="f" localSheetId="2">#REF!</definedName>
    <definedName name="f">#REF!</definedName>
    <definedName name="Full_Print" localSheetId="2">#REF!</definedName>
    <definedName name="Full_Print">#REF!</definedName>
    <definedName name="ha" localSheetId="2">'[3]F.1.4.5. ZZTI'!#REF!</definedName>
    <definedName name="ha">'[3]F.1.4.5. ZZTI'!#REF!</definedName>
    <definedName name="Header_Row" localSheetId="2">ROW(#REF!)</definedName>
    <definedName name="Header_Row">ROW(#REF!)</definedName>
    <definedName name="hovno" localSheetId="2">#REF!</definedName>
    <definedName name="hovno">#REF!</definedName>
    <definedName name="hs" localSheetId="2">#REF!</definedName>
    <definedName name="hs">#REF!</definedName>
    <definedName name="HSV" localSheetId="2">#REF!</definedName>
    <definedName name="HSV">#REF!</definedName>
    <definedName name="HSV0" localSheetId="2">#REF!</definedName>
    <definedName name="HSV0">#REF!</definedName>
    <definedName name="HZS" localSheetId="2">#REF!</definedName>
    <definedName name="HZS">#REF!</definedName>
    <definedName name="HZS0" localSheetId="2">#REF!</definedName>
    <definedName name="HZS0">#REF!</definedName>
    <definedName name="Int" localSheetId="2">#REF!</definedName>
    <definedName name="Int">#REF!</definedName>
    <definedName name="inter1" localSheetId="2">#REF!</definedName>
    <definedName name="inter1">#REF!</definedName>
    <definedName name="Interest_Rate" localSheetId="2">#REF!</definedName>
    <definedName name="Interest_Rate">#REF!</definedName>
    <definedName name="JKSO" localSheetId="2">#REF!</definedName>
    <definedName name="JKSO">#REF!</definedName>
    <definedName name="jzzuggt" localSheetId="2">#REF!</definedName>
    <definedName name="jzzuggt">#REF!</definedName>
    <definedName name="Last_Row" localSheetId="2">IF('AREÁLOVÁ SPLAŠKOVÁ KANALIZACE'!Values_Entered,'AREÁLOVÁ SPLAŠKOVÁ KANALIZACE'!Header_Row+'AREÁLOVÁ SPLAŠKOVÁ KANALIZACE'!Number_of_Payments,'AREÁLOVÁ SPLAŠKOVÁ KANALIZACE'!Header_Row)</definedName>
    <definedName name="Last_Row">IF(Values_Entered,Header_Row+Number_of_Payments,Header_Row)</definedName>
    <definedName name="Light" hidden="1">{#N/A,#N/A,TRUE,"Krycí list"}</definedName>
    <definedName name="Lighting" hidden="1">{#N/A,#N/A,TRUE,"Krycí list"}</definedName>
    <definedName name="Loan_Amount" localSheetId="2">#REF!</definedName>
    <definedName name="Loan_Amount">#REF!</definedName>
    <definedName name="Loan_Start" localSheetId="2">#REF!</definedName>
    <definedName name="Loan_Start">#REF!</definedName>
    <definedName name="Loan_Years" localSheetId="2">#REF!</definedName>
    <definedName name="Loan_Years">#REF!</definedName>
    <definedName name="MaR" hidden="1">{#N/A,#N/A,TRUE,"Krycí list"}</definedName>
    <definedName name="meraregulace" hidden="1">{#N/A,#N/A,TRUE,"Krycí list"}</definedName>
    <definedName name="mereni" localSheetId="2">Scheduled_Payment+Extra_Payment</definedName>
    <definedName name="mereni">Scheduled_Payment+Extra_Payment</definedName>
    <definedName name="MJ" localSheetId="2">#REF!</definedName>
    <definedName name="MJ">#REF!</definedName>
    <definedName name="Mont" localSheetId="2">#REF!</definedName>
    <definedName name="Mont">#REF!</definedName>
    <definedName name="Montaz0" localSheetId="2">#REF!</definedName>
    <definedName name="Montaz0">#REF!</definedName>
    <definedName name="mts" localSheetId="2">#REF!</definedName>
    <definedName name="mts">#REF!</definedName>
    <definedName name="n" localSheetId="2">Scheduled_Payment+Extra_Payment</definedName>
    <definedName name="n">Scheduled_Payment+Extra_Payment</definedName>
    <definedName name="NazevDilu" localSheetId="2">#REF!</definedName>
    <definedName name="NazevDilu">#REF!</definedName>
    <definedName name="nazevobjektu" localSheetId="2">#REF!</definedName>
    <definedName name="nazevobjektu">#REF!</definedName>
    <definedName name="nazevstavby" localSheetId="2">#REF!</definedName>
    <definedName name="nazevstavby">#REF!</definedName>
    <definedName name="Num_Pmt_Per_Year" localSheetId="2">#REF!</definedName>
    <definedName name="Num_Pmt_Per_Year">#REF!</definedName>
    <definedName name="Number_of_Payments" localSheetId="2">MATCH(0.01,'AREÁLOVÁ SPLAŠKOVÁ KANALIZACE'!End_Bal,-1)+1</definedName>
    <definedName name="Number_of_Payments">MATCH(0.01,End_Bal,-1)+1</definedName>
    <definedName name="obch_sleva" localSheetId="2">#REF!</definedName>
    <definedName name="obch_sleva">#REF!</definedName>
    <definedName name="Objednatel" localSheetId="2">#REF!</definedName>
    <definedName name="Objednatel">#REF!</definedName>
    <definedName name="_xlnm.Print_Area" localSheetId="1">'AREÁLOVÁ DEŠŤOVÁ KANALIZACE'!$A$1:$I$137</definedName>
    <definedName name="_xlnm.Print_Area" localSheetId="2">'AREÁLOVÁ SPLAŠKOVÁ KANALIZACE'!$A$1:$I$92</definedName>
    <definedName name="_xlnm.Print_Area" localSheetId="0">'REKAPITULACE CELKOVA'!$A$1:$C$11</definedName>
    <definedName name="op" localSheetId="2">#REF!</definedName>
    <definedName name="op">#REF!</definedName>
    <definedName name="Outside" hidden="1">{#N/A,#N/A,TRUE,"Krycí list"}</definedName>
    <definedName name="Pay_Date" localSheetId="2">#REF!</definedName>
    <definedName name="Pay_Date">#REF!</definedName>
    <definedName name="Pay_Num" localSheetId="2">#REF!</definedName>
    <definedName name="Pay_Num">#REF!</definedName>
    <definedName name="Payment_Date" localSheetId="2">DATE(YEAR('AREÁLOVÁ SPLAŠKOVÁ KANALIZACE'!Loan_Start),MONTH('AREÁLOVÁ SPLAŠKOVÁ KANALIZACE'!Loan_Start)+Payment_Number,DAY('AREÁLOVÁ SPLAŠKOVÁ KANALIZACE'!Loan_Start))</definedName>
    <definedName name="Payment_Date">DATE(YEAR(Loan_Start),MONTH(Loan_Start)+Payment_Number,DAY(Loan_Start))</definedName>
    <definedName name="PocetMJ" localSheetId="2">#REF!</definedName>
    <definedName name="PocetMJ">#REF!</definedName>
    <definedName name="pokusAAAA" localSheetId="2">#REF!</definedName>
    <definedName name="pokusAAAA">#REF!</definedName>
    <definedName name="pokusadres" localSheetId="2">#REF!</definedName>
    <definedName name="pokusadres">#REF!</definedName>
    <definedName name="položka_A1" localSheetId="2">#REF!</definedName>
    <definedName name="položka_A1">#REF!</definedName>
    <definedName name="položky" localSheetId="2">#REF!</definedName>
    <definedName name="položky">#REF!</definedName>
    <definedName name="pom_výp_zač" localSheetId="2">#REF!</definedName>
    <definedName name="pom_výp_zač">#REF!</definedName>
    <definedName name="pom_výpočty" localSheetId="2">#REF!</definedName>
    <definedName name="pom_výpočty">#REF!</definedName>
    <definedName name="powersock" hidden="1">{#N/A,#N/A,TRUE,"Krycí list"}</definedName>
    <definedName name="PowerSocket" hidden="1">{#N/A,#N/A,TRUE,"Krycí list"}</definedName>
    <definedName name="Poznamka" localSheetId="2">#REF!</definedName>
    <definedName name="Poznamka">#REF!</definedName>
    <definedName name="poznámka" localSheetId="2">#REF!</definedName>
    <definedName name="poznámka">#REF!</definedName>
    <definedName name="prep_schem" localSheetId="2">#REF!</definedName>
    <definedName name="prep_schem">#REF!</definedName>
    <definedName name="Princ" localSheetId="2">#REF!</definedName>
    <definedName name="Princ">#REF!</definedName>
    <definedName name="Print_Area_Reset" localSheetId="2">OFFSET('AREÁLOVÁ SPLAŠKOVÁ KANALIZACE'!Full_Print,0,0,'AREÁLOVÁ SPLAŠKOVÁ KANALIZACE'!Last_Row)</definedName>
    <definedName name="Print_Area_Reset">OFFSET(Full_Print,0,0,Last_Row)</definedName>
    <definedName name="Projektant" localSheetId="2">#REF!</definedName>
    <definedName name="Projektant">#REF!</definedName>
    <definedName name="PSV" localSheetId="2">#REF!</definedName>
    <definedName name="PSV">#REF!</definedName>
    <definedName name="PSV0" localSheetId="2">#REF!</definedName>
    <definedName name="PSV0">#REF!</definedName>
    <definedName name="QQ" hidden="1">{#N/A,#N/A,TRUE,"Krycí list"}</definedName>
    <definedName name="QQQ" hidden="1">{#N/A,#N/A,TRUE,"Krycí list"}</definedName>
    <definedName name="rekapitulace" localSheetId="2">#REF!</definedName>
    <definedName name="rekapitulace">#REF!</definedName>
    <definedName name="rozp" hidden="1">{#N/A,#N/A,TRUE,"Krycí list"}</definedName>
    <definedName name="rozvržení_rozp" localSheetId="2">#REF!</definedName>
    <definedName name="rozvržení_rozp">#REF!</definedName>
    <definedName name="saboproud" hidden="1">{#N/A,#N/A,TRUE,"Krycí list"}</definedName>
    <definedName name="SazbaDPH1" localSheetId="2">#REF!</definedName>
    <definedName name="SazbaDPH1">#REF!</definedName>
    <definedName name="SazbaDPH2" localSheetId="2">#REF!</definedName>
    <definedName name="SazbaDPH2">#REF!</definedName>
    <definedName name="Sched_Pay" localSheetId="2">#REF!</definedName>
    <definedName name="Sched_Pay">#REF!</definedName>
    <definedName name="Scheduled_Extra_Payments" localSheetId="2">#REF!</definedName>
    <definedName name="Scheduled_Extra_Payments">#REF!</definedName>
    <definedName name="Scheduled_Interest_Rate" localSheetId="2">#REF!</definedName>
    <definedName name="Scheduled_Interest_Rate">#REF!</definedName>
    <definedName name="Scheduled_Monthly_Payment" localSheetId="2">#REF!</definedName>
    <definedName name="Scheduled_Monthly_Payment">#REF!</definedName>
    <definedName name="SloupecCC" localSheetId="2">#REF!</definedName>
    <definedName name="SloupecCC">#REF!</definedName>
    <definedName name="SloupecCisloPol" localSheetId="2">#REF!</definedName>
    <definedName name="SloupecCisloPol">#REF!</definedName>
    <definedName name="SloupecJC" localSheetId="2">#REF!</definedName>
    <definedName name="SloupecJC">#REF!</definedName>
    <definedName name="SloupecMJ" localSheetId="2">#REF!</definedName>
    <definedName name="SloupecMJ">#REF!</definedName>
    <definedName name="SloupecMnozstvi" localSheetId="2">#REF!</definedName>
    <definedName name="SloupecMnozstvi">#REF!</definedName>
    <definedName name="SloupecNazPol" localSheetId="2">#REF!</definedName>
    <definedName name="SloupecNazPol">#REF!</definedName>
    <definedName name="SloupecPC" localSheetId="2">#REF!</definedName>
    <definedName name="SloupecPC">#REF!</definedName>
    <definedName name="soupis" hidden="1">{#N/A,#N/A,TRUE,"Krycí list"}</definedName>
    <definedName name="ssss" localSheetId="2">#REF!</definedName>
    <definedName name="ssss">#REF!</definedName>
    <definedName name="subslevy" localSheetId="2">#REF!</definedName>
    <definedName name="subslevy">#REF!</definedName>
    <definedName name="sum_kapitoly" localSheetId="2">'[2]Rekapitulace roz.  vč. kapitol'!#REF!</definedName>
    <definedName name="sum_kapitoly">'[2]Rekapitulace roz.  vč. kapitol'!#REF!</definedName>
    <definedName name="summary" hidden="1">{#N/A,#N/A,TRUE,"Krycí list"}</definedName>
    <definedName name="sumpok" localSheetId="2">#REF!</definedName>
    <definedName name="sumpok">#REF!</definedName>
    <definedName name="Switchboard" hidden="1">{#N/A,#N/A,TRUE,"Krycí list"}</definedName>
    <definedName name="tab" localSheetId="2">#REF!</definedName>
    <definedName name="tab">#REF!</definedName>
    <definedName name="Total_Interest" localSheetId="2">#REF!</definedName>
    <definedName name="Total_Interest">#REF!</definedName>
    <definedName name="Total_Pay" localSheetId="2">#REF!</definedName>
    <definedName name="Total_Pay">#REF!</definedName>
    <definedName name="Total_Payment" localSheetId="2">Scheduled_Payment+Extra_Payment</definedName>
    <definedName name="Total_Payment">Scheduled_Payment+Extra_Payment</definedName>
    <definedName name="Typ" localSheetId="2">#REF!</definedName>
    <definedName name="Typ">#REF!</definedName>
    <definedName name="v" localSheetId="2">'[2]Rekapitulace roz.  vč. kapitol'!#REF!</definedName>
    <definedName name="v">'[2]Rekapitulace roz.  vč. kapitol'!#REF!</definedName>
    <definedName name="Values_Entered" localSheetId="2">IF('AREÁLOVÁ SPLAŠKOVÁ KANALIZACE'!Loan_Amount*'AREÁLOVÁ SPLAŠKOVÁ KANALIZACE'!Interest_Rate*'AREÁLOVÁ SPLAŠKOVÁ KANALIZACE'!Loan_Years*'AREÁLOVÁ SPLAŠKOVÁ KANALIZACE'!Loan_Start&gt;0,1,0)</definedName>
    <definedName name="Values_Entered">IF(Loan_Amount*Interest_Rate*Loan_Years*Loan_Start&gt;0,1,0)</definedName>
    <definedName name="VIZA" hidden="1">{#N/A,#N/A,TRUE,"Krycí list"}</definedName>
    <definedName name="VIZA12" hidden="1">{#N/A,#N/A,TRUE,"Krycí list"}</definedName>
    <definedName name="VRN" localSheetId="2">#REF!</definedName>
    <definedName name="VRN">#REF!</definedName>
    <definedName name="VRNKc" localSheetId="2">#REF!</definedName>
    <definedName name="VRNKc">#REF!</definedName>
    <definedName name="VRNnazev" localSheetId="2">#REF!</definedName>
    <definedName name="VRNnazev">#REF!</definedName>
    <definedName name="VRNproc" localSheetId="2">#REF!</definedName>
    <definedName name="VRNproc">#REF!</definedName>
    <definedName name="VRNzakl" localSheetId="2">#REF!</definedName>
    <definedName name="VRNzakl">#REF!</definedName>
    <definedName name="výpočty" localSheetId="2">#REF!</definedName>
    <definedName name="výpočty">#REF!</definedName>
    <definedName name="vystup" localSheetId="2">#REF!</definedName>
    <definedName name="vystup">#REF!</definedName>
    <definedName name="vzduchna" hidden="1">{#N/A,#N/A,TRUE,"Krycí list"}</definedName>
    <definedName name="Weak" hidden="1">{#N/A,#N/A,TRUE,"Krycí list"}</definedName>
    <definedName name="wrn.Kontrolní._.rozpočet." hidden="1">{#N/A,#N/A,TRUE,"Krycí list"}</definedName>
    <definedName name="wrn.Kontrolní._.rozpoeet." hidden="1">{#N/A,#N/A,TRUE,"Krycí list"}</definedName>
    <definedName name="zahrnsazby" localSheetId="2">#REF!</definedName>
    <definedName name="zahrnsazby">#REF!</definedName>
    <definedName name="zahrnslevy" localSheetId="2">#REF!</definedName>
    <definedName name="zahrnslevy">#REF!</definedName>
    <definedName name="Zakazka" localSheetId="2">#REF!</definedName>
    <definedName name="Zakazka">#REF!</definedName>
    <definedName name="Zaklad22" localSheetId="2">#REF!</definedName>
    <definedName name="Zaklad22">#REF!</definedName>
    <definedName name="Zaklad5" localSheetId="2">#REF!</definedName>
    <definedName name="Zaklad5">#REF!</definedName>
    <definedName name="Zhotovitel" localSheetId="2">#REF!</definedName>
    <definedName name="Zhotovitel">#REF!</definedName>
  </definedNames>
  <calcPr calcId="125725"/>
</workbook>
</file>

<file path=xl/calcChain.xml><?xml version="1.0" encoding="utf-8"?>
<calcChain xmlns="http://schemas.openxmlformats.org/spreadsheetml/2006/main">
  <c r="F26" i="3"/>
  <c r="F93" i="1"/>
  <c r="H93" s="1"/>
  <c r="F81" i="3"/>
  <c r="F59"/>
  <c r="H59" s="1"/>
  <c r="F55"/>
  <c r="H55" s="1"/>
  <c r="F54"/>
  <c r="F49"/>
  <c r="F45"/>
  <c r="F40"/>
  <c r="F37"/>
  <c r="F34"/>
  <c r="F28"/>
  <c r="F65"/>
  <c r="F32"/>
  <c r="F23"/>
  <c r="F21"/>
  <c r="F16"/>
  <c r="F18"/>
  <c r="F110" i="1"/>
  <c r="F48"/>
  <c r="F44"/>
  <c r="F86"/>
  <c r="F83"/>
  <c r="F82" s="1"/>
  <c r="H82" s="1"/>
  <c r="F80"/>
  <c r="F28" l="1"/>
  <c r="F22"/>
  <c r="F61" i="3"/>
  <c r="H61" s="1"/>
  <c r="F53" l="1"/>
  <c r="H53" s="1"/>
  <c r="F38"/>
  <c r="F35"/>
  <c r="F42"/>
  <c r="F46"/>
  <c r="F29"/>
  <c r="F24"/>
  <c r="F19"/>
  <c r="F27" l="1"/>
  <c r="F30" s="1"/>
  <c r="H30" s="1"/>
  <c r="F82"/>
  <c r="H82" s="1"/>
  <c r="F80"/>
  <c r="H80" s="1"/>
  <c r="F77"/>
  <c r="H77" s="1"/>
  <c r="F73"/>
  <c r="H73" s="1"/>
  <c r="H72"/>
  <c r="F64"/>
  <c r="F57"/>
  <c r="H57" s="1"/>
  <c r="F48"/>
  <c r="F41"/>
  <c r="H41" s="1"/>
  <c r="F39"/>
  <c r="H39" s="1"/>
  <c r="F31"/>
  <c r="H31" s="1"/>
  <c r="F25"/>
  <c r="H25" s="1"/>
  <c r="F20"/>
  <c r="H20" s="1"/>
  <c r="F15"/>
  <c r="H15" s="1"/>
  <c r="H14"/>
  <c r="H13"/>
  <c r="H12"/>
  <c r="H11"/>
  <c r="F17" l="1"/>
  <c r="H17" s="1"/>
  <c r="F22"/>
  <c r="H22" s="1"/>
  <c r="F36"/>
  <c r="H36" s="1"/>
  <c r="F44"/>
  <c r="H44" s="1"/>
  <c r="H43" s="1"/>
  <c r="H71"/>
  <c r="F33"/>
  <c r="H33" s="1"/>
  <c r="H76"/>
  <c r="H75" s="1"/>
  <c r="F66"/>
  <c r="F52"/>
  <c r="F51" s="1"/>
  <c r="H51" s="1"/>
  <c r="H48"/>
  <c r="H27"/>
  <c r="F126" i="1"/>
  <c r="F97"/>
  <c r="H97" s="1"/>
  <c r="H47" i="3" l="1"/>
  <c r="H10"/>
  <c r="H66"/>
  <c r="F67"/>
  <c r="F49" i="1"/>
  <c r="F46"/>
  <c r="F45"/>
  <c r="F53"/>
  <c r="F51"/>
  <c r="F76"/>
  <c r="F77"/>
  <c r="F40"/>
  <c r="F35"/>
  <c r="F36"/>
  <c r="F32"/>
  <c r="F30"/>
  <c r="F24"/>
  <c r="F18"/>
  <c r="F26"/>
  <c r="F20"/>
  <c r="F27"/>
  <c r="F21"/>
  <c r="F72"/>
  <c r="H72" s="1"/>
  <c r="F70"/>
  <c r="H70" s="1"/>
  <c r="F68"/>
  <c r="H68" s="1"/>
  <c r="F66"/>
  <c r="H66" s="1"/>
  <c r="F65"/>
  <c r="F64" s="1"/>
  <c r="H64" s="1"/>
  <c r="F63"/>
  <c r="F62" s="1"/>
  <c r="H62" s="1"/>
  <c r="F59"/>
  <c r="H59" s="1"/>
  <c r="F57"/>
  <c r="F56" s="1"/>
  <c r="H56" s="1"/>
  <c r="F54"/>
  <c r="H54" s="1"/>
  <c r="F103"/>
  <c r="F16"/>
  <c r="F15" s="1"/>
  <c r="F42" s="1"/>
  <c r="F41" s="1"/>
  <c r="H41" s="1"/>
  <c r="F68" i="3" l="1"/>
  <c r="H67"/>
  <c r="F33" i="1"/>
  <c r="F19"/>
  <c r="F106"/>
  <c r="H15"/>
  <c r="H68" i="3" l="1"/>
  <c r="F69"/>
  <c r="H106" i="1"/>
  <c r="F107"/>
  <c r="F70" i="3" l="1"/>
  <c r="H70" s="1"/>
  <c r="H69"/>
  <c r="F108" i="1"/>
  <c r="H108" s="1"/>
  <c r="H107"/>
  <c r="G103" l="1"/>
  <c r="H103" s="1"/>
  <c r="G64" i="3"/>
  <c r="H64" s="1"/>
  <c r="F109" i="1"/>
  <c r="F118"/>
  <c r="H118" s="1"/>
  <c r="H117"/>
  <c r="F125"/>
  <c r="H125" s="1"/>
  <c r="F127"/>
  <c r="H127" s="1"/>
  <c r="F122"/>
  <c r="H122" s="1"/>
  <c r="F91"/>
  <c r="H91" s="1"/>
  <c r="F95"/>
  <c r="H95" s="1"/>
  <c r="F89"/>
  <c r="H89" s="1"/>
  <c r="F87"/>
  <c r="H87" s="1"/>
  <c r="H63" i="3" l="1"/>
  <c r="H9" s="1"/>
  <c r="H84" s="1"/>
  <c r="H86" s="1"/>
  <c r="C10" i="2" s="1"/>
  <c r="H116" i="1"/>
  <c r="F111"/>
  <c r="H121"/>
  <c r="H120" s="1"/>
  <c r="F112" l="1"/>
  <c r="H111"/>
  <c r="F113" l="1"/>
  <c r="H112"/>
  <c r="F114" l="1"/>
  <c r="H113"/>
  <c r="F115" l="1"/>
  <c r="H115" s="1"/>
  <c r="H114"/>
  <c r="G109" l="1"/>
  <c r="H109" s="1"/>
  <c r="H102" s="1"/>
  <c r="F47"/>
  <c r="F52"/>
  <c r="H52" s="1"/>
  <c r="F43" l="1"/>
  <c r="F75"/>
  <c r="H75" s="1"/>
  <c r="H74" s="1"/>
  <c r="F50"/>
  <c r="F79"/>
  <c r="H79" l="1"/>
  <c r="F85"/>
  <c r="H85" s="1"/>
  <c r="H78" l="1"/>
  <c r="F39"/>
  <c r="H39" s="1"/>
  <c r="F31"/>
  <c r="F29"/>
  <c r="H29" s="1"/>
  <c r="F23"/>
  <c r="H23" s="1"/>
  <c r="H50"/>
  <c r="H47"/>
  <c r="H43"/>
  <c r="F17"/>
  <c r="H17" s="1"/>
  <c r="H14"/>
  <c r="H13"/>
  <c r="H12"/>
  <c r="H11"/>
  <c r="F25" l="1"/>
  <c r="H25" s="1"/>
  <c r="H19"/>
  <c r="H33"/>
  <c r="F37"/>
  <c r="H37" s="1"/>
  <c r="H31"/>
  <c r="F38" l="1"/>
  <c r="H38" s="1"/>
  <c r="H10" l="1"/>
  <c r="H9" s="1"/>
  <c r="H129" s="1"/>
  <c r="H131" s="1"/>
  <c r="C9" i="2" s="1"/>
  <c r="C11" s="1"/>
</calcChain>
</file>

<file path=xl/sharedStrings.xml><?xml version="1.0" encoding="utf-8"?>
<sst xmlns="http://schemas.openxmlformats.org/spreadsheetml/2006/main" count="527" uniqueCount="231">
  <si>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</si>
  <si>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</si>
  <si>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</si>
  <si>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</si>
  <si>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</si>
  <si>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</si>
  <si>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</si>
  <si>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</si>
  <si>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</si>
  <si>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</si>
  <si>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</si>
  <si>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HSV</t>
  </si>
  <si>
    <t>Práce a dodávky HSV</t>
  </si>
  <si>
    <t>Zemní práce</t>
  </si>
  <si>
    <t>Čerpání vody na dopravní výšku do 10 m průměrný přítok do 500 l/min</t>
  </si>
  <si>
    <t>hod</t>
  </si>
  <si>
    <t>Pohotovost čerpací soupravy pro dopravní výšku do 10 m přítok do 500 l/min</t>
  </si>
  <si>
    <t>den</t>
  </si>
  <si>
    <t>001</t>
  </si>
  <si>
    <t>m</t>
  </si>
  <si>
    <t>Dočasné zajištění kabelů a kabelových tratí ze 3 volně ložených kabelů</t>
  </si>
  <si>
    <t>Příplatek za ztížení vykopávky v blízkosti podzemního vedení</t>
  </si>
  <si>
    <t>m3</t>
  </si>
  <si>
    <t>Příplatek za lepivost k hloubení rýh š do 2000 mm v hornině tř. 3</t>
  </si>
  <si>
    <t>m2</t>
  </si>
  <si>
    <t>Zásyp jam, šachet rýh nebo kolem objektů sypaninou se zhutněním</t>
  </si>
  <si>
    <t>kamenivo drcené hrubé frakce 16-32</t>
  </si>
  <si>
    <t>t</t>
  </si>
  <si>
    <t>Obsypání potrubí ručně sypaninou bez prohození, uloženou do 3 m</t>
  </si>
  <si>
    <t>kamenivo drcené hrubé směs frakce 8-16</t>
  </si>
  <si>
    <t>kus</t>
  </si>
  <si>
    <t>Vodorovné konstrukce</t>
  </si>
  <si>
    <t>8</t>
  </si>
  <si>
    <t>Trubní vedení</t>
  </si>
  <si>
    <t>871999101 SPC</t>
  </si>
  <si>
    <t>D+M Výstražná fólie a signalizační vodič - Specifikace dle PD</t>
  </si>
  <si>
    <t xml:space="preserve">" V ceně vytvoření a zapravení prostupu, tvarovky pro zajištění napojení a veškeré příslušenství. " </t>
  </si>
  <si>
    <t>9</t>
  </si>
  <si>
    <t>Ostatní konstrukce a práce-bourání</t>
  </si>
  <si>
    <t>Náklady spojené s odvozem a uložením sypaniny</t>
  </si>
  <si>
    <t>99</t>
  </si>
  <si>
    <t>Přesun hmot</t>
  </si>
  <si>
    <t>HZS</t>
  </si>
  <si>
    <t>HZS1291</t>
  </si>
  <si>
    <t>Hodinová zúčtovací sazba pomocný stavební dělník</t>
  </si>
  <si>
    <t>Stavební práce a dodávky spojené s provedením funkčního celku HSV - výpomoce, doplňkové práce a dodávky,kompletace apod.</t>
  </si>
  <si>
    <t>M</t>
  </si>
  <si>
    <t>Práce a dodávky M</t>
  </si>
  <si>
    <t>23-M</t>
  </si>
  <si>
    <t>Montáže potrubí</t>
  </si>
  <si>
    <t>sada</t>
  </si>
  <si>
    <t xml:space="preserve">" Zkouška kanalizace " </t>
  </si>
  <si>
    <t>" Včetně technické prohlídky a utěsnění zkoušeného úseku "</t>
  </si>
  <si>
    <t>Celkem</t>
  </si>
  <si>
    <t>CELKEM</t>
  </si>
  <si>
    <t>Poznámka:</t>
  </si>
  <si>
    <t>Jednotkové položky zahrnují vedlejší rozpočtové náklady, náklady na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</si>
  <si>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</si>
  <si>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</si>
  <si>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</si>
  <si>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Zřízení příložného pažení a rozepření stěn rýh hl do 2 m</t>
  </si>
  <si>
    <t>Svislé přemístění výkopku z horniny tř. 1 až 4 hl výkopu do 2,5 m</t>
  </si>
  <si>
    <t>Tlakové zkoušky těsnosti potrubí - zkouška DN do 200</t>
  </si>
  <si>
    <t>Dočasné zajištění potrubí ocelového nebo litinového DN do 200</t>
  </si>
  <si>
    <t>Hloubení rýh š do 2000 mm v hornině tř. 3 objemu do 100 m3, včetně naložení výkopku</t>
  </si>
  <si>
    <t>Hloubení rýh š do 2000 mm v hornině tř. 4 objemu do 100 m3, včetně naložení výkopku</t>
  </si>
  <si>
    <t>Příplatek za lepivost k hloubení rýh š do 2000 mm v hornině tř. 4</t>
  </si>
  <si>
    <t>Odstranění příložného pažení a rozepření stěn rýh hl do 2 m</t>
  </si>
  <si>
    <t>Plošná úprava terénu do 500 m2 zemina tř 1 až 4 nerovnosti do 150 mm v rovinně a svahu do 1:5</t>
  </si>
  <si>
    <t>Zřízení příložného pažení a rozepření stěn rýh hl do 4 m</t>
  </si>
  <si>
    <t>Odstranění příložného pažení a rozepření stěn rýh hl do 4 m</t>
  </si>
  <si>
    <t>21</t>
  </si>
  <si>
    <t>22</t>
  </si>
  <si>
    <t>871355221 RTO</t>
  </si>
  <si>
    <t>" V ceně veškeré příslušenství, tvarovky,kotvící prvky a spojovací materiál, výměra včetně ztratného. "</t>
  </si>
  <si>
    <t xml:space="preserve">" Výměra včetně ztratného " </t>
  </si>
  <si>
    <t>871999601 SPC</t>
  </si>
  <si>
    <t>871999602 SPC</t>
  </si>
  <si>
    <t xml:space="preserve">" V ceně vytvoření a zapravení prostupu, úprava stávající šachty - výměna poškozených prvků, tvarovky pro zajištění napojení a veškeré příslušenství. " </t>
  </si>
  <si>
    <t>871999603 SPC</t>
  </si>
  <si>
    <t>D+M Napojení potrubí kanalizace na revizní šachty - Specifikace dle PD</t>
  </si>
  <si>
    <t>871999604 SPC</t>
  </si>
  <si>
    <t>923</t>
  </si>
  <si>
    <t>Tlakové zkoušky těsnosti potrubí - příprava DN do 200</t>
  </si>
  <si>
    <t>978</t>
  </si>
  <si>
    <t>009</t>
  </si>
  <si>
    <t>97899946 SPC</t>
  </si>
  <si>
    <t>" Naložení zeminy "</t>
  </si>
  <si>
    <t>" Odvoz zeminy "</t>
  </si>
  <si>
    <t>" Rozprostření zeminy v místě dovozu "</t>
  </si>
  <si>
    <t>" Poplatek za uložení sypaniny "</t>
  </si>
  <si>
    <t>REKAPITULACE CELKOVÁ</t>
  </si>
  <si>
    <t>Stavba:   Stavební úpravy objektu Gayerových kasáren vč. přístavby, Opletalova 334/2, Hradec Králové</t>
  </si>
  <si>
    <t>Kód</t>
  </si>
  <si>
    <r>
      <t xml:space="preserve">Cena celkem                     </t>
    </r>
    <r>
      <rPr>
        <sz val="8"/>
        <rFont val="Arial CE"/>
        <family val="2"/>
        <charset val="238"/>
      </rPr>
      <t xml:space="preserve">                            </t>
    </r>
  </si>
  <si>
    <t>AREÁLOVÁ DEŠŤOVÁ KANALIZACE</t>
  </si>
  <si>
    <t>AREÁLOVÁ SPLAŠKOVÁ KANALIZACE</t>
  </si>
  <si>
    <t>Objekt:   AREÁLOVÁ DEŠŤOVÁ KANALIZACE</t>
  </si>
  <si>
    <t>JKSO: 827.21.A2.1.2</t>
  </si>
  <si>
    <t>Sejmutí ornice s přemístěním na vzdálenost do 250 m</t>
  </si>
  <si>
    <t>Uložení sypaniny do násypů nezhutněných</t>
  </si>
  <si>
    <t xml:space="preserve">" Uložení ornice na mezideponii " </t>
  </si>
  <si>
    <t>" Sejmutí ornice mimo řešené území. " 13,8*1,1*0,150</t>
  </si>
  <si>
    <t>97899940 SPC</t>
  </si>
  <si>
    <t>Náklady spojené s dovozem sypaniny z meziskládky pro zpětné použití</t>
  </si>
  <si>
    <t xml:space="preserve">" V položce zahrnuto naložení, dovoz ornice z meziskládky a její složení "  </t>
  </si>
  <si>
    <t>" Naložení ulehlé zeminy z meziskládky "</t>
  </si>
  <si>
    <t>" Doprava zeminy z mezidkládky do vzdálenosti 500 m "</t>
  </si>
  <si>
    <t xml:space="preserve">" Složení zeminy " </t>
  </si>
  <si>
    <t xml:space="preserve">" Zpětné přemístění sejmuté ornice po realizaci kanalizace. " </t>
  </si>
  <si>
    <t>Rozprostření ornice tl vrstvy do 150 mm pl do 500 m2 v rovině nebo ve svahu do 1:5</t>
  </si>
  <si>
    <t xml:space="preserve">" Zpětné rozprostření sejmuté ornice pro obnovu stávajícího trávníku - doplnění ornice 30% z celkové plochy. " </t>
  </si>
  <si>
    <t>" Zpětné rozprostření sejmuté ornice po realizaci kanalizace "  13,8*1,1</t>
  </si>
  <si>
    <t>181411132 RTO</t>
  </si>
  <si>
    <t>D+M Založení parkového trávníku výsevem v rovině a ve svahu do 1:5 včetně zálivky - Specifikace dle PD</t>
  </si>
  <si>
    <t xml:space="preserve">" Cena včetně výsevu v rovině a ve svahu, travního semene, odstranění kamene, hnojení, hnojiva. Včetně aplikace přípravků pro podporu zakořenění a vzrůstu." </t>
  </si>
  <si>
    <t xml:space="preserve">" V ceně zálivka trávníku " </t>
  </si>
  <si>
    <t>5</t>
  </si>
  <si>
    <t xml:space="preserve">Obdělání půdy frézováním v rovině a svahu do 1:5 </t>
  </si>
  <si>
    <t>231</t>
  </si>
  <si>
    <t>Obdělání půdy vláčením v rovině a svahu do 1:5</t>
  </si>
  <si>
    <t xml:space="preserve">Obdělání půdy hrabáním v rovině a svahu do 1:5 </t>
  </si>
  <si>
    <t>Obdělání půdy válením v rovině a svahu do 1:5</t>
  </si>
  <si>
    <t>" Příprava zeminy před výsevem nového trávníku. - 2x  " 15,18*2</t>
  </si>
  <si>
    <t xml:space="preserve">" Příprava zeminy před výsevem nového trávníku. - 1x  " </t>
  </si>
  <si>
    <t>Chemické odplevelení před založením kultury nad 20 m2 postřikem na široko v rovině a svahu do 1:5</t>
  </si>
  <si>
    <t>Ošetření trávníku shrabáním v rovině a ve svahu do 1:5</t>
  </si>
  <si>
    <t xml:space="preserve">" Dvojnásobné odplevelení před realizací sadových úprav. " </t>
  </si>
  <si>
    <t xml:space="preserve">" Ošetření trávníku "  </t>
  </si>
  <si>
    <t>" Hloubení rýhy pro vpusti UV1-UV3 - 50 % z celkové kubatury " 2,0*2,0*2,5*3*0,50</t>
  </si>
  <si>
    <t>" Hloubení rýhy pro šachty Š2-Š8 - 50 % z celkové kubatury " 2,0*2,0*2,5*7*0,50</t>
  </si>
  <si>
    <t>" Hloubení rýhy pro dešťovou kanalizaci - 50 % z celkové kubatury " (12,2+13,9+9,0+2,6+5,5+9,0+13,8+10,7+9,0+3,1+22,2+2,0+5,4)*1,1*2,0*0,50</t>
  </si>
  <si>
    <t>" Příplatek - 10 % " (180,24+180,24)*0,1</t>
  </si>
  <si>
    <t>" Lepivost - 50 % "  180,24*0,5</t>
  </si>
  <si>
    <t>" Pažení rýhy pro potrubí, 80 % "  (12,2+13,9+9,0+2,6+5,5+9,0+13,8+10,7+9,0+3,1+22,2+2,0+5,4)*2,0*2*0,8</t>
  </si>
  <si>
    <t>" Pažení rýhy pro šachty Š2-Š8 "  (2,0*2,5*4)*7*0,8</t>
  </si>
  <si>
    <t>" Pažení rýhy pro vpusti UV1-UV3 "  (2,0*2,5*4)*3*0,8</t>
  </si>
  <si>
    <t>" Lože z písku pod šachty a vpusti kanalizace - tl. 150 mm " 2,0*2,0*0,150*(7,0+3,0)</t>
  </si>
  <si>
    <t>" Úprava ploch před realizací zatravnění "</t>
  </si>
  <si>
    <t>" Obsyp potrubí štěrkodrtí  - tl. 300 mm " (12,2+13,9+9,0+2,6+5,5+9,0+13,8+10,7+9,0+3,1+22,2+2,0+5,4)*1,1*0,300</t>
  </si>
  <si>
    <t>" Obsyp potrubí štěrkodrtí " 39,07*2,0</t>
  </si>
  <si>
    <t>" Lože z písku pod potrubí kanalizace - tl. 150 mm " (12,2+13,9+9,0+2,6+5,5+9,0+13,8+10,7+9,0+3,1+22,2+2,0+5,4)*1,1*0,150</t>
  </si>
  <si>
    <t>" Zásyp kanalizačních šachet štěrkem - Š2-Š8 " (35,0+35,0)-2,0*2,0*0,15*7-1,963*7</t>
  </si>
  <si>
    <t>" Zásyp kanalizačních vpustí štěrkem -UV1-UV3 " (15,0+15,0)-2,0*2,0*0,15*3-1,963*3</t>
  </si>
  <si>
    <t>" Zásyp potrubí kanalizačních šachet a vpustí štěrkem " (52,06+22,31)*2,0</t>
  </si>
  <si>
    <t>D+M Potrubí z trubek PP DN 200 SN 8 - Specifikace dle PD</t>
  </si>
  <si>
    <t>D+M Napojení potrubí kanalizace na stávající šachtu - Specifikace dle PD</t>
  </si>
  <si>
    <t>871999605 SPC</t>
  </si>
  <si>
    <t>849999101 SPC</t>
  </si>
  <si>
    <t>soubor</t>
  </si>
  <si>
    <t>" Přesun hmot v ceně "</t>
  </si>
  <si>
    <t>" Zkouška kanalizace " 12,2+13,9+9,0+2,6+5,5+9,0+13,8+10,7+9,0+3,1+22,2+2,0+5,4</t>
  </si>
  <si>
    <t>23</t>
  </si>
  <si>
    <t>24</t>
  </si>
  <si>
    <t>25</t>
  </si>
  <si>
    <t>26</t>
  </si>
  <si>
    <t>27</t>
  </si>
  <si>
    <t>28</t>
  </si>
  <si>
    <t>29</t>
  </si>
  <si>
    <t>40a</t>
  </si>
  <si>
    <t>40b</t>
  </si>
  <si>
    <t>40c</t>
  </si>
  <si>
    <t>Objekt:   AREÁLOVÁ SPLAŠKOVÁ KANALIZACE</t>
  </si>
  <si>
    <t>" Hloubení rýhy pro šachty Š1-Š4 - 50 % z celkové kubatury " 2,0*2,0*2,5*4*0,50</t>
  </si>
  <si>
    <t>" Pažení rýhy pro šachty Š1-Š4 "  (2,0*2,5*4)*4*0,8</t>
  </si>
  <si>
    <t>" Lože z písku pod šachty a vpusti kanalizace - tl. 150 mm " 2,0*2,0*0,150*4</t>
  </si>
  <si>
    <t>" Obsyp potrubí štěrkodrtí " 10,13*2,0</t>
  </si>
  <si>
    <t>" Zásyp kanalizačních šachet štěrkem - Š2-Š8 " (20,0+20,0)-2,0*2,0*0,15*4-1,963*4</t>
  </si>
  <si>
    <t>" Zásyp potrubí kanalizačních šachet štěrkem " 29,75*2,0</t>
  </si>
  <si>
    <t>871999102 SPC</t>
  </si>
  <si>
    <t>D+M Chránička potrubí - Specifikace dle PD</t>
  </si>
  <si>
    <t xml:space="preserve">D+M Prostup potrubí budovou - Specifikace dle PD </t>
  </si>
  <si>
    <t>" V ceně kotvení chráničky, vytvoření a zapravení prostupů, systémové utěsnění prostupu, napojení na svislou hydroizolaci. "</t>
  </si>
  <si>
    <t>CS ÚRS 2018 01</t>
  </si>
  <si>
    <t xml:space="preserve">CS ÚRS/TEO 2018 01 </t>
  </si>
  <si>
    <t>16</t>
  </si>
  <si>
    <t>" Hrubé terénní úpravy v místě dovozu "</t>
  </si>
  <si>
    <t>Část:   C.5. PŘELOŽKY AREÁLOVÉ KANALIZACE</t>
  </si>
  <si>
    <t>" Pažení rýh - 80 % "</t>
  </si>
  <si>
    <t>Lože pod potrubí otevřený výkop z písku a štěrkopísku</t>
  </si>
  <si>
    <t>D+M Potrubí z trubek PP DN 160 SN 8 - Specifikace dle PD</t>
  </si>
  <si>
    <t>" Potrubí PP " (9+9+2,6+3,1+2)*1,1</t>
  </si>
  <si>
    <t>" Potrubí PP " (12,2+13,9+5,5+9+13,8+10,7+22,2+5,4)*1,1</t>
  </si>
  <si>
    <t>" Výměra včetně ztratného " 28,27+101,97</t>
  </si>
  <si>
    <t>" Šachta kruhová z polypropylenu DN 1 000 mm, systémové šachtové dno, šachtové skruže, konus a betonový prstenec. V ceně litinový poklop kruhový D 400, veškeré příslušenství a vystrojení šachty, držáky armatur, pomocné konstrukce, regulátor odtoku "</t>
  </si>
  <si>
    <t>D+M Venkovní vpusti vč. napojení - Specifikace dle PD - UV1 - UV3</t>
  </si>
  <si>
    <t>" Vpusť s odkalovacím košem a klapkou proti pronikání zápachu. V ceně pojezdová mříž, vystrojení a veškeré příslušenství vpusti + příslušenství nutné pro napojení "</t>
  </si>
  <si>
    <t>271</t>
  </si>
  <si>
    <t>998276101 RTO</t>
  </si>
  <si>
    <t>Přesun hmot pro trubní vedení z trub z plastických hmot otevřený výkop</t>
  </si>
  <si>
    <t>CS ÚRS/TEO 2018 01</t>
  </si>
  <si>
    <t xml:space="preserve">D+M Retenční nádrž, objem 68,9 m3 - Specifikace dle PD </t>
  </si>
  <si>
    <t>" Zásyp potrubí dešťové kanalizace štěrkem " (12,2+13,9+9,0+2,6+5,5+9,0+10,7+9,0+3,1+22,2+2,0+5,4+13,8)*1,1*(2,0-0,150-0,300)</t>
  </si>
  <si>
    <t>" Zásyp potrubí kanalizačního potrubí štěrkem " 201,87*2,0</t>
  </si>
  <si>
    <t>" V položce zahrnuto naložení, odvoz sypaniny, složení a rozprostření sypaniny, hrubé terénní úpravy, likvidace v souladu se zákonem č. 185/2001 Sb., o odpadech, dle technologie a místa určené zhotovitelem, včetně poplatků za uložení sypaniny. " 180,24+180,24</t>
  </si>
  <si>
    <t>" Hloubení rýhy pro splaškovou kanalizaci - 50 % z celkové kubatury " (2,0+3,1+16,6+9,1)*1,1*2,3*0,50</t>
  </si>
  <si>
    <t>" Příplatek - 10 % " (58,96+58,96)*0,1</t>
  </si>
  <si>
    <t>" Lepivost - 50 % "  58,96*0,5</t>
  </si>
  <si>
    <t>" Lepivost 50 - % "  58,96*0,5</t>
  </si>
  <si>
    <t>" Pažení rýhy pro potrubí, 80 % "  (2,0+3,1+16,6+9,1)*2,3*2*0,8</t>
  </si>
  <si>
    <t>" Svislé přemístění výkopku z hloubení rýh - 100 % " 180,24+180,24</t>
  </si>
  <si>
    <t>" Svislé přemístění výkopku z hloubení rýh - 100 % " 58,96+58,96</t>
  </si>
  <si>
    <t>" V položce zahrnuto naložení, odvoz sypaniny, složení a rozprostření sypaniny, hrubé terénní úpravy, likvidace v souladu se zákonem č. 185/2001 Sb., o odpadech, dle technologie a místa určené zhotovitelem, včetně poplatků za uložení sypaniny. " 58,96+58,96</t>
  </si>
  <si>
    <t>" Zásyp potrubí dešťové kanalizace štěrkem " (2,0+3,1+16,6+9,1)*1,1*(2,3-0,150-0,300)</t>
  </si>
  <si>
    <t>" Zásyp potrubí kanalizačního potrubí štěrkem " 62,68*2,0</t>
  </si>
  <si>
    <t>" Obsyp potrubí štěrkodrtí  - tl. 300 mm " (2,0+3,1+16,6+9,1)*1,1*0,300</t>
  </si>
  <si>
    <t>" Lože z písku pod potrubí kanalizace - tl. 150 mm " (2,0+3,1+16,6+9,1)*1,1*0,150</t>
  </si>
  <si>
    <t>" Potrubí PP " (2,0+3,1+16,6+9,1)*1,1</t>
  </si>
  <si>
    <t>" V ceně nasunutí potrubí do chráničky, chránička, uzavírací manžety. " (11,3+7,8)*1,1</t>
  </si>
  <si>
    <t>D+M Revizní šachta splaškové kanalizace z polypropylenu - DN 1000 - Specifikace dle PD                             - Š2 - Š8</t>
  </si>
  <si>
    <t>D+M Revizní šachta dešťové kanalizace z polypropylenu - DN 1000 - Specifikace dle PD                             - Š1 - Š4</t>
  </si>
  <si>
    <t>D+M Napojení nového potrubí kanalizace na revizní šachty - Specifikace dle PD</t>
  </si>
  <si>
    <t>D+M Napojení stávajícího potrubí kanalizace na revizní šachty - Specifikace dle PD</t>
  </si>
  <si>
    <t>" Zkouška kanalizace " 2,0+3,1+16,6+9,1</t>
  </si>
  <si>
    <t>25a</t>
  </si>
  <si>
    <t>25b</t>
  </si>
  <si>
    <t>25c</t>
  </si>
  <si>
    <t>25d</t>
  </si>
  <si>
    <t>25e</t>
  </si>
  <si>
    <t>41a</t>
  </si>
  <si>
    <t>41b</t>
  </si>
  <si>
    <t>41c</t>
  </si>
  <si>
    <t>41d</t>
  </si>
  <si>
    <t>41e</t>
  </si>
  <si>
    <t>42</t>
  </si>
  <si>
    <t>871315221 RTO</t>
  </si>
  <si>
    <t>C.5. PŘELOŽKY AREÁLOVÉ KANALIZACE - CELKEM</t>
  </si>
  <si>
    <t>VÝKAZ VÝMĚR</t>
  </si>
  <si>
    <t>" V ceně : Zasakovací bloky, boční stěny, krytky, vstupní adaptéry, speciální systémové spojovací prvky - konektory (horizontální, vertikální), a veškeré příslušenství zasakovacího zařízení pro zajištění funkčnosti celku. V ceně šachtové portály včetně poklopu. "</t>
  </si>
  <si>
    <t>" Součástí štěrkopískové lože tl. 100mm, podkladní beton tl. 100mm. Obalení retenční nádrže geotextílií, hydroizolační PVC fólií a druhou vrstvou geotextílie. "</t>
  </si>
  <si>
    <t>" - V ceně výkopové práce, manipulace s výkopkem a jeho odvoz, zhutnění plochy pod retenční nádrží, zřízení pažení a jeho odstranění, zásyp kolem retenční nádrže kamenivem fr. 8/16, napojení kanalizačního potrubí na nádrž. "</t>
  </si>
</sst>
</file>

<file path=xl/styles.xml><?xml version="1.0" encoding="utf-8"?>
<styleSheet xmlns="http://schemas.openxmlformats.org/spreadsheetml/2006/main">
  <numFmts count="5">
    <numFmt numFmtId="164" formatCode="#,##0;\-#,##0"/>
    <numFmt numFmtId="165" formatCode="#,##0.000;\-#,##0.000"/>
    <numFmt numFmtId="166" formatCode="#,##0.00;\-#,##0.00"/>
    <numFmt numFmtId="167" formatCode="#,##0.00_ ;\-#,##0.00\ "/>
    <numFmt numFmtId="168" formatCode="####;\-####"/>
  </numFmts>
  <fonts count="38">
    <font>
      <sz val="11"/>
      <color theme="1"/>
      <name val="Calibri"/>
      <family val="2"/>
      <charset val="238"/>
      <scheme val="minor"/>
    </font>
    <font>
      <sz val="8"/>
      <name val="MS Sans Serif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color indexed="20"/>
      <name val="MS Sans Serif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rgb="FF0000FF"/>
      <name val="Arial CE"/>
      <family val="2"/>
      <charset val="238"/>
    </font>
    <font>
      <i/>
      <sz val="8"/>
      <name val="Arial CE"/>
      <family val="2"/>
      <charset val="238"/>
    </font>
    <font>
      <i/>
      <sz val="8"/>
      <color indexed="12"/>
      <name val="Arial CE"/>
      <family val="2"/>
      <charset val="238"/>
    </font>
    <font>
      <sz val="8"/>
      <color rgb="FFFF0000"/>
      <name val="Arial CE"/>
      <family val="2"/>
      <charset val="238"/>
    </font>
    <font>
      <b/>
      <sz val="8"/>
      <color indexed="10"/>
      <name val="Arial CE"/>
      <family val="2"/>
      <charset val="238"/>
    </font>
    <font>
      <sz val="8"/>
      <color indexed="12"/>
      <name val="Arial CE"/>
      <family val="2"/>
    </font>
    <font>
      <sz val="8"/>
      <color indexed="54"/>
      <name val="Arial CE"/>
      <family val="2"/>
      <charset val="238"/>
    </font>
    <font>
      <sz val="8"/>
      <color indexed="54"/>
      <name val="MS Sans Serif"/>
      <family val="2"/>
      <charset val="238"/>
    </font>
    <font>
      <sz val="8"/>
      <color indexed="18"/>
      <name val="Arial CE"/>
      <family val="2"/>
      <charset val="238"/>
    </font>
    <font>
      <sz val="8"/>
      <color indexed="12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8"/>
      <color theme="1"/>
      <name val="Trebuchet MS"/>
      <family val="2"/>
    </font>
    <font>
      <b/>
      <sz val="11"/>
      <color rgb="FFFF0000"/>
      <name val="Arial CE"/>
      <family val="2"/>
      <charset val="238"/>
    </font>
    <font>
      <sz val="14"/>
      <color rgb="FFFF0000"/>
      <name val="Calibri"/>
      <family val="2"/>
      <charset val="238"/>
      <scheme val="minor"/>
    </font>
    <font>
      <b/>
      <sz val="8"/>
      <color indexed="20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i/>
      <sz val="8"/>
      <name val="MS Sans Serif"/>
      <family val="2"/>
      <charset val="238"/>
    </font>
    <font>
      <b/>
      <sz val="10"/>
      <name val="MS Sans Serif"/>
      <family val="2"/>
      <charset val="238"/>
    </font>
    <font>
      <b/>
      <sz val="10"/>
      <color rgb="FFFF0000"/>
      <name val="MS Sans Serif"/>
      <family val="2"/>
      <charset val="238"/>
    </font>
    <font>
      <sz val="8"/>
      <color rgb="FF0000FF"/>
      <name val="Arial CE"/>
      <family val="2"/>
      <charset val="238"/>
    </font>
    <font>
      <b/>
      <sz val="18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</borders>
  <cellStyleXfs count="17">
    <xf numFmtId="0" fontId="0" fillId="0" borderId="0"/>
    <xf numFmtId="0" fontId="1" fillId="0" borderId="0" applyAlignment="0">
      <alignment vertical="top" wrapText="1"/>
      <protection locked="0"/>
    </xf>
    <xf numFmtId="0" fontId="20" fillId="0" borderId="0"/>
    <xf numFmtId="0" fontId="22" fillId="0" borderId="0"/>
    <xf numFmtId="0" fontId="28" fillId="0" borderId="0" applyFill="0" applyBorder="0" applyProtection="0"/>
    <xf numFmtId="0" fontId="29" fillId="0" borderId="0"/>
    <xf numFmtId="0" fontId="20" fillId="0" borderId="0"/>
    <xf numFmtId="0" fontId="29" fillId="0" borderId="0"/>
    <xf numFmtId="0" fontId="20" fillId="0" borderId="0"/>
    <xf numFmtId="0" fontId="20" fillId="0" borderId="0"/>
    <xf numFmtId="0" fontId="29" fillId="0" borderId="0"/>
    <xf numFmtId="0" fontId="20" fillId="0" borderId="0"/>
    <xf numFmtId="0" fontId="5" fillId="0" borderId="0"/>
    <xf numFmtId="0" fontId="1" fillId="0" borderId="0" applyAlignment="0">
      <alignment vertical="top" wrapText="1"/>
      <protection locked="0"/>
    </xf>
    <xf numFmtId="0" fontId="30" fillId="0" borderId="0"/>
    <xf numFmtId="0" fontId="31" fillId="0" borderId="0" applyFont="0" applyFill="0" applyBorder="0" applyAlignment="0" applyProtection="0"/>
    <xf numFmtId="0" fontId="29" fillId="0" borderId="0"/>
  </cellStyleXfs>
  <cellXfs count="191">
    <xf numFmtId="0" fontId="0" fillId="0" borderId="0" xfId="0"/>
    <xf numFmtId="0" fontId="2" fillId="0" borderId="0" xfId="1" applyFont="1" applyFill="1" applyAlignment="1" applyProtection="1">
      <alignment horizontal="left"/>
    </xf>
    <xf numFmtId="0" fontId="3" fillId="0" borderId="0" xfId="1" applyFont="1" applyFill="1" applyAlignment="1" applyProtection="1">
      <alignment horizontal="left"/>
    </xf>
    <xf numFmtId="0" fontId="5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1" fillId="0" borderId="0" xfId="1" applyFill="1" applyAlignment="1" applyProtection="1">
      <alignment vertical="top"/>
    </xf>
    <xf numFmtId="0" fontId="0" fillId="0" borderId="0" xfId="0" applyFill="1" applyAlignment="1" applyProtection="1">
      <alignment horizontal="left" vertical="top"/>
    </xf>
    <xf numFmtId="0" fontId="6" fillId="0" borderId="0" xfId="0" applyFont="1" applyFill="1" applyBorder="1" applyAlignment="1" applyProtection="1">
      <alignment horizontal="right" vertical="top"/>
    </xf>
    <xf numFmtId="164" fontId="4" fillId="0" borderId="0" xfId="0" applyNumberFormat="1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left" wrapText="1"/>
    </xf>
    <xf numFmtId="165" fontId="4" fillId="0" borderId="0" xfId="0" applyNumberFormat="1" applyFont="1" applyFill="1" applyAlignment="1" applyProtection="1">
      <alignment horizontal="right"/>
    </xf>
    <xf numFmtId="166" fontId="4" fillId="0" borderId="0" xfId="0" applyNumberFormat="1" applyFont="1" applyFill="1" applyAlignment="1" applyProtection="1">
      <alignment horizontal="right"/>
    </xf>
    <xf numFmtId="164" fontId="4" fillId="2" borderId="4" xfId="0" applyNumberFormat="1" applyFont="1" applyFill="1" applyBorder="1" applyAlignment="1" applyProtection="1">
      <alignment horizontal="right"/>
    </xf>
    <xf numFmtId="0" fontId="4" fillId="2" borderId="4" xfId="0" applyFont="1" applyFill="1" applyBorder="1" applyAlignment="1" applyProtection="1">
      <alignment horizontal="left" wrapText="1"/>
    </xf>
    <xf numFmtId="0" fontId="4" fillId="2" borderId="4" xfId="0" applyFont="1" applyFill="1" applyBorder="1" applyAlignment="1" applyProtection="1">
      <alignment horizontal="center" wrapText="1"/>
    </xf>
    <xf numFmtId="165" fontId="4" fillId="2" borderId="4" xfId="0" applyNumberFormat="1" applyFont="1" applyFill="1" applyBorder="1" applyAlignment="1" applyProtection="1">
      <alignment horizontal="right"/>
    </xf>
    <xf numFmtId="166" fontId="4" fillId="2" borderId="4" xfId="0" applyNumberFormat="1" applyFont="1" applyFill="1" applyBorder="1" applyAlignment="1" applyProtection="1">
      <alignment horizontal="right"/>
    </xf>
    <xf numFmtId="0" fontId="1" fillId="2" borderId="4" xfId="0" applyFont="1" applyFill="1" applyBorder="1" applyAlignment="1" applyProtection="1">
      <alignment horizontal="left" vertical="top"/>
    </xf>
    <xf numFmtId="0" fontId="5" fillId="2" borderId="4" xfId="0" applyFont="1" applyFill="1" applyBorder="1" applyAlignment="1" applyProtection="1">
      <alignment horizontal="left" wrapText="1"/>
    </xf>
    <xf numFmtId="166" fontId="5" fillId="2" borderId="4" xfId="0" applyNumberFormat="1" applyFont="1" applyFill="1" applyBorder="1" applyAlignment="1" applyProtection="1">
      <alignment horizontal="center"/>
    </xf>
    <xf numFmtId="164" fontId="5" fillId="2" borderId="4" xfId="0" applyNumberFormat="1" applyFont="1" applyFill="1" applyBorder="1" applyAlignment="1" applyProtection="1">
      <alignment horizontal="right"/>
    </xf>
    <xf numFmtId="2" fontId="4" fillId="2" borderId="4" xfId="0" applyNumberFormat="1" applyFont="1" applyFill="1" applyBorder="1" applyAlignment="1" applyProtection="1">
      <alignment horizontal="right"/>
    </xf>
    <xf numFmtId="166" fontId="13" fillId="2" borderId="4" xfId="0" applyNumberFormat="1" applyFont="1" applyFill="1" applyBorder="1" applyAlignment="1" applyProtection="1">
      <alignment horizontal="right"/>
    </xf>
    <xf numFmtId="164" fontId="19" fillId="0" borderId="0" xfId="0" applyNumberFormat="1" applyFont="1" applyFill="1" applyAlignment="1" applyProtection="1">
      <alignment horizontal="right"/>
    </xf>
    <xf numFmtId="0" fontId="19" fillId="0" borderId="0" xfId="0" applyFont="1" applyFill="1" applyAlignment="1" applyProtection="1">
      <alignment horizontal="left" wrapText="1"/>
    </xf>
    <xf numFmtId="165" fontId="19" fillId="0" borderId="0" xfId="0" applyNumberFormat="1" applyFont="1" applyFill="1" applyAlignment="1" applyProtection="1">
      <alignment horizontal="right"/>
    </xf>
    <xf numFmtId="166" fontId="19" fillId="0" borderId="0" xfId="0" applyNumberFormat="1" applyFont="1" applyFill="1" applyAlignment="1" applyProtection="1">
      <alignment horizontal="right"/>
    </xf>
    <xf numFmtId="164" fontId="5" fillId="0" borderId="5" xfId="0" applyNumberFormat="1" applyFont="1" applyFill="1" applyBorder="1" applyAlignment="1" applyProtection="1">
      <alignment horizontal="right"/>
    </xf>
    <xf numFmtId="0" fontId="5" fillId="0" borderId="5" xfId="0" applyFont="1" applyFill="1" applyBorder="1" applyAlignment="1" applyProtection="1">
      <alignment horizontal="left" wrapText="1"/>
    </xf>
    <xf numFmtId="0" fontId="5" fillId="0" borderId="5" xfId="0" applyFont="1" applyFill="1" applyBorder="1" applyAlignment="1" applyProtection="1">
      <alignment horizontal="center" wrapText="1"/>
    </xf>
    <xf numFmtId="165" fontId="5" fillId="0" borderId="5" xfId="0" applyNumberFormat="1" applyFont="1" applyFill="1" applyBorder="1" applyAlignment="1" applyProtection="1">
      <alignment horizontal="right"/>
    </xf>
    <xf numFmtId="166" fontId="5" fillId="0" borderId="5" xfId="0" applyNumberFormat="1" applyFont="1" applyFill="1" applyBorder="1" applyAlignment="1" applyProtection="1">
      <alignment horizontal="right"/>
    </xf>
    <xf numFmtId="0" fontId="16" fillId="0" borderId="0" xfId="0" applyFont="1" applyFill="1" applyBorder="1" applyAlignment="1" applyProtection="1">
      <alignment horizontal="left" vertical="top"/>
    </xf>
    <xf numFmtId="0" fontId="4" fillId="0" borderId="2" xfId="0" applyFont="1" applyFill="1" applyBorder="1" applyAlignment="1" applyProtection="1">
      <alignment horizontal="left"/>
    </xf>
    <xf numFmtId="0" fontId="17" fillId="0" borderId="6" xfId="0" applyFont="1" applyFill="1" applyBorder="1" applyAlignment="1" applyProtection="1">
      <alignment horizontal="center"/>
    </xf>
    <xf numFmtId="165" fontId="17" fillId="0" borderId="6" xfId="0" applyNumberFormat="1" applyFont="1" applyFill="1" applyBorder="1" applyAlignment="1" applyProtection="1">
      <alignment horizontal="right"/>
    </xf>
    <xf numFmtId="166" fontId="5" fillId="0" borderId="6" xfId="0" applyNumberFormat="1" applyFont="1" applyFill="1" applyBorder="1" applyAlignment="1" applyProtection="1">
      <alignment horizontal="right"/>
    </xf>
    <xf numFmtId="166" fontId="4" fillId="0" borderId="1" xfId="0" applyNumberFormat="1" applyFont="1" applyFill="1" applyBorder="1" applyAlignment="1" applyProtection="1">
      <alignment horizontal="right"/>
    </xf>
    <xf numFmtId="166" fontId="15" fillId="0" borderId="0" xfId="0" applyNumberFormat="1" applyFont="1" applyFill="1" applyBorder="1" applyAlignment="1" applyProtection="1">
      <alignment horizontal="center"/>
    </xf>
    <xf numFmtId="164" fontId="17" fillId="0" borderId="0" xfId="0" applyNumberFormat="1" applyFont="1" applyFill="1" applyBorder="1" applyAlignment="1" applyProtection="1">
      <alignment horizontal="right"/>
    </xf>
    <xf numFmtId="0" fontId="17" fillId="0" borderId="0" xfId="0" applyFont="1" applyFill="1" applyBorder="1" applyAlignment="1" applyProtection="1">
      <alignment horizontal="left" wrapText="1"/>
    </xf>
    <xf numFmtId="0" fontId="5" fillId="0" borderId="0" xfId="0" applyFont="1" applyFill="1" applyBorder="1" applyAlignment="1" applyProtection="1">
      <alignment horizontal="left" wrapText="1"/>
    </xf>
    <xf numFmtId="0" fontId="17" fillId="0" borderId="0" xfId="0" applyFont="1" applyFill="1" applyBorder="1" applyAlignment="1" applyProtection="1">
      <alignment horizontal="center" wrapText="1"/>
    </xf>
    <xf numFmtId="165" fontId="17" fillId="0" borderId="0" xfId="0" applyNumberFormat="1" applyFont="1" applyFill="1" applyBorder="1" applyAlignment="1" applyProtection="1">
      <alignment horizontal="right"/>
    </xf>
    <xf numFmtId="166" fontId="17" fillId="0" borderId="0" xfId="0" applyNumberFormat="1" applyFont="1" applyFill="1" applyBorder="1" applyAlignment="1" applyProtection="1">
      <alignment horizontal="right"/>
    </xf>
    <xf numFmtId="166" fontId="5" fillId="0" borderId="0" xfId="0" applyNumberFormat="1" applyFont="1" applyFill="1" applyBorder="1" applyAlignment="1" applyProtection="1">
      <alignment horizontal="right"/>
    </xf>
    <xf numFmtId="0" fontId="21" fillId="0" borderId="0" xfId="2" applyFont="1" applyFill="1" applyAlignment="1" applyProtection="1">
      <alignment vertical="center"/>
    </xf>
    <xf numFmtId="0" fontId="21" fillId="0" borderId="0" xfId="2" applyFont="1" applyFill="1" applyAlignment="1" applyProtection="1">
      <alignment horizontal="center" vertical="center" wrapText="1"/>
    </xf>
    <xf numFmtId="0" fontId="21" fillId="0" borderId="0" xfId="2" applyFont="1" applyFill="1" applyBorder="1" applyAlignment="1" applyProtection="1">
      <alignment horizontal="center" vertical="center" wrapText="1"/>
    </xf>
    <xf numFmtId="2" fontId="8" fillId="3" borderId="4" xfId="0" applyNumberFormat="1" applyFont="1" applyFill="1" applyBorder="1" applyAlignment="1" applyProtection="1">
      <alignment horizontal="right"/>
      <protection locked="0"/>
    </xf>
    <xf numFmtId="0" fontId="23" fillId="0" borderId="0" xfId="0" applyFont="1" applyFill="1" applyAlignment="1" applyProtection="1">
      <alignment horizontal="left"/>
    </xf>
    <xf numFmtId="0" fontId="5" fillId="0" borderId="5" xfId="1" applyFont="1" applyFill="1" applyBorder="1" applyAlignment="1" applyProtection="1">
      <alignment horizontal="center" vertical="center" wrapText="1"/>
    </xf>
    <xf numFmtId="0" fontId="5" fillId="0" borderId="8" xfId="1" applyFont="1" applyFill="1" applyBorder="1" applyAlignment="1" applyProtection="1">
      <alignment horizontal="center" vertical="center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 vertical="center" wrapText="1"/>
    </xf>
    <xf numFmtId="168" fontId="5" fillId="0" borderId="11" xfId="1" applyNumberFormat="1" applyFont="1" applyFill="1" applyBorder="1" applyAlignment="1" applyProtection="1">
      <alignment horizontal="center" vertical="center"/>
    </xf>
    <xf numFmtId="168" fontId="5" fillId="0" borderId="12" xfId="1" applyNumberFormat="1" applyFont="1" applyFill="1" applyBorder="1" applyAlignment="1" applyProtection="1">
      <alignment horizontal="center" vertical="center"/>
    </xf>
    <xf numFmtId="168" fontId="5" fillId="0" borderId="13" xfId="1" applyNumberFormat="1" applyFont="1" applyFill="1" applyBorder="1" applyAlignment="1" applyProtection="1">
      <alignment horizontal="center" vertical="center"/>
    </xf>
    <xf numFmtId="0" fontId="1" fillId="0" borderId="14" xfId="1" applyFont="1" applyFill="1" applyBorder="1" applyAlignment="1" applyProtection="1">
      <alignment horizontal="left"/>
    </xf>
    <xf numFmtId="0" fontId="1" fillId="0" borderId="15" xfId="1" applyFont="1" applyFill="1" applyBorder="1" applyAlignment="1" applyProtection="1">
      <alignment horizontal="left"/>
    </xf>
    <xf numFmtId="0" fontId="25" fillId="0" borderId="4" xfId="1" applyFont="1" applyBorder="1" applyAlignment="1" applyProtection="1">
      <alignment horizontal="center" vertical="center"/>
    </xf>
    <xf numFmtId="0" fontId="25" fillId="0" borderId="4" xfId="1" applyFont="1" applyBorder="1" applyAlignment="1" applyProtection="1">
      <alignment horizontal="left" vertical="center"/>
    </xf>
    <xf numFmtId="166" fontId="25" fillId="0" borderId="4" xfId="1" applyNumberFormat="1" applyFont="1" applyBorder="1" applyAlignment="1" applyProtection="1">
      <alignment horizontal="right" vertical="center"/>
    </xf>
    <xf numFmtId="0" fontId="26" fillId="0" borderId="4" xfId="1" applyFont="1" applyBorder="1" applyAlignment="1" applyProtection="1">
      <alignment horizontal="left" vertical="center"/>
    </xf>
    <xf numFmtId="0" fontId="27" fillId="0" borderId="4" xfId="1" applyFont="1" applyBorder="1" applyAlignment="1" applyProtection="1">
      <alignment horizontal="left" vertical="center"/>
    </xf>
    <xf numFmtId="166" fontId="27" fillId="0" borderId="4" xfId="1" applyNumberFormat="1" applyFont="1" applyBorder="1" applyAlignment="1" applyProtection="1">
      <alignment horizontal="right" vertical="center"/>
    </xf>
    <xf numFmtId="0" fontId="0" fillId="0" borderId="0" xfId="0" applyAlignment="1" applyProtection="1"/>
    <xf numFmtId="166" fontId="5" fillId="2" borderId="4" xfId="0" applyNumberFormat="1" applyFont="1" applyFill="1" applyBorder="1" applyAlignment="1" applyProtection="1">
      <alignment horizontal="right"/>
      <protection locked="0"/>
    </xf>
    <xf numFmtId="166" fontId="10" fillId="2" borderId="4" xfId="0" applyNumberFormat="1" applyFont="1" applyFill="1" applyBorder="1" applyAlignment="1" applyProtection="1">
      <alignment horizontal="right"/>
      <protection locked="0"/>
    </xf>
    <xf numFmtId="0" fontId="5" fillId="2" borderId="4" xfId="0" applyFont="1" applyFill="1" applyBorder="1" applyAlignment="1" applyProtection="1">
      <alignment horizontal="left" vertical="center" wrapText="1"/>
    </xf>
    <xf numFmtId="2" fontId="5" fillId="2" borderId="4" xfId="0" applyNumberFormat="1" applyFont="1" applyFill="1" applyBorder="1" applyAlignment="1" applyProtection="1">
      <alignment horizontal="right"/>
    </xf>
    <xf numFmtId="166" fontId="5" fillId="2" borderId="4" xfId="0" applyNumberFormat="1" applyFont="1" applyFill="1" applyBorder="1" applyAlignment="1" applyProtection="1">
      <alignment horizontal="right"/>
    </xf>
    <xf numFmtId="164" fontId="8" fillId="2" borderId="4" xfId="0" applyNumberFormat="1" applyFont="1" applyFill="1" applyBorder="1" applyAlignment="1" applyProtection="1">
      <alignment horizontal="right"/>
    </xf>
    <xf numFmtId="0" fontId="8" fillId="2" borderId="4" xfId="0" applyFont="1" applyFill="1" applyBorder="1" applyAlignment="1" applyProtection="1">
      <alignment horizontal="left" wrapText="1"/>
    </xf>
    <xf numFmtId="0" fontId="8" fillId="2" borderId="4" xfId="0" applyFont="1" applyFill="1" applyBorder="1" applyAlignment="1" applyProtection="1">
      <alignment horizontal="left" vertical="center" wrapText="1"/>
    </xf>
    <xf numFmtId="2" fontId="8" fillId="2" borderId="4" xfId="0" applyNumberFormat="1" applyFont="1" applyFill="1" applyBorder="1" applyAlignment="1" applyProtection="1">
      <alignment horizontal="right" vertical="center" wrapText="1"/>
    </xf>
    <xf numFmtId="166" fontId="8" fillId="2" borderId="4" xfId="0" applyNumberFormat="1" applyFont="1" applyFill="1" applyBorder="1" applyAlignment="1" applyProtection="1">
      <alignment horizontal="right"/>
    </xf>
    <xf numFmtId="0" fontId="1" fillId="2" borderId="4" xfId="0" applyFont="1" applyFill="1" applyBorder="1" applyAlignment="1" applyProtection="1">
      <alignment horizontal="center" vertical="top"/>
    </xf>
    <xf numFmtId="2" fontId="8" fillId="2" borderId="4" xfId="0" applyNumberFormat="1" applyFont="1" applyFill="1" applyBorder="1" applyAlignment="1" applyProtection="1">
      <alignment horizontal="right" wrapText="1"/>
    </xf>
    <xf numFmtId="0" fontId="4" fillId="0" borderId="0" xfId="1" applyFont="1" applyFill="1" applyAlignment="1" applyProtection="1">
      <alignment horizontal="left" wrapText="1"/>
    </xf>
    <xf numFmtId="0" fontId="0" fillId="0" borderId="0" xfId="0" applyAlignment="1" applyProtection="1">
      <alignment horizontal="left" wrapText="1"/>
    </xf>
    <xf numFmtId="0" fontId="21" fillId="0" borderId="0" xfId="2" applyFont="1" applyFill="1" applyAlignment="1" applyProtection="1">
      <alignment vertical="center" wrapText="1"/>
    </xf>
    <xf numFmtId="164" fontId="4" fillId="0" borderId="2" xfId="0" applyNumberFormat="1" applyFont="1" applyFill="1" applyBorder="1" applyAlignment="1" applyProtection="1">
      <alignment horizontal="center"/>
    </xf>
    <xf numFmtId="164" fontId="4" fillId="0" borderId="6" xfId="0" applyNumberFormat="1" applyFont="1" applyFill="1" applyBorder="1" applyAlignment="1" applyProtection="1">
      <alignment horizontal="center"/>
    </xf>
    <xf numFmtId="164" fontId="4" fillId="0" borderId="7" xfId="0" applyNumberFormat="1" applyFont="1" applyFill="1" applyBorder="1" applyAlignment="1" applyProtection="1">
      <alignment horizontal="center"/>
    </xf>
    <xf numFmtId="0" fontId="1" fillId="0" borderId="0" xfId="1" applyAlignment="1" applyProtection="1">
      <alignment vertical="top"/>
    </xf>
    <xf numFmtId="0" fontId="0" fillId="0" borderId="0" xfId="0" applyFill="1" applyAlignment="1" applyProtection="1">
      <alignment horizontal="left" wrapText="1"/>
    </xf>
    <xf numFmtId="0" fontId="0" fillId="0" borderId="0" xfId="0" applyProtection="1"/>
    <xf numFmtId="2" fontId="5" fillId="2" borderId="4" xfId="0" applyNumberFormat="1" applyFont="1" applyFill="1" applyBorder="1" applyAlignment="1" applyProtection="1">
      <alignment horizontal="right" wrapText="1"/>
    </xf>
    <xf numFmtId="0" fontId="0" fillId="0" borderId="0" xfId="0" applyFill="1" applyProtection="1"/>
    <xf numFmtId="49" fontId="5" fillId="2" borderId="4" xfId="0" applyNumberFormat="1" applyFont="1" applyFill="1" applyBorder="1" applyAlignment="1" applyProtection="1">
      <alignment horizontal="right" wrapText="1"/>
    </xf>
    <xf numFmtId="0" fontId="0" fillId="0" borderId="0" xfId="0" applyAlignment="1" applyProtection="1">
      <alignment horizontal="left" vertical="top"/>
    </xf>
    <xf numFmtId="49" fontId="5" fillId="2" borderId="4" xfId="0" applyNumberFormat="1" applyFont="1" applyFill="1" applyBorder="1" applyAlignment="1" applyProtection="1">
      <alignment horizontal="left" wrapText="1"/>
    </xf>
    <xf numFmtId="2" fontId="8" fillId="2" borderId="4" xfId="0" applyNumberFormat="1" applyFont="1" applyFill="1" applyBorder="1" applyAlignment="1" applyProtection="1">
      <alignment horizontal="right"/>
    </xf>
    <xf numFmtId="0" fontId="0" fillId="0" borderId="0" xfId="0" applyFill="1" applyAlignment="1" applyProtection="1">
      <alignment vertical="top"/>
    </xf>
    <xf numFmtId="164" fontId="10" fillId="2" borderId="4" xfId="0" applyNumberFormat="1" applyFont="1" applyFill="1" applyBorder="1" applyAlignment="1" applyProtection="1">
      <alignment horizontal="right"/>
    </xf>
    <xf numFmtId="0" fontId="10" fillId="2" borderId="4" xfId="0" applyFont="1" applyFill="1" applyBorder="1" applyAlignment="1" applyProtection="1">
      <alignment horizontal="left" wrapText="1"/>
    </xf>
    <xf numFmtId="2" fontId="10" fillId="2" borderId="4" xfId="0" applyNumberFormat="1" applyFont="1" applyFill="1" applyBorder="1" applyAlignment="1" applyProtection="1">
      <alignment horizontal="right"/>
    </xf>
    <xf numFmtId="166" fontId="10" fillId="2" borderId="4" xfId="0" applyNumberFormat="1" applyFont="1" applyFill="1" applyBorder="1" applyAlignment="1" applyProtection="1">
      <alignment horizontal="right"/>
    </xf>
    <xf numFmtId="166" fontId="10" fillId="2" borderId="4" xfId="0" applyNumberFormat="1" applyFont="1" applyFill="1" applyBorder="1" applyAlignment="1" applyProtection="1">
      <alignment horizontal="center"/>
    </xf>
    <xf numFmtId="0" fontId="11" fillId="2" borderId="4" xfId="0" applyFont="1" applyFill="1" applyBorder="1" applyAlignment="1" applyProtection="1">
      <alignment horizontal="left" wrapText="1"/>
    </xf>
    <xf numFmtId="2" fontId="11" fillId="2" borderId="4" xfId="0" applyNumberFormat="1" applyFont="1" applyFill="1" applyBorder="1" applyAlignment="1" applyProtection="1">
      <alignment horizontal="right"/>
    </xf>
    <xf numFmtId="166" fontId="11" fillId="2" borderId="4" xfId="0" applyNumberFormat="1" applyFont="1" applyFill="1" applyBorder="1" applyAlignment="1" applyProtection="1">
      <alignment horizontal="right"/>
    </xf>
    <xf numFmtId="0" fontId="34" fillId="0" borderId="0" xfId="0" applyFont="1" applyFill="1" applyAlignment="1" applyProtection="1">
      <alignment horizontal="left" vertical="center"/>
    </xf>
    <xf numFmtId="0" fontId="33" fillId="0" borderId="0" xfId="0" applyFont="1" applyFill="1" applyAlignment="1" applyProtection="1">
      <alignment horizontal="right" vertical="top"/>
    </xf>
    <xf numFmtId="0" fontId="1" fillId="0" borderId="0" xfId="0" applyFont="1" applyFill="1" applyBorder="1" applyAlignment="1" applyProtection="1">
      <alignment vertical="top"/>
    </xf>
    <xf numFmtId="164" fontId="5" fillId="0" borderId="0" xfId="0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left" wrapText="1"/>
    </xf>
    <xf numFmtId="2" fontId="4" fillId="0" borderId="0" xfId="0" applyNumberFormat="1" applyFont="1" applyFill="1" applyBorder="1" applyAlignment="1" applyProtection="1">
      <alignment horizontal="right"/>
    </xf>
    <xf numFmtId="166" fontId="4" fillId="0" borderId="0" xfId="0" applyNumberFormat="1" applyFont="1" applyFill="1" applyBorder="1" applyAlignment="1" applyProtection="1">
      <alignment horizontal="right"/>
    </xf>
    <xf numFmtId="166" fontId="5" fillId="0" borderId="0" xfId="0" applyNumberFormat="1" applyFont="1" applyFill="1" applyBorder="1" applyAlignment="1" applyProtection="1">
      <alignment horizontal="center"/>
    </xf>
    <xf numFmtId="0" fontId="17" fillId="2" borderId="4" xfId="0" applyFont="1" applyFill="1" applyBorder="1" applyAlignment="1" applyProtection="1">
      <alignment horizontal="left" vertical="center" wrapText="1"/>
    </xf>
    <xf numFmtId="166" fontId="17" fillId="2" borderId="4" xfId="0" applyNumberFormat="1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>
      <alignment horizontal="left" vertical="top"/>
    </xf>
    <xf numFmtId="0" fontId="12" fillId="0" borderId="0" xfId="0" applyFont="1" applyFill="1" applyBorder="1" applyAlignment="1" applyProtection="1">
      <alignment horizontal="left" wrapText="1"/>
    </xf>
    <xf numFmtId="2" fontId="5" fillId="0" borderId="0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right" vertical="center"/>
    </xf>
    <xf numFmtId="0" fontId="1" fillId="0" borderId="0" xfId="0" applyFont="1" applyFill="1" applyAlignment="1" applyProtection="1">
      <alignment horizontal="left" vertical="center"/>
    </xf>
    <xf numFmtId="164" fontId="5" fillId="0" borderId="0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2" fontId="5" fillId="0" borderId="0" xfId="0" applyNumberFormat="1" applyFont="1" applyFill="1" applyBorder="1" applyAlignment="1" applyProtection="1">
      <alignment horizontal="right" vertical="center"/>
    </xf>
    <xf numFmtId="166" fontId="5" fillId="0" borderId="0" xfId="0" applyNumberFormat="1" applyFont="1" applyFill="1" applyBorder="1" applyAlignment="1" applyProtection="1">
      <alignment horizontal="right" vertical="center"/>
    </xf>
    <xf numFmtId="0" fontId="32" fillId="0" borderId="0" xfId="0" applyFont="1" applyFill="1" applyAlignment="1" applyProtection="1">
      <alignment horizontal="right" vertical="center"/>
    </xf>
    <xf numFmtId="0" fontId="32" fillId="0" borderId="0" xfId="0" applyFont="1" applyFill="1" applyAlignment="1" applyProtection="1">
      <alignment horizontal="left" vertical="center"/>
    </xf>
    <xf numFmtId="164" fontId="10" fillId="0" borderId="0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left" vertical="center" wrapText="1"/>
    </xf>
    <xf numFmtId="2" fontId="10" fillId="0" borderId="0" xfId="0" applyNumberFormat="1" applyFont="1" applyFill="1" applyBorder="1" applyAlignment="1" applyProtection="1">
      <alignment horizontal="right" vertical="center"/>
    </xf>
    <xf numFmtId="166" fontId="10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right" vertical="top"/>
    </xf>
    <xf numFmtId="164" fontId="10" fillId="0" borderId="0" xfId="0" applyNumberFormat="1" applyFont="1" applyFill="1" applyBorder="1" applyAlignment="1" applyProtection="1">
      <alignment horizontal="right"/>
    </xf>
    <xf numFmtId="0" fontId="10" fillId="0" borderId="0" xfId="0" applyFont="1" applyFill="1" applyBorder="1" applyAlignment="1" applyProtection="1">
      <alignment horizontal="left" wrapText="1"/>
    </xf>
    <xf numFmtId="0" fontId="11" fillId="0" borderId="0" xfId="0" applyFont="1" applyFill="1" applyBorder="1" applyAlignment="1" applyProtection="1">
      <alignment horizontal="left" wrapText="1"/>
    </xf>
    <xf numFmtId="2" fontId="10" fillId="0" borderId="0" xfId="0" applyNumberFormat="1" applyFont="1" applyFill="1" applyBorder="1" applyAlignment="1" applyProtection="1">
      <alignment horizontal="right"/>
    </xf>
    <xf numFmtId="166" fontId="10" fillId="0" borderId="0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left" vertical="top"/>
    </xf>
    <xf numFmtId="0" fontId="24" fillId="0" borderId="0" xfId="0" applyFont="1" applyProtection="1"/>
    <xf numFmtId="2" fontId="24" fillId="0" borderId="0" xfId="0" applyNumberFormat="1" applyFont="1" applyProtection="1"/>
    <xf numFmtId="0" fontId="8" fillId="0" borderId="0" xfId="0" applyFont="1" applyFill="1" applyBorder="1" applyAlignment="1" applyProtection="1">
      <alignment horizontal="left" wrapText="1"/>
    </xf>
    <xf numFmtId="2" fontId="8" fillId="0" borderId="0" xfId="0" applyNumberFormat="1" applyFont="1" applyFill="1" applyBorder="1" applyAlignment="1" applyProtection="1">
      <alignment horizontal="right"/>
    </xf>
    <xf numFmtId="0" fontId="0" fillId="0" borderId="0" xfId="0" applyFill="1" applyBorder="1" applyProtection="1"/>
    <xf numFmtId="2" fontId="5" fillId="2" borderId="4" xfId="0" applyNumberFormat="1" applyFont="1" applyFill="1" applyBorder="1" applyAlignment="1" applyProtection="1"/>
    <xf numFmtId="0" fontId="35" fillId="2" borderId="4" xfId="0" applyFont="1" applyFill="1" applyBorder="1" applyAlignment="1" applyProtection="1">
      <alignment horizontal="left" wrapText="1"/>
    </xf>
    <xf numFmtId="2" fontId="9" fillId="2" borderId="4" xfId="0" applyNumberFormat="1" applyFont="1" applyFill="1" applyBorder="1" applyAlignment="1" applyProtection="1">
      <alignment horizontal="right"/>
    </xf>
    <xf numFmtId="0" fontId="37" fillId="0" borderId="0" xfId="0" applyFont="1" applyFill="1" applyAlignment="1" applyProtection="1">
      <alignment vertical="center"/>
    </xf>
    <xf numFmtId="0" fontId="15" fillId="2" borderId="4" xfId="0" applyFont="1" applyFill="1" applyBorder="1" applyAlignment="1" applyProtection="1">
      <alignment horizontal="left" wrapText="1"/>
    </xf>
    <xf numFmtId="2" fontId="8" fillId="2" borderId="4" xfId="0" applyNumberFormat="1" applyFont="1" applyFill="1" applyBorder="1" applyAlignment="1" applyProtection="1"/>
    <xf numFmtId="166" fontId="15" fillId="2" borderId="4" xfId="0" applyNumberFormat="1" applyFont="1" applyFill="1" applyBorder="1" applyAlignment="1" applyProtection="1">
      <alignment horizontal="right"/>
    </xf>
    <xf numFmtId="166" fontId="15" fillId="2" borderId="4" xfId="0" applyNumberFormat="1" applyFont="1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left" vertical="top"/>
    </xf>
    <xf numFmtId="2" fontId="14" fillId="2" borderId="4" xfId="0" applyNumberFormat="1" applyFont="1" applyFill="1" applyBorder="1" applyAlignment="1" applyProtection="1">
      <alignment horizontal="right"/>
    </xf>
    <xf numFmtId="0" fontId="0" fillId="0" borderId="0" xfId="0" applyFill="1" applyAlignment="1" applyProtection="1">
      <alignment horizontal="left" vertical="center"/>
    </xf>
    <xf numFmtId="0" fontId="14" fillId="2" borderId="4" xfId="0" applyFont="1" applyFill="1" applyBorder="1" applyAlignment="1" applyProtection="1">
      <alignment horizontal="left" wrapText="1"/>
    </xf>
    <xf numFmtId="0" fontId="0" fillId="0" borderId="0" xfId="0" applyFont="1" applyAlignment="1" applyProtection="1">
      <alignment horizontal="left" vertical="top"/>
    </xf>
    <xf numFmtId="0" fontId="9" fillId="2" borderId="4" xfId="0" applyFont="1" applyFill="1" applyBorder="1" applyAlignment="1" applyProtection="1">
      <alignment horizontal="left" wrapText="1"/>
    </xf>
    <xf numFmtId="0" fontId="16" fillId="2" borderId="4" xfId="0" applyFont="1" applyFill="1" applyBorder="1" applyAlignment="1" applyProtection="1">
      <alignment horizontal="left" vertical="top"/>
    </xf>
    <xf numFmtId="167" fontId="5" fillId="2" borderId="4" xfId="0" applyNumberFormat="1" applyFont="1" applyFill="1" applyBorder="1" applyAlignment="1" applyProtection="1">
      <alignment horizontal="right"/>
    </xf>
    <xf numFmtId="166" fontId="5" fillId="0" borderId="0" xfId="0" applyNumberFormat="1" applyFont="1" applyFill="1" applyBorder="1" applyAlignment="1" applyProtection="1">
      <alignment horizontal="left"/>
    </xf>
    <xf numFmtId="164" fontId="9" fillId="0" borderId="4" xfId="0" applyNumberFormat="1" applyFont="1" applyFill="1" applyBorder="1" applyAlignment="1" applyProtection="1">
      <alignment horizontal="right"/>
    </xf>
    <xf numFmtId="0" fontId="5" fillId="0" borderId="4" xfId="0" applyFont="1" applyFill="1" applyBorder="1" applyAlignment="1" applyProtection="1">
      <alignment horizontal="left" wrapText="1"/>
    </xf>
    <xf numFmtId="0" fontId="8" fillId="0" borderId="4" xfId="0" applyFont="1" applyFill="1" applyBorder="1" applyAlignment="1" applyProtection="1">
      <alignment horizontal="left" wrapText="1"/>
    </xf>
    <xf numFmtId="0" fontId="9" fillId="0" borderId="4" xfId="0" applyFont="1" applyFill="1" applyBorder="1" applyAlignment="1" applyProtection="1">
      <alignment horizontal="left" wrapText="1"/>
    </xf>
    <xf numFmtId="2" fontId="8" fillId="0" borderId="4" xfId="0" applyNumberFormat="1" applyFont="1" applyFill="1" applyBorder="1" applyAlignment="1" applyProtection="1">
      <alignment horizontal="right"/>
    </xf>
    <xf numFmtId="4" fontId="0" fillId="0" borderId="0" xfId="0" applyNumberFormat="1" applyFill="1" applyAlignment="1" applyProtection="1">
      <alignment horizontal="right" vertical="top"/>
    </xf>
    <xf numFmtId="4" fontId="0" fillId="2" borderId="0" xfId="0" applyNumberFormat="1" applyFill="1" applyAlignment="1" applyProtection="1">
      <alignment horizontal="right" vertical="top"/>
    </xf>
    <xf numFmtId="0" fontId="0" fillId="2" borderId="0" xfId="0" applyFill="1" applyAlignment="1" applyProtection="1">
      <alignment horizontal="left" vertical="top"/>
    </xf>
    <xf numFmtId="164" fontId="17" fillId="2" borderId="4" xfId="0" applyNumberFormat="1" applyFont="1" applyFill="1" applyBorder="1" applyAlignment="1" applyProtection="1">
      <alignment horizontal="right"/>
    </xf>
    <xf numFmtId="49" fontId="17" fillId="2" borderId="4" xfId="0" applyNumberFormat="1" applyFont="1" applyFill="1" applyBorder="1" applyAlignment="1" applyProtection="1">
      <alignment horizontal="left" wrapText="1"/>
    </xf>
    <xf numFmtId="0" fontId="17" fillId="2" borderId="4" xfId="0" applyFont="1" applyFill="1" applyBorder="1" applyAlignment="1" applyProtection="1">
      <alignment horizontal="left" wrapText="1"/>
    </xf>
    <xf numFmtId="0" fontId="3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horizontal="right" vertical="top"/>
    </xf>
    <xf numFmtId="0" fontId="0" fillId="2" borderId="0" xfId="0" applyFill="1" applyAlignment="1" applyProtection="1">
      <alignment horizontal="right" vertical="top"/>
    </xf>
    <xf numFmtId="164" fontId="9" fillId="2" borderId="4" xfId="0" applyNumberFormat="1" applyFont="1" applyFill="1" applyBorder="1" applyAlignment="1" applyProtection="1">
      <alignment horizontal="right"/>
    </xf>
    <xf numFmtId="0" fontId="0" fillId="2" borderId="0" xfId="0" applyFill="1" applyAlignment="1" applyProtection="1">
      <alignment vertical="top"/>
    </xf>
    <xf numFmtId="49" fontId="5" fillId="0" borderId="4" xfId="0" applyNumberFormat="1" applyFont="1" applyFill="1" applyBorder="1" applyAlignment="1" applyProtection="1">
      <alignment horizontal="left" wrapText="1"/>
    </xf>
    <xf numFmtId="166" fontId="5" fillId="0" borderId="4" xfId="0" applyNumberFormat="1" applyFont="1" applyFill="1" applyBorder="1" applyAlignment="1" applyProtection="1">
      <alignment horizontal="center"/>
    </xf>
    <xf numFmtId="0" fontId="18" fillId="2" borderId="4" xfId="0" applyFont="1" applyFill="1" applyBorder="1" applyAlignment="1" applyProtection="1">
      <alignment horizontal="left" vertical="top"/>
    </xf>
    <xf numFmtId="0" fontId="0" fillId="2" borderId="0" xfId="0" applyFill="1" applyProtection="1"/>
    <xf numFmtId="0" fontId="24" fillId="2" borderId="0" xfId="0" applyFont="1" applyFill="1" applyProtection="1"/>
    <xf numFmtId="164" fontId="5" fillId="2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left" wrapText="1"/>
    </xf>
    <xf numFmtId="0" fontId="8" fillId="2" borderId="0" xfId="0" applyFont="1" applyFill="1" applyBorder="1" applyAlignment="1" applyProtection="1">
      <alignment horizontal="left" wrapText="1"/>
    </xf>
    <xf numFmtId="2" fontId="8" fillId="2" borderId="0" xfId="0" applyNumberFormat="1" applyFont="1" applyFill="1" applyBorder="1" applyAlignment="1" applyProtection="1">
      <alignment horizontal="right"/>
    </xf>
    <xf numFmtId="166" fontId="5" fillId="2" borderId="0" xfId="0" applyNumberFormat="1" applyFont="1" applyFill="1" applyBorder="1" applyAlignment="1" applyProtection="1">
      <alignment horizontal="right"/>
    </xf>
    <xf numFmtId="166" fontId="5" fillId="2" borderId="0" xfId="0" applyNumberFormat="1" applyFont="1" applyFill="1" applyBorder="1" applyAlignment="1" applyProtection="1">
      <alignment horizontal="center"/>
    </xf>
    <xf numFmtId="0" fontId="0" fillId="2" borderId="0" xfId="0" applyFill="1" applyBorder="1" applyProtection="1"/>
  </cellXfs>
  <cellStyles count="17">
    <cellStyle name="Normal_Power Voltage Bill 08.06" xfId="4"/>
    <cellStyle name="Normale_Complete_official_price_list_2007CZ" xfId="5"/>
    <cellStyle name="normální" xfId="0" builtinId="0"/>
    <cellStyle name="Normální 10" xfId="6"/>
    <cellStyle name="Normální 2" xfId="1"/>
    <cellStyle name="normální 2 2" xfId="7"/>
    <cellStyle name="Normální 3" xfId="8"/>
    <cellStyle name="Normální 3 2" xfId="9"/>
    <cellStyle name="Normální 4" xfId="10"/>
    <cellStyle name="Normální 5" xfId="11"/>
    <cellStyle name="Normální 6" xfId="12"/>
    <cellStyle name="Normální 7" xfId="13"/>
    <cellStyle name="Normální 8" xfId="3"/>
    <cellStyle name="normální_POL.XLS" xfId="2"/>
    <cellStyle name="Styl 1" xfId="14"/>
    <cellStyle name="Währung" xfId="15"/>
    <cellStyle name="標準_IPS alpha BOQ ME forms detail_Mechanical_El." xfId="16"/>
  </cellStyles>
  <dxfs count="0"/>
  <tableStyles count="0" defaultTableStyle="TableStyleMedium2" defaultPivotStyle="PivotStyleLight16"/>
  <colors>
    <mruColors>
      <color rgb="FF66FF33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REF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9"/>
  <sheetViews>
    <sheetView tabSelected="1" zoomScaleNormal="100" workbookViewId="0">
      <selection activeCell="C9" sqref="C9:C10"/>
    </sheetView>
  </sheetViews>
  <sheetFormatPr defaultRowHeight="10.5"/>
  <cols>
    <col min="1" max="1" width="10.140625" style="89" customWidth="1"/>
    <col min="2" max="2" width="58.85546875" style="89" customWidth="1"/>
    <col min="3" max="3" width="13.5703125" style="89" customWidth="1"/>
    <col min="4" max="256" width="9.140625" style="89"/>
    <col min="257" max="257" width="10.140625" style="89" customWidth="1"/>
    <col min="258" max="258" width="55.85546875" style="89" customWidth="1"/>
    <col min="259" max="259" width="13.5703125" style="89" customWidth="1"/>
    <col min="260" max="512" width="9.140625" style="89"/>
    <col min="513" max="513" width="10.140625" style="89" customWidth="1"/>
    <col min="514" max="514" width="55.85546875" style="89" customWidth="1"/>
    <col min="515" max="515" width="13.5703125" style="89" customWidth="1"/>
    <col min="516" max="768" width="9.140625" style="89"/>
    <col min="769" max="769" width="10.140625" style="89" customWidth="1"/>
    <col min="770" max="770" width="55.85546875" style="89" customWidth="1"/>
    <col min="771" max="771" width="13.5703125" style="89" customWidth="1"/>
    <col min="772" max="1024" width="9.140625" style="89"/>
    <col min="1025" max="1025" width="10.140625" style="89" customWidth="1"/>
    <col min="1026" max="1026" width="55.85546875" style="89" customWidth="1"/>
    <col min="1027" max="1027" width="13.5703125" style="89" customWidth="1"/>
    <col min="1028" max="1280" width="9.140625" style="89"/>
    <col min="1281" max="1281" width="10.140625" style="89" customWidth="1"/>
    <col min="1282" max="1282" width="55.85546875" style="89" customWidth="1"/>
    <col min="1283" max="1283" width="13.5703125" style="89" customWidth="1"/>
    <col min="1284" max="1536" width="9.140625" style="89"/>
    <col min="1537" max="1537" width="10.140625" style="89" customWidth="1"/>
    <col min="1538" max="1538" width="55.85546875" style="89" customWidth="1"/>
    <col min="1539" max="1539" width="13.5703125" style="89" customWidth="1"/>
    <col min="1540" max="1792" width="9.140625" style="89"/>
    <col min="1793" max="1793" width="10.140625" style="89" customWidth="1"/>
    <col min="1794" max="1794" width="55.85546875" style="89" customWidth="1"/>
    <col min="1795" max="1795" width="13.5703125" style="89" customWidth="1"/>
    <col min="1796" max="2048" width="9.140625" style="89"/>
    <col min="2049" max="2049" width="10.140625" style="89" customWidth="1"/>
    <col min="2050" max="2050" width="55.85546875" style="89" customWidth="1"/>
    <col min="2051" max="2051" width="13.5703125" style="89" customWidth="1"/>
    <col min="2052" max="2304" width="9.140625" style="89"/>
    <col min="2305" max="2305" width="10.140625" style="89" customWidth="1"/>
    <col min="2306" max="2306" width="55.85546875" style="89" customWidth="1"/>
    <col min="2307" max="2307" width="13.5703125" style="89" customWidth="1"/>
    <col min="2308" max="2560" width="9.140625" style="89"/>
    <col min="2561" max="2561" width="10.140625" style="89" customWidth="1"/>
    <col min="2562" max="2562" width="55.85546875" style="89" customWidth="1"/>
    <col min="2563" max="2563" width="13.5703125" style="89" customWidth="1"/>
    <col min="2564" max="2816" width="9.140625" style="89"/>
    <col min="2817" max="2817" width="10.140625" style="89" customWidth="1"/>
    <col min="2818" max="2818" width="55.85546875" style="89" customWidth="1"/>
    <col min="2819" max="2819" width="13.5703125" style="89" customWidth="1"/>
    <col min="2820" max="3072" width="9.140625" style="89"/>
    <col min="3073" max="3073" width="10.140625" style="89" customWidth="1"/>
    <col min="3074" max="3074" width="55.85546875" style="89" customWidth="1"/>
    <col min="3075" max="3075" width="13.5703125" style="89" customWidth="1"/>
    <col min="3076" max="3328" width="9.140625" style="89"/>
    <col min="3329" max="3329" width="10.140625" style="89" customWidth="1"/>
    <col min="3330" max="3330" width="55.85546875" style="89" customWidth="1"/>
    <col min="3331" max="3331" width="13.5703125" style="89" customWidth="1"/>
    <col min="3332" max="3584" width="9.140625" style="89"/>
    <col min="3585" max="3585" width="10.140625" style="89" customWidth="1"/>
    <col min="3586" max="3586" width="55.85546875" style="89" customWidth="1"/>
    <col min="3587" max="3587" width="13.5703125" style="89" customWidth="1"/>
    <col min="3588" max="3840" width="9.140625" style="89"/>
    <col min="3841" max="3841" width="10.140625" style="89" customWidth="1"/>
    <col min="3842" max="3842" width="55.85546875" style="89" customWidth="1"/>
    <col min="3843" max="3843" width="13.5703125" style="89" customWidth="1"/>
    <col min="3844" max="4096" width="9.140625" style="89"/>
    <col min="4097" max="4097" width="10.140625" style="89" customWidth="1"/>
    <col min="4098" max="4098" width="55.85546875" style="89" customWidth="1"/>
    <col min="4099" max="4099" width="13.5703125" style="89" customWidth="1"/>
    <col min="4100" max="4352" width="9.140625" style="89"/>
    <col min="4353" max="4353" width="10.140625" style="89" customWidth="1"/>
    <col min="4354" max="4354" width="55.85546875" style="89" customWidth="1"/>
    <col min="4355" max="4355" width="13.5703125" style="89" customWidth="1"/>
    <col min="4356" max="4608" width="9.140625" style="89"/>
    <col min="4609" max="4609" width="10.140625" style="89" customWidth="1"/>
    <col min="4610" max="4610" width="55.85546875" style="89" customWidth="1"/>
    <col min="4611" max="4611" width="13.5703125" style="89" customWidth="1"/>
    <col min="4612" max="4864" width="9.140625" style="89"/>
    <col min="4865" max="4865" width="10.140625" style="89" customWidth="1"/>
    <col min="4866" max="4866" width="55.85546875" style="89" customWidth="1"/>
    <col min="4867" max="4867" width="13.5703125" style="89" customWidth="1"/>
    <col min="4868" max="5120" width="9.140625" style="89"/>
    <col min="5121" max="5121" width="10.140625" style="89" customWidth="1"/>
    <col min="5122" max="5122" width="55.85546875" style="89" customWidth="1"/>
    <col min="5123" max="5123" width="13.5703125" style="89" customWidth="1"/>
    <col min="5124" max="5376" width="9.140625" style="89"/>
    <col min="5377" max="5377" width="10.140625" style="89" customWidth="1"/>
    <col min="5378" max="5378" width="55.85546875" style="89" customWidth="1"/>
    <col min="5379" max="5379" width="13.5703125" style="89" customWidth="1"/>
    <col min="5380" max="5632" width="9.140625" style="89"/>
    <col min="5633" max="5633" width="10.140625" style="89" customWidth="1"/>
    <col min="5634" max="5634" width="55.85546875" style="89" customWidth="1"/>
    <col min="5635" max="5635" width="13.5703125" style="89" customWidth="1"/>
    <col min="5636" max="5888" width="9.140625" style="89"/>
    <col min="5889" max="5889" width="10.140625" style="89" customWidth="1"/>
    <col min="5890" max="5890" width="55.85546875" style="89" customWidth="1"/>
    <col min="5891" max="5891" width="13.5703125" style="89" customWidth="1"/>
    <col min="5892" max="6144" width="9.140625" style="89"/>
    <col min="6145" max="6145" width="10.140625" style="89" customWidth="1"/>
    <col min="6146" max="6146" width="55.85546875" style="89" customWidth="1"/>
    <col min="6147" max="6147" width="13.5703125" style="89" customWidth="1"/>
    <col min="6148" max="6400" width="9.140625" style="89"/>
    <col min="6401" max="6401" width="10.140625" style="89" customWidth="1"/>
    <col min="6402" max="6402" width="55.85546875" style="89" customWidth="1"/>
    <col min="6403" max="6403" width="13.5703125" style="89" customWidth="1"/>
    <col min="6404" max="6656" width="9.140625" style="89"/>
    <col min="6657" max="6657" width="10.140625" style="89" customWidth="1"/>
    <col min="6658" max="6658" width="55.85546875" style="89" customWidth="1"/>
    <col min="6659" max="6659" width="13.5703125" style="89" customWidth="1"/>
    <col min="6660" max="6912" width="9.140625" style="89"/>
    <col min="6913" max="6913" width="10.140625" style="89" customWidth="1"/>
    <col min="6914" max="6914" width="55.85546875" style="89" customWidth="1"/>
    <col min="6915" max="6915" width="13.5703125" style="89" customWidth="1"/>
    <col min="6916" max="7168" width="9.140625" style="89"/>
    <col min="7169" max="7169" width="10.140625" style="89" customWidth="1"/>
    <col min="7170" max="7170" width="55.85546875" style="89" customWidth="1"/>
    <col min="7171" max="7171" width="13.5703125" style="89" customWidth="1"/>
    <col min="7172" max="7424" width="9.140625" style="89"/>
    <col min="7425" max="7425" width="10.140625" style="89" customWidth="1"/>
    <col min="7426" max="7426" width="55.85546875" style="89" customWidth="1"/>
    <col min="7427" max="7427" width="13.5703125" style="89" customWidth="1"/>
    <col min="7428" max="7680" width="9.140625" style="89"/>
    <col min="7681" max="7681" width="10.140625" style="89" customWidth="1"/>
    <col min="7682" max="7682" width="55.85546875" style="89" customWidth="1"/>
    <col min="7683" max="7683" width="13.5703125" style="89" customWidth="1"/>
    <col min="7684" max="7936" width="9.140625" style="89"/>
    <col min="7937" max="7937" width="10.140625" style="89" customWidth="1"/>
    <col min="7938" max="7938" width="55.85546875" style="89" customWidth="1"/>
    <col min="7939" max="7939" width="13.5703125" style="89" customWidth="1"/>
    <col min="7940" max="8192" width="9.140625" style="89"/>
    <col min="8193" max="8193" width="10.140625" style="89" customWidth="1"/>
    <col min="8194" max="8194" width="55.85546875" style="89" customWidth="1"/>
    <col min="8195" max="8195" width="13.5703125" style="89" customWidth="1"/>
    <col min="8196" max="8448" width="9.140625" style="89"/>
    <col min="8449" max="8449" width="10.140625" style="89" customWidth="1"/>
    <col min="8450" max="8450" width="55.85546875" style="89" customWidth="1"/>
    <col min="8451" max="8451" width="13.5703125" style="89" customWidth="1"/>
    <col min="8452" max="8704" width="9.140625" style="89"/>
    <col min="8705" max="8705" width="10.140625" style="89" customWidth="1"/>
    <col min="8706" max="8706" width="55.85546875" style="89" customWidth="1"/>
    <col min="8707" max="8707" width="13.5703125" style="89" customWidth="1"/>
    <col min="8708" max="8960" width="9.140625" style="89"/>
    <col min="8961" max="8961" width="10.140625" style="89" customWidth="1"/>
    <col min="8962" max="8962" width="55.85546875" style="89" customWidth="1"/>
    <col min="8963" max="8963" width="13.5703125" style="89" customWidth="1"/>
    <col min="8964" max="9216" width="9.140625" style="89"/>
    <col min="9217" max="9217" width="10.140625" style="89" customWidth="1"/>
    <col min="9218" max="9218" width="55.85546875" style="89" customWidth="1"/>
    <col min="9219" max="9219" width="13.5703125" style="89" customWidth="1"/>
    <col min="9220" max="9472" width="9.140625" style="89"/>
    <col min="9473" max="9473" width="10.140625" style="89" customWidth="1"/>
    <col min="9474" max="9474" width="55.85546875" style="89" customWidth="1"/>
    <col min="9475" max="9475" width="13.5703125" style="89" customWidth="1"/>
    <col min="9476" max="9728" width="9.140625" style="89"/>
    <col min="9729" max="9729" width="10.140625" style="89" customWidth="1"/>
    <col min="9730" max="9730" width="55.85546875" style="89" customWidth="1"/>
    <col min="9731" max="9731" width="13.5703125" style="89" customWidth="1"/>
    <col min="9732" max="9984" width="9.140625" style="89"/>
    <col min="9985" max="9985" width="10.140625" style="89" customWidth="1"/>
    <col min="9986" max="9986" width="55.85546875" style="89" customWidth="1"/>
    <col min="9987" max="9987" width="13.5703125" style="89" customWidth="1"/>
    <col min="9988" max="10240" width="9.140625" style="89"/>
    <col min="10241" max="10241" width="10.140625" style="89" customWidth="1"/>
    <col min="10242" max="10242" width="55.85546875" style="89" customWidth="1"/>
    <col min="10243" max="10243" width="13.5703125" style="89" customWidth="1"/>
    <col min="10244" max="10496" width="9.140625" style="89"/>
    <col min="10497" max="10497" width="10.140625" style="89" customWidth="1"/>
    <col min="10498" max="10498" width="55.85546875" style="89" customWidth="1"/>
    <col min="10499" max="10499" width="13.5703125" style="89" customWidth="1"/>
    <col min="10500" max="10752" width="9.140625" style="89"/>
    <col min="10753" max="10753" width="10.140625" style="89" customWidth="1"/>
    <col min="10754" max="10754" width="55.85546875" style="89" customWidth="1"/>
    <col min="10755" max="10755" width="13.5703125" style="89" customWidth="1"/>
    <col min="10756" max="11008" width="9.140625" style="89"/>
    <col min="11009" max="11009" width="10.140625" style="89" customWidth="1"/>
    <col min="11010" max="11010" width="55.85546875" style="89" customWidth="1"/>
    <col min="11011" max="11011" width="13.5703125" style="89" customWidth="1"/>
    <col min="11012" max="11264" width="9.140625" style="89"/>
    <col min="11265" max="11265" width="10.140625" style="89" customWidth="1"/>
    <col min="11266" max="11266" width="55.85546875" style="89" customWidth="1"/>
    <col min="11267" max="11267" width="13.5703125" style="89" customWidth="1"/>
    <col min="11268" max="11520" width="9.140625" style="89"/>
    <col min="11521" max="11521" width="10.140625" style="89" customWidth="1"/>
    <col min="11522" max="11522" width="55.85546875" style="89" customWidth="1"/>
    <col min="11523" max="11523" width="13.5703125" style="89" customWidth="1"/>
    <col min="11524" max="11776" width="9.140625" style="89"/>
    <col min="11777" max="11777" width="10.140625" style="89" customWidth="1"/>
    <col min="11778" max="11778" width="55.85546875" style="89" customWidth="1"/>
    <col min="11779" max="11779" width="13.5703125" style="89" customWidth="1"/>
    <col min="11780" max="12032" width="9.140625" style="89"/>
    <col min="12033" max="12033" width="10.140625" style="89" customWidth="1"/>
    <col min="12034" max="12034" width="55.85546875" style="89" customWidth="1"/>
    <col min="12035" max="12035" width="13.5703125" style="89" customWidth="1"/>
    <col min="12036" max="12288" width="9.140625" style="89"/>
    <col min="12289" max="12289" width="10.140625" style="89" customWidth="1"/>
    <col min="12290" max="12290" width="55.85546875" style="89" customWidth="1"/>
    <col min="12291" max="12291" width="13.5703125" style="89" customWidth="1"/>
    <col min="12292" max="12544" width="9.140625" style="89"/>
    <col min="12545" max="12545" width="10.140625" style="89" customWidth="1"/>
    <col min="12546" max="12546" width="55.85546875" style="89" customWidth="1"/>
    <col min="12547" max="12547" width="13.5703125" style="89" customWidth="1"/>
    <col min="12548" max="12800" width="9.140625" style="89"/>
    <col min="12801" max="12801" width="10.140625" style="89" customWidth="1"/>
    <col min="12802" max="12802" width="55.85546875" style="89" customWidth="1"/>
    <col min="12803" max="12803" width="13.5703125" style="89" customWidth="1"/>
    <col min="12804" max="13056" width="9.140625" style="89"/>
    <col min="13057" max="13057" width="10.140625" style="89" customWidth="1"/>
    <col min="13058" max="13058" width="55.85546875" style="89" customWidth="1"/>
    <col min="13059" max="13059" width="13.5703125" style="89" customWidth="1"/>
    <col min="13060" max="13312" width="9.140625" style="89"/>
    <col min="13313" max="13313" width="10.140625" style="89" customWidth="1"/>
    <col min="13314" max="13314" width="55.85546875" style="89" customWidth="1"/>
    <col min="13315" max="13315" width="13.5703125" style="89" customWidth="1"/>
    <col min="13316" max="13568" width="9.140625" style="89"/>
    <col min="13569" max="13569" width="10.140625" style="89" customWidth="1"/>
    <col min="13570" max="13570" width="55.85546875" style="89" customWidth="1"/>
    <col min="13571" max="13571" width="13.5703125" style="89" customWidth="1"/>
    <col min="13572" max="13824" width="9.140625" style="89"/>
    <col min="13825" max="13825" width="10.140625" style="89" customWidth="1"/>
    <col min="13826" max="13826" width="55.85546875" style="89" customWidth="1"/>
    <col min="13827" max="13827" width="13.5703125" style="89" customWidth="1"/>
    <col min="13828" max="14080" width="9.140625" style="89"/>
    <col min="14081" max="14081" width="10.140625" style="89" customWidth="1"/>
    <col min="14082" max="14082" width="55.85546875" style="89" customWidth="1"/>
    <col min="14083" max="14083" width="13.5703125" style="89" customWidth="1"/>
    <col min="14084" max="14336" width="9.140625" style="89"/>
    <col min="14337" max="14337" width="10.140625" style="89" customWidth="1"/>
    <col min="14338" max="14338" width="55.85546875" style="89" customWidth="1"/>
    <col min="14339" max="14339" width="13.5703125" style="89" customWidth="1"/>
    <col min="14340" max="14592" width="9.140625" style="89"/>
    <col min="14593" max="14593" width="10.140625" style="89" customWidth="1"/>
    <col min="14594" max="14594" width="55.85546875" style="89" customWidth="1"/>
    <col min="14595" max="14595" width="13.5703125" style="89" customWidth="1"/>
    <col min="14596" max="14848" width="9.140625" style="89"/>
    <col min="14849" max="14849" width="10.140625" style="89" customWidth="1"/>
    <col min="14850" max="14850" width="55.85546875" style="89" customWidth="1"/>
    <col min="14851" max="14851" width="13.5703125" style="89" customWidth="1"/>
    <col min="14852" max="15104" width="9.140625" style="89"/>
    <col min="15105" max="15105" width="10.140625" style="89" customWidth="1"/>
    <col min="15106" max="15106" width="55.85546875" style="89" customWidth="1"/>
    <col min="15107" max="15107" width="13.5703125" style="89" customWidth="1"/>
    <col min="15108" max="15360" width="9.140625" style="89"/>
    <col min="15361" max="15361" width="10.140625" style="89" customWidth="1"/>
    <col min="15362" max="15362" width="55.85546875" style="89" customWidth="1"/>
    <col min="15363" max="15363" width="13.5703125" style="89" customWidth="1"/>
    <col min="15364" max="15616" width="9.140625" style="89"/>
    <col min="15617" max="15617" width="10.140625" style="89" customWidth="1"/>
    <col min="15618" max="15618" width="55.85546875" style="89" customWidth="1"/>
    <col min="15619" max="15619" width="13.5703125" style="89" customWidth="1"/>
    <col min="15620" max="15872" width="9.140625" style="89"/>
    <col min="15873" max="15873" width="10.140625" style="89" customWidth="1"/>
    <col min="15874" max="15874" width="55.85546875" style="89" customWidth="1"/>
    <col min="15875" max="15875" width="13.5703125" style="89" customWidth="1"/>
    <col min="15876" max="16128" width="9.140625" style="89"/>
    <col min="16129" max="16129" width="10.140625" style="89" customWidth="1"/>
    <col min="16130" max="16130" width="55.85546875" style="89" customWidth="1"/>
    <col min="16131" max="16131" width="13.5703125" style="89" customWidth="1"/>
    <col min="16132" max="16384" width="9.140625" style="89"/>
  </cols>
  <sheetData>
    <row r="1" spans="1:9" ht="20.25" customHeight="1">
      <c r="A1" s="1" t="s">
        <v>91</v>
      </c>
      <c r="B1" s="2"/>
      <c r="C1" s="2"/>
    </row>
    <row r="2" spans="1:9" s="70" customFormat="1" ht="13.5" customHeight="1">
      <c r="A2" s="83" t="s">
        <v>92</v>
      </c>
      <c r="B2" s="84"/>
      <c r="C2" s="84"/>
      <c r="D2" s="84"/>
      <c r="E2" s="84"/>
      <c r="F2" s="84"/>
      <c r="G2" s="84"/>
      <c r="H2" s="84"/>
      <c r="I2" s="84"/>
    </row>
    <row r="3" spans="1:9" s="91" customFormat="1" ht="13.5" customHeight="1">
      <c r="A3" s="83" t="s">
        <v>177</v>
      </c>
      <c r="B3" s="90"/>
      <c r="C3" s="90"/>
      <c r="D3" s="90"/>
      <c r="E3" s="3"/>
      <c r="F3" s="4"/>
      <c r="G3" s="4"/>
      <c r="H3" s="10"/>
      <c r="I3" s="10"/>
    </row>
    <row r="4" spans="1:9" s="91" customFormat="1" ht="15">
      <c r="A4" s="3" t="s">
        <v>98</v>
      </c>
      <c r="B4" s="3"/>
      <c r="C4" s="3"/>
      <c r="D4" s="3"/>
      <c r="E4" s="3"/>
      <c r="F4" s="4"/>
      <c r="G4" s="4"/>
      <c r="H4" s="10"/>
      <c r="I4" s="10"/>
    </row>
    <row r="5" spans="1:9" ht="13.5" customHeight="1">
      <c r="A5" s="2"/>
      <c r="B5" s="2"/>
      <c r="C5" s="55"/>
    </row>
    <row r="6" spans="1:9" ht="23.25" customHeight="1">
      <c r="A6" s="56" t="s">
        <v>93</v>
      </c>
      <c r="B6" s="57" t="s">
        <v>3</v>
      </c>
      <c r="C6" s="58" t="s">
        <v>94</v>
      </c>
    </row>
    <row r="7" spans="1:9" ht="13.5" customHeight="1">
      <c r="A7" s="59">
        <v>1</v>
      </c>
      <c r="B7" s="60">
        <v>2</v>
      </c>
      <c r="C7" s="61">
        <v>3</v>
      </c>
    </row>
    <row r="8" spans="1:9" ht="21" customHeight="1">
      <c r="A8" s="62"/>
      <c r="B8" s="63"/>
      <c r="C8" s="63"/>
    </row>
    <row r="9" spans="1:9" ht="13.5" customHeight="1">
      <c r="A9" s="64">
        <v>1</v>
      </c>
      <c r="B9" s="65" t="s">
        <v>95</v>
      </c>
      <c r="C9" s="66">
        <f>'AREÁLOVÁ DEŠŤOVÁ KANALIZACE'!H131</f>
        <v>0</v>
      </c>
    </row>
    <row r="10" spans="1:9" ht="13.5" customHeight="1">
      <c r="A10" s="64">
        <v>2</v>
      </c>
      <c r="B10" s="65" t="s">
        <v>96</v>
      </c>
      <c r="C10" s="66">
        <f>'AREÁLOVÁ SPLAŠKOVÁ KANALIZACE'!H86</f>
        <v>0</v>
      </c>
    </row>
    <row r="11" spans="1:9" ht="21" customHeight="1">
      <c r="A11" s="67"/>
      <c r="B11" s="68" t="s">
        <v>226</v>
      </c>
      <c r="C11" s="69">
        <f>C9+C10</f>
        <v>0</v>
      </c>
    </row>
    <row r="12" spans="1:9" ht="13.5" customHeight="1"/>
    <row r="13" spans="1:9" ht="13.5" customHeight="1"/>
    <row r="14" spans="1:9" ht="13.5" customHeight="1"/>
    <row r="15" spans="1:9" ht="13.5" customHeight="1"/>
    <row r="16" spans="1:9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</sheetData>
  <sheetProtection password="CAD9" sheet="1" objects="1" scenarios="1"/>
  <mergeCells count="2">
    <mergeCell ref="A3:D3"/>
    <mergeCell ref="A2:I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W137"/>
  <sheetViews>
    <sheetView zoomScaleNormal="100" workbookViewId="0">
      <selection activeCell="G11" sqref="G11"/>
    </sheetView>
  </sheetViews>
  <sheetFormatPr defaultRowHeight="15"/>
  <cols>
    <col min="1" max="1" width="4.140625" style="91" customWidth="1"/>
    <col min="2" max="2" width="4.28515625" style="91" customWidth="1"/>
    <col min="3" max="3" width="14.42578125" style="91" customWidth="1"/>
    <col min="4" max="4" width="65" style="91" customWidth="1"/>
    <col min="5" max="5" width="6.7109375" style="91" customWidth="1"/>
    <col min="6" max="6" width="10.140625" style="91" customWidth="1"/>
    <col min="7" max="7" width="11.7109375" style="91" customWidth="1"/>
    <col min="8" max="8" width="15.7109375" style="91" customWidth="1"/>
    <col min="9" max="9" width="17.28515625" style="91" customWidth="1"/>
    <col min="10" max="10" width="10" style="91" bestFit="1" customWidth="1"/>
    <col min="11" max="16384" width="9.140625" style="91"/>
  </cols>
  <sheetData>
    <row r="1" spans="1:11" ht="18">
      <c r="A1" s="1" t="s">
        <v>227</v>
      </c>
      <c r="B1" s="2"/>
      <c r="C1" s="2"/>
      <c r="D1" s="9"/>
      <c r="E1" s="9"/>
      <c r="F1" s="9"/>
      <c r="G1" s="9"/>
      <c r="H1" s="9"/>
      <c r="I1" s="9"/>
    </row>
    <row r="2" spans="1:11" s="70" customFormat="1" ht="13.5" customHeight="1">
      <c r="A2" s="83" t="s">
        <v>92</v>
      </c>
      <c r="B2" s="84"/>
      <c r="C2" s="84"/>
      <c r="D2" s="84"/>
      <c r="E2" s="84"/>
      <c r="F2" s="84"/>
      <c r="G2" s="84"/>
      <c r="H2" s="84"/>
      <c r="I2" s="84"/>
    </row>
    <row r="3" spans="1:11" ht="13.5" customHeight="1">
      <c r="A3" s="83" t="s">
        <v>177</v>
      </c>
      <c r="B3" s="90"/>
      <c r="C3" s="90"/>
      <c r="D3" s="90"/>
      <c r="E3" s="3"/>
      <c r="F3" s="4"/>
      <c r="G3" s="4"/>
      <c r="H3" s="10"/>
      <c r="I3" s="10"/>
    </row>
    <row r="4" spans="1:11" ht="13.5" customHeight="1">
      <c r="A4" s="83" t="s">
        <v>97</v>
      </c>
      <c r="B4" s="90"/>
      <c r="C4" s="90"/>
      <c r="D4" s="90"/>
      <c r="E4" s="3"/>
      <c r="F4" s="4"/>
      <c r="G4" s="4"/>
      <c r="H4" s="10"/>
      <c r="I4" s="10"/>
    </row>
    <row r="5" spans="1:11">
      <c r="A5" s="3" t="s">
        <v>98</v>
      </c>
      <c r="B5" s="3"/>
      <c r="C5" s="3"/>
      <c r="D5" s="3"/>
      <c r="E5" s="3"/>
      <c r="F5" s="4"/>
      <c r="G5" s="4"/>
      <c r="H5" s="10"/>
      <c r="I5" s="10"/>
    </row>
    <row r="6" spans="1:11">
      <c r="A6" s="4"/>
      <c r="B6" s="4"/>
      <c r="C6" s="4"/>
      <c r="D6" s="54"/>
      <c r="E6" s="5"/>
      <c r="F6" s="4"/>
      <c r="G6" s="4"/>
      <c r="H6" s="4"/>
      <c r="I6" s="11"/>
    </row>
    <row r="7" spans="1:11" ht="22.5">
      <c r="A7" s="6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6" t="s">
        <v>5</v>
      </c>
      <c r="G7" s="6" t="s">
        <v>6</v>
      </c>
      <c r="H7" s="7" t="s">
        <v>7</v>
      </c>
      <c r="I7" s="8" t="s">
        <v>8</v>
      </c>
    </row>
    <row r="8" spans="1:11">
      <c r="A8" s="6" t="s">
        <v>9</v>
      </c>
      <c r="B8" s="6" t="s">
        <v>10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7">
        <v>8</v>
      </c>
      <c r="I8" s="8">
        <v>9</v>
      </c>
    </row>
    <row r="9" spans="1:11" ht="21" customHeight="1">
      <c r="A9" s="12"/>
      <c r="B9" s="13"/>
      <c r="C9" s="13" t="s">
        <v>11</v>
      </c>
      <c r="D9" s="13" t="s">
        <v>12</v>
      </c>
      <c r="E9" s="13"/>
      <c r="F9" s="14"/>
      <c r="G9" s="15"/>
      <c r="H9" s="15">
        <f>H10+H74+H78+H102+H116</f>
        <v>0</v>
      </c>
      <c r="I9" s="10"/>
    </row>
    <row r="10" spans="1:11" ht="13.5" customHeight="1">
      <c r="A10" s="16"/>
      <c r="B10" s="16"/>
      <c r="C10" s="17" t="s">
        <v>9</v>
      </c>
      <c r="D10" s="17" t="s">
        <v>13</v>
      </c>
      <c r="E10" s="18"/>
      <c r="F10" s="19"/>
      <c r="G10" s="20"/>
      <c r="H10" s="20">
        <f>SUM(H11:H73)</f>
        <v>0</v>
      </c>
      <c r="I10" s="21"/>
    </row>
    <row r="11" spans="1:11" ht="13.5" customHeight="1">
      <c r="A11" s="24">
        <v>1</v>
      </c>
      <c r="B11" s="22">
        <v>221</v>
      </c>
      <c r="C11" s="22">
        <v>115101201</v>
      </c>
      <c r="D11" s="22" t="s">
        <v>14</v>
      </c>
      <c r="E11" s="22" t="s">
        <v>15</v>
      </c>
      <c r="F11" s="92">
        <v>56</v>
      </c>
      <c r="G11" s="71"/>
      <c r="H11" s="75">
        <f>F11*G11</f>
        <v>0</v>
      </c>
      <c r="I11" s="23" t="s">
        <v>173</v>
      </c>
      <c r="J11" s="93"/>
    </row>
    <row r="12" spans="1:11" ht="13.5" customHeight="1">
      <c r="A12" s="24">
        <v>2</v>
      </c>
      <c r="B12" s="22">
        <v>221</v>
      </c>
      <c r="C12" s="22">
        <v>115101301</v>
      </c>
      <c r="D12" s="22" t="s">
        <v>16</v>
      </c>
      <c r="E12" s="22" t="s">
        <v>17</v>
      </c>
      <c r="F12" s="92">
        <v>7</v>
      </c>
      <c r="G12" s="71"/>
      <c r="H12" s="75">
        <f>F12*G12</f>
        <v>0</v>
      </c>
      <c r="I12" s="23" t="s">
        <v>173</v>
      </c>
      <c r="J12" s="93"/>
    </row>
    <row r="13" spans="1:11" ht="13.5" customHeight="1">
      <c r="A13" s="24">
        <v>3</v>
      </c>
      <c r="B13" s="22" t="s">
        <v>18</v>
      </c>
      <c r="C13" s="22">
        <v>119001401</v>
      </c>
      <c r="D13" s="22" t="s">
        <v>63</v>
      </c>
      <c r="E13" s="22" t="s">
        <v>19</v>
      </c>
      <c r="F13" s="74">
        <v>12</v>
      </c>
      <c r="G13" s="71"/>
      <c r="H13" s="75">
        <f>F13*G13</f>
        <v>0</v>
      </c>
      <c r="I13" s="23" t="s">
        <v>173</v>
      </c>
      <c r="J13" s="93"/>
    </row>
    <row r="14" spans="1:11" ht="13.5" customHeight="1">
      <c r="A14" s="24">
        <v>4</v>
      </c>
      <c r="B14" s="22" t="s">
        <v>18</v>
      </c>
      <c r="C14" s="22">
        <v>119001421</v>
      </c>
      <c r="D14" s="22" t="s">
        <v>20</v>
      </c>
      <c r="E14" s="22" t="s">
        <v>19</v>
      </c>
      <c r="F14" s="74">
        <v>15</v>
      </c>
      <c r="G14" s="71"/>
      <c r="H14" s="75">
        <f>F14*G14</f>
        <v>0</v>
      </c>
      <c r="I14" s="23" t="s">
        <v>173</v>
      </c>
      <c r="J14" s="93"/>
    </row>
    <row r="15" spans="1:11" s="95" customFormat="1" ht="13.5" customHeight="1">
      <c r="A15" s="94" t="s">
        <v>117</v>
      </c>
      <c r="B15" s="22" t="s">
        <v>18</v>
      </c>
      <c r="C15" s="22">
        <v>121101103</v>
      </c>
      <c r="D15" s="22" t="s">
        <v>99</v>
      </c>
      <c r="E15" s="22" t="s">
        <v>22</v>
      </c>
      <c r="F15" s="74">
        <f>F16</f>
        <v>2.2770000000000001</v>
      </c>
      <c r="G15" s="71"/>
      <c r="H15" s="75">
        <f>F15*G15</f>
        <v>0</v>
      </c>
      <c r="I15" s="23" t="s">
        <v>173</v>
      </c>
      <c r="K15" s="91"/>
    </row>
    <row r="16" spans="1:11" s="98" customFormat="1" ht="13.5" customHeight="1">
      <c r="A16" s="24"/>
      <c r="B16" s="96"/>
      <c r="C16" s="22"/>
      <c r="D16" s="77" t="s">
        <v>102</v>
      </c>
      <c r="E16" s="22"/>
      <c r="F16" s="97">
        <f>13.8*1.1*0.15</f>
        <v>2.2770000000000001</v>
      </c>
      <c r="G16" s="75"/>
      <c r="H16" s="75"/>
      <c r="I16" s="23"/>
      <c r="K16" s="91"/>
    </row>
    <row r="17" spans="1:10" ht="13.5" customHeight="1">
      <c r="A17" s="24">
        <v>6</v>
      </c>
      <c r="B17" s="22" t="s">
        <v>18</v>
      </c>
      <c r="C17" s="22">
        <v>130001101</v>
      </c>
      <c r="D17" s="22" t="s">
        <v>21</v>
      </c>
      <c r="E17" s="22" t="s">
        <v>22</v>
      </c>
      <c r="F17" s="74">
        <f>F18</f>
        <v>36.048000000000002</v>
      </c>
      <c r="G17" s="71"/>
      <c r="H17" s="75">
        <f>F17*G17</f>
        <v>0</v>
      </c>
      <c r="I17" s="23" t="s">
        <v>173</v>
      </c>
      <c r="J17" s="93"/>
    </row>
    <row r="18" spans="1:10" ht="13.5" customHeight="1">
      <c r="A18" s="24"/>
      <c r="B18" s="22"/>
      <c r="C18" s="77"/>
      <c r="D18" s="77" t="s">
        <v>132</v>
      </c>
      <c r="E18" s="77"/>
      <c r="F18" s="97">
        <f>(180.24+180.24)*0.1</f>
        <v>36.048000000000002</v>
      </c>
      <c r="G18" s="80"/>
      <c r="H18" s="80"/>
      <c r="I18" s="23"/>
      <c r="J18" s="93"/>
    </row>
    <row r="19" spans="1:10" ht="13.5" customHeight="1">
      <c r="A19" s="24">
        <v>7</v>
      </c>
      <c r="B19" s="22" t="s">
        <v>18</v>
      </c>
      <c r="C19" s="22">
        <v>132201201</v>
      </c>
      <c r="D19" s="22" t="s">
        <v>64</v>
      </c>
      <c r="E19" s="22" t="s">
        <v>22</v>
      </c>
      <c r="F19" s="74">
        <f>SUM(F20:F22)</f>
        <v>180.24</v>
      </c>
      <c r="G19" s="71"/>
      <c r="H19" s="75">
        <f>F19*G19</f>
        <v>0</v>
      </c>
      <c r="I19" s="23" t="s">
        <v>173</v>
      </c>
      <c r="J19" s="93"/>
    </row>
    <row r="20" spans="1:10" ht="28.5" customHeight="1">
      <c r="A20" s="24"/>
      <c r="B20" s="22"/>
      <c r="C20" s="77"/>
      <c r="D20" s="77" t="s">
        <v>131</v>
      </c>
      <c r="E20" s="77"/>
      <c r="F20" s="97">
        <f>(12.2+13.9+9+2.6+5.5+9+13.8+10.7+9+3.1+22.2+2+5.4)*1.1*2*0.5</f>
        <v>130.24</v>
      </c>
      <c r="G20" s="80"/>
      <c r="H20" s="80"/>
      <c r="I20" s="23"/>
      <c r="J20" s="93"/>
    </row>
    <row r="21" spans="1:10" ht="13.5" customHeight="1">
      <c r="A21" s="24"/>
      <c r="B21" s="22"/>
      <c r="C21" s="77"/>
      <c r="D21" s="77" t="s">
        <v>130</v>
      </c>
      <c r="E21" s="77"/>
      <c r="F21" s="97">
        <f>2*2*2.5*7*0.5</f>
        <v>35</v>
      </c>
      <c r="G21" s="80"/>
      <c r="H21" s="80"/>
      <c r="I21" s="23"/>
      <c r="J21" s="93"/>
    </row>
    <row r="22" spans="1:10" ht="13.5" customHeight="1">
      <c r="A22" s="24"/>
      <c r="B22" s="22"/>
      <c r="C22" s="77"/>
      <c r="D22" s="77" t="s">
        <v>129</v>
      </c>
      <c r="E22" s="77"/>
      <c r="F22" s="97">
        <f>2*2*2.5*3*0.5</f>
        <v>15</v>
      </c>
      <c r="G22" s="80"/>
      <c r="H22" s="80"/>
      <c r="I22" s="23"/>
      <c r="J22" s="93"/>
    </row>
    <row r="23" spans="1:10" ht="13.5" customHeight="1">
      <c r="A23" s="24">
        <v>8</v>
      </c>
      <c r="B23" s="22" t="s">
        <v>18</v>
      </c>
      <c r="C23" s="22">
        <v>132201209</v>
      </c>
      <c r="D23" s="22" t="s">
        <v>23</v>
      </c>
      <c r="E23" s="22" t="s">
        <v>22</v>
      </c>
      <c r="F23" s="74">
        <f>SUM(F24)</f>
        <v>90.12</v>
      </c>
      <c r="G23" s="71"/>
      <c r="H23" s="75">
        <f>F23*G23</f>
        <v>0</v>
      </c>
      <c r="I23" s="23" t="s">
        <v>173</v>
      </c>
      <c r="J23" s="93"/>
    </row>
    <row r="24" spans="1:10" ht="13.5" customHeight="1">
      <c r="A24" s="24"/>
      <c r="B24" s="22"/>
      <c r="C24" s="77"/>
      <c r="D24" s="77" t="s">
        <v>133</v>
      </c>
      <c r="E24" s="77"/>
      <c r="F24" s="97">
        <f>180.24*0.5</f>
        <v>90.12</v>
      </c>
      <c r="G24" s="80"/>
      <c r="H24" s="80"/>
      <c r="I24" s="23"/>
      <c r="J24" s="93"/>
    </row>
    <row r="25" spans="1:10" ht="13.5" customHeight="1">
      <c r="A25" s="24">
        <v>9</v>
      </c>
      <c r="B25" s="22" t="s">
        <v>18</v>
      </c>
      <c r="C25" s="22">
        <v>132301201</v>
      </c>
      <c r="D25" s="22" t="s">
        <v>65</v>
      </c>
      <c r="E25" s="22" t="s">
        <v>22</v>
      </c>
      <c r="F25" s="74">
        <f>SUM(F26:F28)</f>
        <v>180.24</v>
      </c>
      <c r="G25" s="71"/>
      <c r="H25" s="75">
        <f>F25*G25</f>
        <v>0</v>
      </c>
      <c r="I25" s="23" t="s">
        <v>173</v>
      </c>
      <c r="J25" s="93"/>
    </row>
    <row r="26" spans="1:10" ht="27" customHeight="1">
      <c r="A26" s="24"/>
      <c r="B26" s="22"/>
      <c r="C26" s="77"/>
      <c r="D26" s="77" t="s">
        <v>131</v>
      </c>
      <c r="E26" s="77"/>
      <c r="F26" s="97">
        <f>(12.2+13.9+9+2.6+5.5+9+13.8+10.7+9+3.1+22.2+2+5.4)*1.1*2*0.5</f>
        <v>130.24</v>
      </c>
      <c r="G26" s="80"/>
      <c r="H26" s="80"/>
      <c r="I26" s="23"/>
      <c r="J26" s="93"/>
    </row>
    <row r="27" spans="1:10" ht="13.5" customHeight="1">
      <c r="A27" s="24"/>
      <c r="B27" s="22"/>
      <c r="C27" s="77"/>
      <c r="D27" s="77" t="s">
        <v>130</v>
      </c>
      <c r="E27" s="77"/>
      <c r="F27" s="97">
        <f>2*2*2.5*7*0.5</f>
        <v>35</v>
      </c>
      <c r="G27" s="80"/>
      <c r="H27" s="80"/>
      <c r="I27" s="23"/>
      <c r="J27" s="93"/>
    </row>
    <row r="28" spans="1:10" ht="13.5" customHeight="1">
      <c r="A28" s="24"/>
      <c r="B28" s="22"/>
      <c r="C28" s="77"/>
      <c r="D28" s="77" t="s">
        <v>129</v>
      </c>
      <c r="E28" s="77"/>
      <c r="F28" s="97">
        <f>2*2*2.5*3*0.5</f>
        <v>15</v>
      </c>
      <c r="G28" s="80"/>
      <c r="H28" s="80"/>
      <c r="I28" s="23"/>
      <c r="J28" s="93"/>
    </row>
    <row r="29" spans="1:10" ht="13.5" customHeight="1">
      <c r="A29" s="24">
        <v>10</v>
      </c>
      <c r="B29" s="22" t="s">
        <v>18</v>
      </c>
      <c r="C29" s="22">
        <v>132301209</v>
      </c>
      <c r="D29" s="22" t="s">
        <v>66</v>
      </c>
      <c r="E29" s="22" t="s">
        <v>22</v>
      </c>
      <c r="F29" s="74">
        <f>SUM(F30)</f>
        <v>90.12</v>
      </c>
      <c r="G29" s="71"/>
      <c r="H29" s="75">
        <f>F29*G29</f>
        <v>0</v>
      </c>
      <c r="I29" s="23" t="s">
        <v>173</v>
      </c>
      <c r="J29" s="93"/>
    </row>
    <row r="30" spans="1:10" ht="13.5" customHeight="1">
      <c r="A30" s="24"/>
      <c r="B30" s="22"/>
      <c r="C30" s="77"/>
      <c r="D30" s="77" t="s">
        <v>133</v>
      </c>
      <c r="E30" s="77"/>
      <c r="F30" s="97">
        <f>180.24*0.5</f>
        <v>90.12</v>
      </c>
      <c r="G30" s="80"/>
      <c r="H30" s="80"/>
      <c r="I30" s="23"/>
      <c r="J30" s="93"/>
    </row>
    <row r="31" spans="1:10" ht="13.5" customHeight="1">
      <c r="A31" s="24">
        <v>11</v>
      </c>
      <c r="B31" s="22" t="s">
        <v>18</v>
      </c>
      <c r="C31" s="22">
        <v>151101101</v>
      </c>
      <c r="D31" s="22" t="s">
        <v>60</v>
      </c>
      <c r="E31" s="22" t="s">
        <v>24</v>
      </c>
      <c r="F31" s="74">
        <f>SUM(F32:F32)</f>
        <v>378.88000000000005</v>
      </c>
      <c r="G31" s="71"/>
      <c r="H31" s="75">
        <f>F31*G31</f>
        <v>0</v>
      </c>
      <c r="I31" s="23" t="s">
        <v>173</v>
      </c>
      <c r="J31" s="93"/>
    </row>
    <row r="32" spans="1:10" ht="28.5" customHeight="1">
      <c r="A32" s="24"/>
      <c r="B32" s="22"/>
      <c r="C32" s="77"/>
      <c r="D32" s="77" t="s">
        <v>134</v>
      </c>
      <c r="E32" s="77"/>
      <c r="F32" s="97">
        <f>(12.2+13.9+9+2.6+5.5+9+13.8+10.7+9+3.1+22.2+2+5.4)*2*2*0.8</f>
        <v>378.88000000000005</v>
      </c>
      <c r="G32" s="80"/>
      <c r="H32" s="80"/>
      <c r="I32" s="23"/>
    </row>
    <row r="33" spans="1:11" ht="13.5" customHeight="1">
      <c r="A33" s="24">
        <v>12</v>
      </c>
      <c r="B33" s="22" t="s">
        <v>18</v>
      </c>
      <c r="C33" s="22">
        <v>151101102</v>
      </c>
      <c r="D33" s="22" t="s">
        <v>69</v>
      </c>
      <c r="E33" s="22" t="s">
        <v>24</v>
      </c>
      <c r="F33" s="74">
        <f>SUM(F35:F36)</f>
        <v>160</v>
      </c>
      <c r="G33" s="71"/>
      <c r="H33" s="75">
        <f>F33*G33</f>
        <v>0</v>
      </c>
      <c r="I33" s="23" t="s">
        <v>173</v>
      </c>
    </row>
    <row r="34" spans="1:11" ht="13.5" customHeight="1">
      <c r="A34" s="24"/>
      <c r="B34" s="22"/>
      <c r="C34" s="22"/>
      <c r="D34" s="77" t="s">
        <v>178</v>
      </c>
      <c r="E34" s="22"/>
      <c r="F34" s="74"/>
      <c r="G34" s="75"/>
      <c r="H34" s="75"/>
      <c r="I34" s="23"/>
    </row>
    <row r="35" spans="1:11" ht="13.5" customHeight="1">
      <c r="A35" s="24"/>
      <c r="B35" s="22"/>
      <c r="C35" s="77"/>
      <c r="D35" s="77" t="s">
        <v>135</v>
      </c>
      <c r="E35" s="77"/>
      <c r="F35" s="97">
        <f>(2*2.5*4)*7*0.8</f>
        <v>112</v>
      </c>
      <c r="G35" s="80"/>
      <c r="H35" s="80"/>
      <c r="I35" s="23"/>
    </row>
    <row r="36" spans="1:11" ht="13.5" customHeight="1">
      <c r="A36" s="24"/>
      <c r="B36" s="22"/>
      <c r="C36" s="77"/>
      <c r="D36" s="77" t="s">
        <v>136</v>
      </c>
      <c r="E36" s="77"/>
      <c r="F36" s="97">
        <f>(2*2.5*4)*3*0.8</f>
        <v>48</v>
      </c>
      <c r="G36" s="80"/>
      <c r="H36" s="80"/>
      <c r="I36" s="23"/>
    </row>
    <row r="37" spans="1:11" ht="13.5" customHeight="1">
      <c r="A37" s="24">
        <v>13</v>
      </c>
      <c r="B37" s="22" t="s">
        <v>18</v>
      </c>
      <c r="C37" s="22">
        <v>151101111</v>
      </c>
      <c r="D37" s="22" t="s">
        <v>67</v>
      </c>
      <c r="E37" s="22" t="s">
        <v>24</v>
      </c>
      <c r="F37" s="74">
        <f>F31</f>
        <v>378.88000000000005</v>
      </c>
      <c r="G37" s="71"/>
      <c r="H37" s="75">
        <f>F37*G37</f>
        <v>0</v>
      </c>
      <c r="I37" s="23" t="s">
        <v>173</v>
      </c>
    </row>
    <row r="38" spans="1:11">
      <c r="A38" s="24">
        <v>14</v>
      </c>
      <c r="B38" s="22" t="s">
        <v>18</v>
      </c>
      <c r="C38" s="22">
        <v>151101112</v>
      </c>
      <c r="D38" s="22" t="s">
        <v>70</v>
      </c>
      <c r="E38" s="22" t="s">
        <v>24</v>
      </c>
      <c r="F38" s="74">
        <f>F33</f>
        <v>160</v>
      </c>
      <c r="G38" s="71"/>
      <c r="H38" s="75">
        <f>F38*G38</f>
        <v>0</v>
      </c>
      <c r="I38" s="23" t="s">
        <v>173</v>
      </c>
    </row>
    <row r="39" spans="1:11" ht="13.5" customHeight="1">
      <c r="A39" s="24">
        <v>15</v>
      </c>
      <c r="B39" s="22" t="s">
        <v>18</v>
      </c>
      <c r="C39" s="22">
        <v>161101101</v>
      </c>
      <c r="D39" s="22" t="s">
        <v>61</v>
      </c>
      <c r="E39" s="22" t="s">
        <v>22</v>
      </c>
      <c r="F39" s="74">
        <f>SUM(F40)</f>
        <v>360.48</v>
      </c>
      <c r="G39" s="71"/>
      <c r="H39" s="75">
        <f>F39*G39</f>
        <v>0</v>
      </c>
      <c r="I39" s="23" t="s">
        <v>173</v>
      </c>
    </row>
    <row r="40" spans="1:11" ht="13.5" customHeight="1">
      <c r="A40" s="24"/>
      <c r="B40" s="22"/>
      <c r="C40" s="77"/>
      <c r="D40" s="77" t="s">
        <v>200</v>
      </c>
      <c r="E40" s="77"/>
      <c r="F40" s="97">
        <f>180.24+180.24</f>
        <v>360.48</v>
      </c>
      <c r="G40" s="80"/>
      <c r="H40" s="80"/>
      <c r="I40" s="23"/>
    </row>
    <row r="41" spans="1:11" s="95" customFormat="1" ht="13.5" customHeight="1">
      <c r="A41" s="94" t="s">
        <v>175</v>
      </c>
      <c r="B41" s="22" t="s">
        <v>18</v>
      </c>
      <c r="C41" s="22">
        <v>171201101</v>
      </c>
      <c r="D41" s="22" t="s">
        <v>100</v>
      </c>
      <c r="E41" s="22" t="s">
        <v>22</v>
      </c>
      <c r="F41" s="74">
        <f>F42</f>
        <v>2.2770000000000001</v>
      </c>
      <c r="G41" s="71"/>
      <c r="H41" s="75">
        <f>F41*G41</f>
        <v>0</v>
      </c>
      <c r="I41" s="23" t="s">
        <v>173</v>
      </c>
      <c r="K41" s="91"/>
    </row>
    <row r="42" spans="1:11" s="98" customFormat="1" ht="13.5" customHeight="1">
      <c r="A42" s="24"/>
      <c r="B42" s="96"/>
      <c r="C42" s="22"/>
      <c r="D42" s="77" t="s">
        <v>101</v>
      </c>
      <c r="E42" s="22"/>
      <c r="F42" s="97">
        <f>F15</f>
        <v>2.2770000000000001</v>
      </c>
      <c r="G42" s="75"/>
      <c r="H42" s="75"/>
      <c r="I42" s="23"/>
      <c r="K42" s="91"/>
    </row>
    <row r="43" spans="1:11" ht="13.5" customHeight="1">
      <c r="A43" s="24">
        <v>17</v>
      </c>
      <c r="B43" s="22" t="s">
        <v>18</v>
      </c>
      <c r="C43" s="22">
        <v>174101101</v>
      </c>
      <c r="D43" s="22" t="s">
        <v>25</v>
      </c>
      <c r="E43" s="22" t="s">
        <v>22</v>
      </c>
      <c r="F43" s="74">
        <f>SUM(F44:F46)</f>
        <v>276.24200000000002</v>
      </c>
      <c r="G43" s="71"/>
      <c r="H43" s="75">
        <f>F43*G43</f>
        <v>0</v>
      </c>
      <c r="I43" s="23" t="s">
        <v>173</v>
      </c>
    </row>
    <row r="44" spans="1:11" ht="26.25" customHeight="1">
      <c r="A44" s="24"/>
      <c r="B44" s="22"/>
      <c r="C44" s="77"/>
      <c r="D44" s="77" t="s">
        <v>192</v>
      </c>
      <c r="E44" s="77"/>
      <c r="F44" s="97">
        <f>(12.2+13.9+9+2.6+5.5+9+10.7+9+3.1+22.2+2+5.4+13.8)*1.1*(2-0.15-0.3)</f>
        <v>201.87200000000001</v>
      </c>
      <c r="G44" s="80"/>
      <c r="H44" s="80"/>
      <c r="I44" s="23"/>
    </row>
    <row r="45" spans="1:11" ht="13.5" customHeight="1">
      <c r="A45" s="24"/>
      <c r="B45" s="22"/>
      <c r="C45" s="77"/>
      <c r="D45" s="77" t="s">
        <v>142</v>
      </c>
      <c r="E45" s="77"/>
      <c r="F45" s="97">
        <f xml:space="preserve"> (35+35)-2*2*0.15*7-1.963*7</f>
        <v>52.058999999999997</v>
      </c>
      <c r="G45" s="80"/>
      <c r="H45" s="80"/>
      <c r="I45" s="23"/>
    </row>
    <row r="46" spans="1:11" ht="13.5" customHeight="1">
      <c r="A46" s="24"/>
      <c r="B46" s="22"/>
      <c r="C46" s="77"/>
      <c r="D46" s="77" t="s">
        <v>143</v>
      </c>
      <c r="E46" s="77"/>
      <c r="F46" s="97">
        <f>(15+15)-2*2*0.15*3-1.963*3</f>
        <v>22.311</v>
      </c>
      <c r="G46" s="80"/>
      <c r="H46" s="80"/>
      <c r="I46" s="23"/>
    </row>
    <row r="47" spans="1:11" s="95" customFormat="1" ht="13.5" customHeight="1">
      <c r="A47" s="99">
        <v>18</v>
      </c>
      <c r="B47" s="100">
        <v>583</v>
      </c>
      <c r="C47" s="100">
        <v>58343930</v>
      </c>
      <c r="D47" s="100" t="s">
        <v>26</v>
      </c>
      <c r="E47" s="100" t="s">
        <v>27</v>
      </c>
      <c r="F47" s="101">
        <f>SUM(F48:F49)</f>
        <v>552.48</v>
      </c>
      <c r="G47" s="72"/>
      <c r="H47" s="102">
        <f>F47*G47</f>
        <v>0</v>
      </c>
      <c r="I47" s="103" t="s">
        <v>173</v>
      </c>
    </row>
    <row r="48" spans="1:11" s="95" customFormat="1" ht="13.5" customHeight="1">
      <c r="A48" s="99"/>
      <c r="B48" s="100"/>
      <c r="C48" s="104"/>
      <c r="D48" s="104" t="s">
        <v>193</v>
      </c>
      <c r="E48" s="104"/>
      <c r="F48" s="105">
        <f>201.87*2</f>
        <v>403.74</v>
      </c>
      <c r="G48" s="106"/>
      <c r="H48" s="106"/>
      <c r="I48" s="103"/>
    </row>
    <row r="49" spans="1:20" s="95" customFormat="1" ht="13.5" customHeight="1">
      <c r="A49" s="99"/>
      <c r="B49" s="100"/>
      <c r="C49" s="104"/>
      <c r="D49" s="104" t="s">
        <v>144</v>
      </c>
      <c r="E49" s="104"/>
      <c r="F49" s="105">
        <f>(52.06+22.31)*2</f>
        <v>148.74</v>
      </c>
      <c r="G49" s="106"/>
      <c r="H49" s="106"/>
      <c r="I49" s="103"/>
    </row>
    <row r="50" spans="1:20" ht="13.5" customHeight="1">
      <c r="A50" s="24">
        <v>19</v>
      </c>
      <c r="B50" s="22" t="s">
        <v>18</v>
      </c>
      <c r="C50" s="22">
        <v>175111101</v>
      </c>
      <c r="D50" s="22" t="s">
        <v>28</v>
      </c>
      <c r="E50" s="22" t="s">
        <v>22</v>
      </c>
      <c r="F50" s="74">
        <f>SUM(F51:F51)</f>
        <v>39.072000000000003</v>
      </c>
      <c r="G50" s="71"/>
      <c r="H50" s="75">
        <f>F50*G50</f>
        <v>0</v>
      </c>
      <c r="I50" s="23" t="s">
        <v>173</v>
      </c>
    </row>
    <row r="51" spans="1:20" ht="25.5" customHeight="1">
      <c r="A51" s="24"/>
      <c r="B51" s="22"/>
      <c r="C51" s="77"/>
      <c r="D51" s="77" t="s">
        <v>139</v>
      </c>
      <c r="E51" s="77"/>
      <c r="F51" s="97">
        <f>(12.2+13.9+9+2.6+5.5+9+13.8+10.7+9+3.1+22.2+2+5.4)*1.1*0.3</f>
        <v>39.072000000000003</v>
      </c>
      <c r="G51" s="80"/>
      <c r="H51" s="80"/>
      <c r="I51" s="23"/>
    </row>
    <row r="52" spans="1:20" ht="13.5" customHeight="1">
      <c r="A52" s="99">
        <v>20</v>
      </c>
      <c r="B52" s="100">
        <v>583</v>
      </c>
      <c r="C52" s="100">
        <v>58343881</v>
      </c>
      <c r="D52" s="100" t="s">
        <v>29</v>
      </c>
      <c r="E52" s="100" t="s">
        <v>27</v>
      </c>
      <c r="F52" s="101">
        <f>SUM(F53:F53)</f>
        <v>78.14</v>
      </c>
      <c r="G52" s="72"/>
      <c r="H52" s="102">
        <f>F52*G52</f>
        <v>0</v>
      </c>
      <c r="I52" s="103" t="s">
        <v>173</v>
      </c>
    </row>
    <row r="53" spans="1:20" ht="13.5" customHeight="1">
      <c r="A53" s="99"/>
      <c r="B53" s="100"/>
      <c r="C53" s="104"/>
      <c r="D53" s="104" t="s">
        <v>140</v>
      </c>
      <c r="E53" s="104"/>
      <c r="F53" s="105">
        <f>39.07*2</f>
        <v>78.14</v>
      </c>
      <c r="G53" s="106"/>
      <c r="H53" s="106"/>
      <c r="I53" s="103"/>
    </row>
    <row r="54" spans="1:20" ht="27" customHeight="1">
      <c r="A54" s="94" t="s">
        <v>71</v>
      </c>
      <c r="B54" s="22">
        <v>231</v>
      </c>
      <c r="C54" s="22">
        <v>181111121</v>
      </c>
      <c r="D54" s="22" t="s">
        <v>68</v>
      </c>
      <c r="E54" s="22" t="s">
        <v>24</v>
      </c>
      <c r="F54" s="74">
        <f>F55</f>
        <v>15.18</v>
      </c>
      <c r="G54" s="71"/>
      <c r="H54" s="75">
        <f>F54*G54</f>
        <v>0</v>
      </c>
      <c r="I54" s="23" t="s">
        <v>173</v>
      </c>
    </row>
    <row r="55" spans="1:20" ht="13.5" customHeight="1">
      <c r="A55" s="94"/>
      <c r="B55" s="96"/>
      <c r="C55" s="22"/>
      <c r="D55" s="77" t="s">
        <v>138</v>
      </c>
      <c r="E55" s="22"/>
      <c r="F55" s="97">
        <v>15.18</v>
      </c>
      <c r="G55" s="75"/>
      <c r="H55" s="75"/>
      <c r="I55" s="23"/>
    </row>
    <row r="56" spans="1:20" s="10" customFormat="1" ht="13.5" customHeight="1">
      <c r="A56" s="94" t="s">
        <v>72</v>
      </c>
      <c r="B56" s="96" t="s">
        <v>18</v>
      </c>
      <c r="C56" s="22">
        <v>181301102</v>
      </c>
      <c r="D56" s="22" t="s">
        <v>110</v>
      </c>
      <c r="E56" s="22" t="s">
        <v>24</v>
      </c>
      <c r="F56" s="74">
        <f>F57</f>
        <v>15.180000000000001</v>
      </c>
      <c r="G56" s="71"/>
      <c r="H56" s="75">
        <f>F56*G56</f>
        <v>0</v>
      </c>
      <c r="I56" s="23" t="s">
        <v>173</v>
      </c>
      <c r="J56" s="107"/>
      <c r="K56" s="108"/>
    </row>
    <row r="57" spans="1:20" s="10" customFormat="1" ht="13.5" customHeight="1">
      <c r="A57" s="94"/>
      <c r="B57" s="96"/>
      <c r="C57" s="22"/>
      <c r="D57" s="77" t="s">
        <v>112</v>
      </c>
      <c r="E57" s="22"/>
      <c r="F57" s="97">
        <f>13.8*1.1</f>
        <v>15.180000000000001</v>
      </c>
      <c r="G57" s="75"/>
      <c r="H57" s="75"/>
      <c r="I57" s="23"/>
      <c r="K57" s="108"/>
    </row>
    <row r="58" spans="1:20" s="10" customFormat="1" ht="28.5" customHeight="1">
      <c r="A58" s="94"/>
      <c r="B58" s="96"/>
      <c r="C58" s="22"/>
      <c r="D58" s="77" t="s">
        <v>111</v>
      </c>
      <c r="E58" s="22"/>
      <c r="F58" s="97"/>
      <c r="G58" s="75"/>
      <c r="H58" s="75"/>
      <c r="I58" s="23"/>
      <c r="K58" s="108"/>
    </row>
    <row r="59" spans="1:20" s="10" customFormat="1" ht="27" customHeight="1">
      <c r="A59" s="94" t="s">
        <v>152</v>
      </c>
      <c r="B59" s="22">
        <v>231</v>
      </c>
      <c r="C59" s="22" t="s">
        <v>113</v>
      </c>
      <c r="D59" s="22" t="s">
        <v>114</v>
      </c>
      <c r="E59" s="22" t="s">
        <v>24</v>
      </c>
      <c r="F59" s="74">
        <f>F61</f>
        <v>15.18</v>
      </c>
      <c r="G59" s="71"/>
      <c r="H59" s="75">
        <f>F59*G59</f>
        <v>0</v>
      </c>
      <c r="I59" s="23" t="s">
        <v>174</v>
      </c>
      <c r="J59" s="109"/>
      <c r="K59" s="108"/>
      <c r="L59" s="110"/>
      <c r="M59" s="45"/>
      <c r="N59" s="111"/>
      <c r="O59" s="111"/>
      <c r="P59" s="111"/>
      <c r="Q59" s="112"/>
      <c r="R59" s="113"/>
      <c r="S59" s="113"/>
      <c r="T59" s="114"/>
    </row>
    <row r="60" spans="1:20" s="10" customFormat="1" ht="27" customHeight="1">
      <c r="A60" s="24"/>
      <c r="B60" s="115"/>
      <c r="C60" s="115"/>
      <c r="D60" s="77" t="s">
        <v>115</v>
      </c>
      <c r="E60" s="115"/>
      <c r="F60" s="97"/>
      <c r="G60" s="116"/>
      <c r="H60" s="75"/>
      <c r="I60" s="23"/>
      <c r="J60" s="109"/>
      <c r="K60" s="108"/>
      <c r="L60" s="110"/>
      <c r="M60" s="45"/>
      <c r="N60" s="111"/>
      <c r="O60" s="111"/>
      <c r="P60" s="111"/>
      <c r="Q60" s="112"/>
      <c r="R60" s="113"/>
      <c r="S60" s="113"/>
      <c r="T60" s="114"/>
    </row>
    <row r="61" spans="1:20" s="10" customFormat="1" ht="13.5" customHeight="1">
      <c r="A61" s="24"/>
      <c r="B61" s="115"/>
      <c r="C61" s="115"/>
      <c r="D61" s="77" t="s">
        <v>116</v>
      </c>
      <c r="E61" s="115"/>
      <c r="F61" s="97">
        <v>15.18</v>
      </c>
      <c r="G61" s="116"/>
      <c r="H61" s="75"/>
      <c r="I61" s="23"/>
      <c r="J61" s="109"/>
      <c r="K61" s="108"/>
      <c r="L61" s="110"/>
      <c r="M61" s="45"/>
      <c r="N61" s="111"/>
      <c r="O61" s="111"/>
      <c r="P61" s="111"/>
      <c r="Q61" s="112"/>
      <c r="R61" s="113"/>
      <c r="S61" s="113"/>
      <c r="T61" s="114"/>
    </row>
    <row r="62" spans="1:20" s="10" customFormat="1" ht="13.5" customHeight="1">
      <c r="A62" s="94" t="s">
        <v>153</v>
      </c>
      <c r="B62" s="22">
        <v>231</v>
      </c>
      <c r="C62" s="22">
        <v>183403113</v>
      </c>
      <c r="D62" s="22" t="s">
        <v>118</v>
      </c>
      <c r="E62" s="22" t="s">
        <v>24</v>
      </c>
      <c r="F62" s="74">
        <f>SUM(F63:F63)</f>
        <v>30.36</v>
      </c>
      <c r="G62" s="71"/>
      <c r="H62" s="75">
        <f>F62*G62</f>
        <v>0</v>
      </c>
      <c r="I62" s="23" t="s">
        <v>173</v>
      </c>
      <c r="J62" s="109"/>
      <c r="K62" s="108"/>
      <c r="L62" s="110"/>
      <c r="M62" s="45"/>
      <c r="N62" s="111"/>
      <c r="O62" s="111"/>
      <c r="P62" s="111"/>
      <c r="Q62" s="112"/>
      <c r="R62" s="113"/>
      <c r="S62" s="113"/>
      <c r="T62" s="114"/>
    </row>
    <row r="63" spans="1:20" s="10" customFormat="1" ht="13.5" customHeight="1">
      <c r="A63" s="94"/>
      <c r="B63" s="115"/>
      <c r="C63" s="115"/>
      <c r="D63" s="77" t="s">
        <v>123</v>
      </c>
      <c r="E63" s="115"/>
      <c r="F63" s="97">
        <f>15.18*2</f>
        <v>30.36</v>
      </c>
      <c r="G63" s="116"/>
      <c r="H63" s="75"/>
      <c r="I63" s="23"/>
      <c r="J63" s="109"/>
      <c r="K63" s="108"/>
      <c r="L63" s="110"/>
      <c r="M63" s="45"/>
      <c r="N63" s="111"/>
      <c r="O63" s="111"/>
      <c r="P63" s="111"/>
      <c r="Q63" s="112"/>
      <c r="R63" s="113"/>
      <c r="S63" s="113"/>
      <c r="T63" s="114"/>
    </row>
    <row r="64" spans="1:20" s="10" customFormat="1" ht="13.5" customHeight="1">
      <c r="A64" s="94" t="s">
        <v>154</v>
      </c>
      <c r="B64" s="96" t="s">
        <v>119</v>
      </c>
      <c r="C64" s="22">
        <v>183403152</v>
      </c>
      <c r="D64" s="22" t="s">
        <v>120</v>
      </c>
      <c r="E64" s="22" t="s">
        <v>24</v>
      </c>
      <c r="F64" s="74">
        <f>F65</f>
        <v>30.36</v>
      </c>
      <c r="G64" s="71"/>
      <c r="H64" s="75">
        <f>F64*G64</f>
        <v>0</v>
      </c>
      <c r="I64" s="23" t="s">
        <v>173</v>
      </c>
      <c r="J64" s="109"/>
      <c r="K64" s="108"/>
      <c r="L64" s="110"/>
      <c r="M64" s="45"/>
      <c r="N64" s="111"/>
      <c r="O64" s="111"/>
      <c r="P64" s="111"/>
      <c r="Q64" s="112"/>
      <c r="R64" s="113"/>
      <c r="S64" s="113"/>
      <c r="T64" s="114"/>
    </row>
    <row r="65" spans="1:23" s="10" customFormat="1" ht="13.5" customHeight="1">
      <c r="A65" s="94"/>
      <c r="B65" s="96"/>
      <c r="C65" s="22"/>
      <c r="D65" s="77" t="s">
        <v>123</v>
      </c>
      <c r="E65" s="115"/>
      <c r="F65" s="97">
        <f>15.18*2</f>
        <v>30.36</v>
      </c>
      <c r="G65" s="75"/>
      <c r="H65" s="75"/>
      <c r="I65" s="23"/>
      <c r="J65" s="109"/>
      <c r="K65" s="108"/>
      <c r="L65" s="110"/>
      <c r="M65" s="45"/>
      <c r="N65" s="111"/>
      <c r="O65" s="111"/>
      <c r="P65" s="111"/>
      <c r="Q65" s="112"/>
      <c r="R65" s="113"/>
      <c r="S65" s="113"/>
      <c r="T65" s="114"/>
    </row>
    <row r="66" spans="1:23" s="10" customFormat="1" ht="13.5" customHeight="1">
      <c r="A66" s="94" t="s">
        <v>155</v>
      </c>
      <c r="B66" s="22">
        <v>231</v>
      </c>
      <c r="C66" s="22">
        <v>183403153</v>
      </c>
      <c r="D66" s="22" t="s">
        <v>121</v>
      </c>
      <c r="E66" s="22" t="s">
        <v>24</v>
      </c>
      <c r="F66" s="74">
        <f>F67</f>
        <v>15.18</v>
      </c>
      <c r="G66" s="71"/>
      <c r="H66" s="75">
        <f>F66*G66</f>
        <v>0</v>
      </c>
      <c r="I66" s="23" t="s">
        <v>173</v>
      </c>
      <c r="J66" s="117"/>
      <c r="K66" s="108"/>
      <c r="L66" s="110"/>
      <c r="M66" s="45"/>
      <c r="N66" s="45"/>
      <c r="O66" s="118"/>
      <c r="P66" s="45"/>
      <c r="Q66" s="119"/>
      <c r="R66" s="49"/>
      <c r="S66" s="49"/>
      <c r="T66" s="109"/>
    </row>
    <row r="67" spans="1:23" s="10" customFormat="1" ht="13.5" customHeight="1">
      <c r="A67" s="94"/>
      <c r="B67" s="96"/>
      <c r="C67" s="22"/>
      <c r="D67" s="77" t="s">
        <v>124</v>
      </c>
      <c r="E67" s="115"/>
      <c r="F67" s="97">
        <v>15.18</v>
      </c>
      <c r="G67" s="75"/>
      <c r="H67" s="75"/>
      <c r="I67" s="23"/>
      <c r="J67" s="109"/>
      <c r="K67" s="108"/>
      <c r="L67" s="110"/>
      <c r="M67" s="45"/>
      <c r="N67" s="111"/>
      <c r="O67" s="111"/>
      <c r="P67" s="111"/>
      <c r="Q67" s="112"/>
      <c r="R67" s="113"/>
      <c r="S67" s="113"/>
      <c r="T67" s="114"/>
    </row>
    <row r="68" spans="1:23" s="10" customFormat="1" ht="13.5" customHeight="1">
      <c r="A68" s="94" t="s">
        <v>156</v>
      </c>
      <c r="B68" s="22">
        <v>231</v>
      </c>
      <c r="C68" s="22">
        <v>183403161</v>
      </c>
      <c r="D68" s="22" t="s">
        <v>122</v>
      </c>
      <c r="E68" s="22" t="s">
        <v>24</v>
      </c>
      <c r="F68" s="74">
        <f>F69</f>
        <v>15.18</v>
      </c>
      <c r="G68" s="71"/>
      <c r="H68" s="75">
        <f>F68*G68</f>
        <v>0</v>
      </c>
      <c r="I68" s="23" t="s">
        <v>173</v>
      </c>
      <c r="J68" s="120"/>
      <c r="K68" s="121"/>
      <c r="L68" s="122"/>
      <c r="M68" s="123"/>
      <c r="N68" s="123"/>
      <c r="O68" s="124"/>
      <c r="P68" s="123"/>
      <c r="Q68" s="125"/>
      <c r="R68" s="126"/>
      <c r="S68" s="120"/>
      <c r="T68" s="121"/>
    </row>
    <row r="69" spans="1:23" s="10" customFormat="1" ht="13.5" customHeight="1">
      <c r="A69" s="94"/>
      <c r="B69" s="96"/>
      <c r="C69" s="22"/>
      <c r="D69" s="77" t="s">
        <v>124</v>
      </c>
      <c r="E69" s="115"/>
      <c r="F69" s="97">
        <v>15.18</v>
      </c>
      <c r="G69" s="75"/>
      <c r="H69" s="75"/>
      <c r="I69" s="23"/>
      <c r="J69" s="109"/>
      <c r="K69" s="108"/>
      <c r="L69" s="110"/>
      <c r="M69" s="45"/>
      <c r="N69" s="111"/>
      <c r="O69" s="111"/>
      <c r="P69" s="111"/>
      <c r="Q69" s="112"/>
      <c r="R69" s="113"/>
      <c r="S69" s="113"/>
      <c r="T69" s="114"/>
    </row>
    <row r="70" spans="1:23" s="10" customFormat="1" ht="27" customHeight="1">
      <c r="A70" s="94" t="s">
        <v>157</v>
      </c>
      <c r="B70" s="22">
        <v>231</v>
      </c>
      <c r="C70" s="22">
        <v>184802111</v>
      </c>
      <c r="D70" s="22" t="s">
        <v>125</v>
      </c>
      <c r="E70" s="22" t="s">
        <v>24</v>
      </c>
      <c r="F70" s="74">
        <f>SUM(F71:F71)</f>
        <v>15.18</v>
      </c>
      <c r="G70" s="71"/>
      <c r="H70" s="75">
        <f>F70*G70</f>
        <v>0</v>
      </c>
      <c r="I70" s="23" t="s">
        <v>173</v>
      </c>
      <c r="J70" s="127"/>
      <c r="K70" s="128"/>
      <c r="L70" s="129"/>
      <c r="M70" s="130"/>
      <c r="N70" s="130"/>
      <c r="O70" s="131"/>
      <c r="P70" s="130"/>
      <c r="Q70" s="132"/>
      <c r="R70" s="133"/>
      <c r="S70" s="127"/>
    </row>
    <row r="71" spans="1:23" s="10" customFormat="1" ht="13.5" customHeight="1">
      <c r="A71" s="94"/>
      <c r="B71" s="22"/>
      <c r="C71" s="22"/>
      <c r="D71" s="77" t="s">
        <v>127</v>
      </c>
      <c r="E71" s="22"/>
      <c r="F71" s="97">
        <v>15.18</v>
      </c>
      <c r="G71" s="75"/>
      <c r="H71" s="75"/>
      <c r="I71" s="23"/>
      <c r="J71" s="120"/>
      <c r="K71" s="121"/>
      <c r="L71" s="122"/>
      <c r="M71" s="123"/>
      <c r="N71" s="123"/>
      <c r="O71" s="124"/>
      <c r="P71" s="123"/>
      <c r="Q71" s="125"/>
      <c r="R71" s="126"/>
      <c r="S71" s="134"/>
    </row>
    <row r="72" spans="1:23" s="10" customFormat="1" ht="13.5" customHeight="1">
      <c r="A72" s="94" t="s">
        <v>158</v>
      </c>
      <c r="B72" s="22">
        <v>231</v>
      </c>
      <c r="C72" s="22">
        <v>185803111</v>
      </c>
      <c r="D72" s="22" t="s">
        <v>126</v>
      </c>
      <c r="E72" s="22" t="s">
        <v>24</v>
      </c>
      <c r="F72" s="74">
        <f>SUM(F73:F73)</f>
        <v>15.18</v>
      </c>
      <c r="G72" s="71"/>
      <c r="H72" s="75">
        <f>F72*G72</f>
        <v>0</v>
      </c>
      <c r="I72" s="23" t="s">
        <v>173</v>
      </c>
      <c r="J72" s="128"/>
      <c r="K72" s="128"/>
      <c r="L72" s="135"/>
      <c r="M72" s="136"/>
      <c r="N72" s="136"/>
      <c r="O72" s="137"/>
      <c r="P72" s="136"/>
      <c r="Q72" s="138"/>
      <c r="R72" s="139"/>
      <c r="S72" s="127"/>
      <c r="W72" s="140"/>
    </row>
    <row r="73" spans="1:23" s="10" customFormat="1" ht="13.5" customHeight="1">
      <c r="A73" s="94"/>
      <c r="B73" s="22"/>
      <c r="C73" s="22"/>
      <c r="D73" s="77" t="s">
        <v>128</v>
      </c>
      <c r="E73" s="22"/>
      <c r="F73" s="97">
        <v>15.18</v>
      </c>
      <c r="G73" s="75"/>
      <c r="H73" s="75"/>
      <c r="I73" s="23"/>
      <c r="J73" s="127"/>
      <c r="K73" s="128"/>
      <c r="L73" s="135"/>
      <c r="M73" s="136"/>
      <c r="N73" s="136"/>
      <c r="O73" s="137"/>
      <c r="P73" s="136"/>
      <c r="Q73" s="138"/>
      <c r="R73" s="139"/>
      <c r="S73" s="127"/>
    </row>
    <row r="74" spans="1:23" s="93" customFormat="1" ht="13.5" customHeight="1">
      <c r="A74" s="24"/>
      <c r="B74" s="22"/>
      <c r="C74" s="17">
        <v>4</v>
      </c>
      <c r="D74" s="17" t="s">
        <v>31</v>
      </c>
      <c r="E74" s="17"/>
      <c r="F74" s="25"/>
      <c r="G74" s="20"/>
      <c r="H74" s="20">
        <f>SUM(H75:H77)</f>
        <v>0</v>
      </c>
      <c r="I74" s="23"/>
    </row>
    <row r="75" spans="1:23" s="93" customFormat="1" ht="13.5" customHeight="1">
      <c r="A75" s="24">
        <v>30</v>
      </c>
      <c r="B75" s="22">
        <v>271</v>
      </c>
      <c r="C75" s="22">
        <v>451573111</v>
      </c>
      <c r="D75" s="22" t="s">
        <v>179</v>
      </c>
      <c r="E75" s="22" t="s">
        <v>22</v>
      </c>
      <c r="F75" s="74">
        <f>SUM(F76:F77)</f>
        <v>25.536000000000001</v>
      </c>
      <c r="G75" s="71"/>
      <c r="H75" s="75">
        <f>F75*G75</f>
        <v>0</v>
      </c>
      <c r="I75" s="23" t="s">
        <v>173</v>
      </c>
    </row>
    <row r="76" spans="1:23" s="93" customFormat="1" ht="27" customHeight="1">
      <c r="A76" s="24"/>
      <c r="B76" s="22"/>
      <c r="C76" s="22"/>
      <c r="D76" s="77" t="s">
        <v>141</v>
      </c>
      <c r="E76" s="22"/>
      <c r="F76" s="97">
        <f>(12.2+13.9+9+2.6+5.5+9+13.8+10.7+9+3.1+22.2+2+5.4)*1.1*0.15</f>
        <v>19.536000000000001</v>
      </c>
      <c r="G76" s="75"/>
      <c r="H76" s="75"/>
      <c r="I76" s="23"/>
    </row>
    <row r="77" spans="1:23" s="93" customFormat="1" ht="13.5" customHeight="1">
      <c r="A77" s="24"/>
      <c r="B77" s="22"/>
      <c r="C77" s="77"/>
      <c r="D77" s="77" t="s">
        <v>137</v>
      </c>
      <c r="E77" s="77"/>
      <c r="F77" s="97">
        <f>2*2*0.15*(7+3)</f>
        <v>6</v>
      </c>
      <c r="G77" s="80"/>
      <c r="H77" s="80"/>
      <c r="I77" s="23"/>
    </row>
    <row r="78" spans="1:23" ht="13.5" customHeight="1">
      <c r="A78" s="24"/>
      <c r="B78" s="22"/>
      <c r="C78" s="17" t="s">
        <v>32</v>
      </c>
      <c r="D78" s="17" t="s">
        <v>33</v>
      </c>
      <c r="E78" s="17"/>
      <c r="F78" s="25"/>
      <c r="G78" s="26"/>
      <c r="H78" s="20">
        <f>SUM(H79:H101)</f>
        <v>0</v>
      </c>
      <c r="I78" s="23"/>
      <c r="J78" s="141"/>
    </row>
    <row r="79" spans="1:23" ht="13.5" customHeight="1">
      <c r="A79" s="24">
        <v>31</v>
      </c>
      <c r="B79" s="73">
        <v>271</v>
      </c>
      <c r="C79" s="73" t="s">
        <v>225</v>
      </c>
      <c r="D79" s="73" t="s">
        <v>180</v>
      </c>
      <c r="E79" s="22" t="s">
        <v>19</v>
      </c>
      <c r="F79" s="74">
        <f>SUM(F80:F80)</f>
        <v>28.270000000000007</v>
      </c>
      <c r="G79" s="71"/>
      <c r="H79" s="75">
        <f>F79*G79</f>
        <v>0</v>
      </c>
      <c r="I79" s="23" t="s">
        <v>174</v>
      </c>
      <c r="J79" s="141"/>
    </row>
    <row r="80" spans="1:23" ht="13.5" customHeight="1">
      <c r="A80" s="76"/>
      <c r="B80" s="77"/>
      <c r="C80" s="78"/>
      <c r="D80" s="78" t="s">
        <v>181</v>
      </c>
      <c r="E80" s="78"/>
      <c r="F80" s="79">
        <f>(9+9+2.6+3.1+2)*1.1</f>
        <v>28.270000000000007</v>
      </c>
      <c r="G80" s="80"/>
      <c r="H80" s="80"/>
      <c r="I80" s="81"/>
      <c r="J80" s="141"/>
    </row>
    <row r="81" spans="1:23" ht="27" customHeight="1">
      <c r="A81" s="76"/>
      <c r="B81" s="77"/>
      <c r="C81" s="77"/>
      <c r="D81" s="77" t="s">
        <v>74</v>
      </c>
      <c r="E81" s="77"/>
      <c r="F81" s="82"/>
      <c r="G81" s="80"/>
      <c r="H81" s="80"/>
      <c r="I81" s="81"/>
    </row>
    <row r="82" spans="1:23" ht="13.5" customHeight="1">
      <c r="A82" s="24">
        <v>32</v>
      </c>
      <c r="B82" s="73">
        <v>271</v>
      </c>
      <c r="C82" s="73" t="s">
        <v>73</v>
      </c>
      <c r="D82" s="73" t="s">
        <v>145</v>
      </c>
      <c r="E82" s="22" t="s">
        <v>19</v>
      </c>
      <c r="F82" s="74">
        <f>SUM(F83:F83)</f>
        <v>101.97000000000003</v>
      </c>
      <c r="G82" s="71"/>
      <c r="H82" s="75">
        <f>F82*G82</f>
        <v>0</v>
      </c>
      <c r="I82" s="23" t="s">
        <v>174</v>
      </c>
      <c r="J82" s="141"/>
    </row>
    <row r="83" spans="1:23" ht="13.5" customHeight="1">
      <c r="A83" s="76"/>
      <c r="B83" s="77"/>
      <c r="C83" s="77"/>
      <c r="D83" s="78" t="s">
        <v>182</v>
      </c>
      <c r="E83" s="78"/>
      <c r="F83" s="79">
        <f>(12.2+13.9+5.5+9+13.8+10.7+22.2+5.4)*1.1</f>
        <v>101.97000000000003</v>
      </c>
      <c r="G83" s="80"/>
      <c r="H83" s="80"/>
      <c r="I83" s="81"/>
      <c r="J83" s="142"/>
    </row>
    <row r="84" spans="1:23" ht="27" customHeight="1">
      <c r="A84" s="76"/>
      <c r="B84" s="77"/>
      <c r="C84" s="77"/>
      <c r="D84" s="77" t="s">
        <v>74</v>
      </c>
      <c r="E84" s="77"/>
      <c r="F84" s="82"/>
      <c r="G84" s="80"/>
      <c r="H84" s="80"/>
      <c r="I84" s="81"/>
    </row>
    <row r="85" spans="1:23" ht="13.5" customHeight="1">
      <c r="A85" s="24">
        <v>33</v>
      </c>
      <c r="B85" s="22">
        <v>271</v>
      </c>
      <c r="C85" s="73" t="s">
        <v>34</v>
      </c>
      <c r="D85" s="22" t="s">
        <v>35</v>
      </c>
      <c r="E85" s="22" t="s">
        <v>19</v>
      </c>
      <c r="F85" s="74">
        <f>F86</f>
        <v>130.24</v>
      </c>
      <c r="G85" s="71"/>
      <c r="H85" s="75">
        <f>F85*G85</f>
        <v>0</v>
      </c>
      <c r="I85" s="23" t="s">
        <v>174</v>
      </c>
      <c r="J85" s="93"/>
    </row>
    <row r="86" spans="1:23" ht="13.5" customHeight="1">
      <c r="A86" s="24"/>
      <c r="B86" s="22"/>
      <c r="C86" s="22"/>
      <c r="D86" s="77" t="s">
        <v>183</v>
      </c>
      <c r="E86" s="22"/>
      <c r="F86" s="97">
        <f>28.27+101.97</f>
        <v>130.24</v>
      </c>
      <c r="G86" s="75"/>
      <c r="H86" s="75"/>
      <c r="I86" s="23"/>
      <c r="N86" s="110"/>
      <c r="O86" s="45"/>
      <c r="P86" s="45"/>
      <c r="Q86" s="143"/>
      <c r="R86" s="45"/>
      <c r="S86" s="144"/>
      <c r="T86" s="49"/>
      <c r="U86" s="49"/>
      <c r="V86" s="114"/>
      <c r="W86" s="145"/>
    </row>
    <row r="87" spans="1:23" ht="27" customHeight="1">
      <c r="A87" s="24">
        <v>34</v>
      </c>
      <c r="B87" s="22">
        <v>871</v>
      </c>
      <c r="C87" s="22" t="s">
        <v>76</v>
      </c>
      <c r="D87" s="22" t="s">
        <v>209</v>
      </c>
      <c r="E87" s="22" t="s">
        <v>30</v>
      </c>
      <c r="F87" s="146">
        <f>F88</f>
        <v>7</v>
      </c>
      <c r="G87" s="71"/>
      <c r="H87" s="75">
        <f>F87*G87</f>
        <v>0</v>
      </c>
      <c r="I87" s="23" t="s">
        <v>174</v>
      </c>
      <c r="J87" s="93"/>
    </row>
    <row r="88" spans="1:23" ht="40.5" customHeight="1">
      <c r="A88" s="24"/>
      <c r="B88" s="22"/>
      <c r="C88" s="22"/>
      <c r="D88" s="147" t="s">
        <v>184</v>
      </c>
      <c r="E88" s="22"/>
      <c r="F88" s="148">
        <v>7</v>
      </c>
      <c r="G88" s="75"/>
      <c r="H88" s="75"/>
      <c r="I88" s="23"/>
      <c r="J88" s="149"/>
    </row>
    <row r="89" spans="1:23" ht="13.5" customHeight="1">
      <c r="A89" s="24">
        <v>35</v>
      </c>
      <c r="B89" s="22">
        <v>871</v>
      </c>
      <c r="C89" s="22" t="s">
        <v>77</v>
      </c>
      <c r="D89" s="22" t="s">
        <v>185</v>
      </c>
      <c r="E89" s="22" t="s">
        <v>30</v>
      </c>
      <c r="F89" s="146">
        <f>F90</f>
        <v>3</v>
      </c>
      <c r="G89" s="71"/>
      <c r="H89" s="75">
        <f>F89*G89</f>
        <v>0</v>
      </c>
      <c r="I89" s="23" t="s">
        <v>174</v>
      </c>
      <c r="J89" s="93"/>
    </row>
    <row r="90" spans="1:23" ht="27" customHeight="1">
      <c r="A90" s="24"/>
      <c r="B90" s="22"/>
      <c r="C90" s="22"/>
      <c r="D90" s="77" t="s">
        <v>186</v>
      </c>
      <c r="E90" s="22"/>
      <c r="F90" s="148">
        <v>3</v>
      </c>
      <c r="G90" s="75"/>
      <c r="H90" s="75"/>
      <c r="I90" s="23"/>
      <c r="J90" s="93"/>
    </row>
    <row r="91" spans="1:23" ht="13.5" customHeight="1">
      <c r="A91" s="24">
        <v>36</v>
      </c>
      <c r="B91" s="22">
        <v>871</v>
      </c>
      <c r="C91" s="22" t="s">
        <v>79</v>
      </c>
      <c r="D91" s="22" t="s">
        <v>80</v>
      </c>
      <c r="E91" s="22" t="s">
        <v>30</v>
      </c>
      <c r="F91" s="146">
        <f>F92</f>
        <v>13</v>
      </c>
      <c r="G91" s="71"/>
      <c r="H91" s="75">
        <f>F91*G91</f>
        <v>0</v>
      </c>
      <c r="I91" s="23" t="s">
        <v>174</v>
      </c>
      <c r="J91" s="93"/>
    </row>
    <row r="92" spans="1:23" ht="27" customHeight="1">
      <c r="A92" s="24"/>
      <c r="B92" s="22"/>
      <c r="C92" s="150"/>
      <c r="D92" s="77" t="s">
        <v>36</v>
      </c>
      <c r="E92" s="150"/>
      <c r="F92" s="151">
        <v>13</v>
      </c>
      <c r="G92" s="152"/>
      <c r="H92" s="152"/>
      <c r="I92" s="153"/>
      <c r="J92" s="93"/>
    </row>
    <row r="93" spans="1:23" ht="13.5" customHeight="1">
      <c r="A93" s="24">
        <v>37</v>
      </c>
      <c r="B93" s="22">
        <v>892</v>
      </c>
      <c r="C93" s="22" t="s">
        <v>81</v>
      </c>
      <c r="D93" s="22" t="s">
        <v>171</v>
      </c>
      <c r="E93" s="22" t="s">
        <v>30</v>
      </c>
      <c r="F93" s="74">
        <f>F94</f>
        <v>1</v>
      </c>
      <c r="G93" s="71"/>
      <c r="H93" s="75">
        <f>F93*G93</f>
        <v>0</v>
      </c>
      <c r="I93" s="23" t="s">
        <v>174</v>
      </c>
    </row>
    <row r="94" spans="1:23" ht="27" customHeight="1">
      <c r="A94" s="24"/>
      <c r="B94" s="22"/>
      <c r="C94" s="22"/>
      <c r="D94" s="77" t="s">
        <v>172</v>
      </c>
      <c r="E94" s="22"/>
      <c r="F94" s="97">
        <v>1</v>
      </c>
      <c r="G94" s="75"/>
      <c r="H94" s="75"/>
      <c r="I94" s="154"/>
    </row>
    <row r="95" spans="1:23" ht="13.5" customHeight="1">
      <c r="A95" s="24">
        <v>38</v>
      </c>
      <c r="B95" s="22">
        <v>871</v>
      </c>
      <c r="C95" s="22" t="s">
        <v>147</v>
      </c>
      <c r="D95" s="22" t="s">
        <v>146</v>
      </c>
      <c r="E95" s="22" t="s">
        <v>30</v>
      </c>
      <c r="F95" s="146">
        <f>F96</f>
        <v>1</v>
      </c>
      <c r="G95" s="71"/>
      <c r="H95" s="75">
        <f>F95*G95</f>
        <v>0</v>
      </c>
      <c r="I95" s="23" t="s">
        <v>174</v>
      </c>
      <c r="J95" s="93"/>
    </row>
    <row r="96" spans="1:23" ht="27" customHeight="1">
      <c r="A96" s="24"/>
      <c r="B96" s="22"/>
      <c r="C96" s="150"/>
      <c r="D96" s="77" t="s">
        <v>78</v>
      </c>
      <c r="E96" s="150"/>
      <c r="F96" s="151">
        <v>1</v>
      </c>
      <c r="G96" s="152"/>
      <c r="H96" s="152"/>
      <c r="I96" s="153"/>
      <c r="J96" s="93"/>
    </row>
    <row r="97" spans="1:19" ht="13.5" customHeight="1">
      <c r="A97" s="24">
        <v>39</v>
      </c>
      <c r="B97" s="22">
        <v>849</v>
      </c>
      <c r="C97" s="22" t="s">
        <v>148</v>
      </c>
      <c r="D97" s="22" t="s">
        <v>191</v>
      </c>
      <c r="E97" s="22" t="s">
        <v>149</v>
      </c>
      <c r="F97" s="74">
        <f>F98</f>
        <v>1</v>
      </c>
      <c r="G97" s="71"/>
      <c r="H97" s="75">
        <f>F97*G97</f>
        <v>0</v>
      </c>
      <c r="I97" s="23" t="s">
        <v>174</v>
      </c>
      <c r="J97" s="93"/>
      <c r="K97" s="93"/>
      <c r="L97" s="93"/>
    </row>
    <row r="98" spans="1:19" ht="38.25" customHeight="1">
      <c r="A98" s="76"/>
      <c r="B98" s="77"/>
      <c r="C98" s="77"/>
      <c r="D98" s="77" t="s">
        <v>228</v>
      </c>
      <c r="E98" s="77"/>
      <c r="F98" s="82">
        <v>1</v>
      </c>
      <c r="G98" s="80"/>
      <c r="H98" s="80"/>
      <c r="I98" s="81"/>
      <c r="J98" s="93"/>
      <c r="K98" s="93"/>
      <c r="L98" s="93"/>
    </row>
    <row r="99" spans="1:19" s="95" customFormat="1" ht="27" customHeight="1">
      <c r="A99" s="24"/>
      <c r="B99" s="22"/>
      <c r="C99" s="22"/>
      <c r="D99" s="77" t="s">
        <v>229</v>
      </c>
      <c r="E99" s="22"/>
      <c r="F99" s="155"/>
      <c r="G99" s="75"/>
      <c r="H99" s="75"/>
      <c r="I99" s="23"/>
      <c r="J99" s="156"/>
    </row>
    <row r="100" spans="1:19" s="95" customFormat="1" ht="38.25" customHeight="1">
      <c r="A100" s="24"/>
      <c r="B100" s="22"/>
      <c r="C100" s="22"/>
      <c r="D100" s="157" t="s">
        <v>230</v>
      </c>
      <c r="E100" s="22"/>
      <c r="F100" s="97"/>
      <c r="G100" s="75"/>
      <c r="H100" s="75"/>
      <c r="I100" s="23"/>
      <c r="K100" s="158"/>
    </row>
    <row r="101" spans="1:19" ht="13.5" customHeight="1">
      <c r="A101" s="24"/>
      <c r="B101" s="22"/>
      <c r="C101" s="77"/>
      <c r="D101" s="159" t="s">
        <v>150</v>
      </c>
      <c r="E101" s="77"/>
      <c r="F101" s="148"/>
      <c r="G101" s="80"/>
      <c r="H101" s="80"/>
      <c r="I101" s="23"/>
    </row>
    <row r="102" spans="1:19" s="93" customFormat="1" ht="13.5" customHeight="1">
      <c r="A102" s="24"/>
      <c r="B102" s="22"/>
      <c r="C102" s="17" t="s">
        <v>37</v>
      </c>
      <c r="D102" s="17" t="s">
        <v>38</v>
      </c>
      <c r="E102" s="17"/>
      <c r="F102" s="25"/>
      <c r="G102" s="20"/>
      <c r="H102" s="20">
        <f>H103+H109</f>
        <v>0</v>
      </c>
      <c r="I102" s="160"/>
    </row>
    <row r="103" spans="1:19" s="10" customFormat="1" ht="13.5" customHeight="1">
      <c r="A103" s="24">
        <v>40</v>
      </c>
      <c r="B103" s="96" t="s">
        <v>84</v>
      </c>
      <c r="C103" s="22" t="s">
        <v>103</v>
      </c>
      <c r="D103" s="22" t="s">
        <v>104</v>
      </c>
      <c r="E103" s="22" t="s">
        <v>22</v>
      </c>
      <c r="F103" s="74">
        <f>F105</f>
        <v>2.2799999999999998</v>
      </c>
      <c r="G103" s="161">
        <f>SUM(H106:H108)/F103</f>
        <v>0</v>
      </c>
      <c r="H103" s="75">
        <f>F103*G103</f>
        <v>0</v>
      </c>
      <c r="I103" s="23" t="s">
        <v>174</v>
      </c>
      <c r="J103" s="127"/>
      <c r="K103" s="128"/>
      <c r="L103" s="135"/>
      <c r="M103" s="136"/>
      <c r="N103" s="136"/>
      <c r="O103" s="137"/>
      <c r="P103" s="136"/>
      <c r="Q103" s="138"/>
      <c r="R103" s="139"/>
      <c r="S103" s="127"/>
    </row>
    <row r="104" spans="1:19" s="10" customFormat="1" ht="13.5" customHeight="1">
      <c r="A104" s="24"/>
      <c r="B104" s="22"/>
      <c r="C104" s="22"/>
      <c r="D104" s="77" t="s">
        <v>105</v>
      </c>
      <c r="E104" s="22"/>
      <c r="F104" s="97"/>
      <c r="G104" s="75"/>
      <c r="H104" s="75"/>
      <c r="I104" s="23"/>
      <c r="J104" s="114"/>
      <c r="K104" s="108"/>
      <c r="L104" s="110"/>
      <c r="M104" s="45"/>
      <c r="N104" s="45"/>
      <c r="O104" s="143"/>
      <c r="P104" s="45"/>
      <c r="Q104" s="119"/>
      <c r="R104" s="49"/>
      <c r="S104" s="49"/>
    </row>
    <row r="105" spans="1:19" s="10" customFormat="1" ht="13.5" customHeight="1">
      <c r="A105" s="24"/>
      <c r="B105" s="22"/>
      <c r="C105" s="22"/>
      <c r="D105" s="77" t="s">
        <v>109</v>
      </c>
      <c r="E105" s="22"/>
      <c r="F105" s="97">
        <v>2.2799999999999998</v>
      </c>
      <c r="G105" s="75"/>
      <c r="H105" s="75"/>
      <c r="I105" s="23"/>
      <c r="L105" s="110"/>
      <c r="M105" s="45"/>
      <c r="N105" s="45"/>
      <c r="O105" s="143"/>
      <c r="P105" s="45"/>
      <c r="Q105" s="119"/>
      <c r="R105" s="162"/>
      <c r="S105" s="49"/>
    </row>
    <row r="106" spans="1:19" s="10" customFormat="1" ht="13.5" customHeight="1">
      <c r="A106" s="163" t="s">
        <v>159</v>
      </c>
      <c r="B106" s="164"/>
      <c r="C106" s="164"/>
      <c r="D106" s="165" t="s">
        <v>106</v>
      </c>
      <c r="E106" s="166" t="s">
        <v>22</v>
      </c>
      <c r="F106" s="167">
        <f>F103</f>
        <v>2.2799999999999998</v>
      </c>
      <c r="G106" s="53"/>
      <c r="H106" s="97">
        <f>F106*G106</f>
        <v>0</v>
      </c>
      <c r="I106" s="23"/>
      <c r="L106" s="110"/>
      <c r="M106" s="45"/>
      <c r="N106" s="45"/>
      <c r="O106" s="143"/>
      <c r="P106" s="45"/>
      <c r="Q106" s="119"/>
      <c r="R106" s="162"/>
      <c r="S106" s="49"/>
    </row>
    <row r="107" spans="1:19" s="10" customFormat="1" ht="13.5" customHeight="1">
      <c r="A107" s="163" t="s">
        <v>160</v>
      </c>
      <c r="B107" s="164"/>
      <c r="C107" s="164"/>
      <c r="D107" s="165" t="s">
        <v>107</v>
      </c>
      <c r="E107" s="166" t="s">
        <v>22</v>
      </c>
      <c r="F107" s="167">
        <f>F106</f>
        <v>2.2799999999999998</v>
      </c>
      <c r="G107" s="53"/>
      <c r="H107" s="97">
        <f>F107*G107</f>
        <v>0</v>
      </c>
      <c r="I107" s="23"/>
      <c r="L107" s="110"/>
      <c r="M107" s="45"/>
      <c r="N107" s="45"/>
      <c r="O107" s="143"/>
      <c r="P107" s="45"/>
      <c r="Q107" s="119"/>
      <c r="R107" s="49"/>
      <c r="S107" s="49"/>
    </row>
    <row r="108" spans="1:19" s="10" customFormat="1" ht="13.5" customHeight="1">
      <c r="A108" s="163" t="s">
        <v>161</v>
      </c>
      <c r="B108" s="164"/>
      <c r="C108" s="164"/>
      <c r="D108" s="165" t="s">
        <v>108</v>
      </c>
      <c r="E108" s="166" t="s">
        <v>22</v>
      </c>
      <c r="F108" s="167">
        <f>F107</f>
        <v>2.2799999999999998</v>
      </c>
      <c r="G108" s="53"/>
      <c r="H108" s="97">
        <f>F108*G108</f>
        <v>0</v>
      </c>
      <c r="I108" s="23"/>
      <c r="L108" s="110"/>
      <c r="M108" s="45"/>
      <c r="N108" s="45"/>
      <c r="O108" s="143"/>
      <c r="P108" s="45"/>
      <c r="Q108" s="119"/>
      <c r="R108" s="49"/>
      <c r="S108" s="49"/>
    </row>
    <row r="109" spans="1:19" s="10" customFormat="1" ht="13.5" customHeight="1">
      <c r="A109" s="24">
        <v>41</v>
      </c>
      <c r="B109" s="96" t="s">
        <v>85</v>
      </c>
      <c r="C109" s="22" t="s">
        <v>86</v>
      </c>
      <c r="D109" s="22" t="s">
        <v>39</v>
      </c>
      <c r="E109" s="22" t="s">
        <v>22</v>
      </c>
      <c r="F109" s="74">
        <f>F110</f>
        <v>360.48</v>
      </c>
      <c r="G109" s="161">
        <f>SUM(H111:H115)/F109</f>
        <v>0</v>
      </c>
      <c r="H109" s="75">
        <f>F109*G109</f>
        <v>0</v>
      </c>
      <c r="I109" s="23" t="s">
        <v>174</v>
      </c>
      <c r="J109" s="98"/>
      <c r="K109" s="168"/>
      <c r="L109" s="169"/>
      <c r="M109" s="170"/>
    </row>
    <row r="110" spans="1:19" s="95" customFormat="1" ht="39.75" customHeight="1">
      <c r="A110" s="171"/>
      <c r="B110" s="172"/>
      <c r="C110" s="173"/>
      <c r="D110" s="77" t="s">
        <v>194</v>
      </c>
      <c r="E110" s="77"/>
      <c r="F110" s="97">
        <f>180.24+180.24</f>
        <v>360.48</v>
      </c>
      <c r="G110" s="75"/>
      <c r="H110" s="75"/>
      <c r="I110" s="154"/>
      <c r="J110" s="174"/>
      <c r="K110" s="175"/>
      <c r="L110" s="176"/>
      <c r="M110" s="170"/>
    </row>
    <row r="111" spans="1:19" s="95" customFormat="1" ht="13.5" customHeight="1">
      <c r="A111" s="177" t="s">
        <v>219</v>
      </c>
      <c r="B111" s="22"/>
      <c r="C111" s="22"/>
      <c r="D111" s="77" t="s">
        <v>87</v>
      </c>
      <c r="E111" s="159" t="s">
        <v>22</v>
      </c>
      <c r="F111" s="97">
        <f>F109</f>
        <v>360.48</v>
      </c>
      <c r="G111" s="53"/>
      <c r="H111" s="97">
        <f t="shared" ref="H111:H115" si="0">F111*G111</f>
        <v>0</v>
      </c>
      <c r="I111" s="154"/>
      <c r="J111" s="98"/>
      <c r="K111" s="98"/>
      <c r="L111" s="178"/>
      <c r="M111" s="170"/>
    </row>
    <row r="112" spans="1:19" s="95" customFormat="1" ht="13.5" customHeight="1">
      <c r="A112" s="177" t="s">
        <v>220</v>
      </c>
      <c r="B112" s="22"/>
      <c r="C112" s="22"/>
      <c r="D112" s="77" t="s">
        <v>88</v>
      </c>
      <c r="E112" s="159" t="s">
        <v>22</v>
      </c>
      <c r="F112" s="97">
        <f>F111</f>
        <v>360.48</v>
      </c>
      <c r="G112" s="53"/>
      <c r="H112" s="97">
        <f t="shared" si="0"/>
        <v>0</v>
      </c>
      <c r="I112" s="154"/>
      <c r="J112" s="98"/>
      <c r="K112" s="93"/>
      <c r="L112" s="170"/>
      <c r="M112" s="170"/>
    </row>
    <row r="113" spans="1:13" s="95" customFormat="1" ht="13.5" customHeight="1">
      <c r="A113" s="177" t="s">
        <v>221</v>
      </c>
      <c r="B113" s="22"/>
      <c r="C113" s="22"/>
      <c r="D113" s="77" t="s">
        <v>89</v>
      </c>
      <c r="E113" s="159" t="s">
        <v>22</v>
      </c>
      <c r="F113" s="97">
        <f>F112</f>
        <v>360.48</v>
      </c>
      <c r="G113" s="53"/>
      <c r="H113" s="97">
        <f t="shared" si="0"/>
        <v>0</v>
      </c>
      <c r="I113" s="154"/>
      <c r="J113" s="98"/>
      <c r="K113" s="93"/>
      <c r="L113" s="170"/>
      <c r="M113" s="170"/>
    </row>
    <row r="114" spans="1:13" s="95" customFormat="1" ht="13.5" customHeight="1">
      <c r="A114" s="177" t="s">
        <v>222</v>
      </c>
      <c r="B114" s="22"/>
      <c r="C114" s="22"/>
      <c r="D114" s="77" t="s">
        <v>176</v>
      </c>
      <c r="E114" s="159" t="s">
        <v>22</v>
      </c>
      <c r="F114" s="97">
        <f>F113</f>
        <v>360.48</v>
      </c>
      <c r="G114" s="53"/>
      <c r="H114" s="97">
        <f t="shared" si="0"/>
        <v>0</v>
      </c>
      <c r="I114" s="154"/>
      <c r="J114" s="98"/>
      <c r="K114" s="93"/>
      <c r="L114" s="170"/>
      <c r="M114" s="170"/>
    </row>
    <row r="115" spans="1:13" s="95" customFormat="1" ht="13.5" customHeight="1">
      <c r="A115" s="177" t="s">
        <v>223</v>
      </c>
      <c r="B115" s="22"/>
      <c r="C115" s="22"/>
      <c r="D115" s="77" t="s">
        <v>90</v>
      </c>
      <c r="E115" s="159" t="s">
        <v>22</v>
      </c>
      <c r="F115" s="97">
        <f>F114</f>
        <v>360.48</v>
      </c>
      <c r="G115" s="53"/>
      <c r="H115" s="97">
        <f t="shared" si="0"/>
        <v>0</v>
      </c>
      <c r="I115" s="154"/>
      <c r="J115" s="98"/>
      <c r="K115" s="93"/>
      <c r="L115" s="170"/>
      <c r="M115" s="170"/>
    </row>
    <row r="116" spans="1:13" s="93" customFormat="1" ht="13.5" customHeight="1">
      <c r="A116" s="24"/>
      <c r="B116" s="24"/>
      <c r="C116" s="17" t="s">
        <v>40</v>
      </c>
      <c r="D116" s="17" t="s">
        <v>41</v>
      </c>
      <c r="E116" s="17"/>
      <c r="F116" s="25"/>
      <c r="G116" s="20"/>
      <c r="H116" s="20">
        <f>SUM(H117:H119)</f>
        <v>0</v>
      </c>
      <c r="I116" s="154"/>
    </row>
    <row r="117" spans="1:13" ht="13.5" customHeight="1">
      <c r="A117" s="94" t="s">
        <v>224</v>
      </c>
      <c r="B117" s="179" t="s">
        <v>187</v>
      </c>
      <c r="C117" s="164" t="s">
        <v>188</v>
      </c>
      <c r="D117" s="164" t="s">
        <v>189</v>
      </c>
      <c r="E117" s="22" t="s">
        <v>27</v>
      </c>
      <c r="F117" s="74">
        <v>813.25800000000004</v>
      </c>
      <c r="G117" s="71"/>
      <c r="H117" s="75">
        <f>F117*G117</f>
        <v>0</v>
      </c>
      <c r="I117" s="180" t="s">
        <v>190</v>
      </c>
    </row>
    <row r="118" spans="1:13" ht="13.5" customHeight="1">
      <c r="A118" s="24">
        <v>43</v>
      </c>
      <c r="B118" s="22" t="s">
        <v>42</v>
      </c>
      <c r="C118" s="22" t="s">
        <v>43</v>
      </c>
      <c r="D118" s="22" t="s">
        <v>44</v>
      </c>
      <c r="E118" s="22" t="s">
        <v>15</v>
      </c>
      <c r="F118" s="74">
        <f>F119</f>
        <v>20</v>
      </c>
      <c r="G118" s="71"/>
      <c r="H118" s="75">
        <f>F118*G118</f>
        <v>0</v>
      </c>
      <c r="I118" s="23" t="s">
        <v>173</v>
      </c>
    </row>
    <row r="119" spans="1:13" ht="27" customHeight="1">
      <c r="A119" s="24"/>
      <c r="B119" s="22"/>
      <c r="C119" s="150"/>
      <c r="D119" s="77" t="s">
        <v>45</v>
      </c>
      <c r="E119" s="150"/>
      <c r="F119" s="151">
        <v>20</v>
      </c>
      <c r="G119" s="152"/>
      <c r="H119" s="152"/>
      <c r="I119" s="153"/>
    </row>
    <row r="120" spans="1:13" ht="21" customHeight="1">
      <c r="A120" s="24"/>
      <c r="B120" s="24"/>
      <c r="C120" s="17" t="s">
        <v>46</v>
      </c>
      <c r="D120" s="17" t="s">
        <v>47</v>
      </c>
      <c r="E120" s="17"/>
      <c r="F120" s="25"/>
      <c r="G120" s="20"/>
      <c r="H120" s="20">
        <f>H121</f>
        <v>0</v>
      </c>
      <c r="I120" s="153"/>
      <c r="J120" s="93"/>
    </row>
    <row r="121" spans="1:13" ht="13.5" customHeight="1">
      <c r="A121" s="24"/>
      <c r="B121" s="24"/>
      <c r="C121" s="17" t="s">
        <v>48</v>
      </c>
      <c r="D121" s="17" t="s">
        <v>49</v>
      </c>
      <c r="E121" s="17"/>
      <c r="F121" s="25"/>
      <c r="G121" s="20"/>
      <c r="H121" s="20">
        <f>SUM(H122:H128)</f>
        <v>0</v>
      </c>
      <c r="I121" s="154"/>
      <c r="J121" s="93"/>
    </row>
    <row r="122" spans="1:13" ht="13.5" customHeight="1">
      <c r="A122" s="24">
        <v>44</v>
      </c>
      <c r="B122" s="96" t="s">
        <v>82</v>
      </c>
      <c r="C122" s="22">
        <v>230170004</v>
      </c>
      <c r="D122" s="22" t="s">
        <v>83</v>
      </c>
      <c r="E122" s="22" t="s">
        <v>50</v>
      </c>
      <c r="F122" s="146">
        <f>F123</f>
        <v>1</v>
      </c>
      <c r="G122" s="71"/>
      <c r="H122" s="75">
        <f>F122*G122</f>
        <v>0</v>
      </c>
      <c r="I122" s="23" t="s">
        <v>173</v>
      </c>
      <c r="J122" s="93"/>
    </row>
    <row r="123" spans="1:13" ht="13.5" customHeight="1">
      <c r="A123" s="24"/>
      <c r="B123" s="24"/>
      <c r="C123" s="77"/>
      <c r="D123" s="77" t="s">
        <v>51</v>
      </c>
      <c r="E123" s="77"/>
      <c r="F123" s="151">
        <v>1</v>
      </c>
      <c r="G123" s="80"/>
      <c r="H123" s="80"/>
      <c r="I123" s="181"/>
      <c r="J123" s="93"/>
    </row>
    <row r="124" spans="1:13" ht="13.5" customHeight="1">
      <c r="A124" s="24"/>
      <c r="B124" s="24"/>
      <c r="C124" s="77"/>
      <c r="D124" s="77" t="s">
        <v>52</v>
      </c>
      <c r="E124" s="77"/>
      <c r="F124" s="151"/>
      <c r="G124" s="80"/>
      <c r="H124" s="80"/>
      <c r="I124" s="181"/>
      <c r="J124" s="93"/>
    </row>
    <row r="125" spans="1:13" ht="13.5" customHeight="1">
      <c r="A125" s="24">
        <v>45</v>
      </c>
      <c r="B125" s="96" t="s">
        <v>82</v>
      </c>
      <c r="C125" s="22">
        <v>230170014</v>
      </c>
      <c r="D125" s="22" t="s">
        <v>62</v>
      </c>
      <c r="E125" s="22" t="s">
        <v>19</v>
      </c>
      <c r="F125" s="146">
        <f>F126</f>
        <v>118.4</v>
      </c>
      <c r="G125" s="71"/>
      <c r="H125" s="75">
        <f>F125*G125</f>
        <v>0</v>
      </c>
      <c r="I125" s="23" t="s">
        <v>173</v>
      </c>
      <c r="J125" s="93"/>
    </row>
    <row r="126" spans="1:13" ht="13.5" customHeight="1">
      <c r="A126" s="24"/>
      <c r="B126" s="24"/>
      <c r="C126" s="77"/>
      <c r="D126" s="77" t="s">
        <v>151</v>
      </c>
      <c r="E126" s="77"/>
      <c r="F126" s="151">
        <f>12.2+13.9+9+2.6+5.5+9+13.8+10.7+9+3.1+22.2+2+5.4</f>
        <v>118.4</v>
      </c>
      <c r="G126" s="80"/>
      <c r="H126" s="80"/>
      <c r="I126" s="181"/>
      <c r="J126" s="93"/>
    </row>
    <row r="127" spans="1:13" ht="13.5" customHeight="1">
      <c r="A127" s="24">
        <v>46</v>
      </c>
      <c r="B127" s="22" t="s">
        <v>42</v>
      </c>
      <c r="C127" s="22" t="s">
        <v>43</v>
      </c>
      <c r="D127" s="22" t="s">
        <v>44</v>
      </c>
      <c r="E127" s="22" t="s">
        <v>15</v>
      </c>
      <c r="F127" s="74">
        <f>F128</f>
        <v>10</v>
      </c>
      <c r="G127" s="71"/>
      <c r="H127" s="75">
        <f>F127*G127</f>
        <v>0</v>
      </c>
      <c r="I127" s="23" t="s">
        <v>173</v>
      </c>
      <c r="J127" s="93"/>
    </row>
    <row r="128" spans="1:13" ht="27" customHeight="1">
      <c r="A128" s="24"/>
      <c r="B128" s="22"/>
      <c r="C128" s="150"/>
      <c r="D128" s="77" t="s">
        <v>45</v>
      </c>
      <c r="E128" s="150"/>
      <c r="F128" s="151">
        <v>10</v>
      </c>
      <c r="G128" s="152"/>
      <c r="H128" s="152"/>
      <c r="I128" s="153"/>
      <c r="J128" s="93"/>
    </row>
    <row r="129" spans="1:9" ht="21" customHeight="1">
      <c r="A129" s="27"/>
      <c r="B129" s="28"/>
      <c r="C129" s="28"/>
      <c r="D129" s="28" t="s">
        <v>53</v>
      </c>
      <c r="E129" s="28"/>
      <c r="F129" s="29"/>
      <c r="G129" s="30"/>
      <c r="H129" s="30">
        <f>H120+H9</f>
        <v>0</v>
      </c>
      <c r="I129" s="10"/>
    </row>
    <row r="130" spans="1:9">
      <c r="A130" s="31"/>
      <c r="B130" s="31"/>
      <c r="C130" s="32"/>
      <c r="D130" s="32"/>
      <c r="E130" s="33"/>
      <c r="F130" s="34"/>
      <c r="G130" s="35"/>
      <c r="H130" s="35"/>
      <c r="I130" s="36"/>
    </row>
    <row r="131" spans="1:9" ht="13.5" customHeight="1">
      <c r="A131" s="86" t="s">
        <v>54</v>
      </c>
      <c r="B131" s="87"/>
      <c r="C131" s="88"/>
      <c r="D131" s="37" t="s">
        <v>95</v>
      </c>
      <c r="E131" s="38"/>
      <c r="F131" s="39"/>
      <c r="G131" s="40"/>
      <c r="H131" s="41">
        <f>H129</f>
        <v>0</v>
      </c>
      <c r="I131" s="42"/>
    </row>
    <row r="132" spans="1:9" ht="13.5" customHeight="1">
      <c r="A132" s="43"/>
      <c r="B132" s="44"/>
      <c r="C132" s="44"/>
      <c r="D132" s="45"/>
      <c r="E132" s="46"/>
      <c r="F132" s="47"/>
      <c r="G132" s="48"/>
      <c r="H132" s="49"/>
      <c r="I132" s="10"/>
    </row>
    <row r="133" spans="1:9" ht="13.5" customHeight="1">
      <c r="A133" s="50" t="s">
        <v>55</v>
      </c>
      <c r="B133" s="50"/>
      <c r="C133" s="50"/>
      <c r="D133" s="50"/>
      <c r="E133" s="50"/>
      <c r="F133" s="50"/>
      <c r="G133" s="50"/>
      <c r="H133" s="50"/>
      <c r="I133" s="50"/>
    </row>
    <row r="134" spans="1:9" ht="27" customHeight="1">
      <c r="A134" s="85" t="s">
        <v>56</v>
      </c>
      <c r="B134" s="85"/>
      <c r="C134" s="85"/>
      <c r="D134" s="85"/>
      <c r="E134" s="85"/>
      <c r="F134" s="85"/>
      <c r="G134" s="85"/>
      <c r="H134" s="50"/>
      <c r="I134" s="10"/>
    </row>
    <row r="135" spans="1:9" ht="93.75" customHeight="1">
      <c r="A135" s="85" t="s">
        <v>57</v>
      </c>
      <c r="B135" s="85"/>
      <c r="C135" s="85"/>
      <c r="D135" s="85"/>
      <c r="E135" s="85"/>
      <c r="F135" s="85"/>
      <c r="G135" s="85"/>
      <c r="H135" s="50"/>
      <c r="I135" s="50"/>
    </row>
    <row r="136" spans="1:9" ht="13.5" customHeight="1">
      <c r="A136" s="85" t="s">
        <v>58</v>
      </c>
      <c r="B136" s="85"/>
      <c r="C136" s="85"/>
      <c r="D136" s="85"/>
      <c r="E136" s="85"/>
      <c r="F136" s="85"/>
      <c r="G136" s="85"/>
      <c r="H136" s="51"/>
      <c r="I136" s="52"/>
    </row>
    <row r="137" spans="1:9" ht="13.5" customHeight="1">
      <c r="A137" s="85" t="s">
        <v>59</v>
      </c>
      <c r="B137" s="85"/>
      <c r="C137" s="85"/>
      <c r="D137" s="85"/>
      <c r="E137" s="85"/>
      <c r="F137" s="85"/>
      <c r="G137" s="85"/>
      <c r="H137" s="51"/>
      <c r="I137" s="52"/>
    </row>
  </sheetData>
  <sheetProtection password="CAD9" sheet="1" objects="1" scenarios="1"/>
  <mergeCells count="8">
    <mergeCell ref="A2:I2"/>
    <mergeCell ref="A3:D3"/>
    <mergeCell ref="A136:G136"/>
    <mergeCell ref="A137:G137"/>
    <mergeCell ref="A131:C131"/>
    <mergeCell ref="A4:D4"/>
    <mergeCell ref="A134:G134"/>
    <mergeCell ref="A135:G13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3" fitToHeight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92"/>
  <sheetViews>
    <sheetView zoomScaleNormal="100" workbookViewId="0"/>
  </sheetViews>
  <sheetFormatPr defaultRowHeight="15"/>
  <cols>
    <col min="1" max="1" width="4.140625" style="91" customWidth="1"/>
    <col min="2" max="2" width="4.28515625" style="91" customWidth="1"/>
    <col min="3" max="3" width="14.42578125" style="91" customWidth="1"/>
    <col min="4" max="4" width="65" style="91" customWidth="1"/>
    <col min="5" max="5" width="6.7109375" style="91" customWidth="1"/>
    <col min="6" max="6" width="10.140625" style="91" customWidth="1"/>
    <col min="7" max="7" width="11.7109375" style="91" customWidth="1"/>
    <col min="8" max="8" width="15.7109375" style="91" customWidth="1"/>
    <col min="9" max="9" width="17.28515625" style="91" customWidth="1"/>
    <col min="10" max="16384" width="9.140625" style="91"/>
  </cols>
  <sheetData>
    <row r="1" spans="1:10" ht="18">
      <c r="A1" s="1" t="s">
        <v>227</v>
      </c>
      <c r="B1" s="2"/>
      <c r="C1" s="2"/>
      <c r="D1" s="9"/>
      <c r="E1" s="9"/>
      <c r="F1" s="9"/>
      <c r="G1" s="9"/>
      <c r="H1" s="9"/>
      <c r="I1" s="9"/>
    </row>
    <row r="2" spans="1:10" s="70" customFormat="1" ht="13.5" customHeight="1">
      <c r="A2" s="83" t="s">
        <v>92</v>
      </c>
      <c r="B2" s="84"/>
      <c r="C2" s="84"/>
      <c r="D2" s="84"/>
      <c r="E2" s="84"/>
      <c r="F2" s="84"/>
      <c r="G2" s="84"/>
      <c r="H2" s="84"/>
      <c r="I2" s="84"/>
    </row>
    <row r="3" spans="1:10" ht="13.5" customHeight="1">
      <c r="A3" s="83" t="s">
        <v>177</v>
      </c>
      <c r="B3" s="90"/>
      <c r="C3" s="90"/>
      <c r="D3" s="90"/>
      <c r="E3" s="3"/>
      <c r="F3" s="4"/>
      <c r="G3" s="4"/>
      <c r="H3" s="10"/>
      <c r="I3" s="10"/>
    </row>
    <row r="4" spans="1:10" ht="13.5" customHeight="1">
      <c r="A4" s="83" t="s">
        <v>162</v>
      </c>
      <c r="B4" s="90"/>
      <c r="C4" s="90"/>
      <c r="D4" s="90"/>
      <c r="E4" s="3"/>
      <c r="F4" s="4"/>
      <c r="G4" s="4"/>
      <c r="H4" s="10"/>
      <c r="I4" s="10"/>
    </row>
    <row r="5" spans="1:10">
      <c r="A5" s="3" t="s">
        <v>98</v>
      </c>
      <c r="B5" s="3"/>
      <c r="C5" s="3"/>
      <c r="D5" s="3"/>
      <c r="E5" s="3"/>
      <c r="F5" s="4"/>
      <c r="G5" s="4"/>
      <c r="H5" s="10"/>
      <c r="I5" s="10"/>
    </row>
    <row r="6" spans="1:10">
      <c r="A6" s="4"/>
      <c r="B6" s="4"/>
      <c r="C6" s="4"/>
      <c r="D6" s="54"/>
      <c r="E6" s="5"/>
      <c r="F6" s="4"/>
      <c r="G6" s="4"/>
      <c r="H6" s="4"/>
      <c r="I6" s="11"/>
    </row>
    <row r="7" spans="1:10" ht="22.5">
      <c r="A7" s="6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6" t="s">
        <v>5</v>
      </c>
      <c r="G7" s="6" t="s">
        <v>6</v>
      </c>
      <c r="H7" s="7" t="s">
        <v>7</v>
      </c>
      <c r="I7" s="8" t="s">
        <v>8</v>
      </c>
    </row>
    <row r="8" spans="1:10">
      <c r="A8" s="6" t="s">
        <v>9</v>
      </c>
      <c r="B8" s="6" t="s">
        <v>10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7">
        <v>8</v>
      </c>
      <c r="I8" s="8">
        <v>9</v>
      </c>
    </row>
    <row r="9" spans="1:10" ht="21" customHeight="1">
      <c r="A9" s="12"/>
      <c r="B9" s="13"/>
      <c r="C9" s="13" t="s">
        <v>11</v>
      </c>
      <c r="D9" s="13" t="s">
        <v>12</v>
      </c>
      <c r="E9" s="13"/>
      <c r="F9" s="14"/>
      <c r="G9" s="15"/>
      <c r="H9" s="15">
        <f>H10+H43+H47+H63+H71</f>
        <v>0</v>
      </c>
      <c r="I9" s="10"/>
    </row>
    <row r="10" spans="1:10" ht="13.5" customHeight="1">
      <c r="A10" s="16"/>
      <c r="B10" s="16"/>
      <c r="C10" s="17" t="s">
        <v>9</v>
      </c>
      <c r="D10" s="17" t="s">
        <v>13</v>
      </c>
      <c r="E10" s="18"/>
      <c r="F10" s="19"/>
      <c r="G10" s="20"/>
      <c r="H10" s="20">
        <f>SUM(H11:H42)</f>
        <v>0</v>
      </c>
      <c r="I10" s="21"/>
    </row>
    <row r="11" spans="1:10" ht="13.5" customHeight="1">
      <c r="A11" s="24">
        <v>1</v>
      </c>
      <c r="B11" s="22">
        <v>221</v>
      </c>
      <c r="C11" s="22">
        <v>115101201</v>
      </c>
      <c r="D11" s="22" t="s">
        <v>14</v>
      </c>
      <c r="E11" s="22" t="s">
        <v>15</v>
      </c>
      <c r="F11" s="92">
        <v>8</v>
      </c>
      <c r="G11" s="71"/>
      <c r="H11" s="75">
        <f>F11*G11</f>
        <v>0</v>
      </c>
      <c r="I11" s="23" t="s">
        <v>173</v>
      </c>
      <c r="J11" s="93"/>
    </row>
    <row r="12" spans="1:10" ht="13.5" customHeight="1">
      <c r="A12" s="24">
        <v>2</v>
      </c>
      <c r="B12" s="22">
        <v>221</v>
      </c>
      <c r="C12" s="22">
        <v>115101301</v>
      </c>
      <c r="D12" s="22" t="s">
        <v>16</v>
      </c>
      <c r="E12" s="22" t="s">
        <v>17</v>
      </c>
      <c r="F12" s="92">
        <v>1</v>
      </c>
      <c r="G12" s="71"/>
      <c r="H12" s="75">
        <f>F12*G12</f>
        <v>0</v>
      </c>
      <c r="I12" s="23" t="s">
        <v>173</v>
      </c>
      <c r="J12" s="93"/>
    </row>
    <row r="13" spans="1:10" ht="13.5" customHeight="1">
      <c r="A13" s="24">
        <v>3</v>
      </c>
      <c r="B13" s="22" t="s">
        <v>18</v>
      </c>
      <c r="C13" s="22">
        <v>119001401</v>
      </c>
      <c r="D13" s="22" t="s">
        <v>63</v>
      </c>
      <c r="E13" s="22" t="s">
        <v>19</v>
      </c>
      <c r="F13" s="74">
        <v>4</v>
      </c>
      <c r="G13" s="71"/>
      <c r="H13" s="75">
        <f>F13*G13</f>
        <v>0</v>
      </c>
      <c r="I13" s="23" t="s">
        <v>173</v>
      </c>
      <c r="J13" s="93"/>
    </row>
    <row r="14" spans="1:10" ht="13.5" customHeight="1">
      <c r="A14" s="24">
        <v>4</v>
      </c>
      <c r="B14" s="22" t="s">
        <v>18</v>
      </c>
      <c r="C14" s="22">
        <v>119001421</v>
      </c>
      <c r="D14" s="22" t="s">
        <v>20</v>
      </c>
      <c r="E14" s="22" t="s">
        <v>19</v>
      </c>
      <c r="F14" s="74">
        <v>6</v>
      </c>
      <c r="G14" s="71"/>
      <c r="H14" s="75">
        <f>F14*G14</f>
        <v>0</v>
      </c>
      <c r="I14" s="23" t="s">
        <v>173</v>
      </c>
      <c r="J14" s="93"/>
    </row>
    <row r="15" spans="1:10" s="182" customFormat="1" ht="13.5" customHeight="1">
      <c r="A15" s="24">
        <v>5</v>
      </c>
      <c r="B15" s="22" t="s">
        <v>18</v>
      </c>
      <c r="C15" s="22">
        <v>130001101</v>
      </c>
      <c r="D15" s="22" t="s">
        <v>21</v>
      </c>
      <c r="E15" s="22" t="s">
        <v>22</v>
      </c>
      <c r="F15" s="74">
        <f>F16</f>
        <v>11.792000000000002</v>
      </c>
      <c r="G15" s="71"/>
      <c r="H15" s="75">
        <f>F15*G15</f>
        <v>0</v>
      </c>
      <c r="I15" s="23" t="s">
        <v>173</v>
      </c>
    </row>
    <row r="16" spans="1:10" s="182" customFormat="1" ht="13.5" customHeight="1">
      <c r="A16" s="24"/>
      <c r="B16" s="22"/>
      <c r="C16" s="77"/>
      <c r="D16" s="77" t="s">
        <v>196</v>
      </c>
      <c r="E16" s="77"/>
      <c r="F16" s="97">
        <f>(58.96+58.96)*0.1</f>
        <v>11.792000000000002</v>
      </c>
      <c r="G16" s="80"/>
      <c r="H16" s="80"/>
      <c r="I16" s="23"/>
    </row>
    <row r="17" spans="1:9" s="182" customFormat="1" ht="13.5" customHeight="1">
      <c r="A17" s="24">
        <v>6</v>
      </c>
      <c r="B17" s="22" t="s">
        <v>18</v>
      </c>
      <c r="C17" s="22">
        <v>132201201</v>
      </c>
      <c r="D17" s="22" t="s">
        <v>64</v>
      </c>
      <c r="E17" s="22" t="s">
        <v>22</v>
      </c>
      <c r="F17" s="74">
        <f>SUM(F18:F19)</f>
        <v>58.96200000000001</v>
      </c>
      <c r="G17" s="71"/>
      <c r="H17" s="75">
        <f>F17*G17</f>
        <v>0</v>
      </c>
      <c r="I17" s="23" t="s">
        <v>173</v>
      </c>
    </row>
    <row r="18" spans="1:9" s="182" customFormat="1" ht="28.5" customHeight="1">
      <c r="A18" s="24"/>
      <c r="B18" s="22"/>
      <c r="C18" s="77"/>
      <c r="D18" s="77" t="s">
        <v>195</v>
      </c>
      <c r="E18" s="77"/>
      <c r="F18" s="97">
        <f>(2+3.1+16.6+9.1)*1.1*2.3*0.5</f>
        <v>38.96200000000001</v>
      </c>
      <c r="G18" s="80"/>
      <c r="H18" s="80"/>
      <c r="I18" s="23"/>
    </row>
    <row r="19" spans="1:9" s="182" customFormat="1" ht="13.5" customHeight="1">
      <c r="A19" s="24"/>
      <c r="B19" s="22"/>
      <c r="C19" s="77"/>
      <c r="D19" s="77" t="s">
        <v>163</v>
      </c>
      <c r="E19" s="77"/>
      <c r="F19" s="97">
        <f>2*2*2.5*4*0.5</f>
        <v>20</v>
      </c>
      <c r="G19" s="80"/>
      <c r="H19" s="80"/>
      <c r="I19" s="23"/>
    </row>
    <row r="20" spans="1:9" s="182" customFormat="1" ht="13.5" customHeight="1">
      <c r="A20" s="24">
        <v>7</v>
      </c>
      <c r="B20" s="22" t="s">
        <v>18</v>
      </c>
      <c r="C20" s="22">
        <v>132201209</v>
      </c>
      <c r="D20" s="22" t="s">
        <v>23</v>
      </c>
      <c r="E20" s="22" t="s">
        <v>22</v>
      </c>
      <c r="F20" s="74">
        <f>SUM(F21)</f>
        <v>29.48</v>
      </c>
      <c r="G20" s="71"/>
      <c r="H20" s="75">
        <f>F20*G20</f>
        <v>0</v>
      </c>
      <c r="I20" s="23" t="s">
        <v>173</v>
      </c>
    </row>
    <row r="21" spans="1:9" s="182" customFormat="1" ht="13.5" customHeight="1">
      <c r="A21" s="24"/>
      <c r="B21" s="22"/>
      <c r="C21" s="77"/>
      <c r="D21" s="77" t="s">
        <v>197</v>
      </c>
      <c r="E21" s="77"/>
      <c r="F21" s="97">
        <f>58.96*0.5</f>
        <v>29.48</v>
      </c>
      <c r="G21" s="80"/>
      <c r="H21" s="80"/>
      <c r="I21" s="23"/>
    </row>
    <row r="22" spans="1:9" s="182" customFormat="1" ht="13.5" customHeight="1">
      <c r="A22" s="24">
        <v>8</v>
      </c>
      <c r="B22" s="22" t="s">
        <v>18</v>
      </c>
      <c r="C22" s="22">
        <v>132301201</v>
      </c>
      <c r="D22" s="22" t="s">
        <v>65</v>
      </c>
      <c r="E22" s="22" t="s">
        <v>22</v>
      </c>
      <c r="F22" s="74">
        <f>SUM(F23:F24)</f>
        <v>58.96200000000001</v>
      </c>
      <c r="G22" s="71"/>
      <c r="H22" s="75">
        <f>F22*G22</f>
        <v>0</v>
      </c>
      <c r="I22" s="23" t="s">
        <v>173</v>
      </c>
    </row>
    <row r="23" spans="1:9" s="182" customFormat="1" ht="27" customHeight="1">
      <c r="A23" s="24"/>
      <c r="B23" s="22"/>
      <c r="C23" s="77"/>
      <c r="D23" s="77" t="s">
        <v>195</v>
      </c>
      <c r="E23" s="77"/>
      <c r="F23" s="97">
        <f>(2+3.1+16.6+9.1)*1.1*2.3*0.5</f>
        <v>38.96200000000001</v>
      </c>
      <c r="G23" s="80"/>
      <c r="H23" s="80"/>
      <c r="I23" s="23"/>
    </row>
    <row r="24" spans="1:9" s="182" customFormat="1" ht="13.5" customHeight="1">
      <c r="A24" s="24"/>
      <c r="B24" s="22"/>
      <c r="C24" s="77"/>
      <c r="D24" s="77" t="s">
        <v>163</v>
      </c>
      <c r="E24" s="77"/>
      <c r="F24" s="97">
        <f>2*2*2.5*4*0.5</f>
        <v>20</v>
      </c>
      <c r="G24" s="80"/>
      <c r="H24" s="80"/>
      <c r="I24" s="23"/>
    </row>
    <row r="25" spans="1:9" s="182" customFormat="1" ht="13.5" customHeight="1">
      <c r="A25" s="24">
        <v>9</v>
      </c>
      <c r="B25" s="22" t="s">
        <v>18</v>
      </c>
      <c r="C25" s="22">
        <v>132301209</v>
      </c>
      <c r="D25" s="22" t="s">
        <v>66</v>
      </c>
      <c r="E25" s="22" t="s">
        <v>22</v>
      </c>
      <c r="F25" s="74">
        <f>SUM(F26)</f>
        <v>29.48</v>
      </c>
      <c r="G25" s="71"/>
      <c r="H25" s="75">
        <f>F25*G25</f>
        <v>0</v>
      </c>
      <c r="I25" s="23" t="s">
        <v>173</v>
      </c>
    </row>
    <row r="26" spans="1:9" s="182" customFormat="1" ht="13.5" customHeight="1">
      <c r="A26" s="24"/>
      <c r="B26" s="22"/>
      <c r="C26" s="77"/>
      <c r="D26" s="77" t="s">
        <v>198</v>
      </c>
      <c r="E26" s="77"/>
      <c r="F26" s="97">
        <f>58.96*0.5</f>
        <v>29.48</v>
      </c>
      <c r="G26" s="80"/>
      <c r="H26" s="80"/>
      <c r="I26" s="23"/>
    </row>
    <row r="27" spans="1:9" s="182" customFormat="1" ht="13.5" customHeight="1">
      <c r="A27" s="24">
        <v>10</v>
      </c>
      <c r="B27" s="22" t="s">
        <v>18</v>
      </c>
      <c r="C27" s="22">
        <v>151101102</v>
      </c>
      <c r="D27" s="22" t="s">
        <v>69</v>
      </c>
      <c r="E27" s="22" t="s">
        <v>24</v>
      </c>
      <c r="F27" s="74">
        <f>SUM(F28:F29)</f>
        <v>177.34399999999999</v>
      </c>
      <c r="G27" s="71"/>
      <c r="H27" s="75">
        <f>F27*G27</f>
        <v>0</v>
      </c>
      <c r="I27" s="23" t="s">
        <v>173</v>
      </c>
    </row>
    <row r="28" spans="1:9" s="182" customFormat="1" ht="13.5" customHeight="1">
      <c r="A28" s="24"/>
      <c r="B28" s="22"/>
      <c r="C28" s="77"/>
      <c r="D28" s="77" t="s">
        <v>199</v>
      </c>
      <c r="E28" s="77"/>
      <c r="F28" s="97">
        <f>(2+3.1+16.6+9.1)*2.3*2*0.8</f>
        <v>113.34400000000001</v>
      </c>
      <c r="G28" s="80"/>
      <c r="H28" s="80"/>
      <c r="I28" s="23"/>
    </row>
    <row r="29" spans="1:9" s="182" customFormat="1" ht="13.5" customHeight="1">
      <c r="A29" s="24"/>
      <c r="B29" s="22"/>
      <c r="C29" s="77"/>
      <c r="D29" s="77" t="s">
        <v>164</v>
      </c>
      <c r="E29" s="77"/>
      <c r="F29" s="97">
        <f>(2*2.5*4)*4*0.8</f>
        <v>64</v>
      </c>
      <c r="G29" s="80"/>
      <c r="H29" s="80"/>
      <c r="I29" s="23"/>
    </row>
    <row r="30" spans="1:9" s="182" customFormat="1">
      <c r="A30" s="24">
        <v>11</v>
      </c>
      <c r="B30" s="22" t="s">
        <v>18</v>
      </c>
      <c r="C30" s="22">
        <v>151101112</v>
      </c>
      <c r="D30" s="22" t="s">
        <v>70</v>
      </c>
      <c r="E30" s="22" t="s">
        <v>24</v>
      </c>
      <c r="F30" s="74">
        <f>F27</f>
        <v>177.34399999999999</v>
      </c>
      <c r="G30" s="71"/>
      <c r="H30" s="75">
        <f>F30*G30</f>
        <v>0</v>
      </c>
      <c r="I30" s="23" t="s">
        <v>173</v>
      </c>
    </row>
    <row r="31" spans="1:9" s="182" customFormat="1" ht="13.5" customHeight="1">
      <c r="A31" s="24">
        <v>12</v>
      </c>
      <c r="B31" s="22" t="s">
        <v>18</v>
      </c>
      <c r="C31" s="22">
        <v>161101101</v>
      </c>
      <c r="D31" s="22" t="s">
        <v>61</v>
      </c>
      <c r="E31" s="22" t="s">
        <v>22</v>
      </c>
      <c r="F31" s="74">
        <f>SUM(F32)</f>
        <v>117.92</v>
      </c>
      <c r="G31" s="71"/>
      <c r="H31" s="75">
        <f>F31*G31</f>
        <v>0</v>
      </c>
      <c r="I31" s="23" t="s">
        <v>173</v>
      </c>
    </row>
    <row r="32" spans="1:9" s="182" customFormat="1" ht="13.5" customHeight="1">
      <c r="A32" s="24"/>
      <c r="B32" s="22"/>
      <c r="C32" s="77"/>
      <c r="D32" s="77" t="s">
        <v>201</v>
      </c>
      <c r="E32" s="77"/>
      <c r="F32" s="97">
        <f>58.96+58.96</f>
        <v>117.92</v>
      </c>
      <c r="G32" s="80"/>
      <c r="H32" s="80"/>
      <c r="I32" s="23"/>
    </row>
    <row r="33" spans="1:10" s="182" customFormat="1" ht="13.5" customHeight="1">
      <c r="A33" s="24">
        <v>13</v>
      </c>
      <c r="B33" s="22" t="s">
        <v>18</v>
      </c>
      <c r="C33" s="22">
        <v>174101101</v>
      </c>
      <c r="D33" s="22" t="s">
        <v>25</v>
      </c>
      <c r="E33" s="22" t="s">
        <v>22</v>
      </c>
      <c r="F33" s="74">
        <f>SUM(F34:F35)</f>
        <v>92.426000000000016</v>
      </c>
      <c r="G33" s="71"/>
      <c r="H33" s="75">
        <f>F33*G33</f>
        <v>0</v>
      </c>
      <c r="I33" s="23" t="s">
        <v>173</v>
      </c>
    </row>
    <row r="34" spans="1:10" s="182" customFormat="1" ht="13.5" customHeight="1">
      <c r="A34" s="24"/>
      <c r="B34" s="22"/>
      <c r="C34" s="77"/>
      <c r="D34" s="77" t="s">
        <v>203</v>
      </c>
      <c r="E34" s="77"/>
      <c r="F34" s="97">
        <f>(2+3.1+16.6+9.1)*1.1*(2.3-0.15-0.3)</f>
        <v>62.678000000000011</v>
      </c>
      <c r="G34" s="80"/>
      <c r="H34" s="80"/>
      <c r="I34" s="23"/>
    </row>
    <row r="35" spans="1:10" s="182" customFormat="1" ht="13.5" customHeight="1">
      <c r="A35" s="24"/>
      <c r="B35" s="22"/>
      <c r="C35" s="77"/>
      <c r="D35" s="77" t="s">
        <v>167</v>
      </c>
      <c r="E35" s="77"/>
      <c r="F35" s="97">
        <f>(20+20)-2*2*0.15*4-1.963*4</f>
        <v>29.748000000000001</v>
      </c>
      <c r="G35" s="80"/>
      <c r="H35" s="80"/>
      <c r="I35" s="23"/>
    </row>
    <row r="36" spans="1:10" s="170" customFormat="1" ht="13.5" customHeight="1">
      <c r="A36" s="99">
        <v>14</v>
      </c>
      <c r="B36" s="100">
        <v>583</v>
      </c>
      <c r="C36" s="100">
        <v>583439300</v>
      </c>
      <c r="D36" s="100" t="s">
        <v>26</v>
      </c>
      <c r="E36" s="100" t="s">
        <v>27</v>
      </c>
      <c r="F36" s="101">
        <f>SUM(F37:F38)</f>
        <v>184.86</v>
      </c>
      <c r="G36" s="72"/>
      <c r="H36" s="102">
        <f>F36*G36</f>
        <v>0</v>
      </c>
      <c r="I36" s="103" t="s">
        <v>173</v>
      </c>
    </row>
    <row r="37" spans="1:10" s="170" customFormat="1" ht="13.5" customHeight="1">
      <c r="A37" s="99"/>
      <c r="B37" s="100"/>
      <c r="C37" s="104"/>
      <c r="D37" s="104" t="s">
        <v>204</v>
      </c>
      <c r="E37" s="104"/>
      <c r="F37" s="105">
        <f>62.68*2</f>
        <v>125.36</v>
      </c>
      <c r="G37" s="106"/>
      <c r="H37" s="106"/>
      <c r="I37" s="103"/>
    </row>
    <row r="38" spans="1:10" s="170" customFormat="1" ht="13.5" customHeight="1">
      <c r="A38" s="99"/>
      <c r="B38" s="100"/>
      <c r="C38" s="104"/>
      <c r="D38" s="104" t="s">
        <v>168</v>
      </c>
      <c r="E38" s="104"/>
      <c r="F38" s="105">
        <f>29.75*2</f>
        <v>59.5</v>
      </c>
      <c r="G38" s="106"/>
      <c r="H38" s="106"/>
      <c r="I38" s="103"/>
    </row>
    <row r="39" spans="1:10" s="182" customFormat="1" ht="13.5" customHeight="1">
      <c r="A39" s="24">
        <v>15</v>
      </c>
      <c r="B39" s="22" t="s">
        <v>18</v>
      </c>
      <c r="C39" s="22">
        <v>175111101</v>
      </c>
      <c r="D39" s="22" t="s">
        <v>28</v>
      </c>
      <c r="E39" s="22" t="s">
        <v>22</v>
      </c>
      <c r="F39" s="74">
        <f>SUM(F40:F40)</f>
        <v>10.164000000000003</v>
      </c>
      <c r="G39" s="71"/>
      <c r="H39" s="75">
        <f>F39*G39</f>
        <v>0</v>
      </c>
      <c r="I39" s="23" t="s">
        <v>173</v>
      </c>
    </row>
    <row r="40" spans="1:10" s="182" customFormat="1" ht="13.5" customHeight="1">
      <c r="A40" s="24"/>
      <c r="B40" s="22"/>
      <c r="C40" s="77"/>
      <c r="D40" s="77" t="s">
        <v>205</v>
      </c>
      <c r="E40" s="77"/>
      <c r="F40" s="97">
        <f>(2+3.1+16.6+9.1)*1.1*0.3</f>
        <v>10.164000000000003</v>
      </c>
      <c r="G40" s="80"/>
      <c r="H40" s="80"/>
      <c r="I40" s="23"/>
    </row>
    <row r="41" spans="1:10" s="182" customFormat="1" ht="13.5" customHeight="1">
      <c r="A41" s="99">
        <v>16</v>
      </c>
      <c r="B41" s="100">
        <v>583</v>
      </c>
      <c r="C41" s="100">
        <v>583438710</v>
      </c>
      <c r="D41" s="100" t="s">
        <v>29</v>
      </c>
      <c r="E41" s="100" t="s">
        <v>27</v>
      </c>
      <c r="F41" s="101">
        <f>SUM(F42:F42)</f>
        <v>20.260000000000002</v>
      </c>
      <c r="G41" s="72"/>
      <c r="H41" s="102">
        <f>F41*G41</f>
        <v>0</v>
      </c>
      <c r="I41" s="103" t="s">
        <v>173</v>
      </c>
    </row>
    <row r="42" spans="1:10" s="182" customFormat="1" ht="13.5" customHeight="1">
      <c r="A42" s="99"/>
      <c r="B42" s="100"/>
      <c r="C42" s="104"/>
      <c r="D42" s="104" t="s">
        <v>166</v>
      </c>
      <c r="E42" s="104"/>
      <c r="F42" s="105">
        <f>10.13*2</f>
        <v>20.260000000000002</v>
      </c>
      <c r="G42" s="106"/>
      <c r="H42" s="106"/>
      <c r="I42" s="103"/>
    </row>
    <row r="43" spans="1:10" s="182" customFormat="1" ht="13.5" customHeight="1">
      <c r="A43" s="24"/>
      <c r="B43" s="22"/>
      <c r="C43" s="17">
        <v>4</v>
      </c>
      <c r="D43" s="17" t="s">
        <v>31</v>
      </c>
      <c r="E43" s="17"/>
      <c r="F43" s="25"/>
      <c r="G43" s="20"/>
      <c r="H43" s="20">
        <f>SUM(H44:H46)</f>
        <v>0</v>
      </c>
      <c r="I43" s="23"/>
    </row>
    <row r="44" spans="1:10" s="182" customFormat="1" ht="13.5" customHeight="1">
      <c r="A44" s="24">
        <v>17</v>
      </c>
      <c r="B44" s="22">
        <v>271</v>
      </c>
      <c r="C44" s="22">
        <v>451573111</v>
      </c>
      <c r="D44" s="22" t="s">
        <v>179</v>
      </c>
      <c r="E44" s="22" t="s">
        <v>22</v>
      </c>
      <c r="F44" s="74">
        <f>SUM(F45:F46)</f>
        <v>7.4820000000000011</v>
      </c>
      <c r="G44" s="71"/>
      <c r="H44" s="75">
        <f>F44*G44</f>
        <v>0</v>
      </c>
      <c r="I44" s="23" t="s">
        <v>173</v>
      </c>
    </row>
    <row r="45" spans="1:10" s="182" customFormat="1" ht="13.5" customHeight="1">
      <c r="A45" s="24"/>
      <c r="B45" s="22"/>
      <c r="C45" s="22"/>
      <c r="D45" s="77" t="s">
        <v>206</v>
      </c>
      <c r="E45" s="22"/>
      <c r="F45" s="97">
        <f>(2+3.1+16.6+9.1)*1.1*0.15</f>
        <v>5.0820000000000016</v>
      </c>
      <c r="G45" s="75"/>
      <c r="H45" s="75"/>
      <c r="I45" s="23"/>
    </row>
    <row r="46" spans="1:10" s="182" customFormat="1" ht="13.5" customHeight="1">
      <c r="A46" s="24"/>
      <c r="B46" s="22"/>
      <c r="C46" s="77"/>
      <c r="D46" s="77" t="s">
        <v>165</v>
      </c>
      <c r="E46" s="77"/>
      <c r="F46" s="97">
        <f>2*2*0.15*4</f>
        <v>2.4</v>
      </c>
      <c r="G46" s="80"/>
      <c r="H46" s="80"/>
      <c r="I46" s="23"/>
    </row>
    <row r="47" spans="1:10" s="182" customFormat="1" ht="13.5" customHeight="1">
      <c r="A47" s="24"/>
      <c r="B47" s="22"/>
      <c r="C47" s="17" t="s">
        <v>32</v>
      </c>
      <c r="D47" s="17" t="s">
        <v>33</v>
      </c>
      <c r="E47" s="17"/>
      <c r="F47" s="25"/>
      <c r="G47" s="26"/>
      <c r="H47" s="20">
        <f>SUM(H48:H62)</f>
        <v>0</v>
      </c>
      <c r="I47" s="23"/>
      <c r="J47" s="183"/>
    </row>
    <row r="48" spans="1:10" s="182" customFormat="1" ht="13.5" customHeight="1">
      <c r="A48" s="24">
        <v>18</v>
      </c>
      <c r="B48" s="73">
        <v>871</v>
      </c>
      <c r="C48" s="73" t="s">
        <v>73</v>
      </c>
      <c r="D48" s="73" t="s">
        <v>145</v>
      </c>
      <c r="E48" s="22" t="s">
        <v>19</v>
      </c>
      <c r="F48" s="74">
        <f>SUM(F49:F49)</f>
        <v>33.88000000000001</v>
      </c>
      <c r="G48" s="71"/>
      <c r="H48" s="75">
        <f>F48*G48</f>
        <v>0</v>
      </c>
      <c r="I48" s="23" t="s">
        <v>174</v>
      </c>
      <c r="J48" s="183"/>
    </row>
    <row r="49" spans="1:23" s="182" customFormat="1" ht="13.5" customHeight="1">
      <c r="A49" s="76"/>
      <c r="B49" s="77"/>
      <c r="C49" s="77"/>
      <c r="D49" s="78" t="s">
        <v>207</v>
      </c>
      <c r="E49" s="78"/>
      <c r="F49" s="79">
        <f>(2+3.1+16.6+9.1)*1.1</f>
        <v>33.88000000000001</v>
      </c>
      <c r="G49" s="80"/>
      <c r="H49" s="80"/>
      <c r="I49" s="81"/>
      <c r="J49" s="183"/>
    </row>
    <row r="50" spans="1:23" s="182" customFormat="1" ht="27" customHeight="1">
      <c r="A50" s="76"/>
      <c r="B50" s="77"/>
      <c r="C50" s="77"/>
      <c r="D50" s="77" t="s">
        <v>74</v>
      </c>
      <c r="E50" s="77"/>
      <c r="F50" s="82"/>
      <c r="G50" s="80"/>
      <c r="H50" s="80"/>
      <c r="I50" s="81"/>
    </row>
    <row r="51" spans="1:23" s="182" customFormat="1" ht="13.5" customHeight="1">
      <c r="A51" s="24">
        <v>19</v>
      </c>
      <c r="B51" s="22">
        <v>871</v>
      </c>
      <c r="C51" s="73" t="s">
        <v>34</v>
      </c>
      <c r="D51" s="22" t="s">
        <v>35</v>
      </c>
      <c r="E51" s="22" t="s">
        <v>19</v>
      </c>
      <c r="F51" s="74">
        <f>F52</f>
        <v>33.88000000000001</v>
      </c>
      <c r="G51" s="71"/>
      <c r="H51" s="75">
        <f>F51*G51</f>
        <v>0</v>
      </c>
      <c r="I51" s="23" t="s">
        <v>174</v>
      </c>
    </row>
    <row r="52" spans="1:23" s="182" customFormat="1" ht="13.5" customHeight="1">
      <c r="A52" s="24"/>
      <c r="B52" s="22"/>
      <c r="C52" s="22"/>
      <c r="D52" s="77" t="s">
        <v>75</v>
      </c>
      <c r="E52" s="22"/>
      <c r="F52" s="97">
        <f>F48</f>
        <v>33.88000000000001</v>
      </c>
      <c r="G52" s="75"/>
      <c r="H52" s="75"/>
      <c r="I52" s="23"/>
      <c r="N52" s="184"/>
      <c r="O52" s="185"/>
      <c r="P52" s="185"/>
      <c r="Q52" s="186"/>
      <c r="R52" s="185"/>
      <c r="S52" s="187"/>
      <c r="T52" s="188"/>
      <c r="U52" s="188"/>
      <c r="V52" s="189"/>
      <c r="W52" s="190"/>
    </row>
    <row r="53" spans="1:23" s="182" customFormat="1" ht="13.5" customHeight="1">
      <c r="A53" s="24">
        <v>20</v>
      </c>
      <c r="B53" s="22">
        <v>871</v>
      </c>
      <c r="C53" s="73" t="s">
        <v>169</v>
      </c>
      <c r="D53" s="22" t="s">
        <v>170</v>
      </c>
      <c r="E53" s="22" t="s">
        <v>19</v>
      </c>
      <c r="F53" s="74">
        <f>F54</f>
        <v>21.01</v>
      </c>
      <c r="G53" s="71"/>
      <c r="H53" s="75">
        <f>F53*G53</f>
        <v>0</v>
      </c>
      <c r="I53" s="23" t="s">
        <v>174</v>
      </c>
    </row>
    <row r="54" spans="1:23" s="182" customFormat="1" ht="13.5" customHeight="1">
      <c r="A54" s="24"/>
      <c r="B54" s="22"/>
      <c r="C54" s="22"/>
      <c r="D54" s="77" t="s">
        <v>208</v>
      </c>
      <c r="E54" s="22"/>
      <c r="F54" s="97">
        <f>(11.3+7.8)*1.1</f>
        <v>21.01</v>
      </c>
      <c r="G54" s="75"/>
      <c r="H54" s="75"/>
      <c r="I54" s="23"/>
      <c r="N54" s="184"/>
      <c r="O54" s="185"/>
      <c r="P54" s="185"/>
      <c r="Q54" s="186"/>
      <c r="R54" s="185"/>
      <c r="S54" s="187"/>
      <c r="T54" s="188"/>
      <c r="U54" s="188"/>
      <c r="V54" s="189"/>
      <c r="W54" s="190"/>
    </row>
    <row r="55" spans="1:23" ht="27" customHeight="1">
      <c r="A55" s="24">
        <v>21</v>
      </c>
      <c r="B55" s="22">
        <v>871</v>
      </c>
      <c r="C55" s="22" t="s">
        <v>76</v>
      </c>
      <c r="D55" s="22" t="s">
        <v>210</v>
      </c>
      <c r="E55" s="22" t="s">
        <v>30</v>
      </c>
      <c r="F55" s="146">
        <f>F56</f>
        <v>4</v>
      </c>
      <c r="G55" s="71"/>
      <c r="H55" s="75">
        <f>F55*G55</f>
        <v>0</v>
      </c>
      <c r="I55" s="23" t="s">
        <v>174</v>
      </c>
      <c r="J55" s="93"/>
    </row>
    <row r="56" spans="1:23" ht="40.5" customHeight="1">
      <c r="A56" s="24"/>
      <c r="B56" s="22"/>
      <c r="C56" s="22"/>
      <c r="D56" s="147" t="s">
        <v>184</v>
      </c>
      <c r="E56" s="22"/>
      <c r="F56" s="148">
        <v>4</v>
      </c>
      <c r="G56" s="75"/>
      <c r="H56" s="75"/>
      <c r="I56" s="23"/>
      <c r="J56" s="149"/>
    </row>
    <row r="57" spans="1:23" s="182" customFormat="1" ht="13.5" customHeight="1">
      <c r="A57" s="24">
        <v>22</v>
      </c>
      <c r="B57" s="22">
        <v>871</v>
      </c>
      <c r="C57" s="22" t="s">
        <v>77</v>
      </c>
      <c r="D57" s="22" t="s">
        <v>211</v>
      </c>
      <c r="E57" s="22" t="s">
        <v>30</v>
      </c>
      <c r="F57" s="146">
        <f>F58</f>
        <v>7</v>
      </c>
      <c r="G57" s="71"/>
      <c r="H57" s="75">
        <f>F57*G57</f>
        <v>0</v>
      </c>
      <c r="I57" s="23" t="s">
        <v>174</v>
      </c>
    </row>
    <row r="58" spans="1:23" s="182" customFormat="1" ht="27" customHeight="1">
      <c r="A58" s="24"/>
      <c r="B58" s="22"/>
      <c r="C58" s="150"/>
      <c r="D58" s="77" t="s">
        <v>36</v>
      </c>
      <c r="E58" s="150"/>
      <c r="F58" s="151">
        <v>7</v>
      </c>
      <c r="G58" s="152"/>
      <c r="H58" s="152"/>
      <c r="I58" s="153"/>
    </row>
    <row r="59" spans="1:23" s="182" customFormat="1" ht="13.5" customHeight="1">
      <c r="A59" s="24">
        <v>23</v>
      </c>
      <c r="B59" s="22">
        <v>871</v>
      </c>
      <c r="C59" s="22" t="s">
        <v>79</v>
      </c>
      <c r="D59" s="22" t="s">
        <v>212</v>
      </c>
      <c r="E59" s="22" t="s">
        <v>30</v>
      </c>
      <c r="F59" s="146">
        <f>F60</f>
        <v>1</v>
      </c>
      <c r="G59" s="71"/>
      <c r="H59" s="75">
        <f>F59*G59</f>
        <v>0</v>
      </c>
      <c r="I59" s="23" t="s">
        <v>174</v>
      </c>
    </row>
    <row r="60" spans="1:23" s="182" customFormat="1" ht="27" customHeight="1">
      <c r="A60" s="24"/>
      <c r="B60" s="22"/>
      <c r="C60" s="150"/>
      <c r="D60" s="77" t="s">
        <v>36</v>
      </c>
      <c r="E60" s="150"/>
      <c r="F60" s="151">
        <v>1</v>
      </c>
      <c r="G60" s="152"/>
      <c r="H60" s="152"/>
      <c r="I60" s="153"/>
    </row>
    <row r="61" spans="1:23" ht="13.5" customHeight="1">
      <c r="A61" s="24">
        <v>24</v>
      </c>
      <c r="B61" s="22">
        <v>892</v>
      </c>
      <c r="C61" s="22" t="s">
        <v>81</v>
      </c>
      <c r="D61" s="22" t="s">
        <v>171</v>
      </c>
      <c r="E61" s="22" t="s">
        <v>30</v>
      </c>
      <c r="F61" s="74">
        <f>F62</f>
        <v>1</v>
      </c>
      <c r="G61" s="71"/>
      <c r="H61" s="75">
        <f>F61*G61</f>
        <v>0</v>
      </c>
      <c r="I61" s="23" t="s">
        <v>174</v>
      </c>
    </row>
    <row r="62" spans="1:23" ht="27" customHeight="1">
      <c r="A62" s="24"/>
      <c r="B62" s="22"/>
      <c r="C62" s="22"/>
      <c r="D62" s="77" t="s">
        <v>172</v>
      </c>
      <c r="E62" s="22"/>
      <c r="F62" s="97">
        <v>1</v>
      </c>
      <c r="G62" s="75"/>
      <c r="H62" s="75"/>
      <c r="I62" s="154"/>
    </row>
    <row r="63" spans="1:23" s="182" customFormat="1" ht="13.5" customHeight="1">
      <c r="A63" s="24"/>
      <c r="B63" s="22"/>
      <c r="C63" s="17" t="s">
        <v>37</v>
      </c>
      <c r="D63" s="17" t="s">
        <v>38</v>
      </c>
      <c r="E63" s="17"/>
      <c r="F63" s="25"/>
      <c r="G63" s="20"/>
      <c r="H63" s="20">
        <f>H64</f>
        <v>0</v>
      </c>
      <c r="I63" s="160"/>
    </row>
    <row r="64" spans="1:23" s="10" customFormat="1" ht="13.5" customHeight="1">
      <c r="A64" s="24">
        <v>25</v>
      </c>
      <c r="B64" s="96" t="s">
        <v>85</v>
      </c>
      <c r="C64" s="22" t="s">
        <v>86</v>
      </c>
      <c r="D64" s="22" t="s">
        <v>39</v>
      </c>
      <c r="E64" s="22" t="s">
        <v>22</v>
      </c>
      <c r="F64" s="74">
        <f>F65</f>
        <v>117.92</v>
      </c>
      <c r="G64" s="161">
        <f>SUM(H66:H70)/F64</f>
        <v>0</v>
      </c>
      <c r="H64" s="75">
        <f>F64*G64</f>
        <v>0</v>
      </c>
      <c r="I64" s="23" t="s">
        <v>174</v>
      </c>
      <c r="J64" s="178"/>
      <c r="K64" s="169"/>
      <c r="L64" s="169"/>
      <c r="M64" s="170"/>
    </row>
    <row r="65" spans="1:13" s="95" customFormat="1" ht="39.75" customHeight="1">
      <c r="A65" s="171"/>
      <c r="B65" s="172"/>
      <c r="C65" s="173"/>
      <c r="D65" s="77" t="s">
        <v>202</v>
      </c>
      <c r="E65" s="77"/>
      <c r="F65" s="97">
        <f>58.96+58.96</f>
        <v>117.92</v>
      </c>
      <c r="G65" s="75"/>
      <c r="H65" s="75"/>
      <c r="I65" s="154"/>
      <c r="J65" s="178"/>
      <c r="K65" s="176"/>
      <c r="L65" s="176"/>
      <c r="M65" s="170"/>
    </row>
    <row r="66" spans="1:13" s="95" customFormat="1" ht="13.5" customHeight="1">
      <c r="A66" s="177" t="s">
        <v>214</v>
      </c>
      <c r="B66" s="22"/>
      <c r="C66" s="22"/>
      <c r="D66" s="77" t="s">
        <v>87</v>
      </c>
      <c r="E66" s="159" t="s">
        <v>22</v>
      </c>
      <c r="F66" s="97">
        <f>F64</f>
        <v>117.92</v>
      </c>
      <c r="G66" s="53"/>
      <c r="H66" s="97">
        <f t="shared" ref="H66:H70" si="0">F66*G66</f>
        <v>0</v>
      </c>
      <c r="I66" s="154"/>
      <c r="J66" s="178"/>
      <c r="K66" s="178"/>
      <c r="L66" s="178"/>
      <c r="M66" s="170"/>
    </row>
    <row r="67" spans="1:13" s="95" customFormat="1" ht="13.5" customHeight="1">
      <c r="A67" s="177" t="s">
        <v>215</v>
      </c>
      <c r="B67" s="22"/>
      <c r="C67" s="22"/>
      <c r="D67" s="77" t="s">
        <v>88</v>
      </c>
      <c r="E67" s="159" t="s">
        <v>22</v>
      </c>
      <c r="F67" s="97">
        <f>F66</f>
        <v>117.92</v>
      </c>
      <c r="G67" s="53"/>
      <c r="H67" s="97">
        <f t="shared" si="0"/>
        <v>0</v>
      </c>
      <c r="I67" s="154"/>
      <c r="J67" s="178"/>
      <c r="K67" s="182"/>
      <c r="L67" s="170"/>
      <c r="M67" s="170"/>
    </row>
    <row r="68" spans="1:13" s="95" customFormat="1" ht="13.5" customHeight="1">
      <c r="A68" s="177" t="s">
        <v>216</v>
      </c>
      <c r="B68" s="22"/>
      <c r="C68" s="22"/>
      <c r="D68" s="77" t="s">
        <v>89</v>
      </c>
      <c r="E68" s="159" t="s">
        <v>22</v>
      </c>
      <c r="F68" s="97">
        <f>F67</f>
        <v>117.92</v>
      </c>
      <c r="G68" s="53"/>
      <c r="H68" s="97">
        <f t="shared" si="0"/>
        <v>0</v>
      </c>
      <c r="I68" s="154"/>
      <c r="J68" s="178"/>
      <c r="K68" s="182"/>
      <c r="L68" s="170"/>
      <c r="M68" s="170"/>
    </row>
    <row r="69" spans="1:13" s="95" customFormat="1" ht="13.5" customHeight="1">
      <c r="A69" s="177" t="s">
        <v>217</v>
      </c>
      <c r="B69" s="22"/>
      <c r="C69" s="22"/>
      <c r="D69" s="77" t="s">
        <v>176</v>
      </c>
      <c r="E69" s="159" t="s">
        <v>22</v>
      </c>
      <c r="F69" s="97">
        <f>F68</f>
        <v>117.92</v>
      </c>
      <c r="G69" s="53"/>
      <c r="H69" s="97">
        <f t="shared" si="0"/>
        <v>0</v>
      </c>
      <c r="I69" s="154"/>
      <c r="J69" s="178"/>
      <c r="K69" s="182"/>
      <c r="L69" s="170"/>
      <c r="M69" s="170"/>
    </row>
    <row r="70" spans="1:13" s="95" customFormat="1" ht="13.5" customHeight="1">
      <c r="A70" s="177" t="s">
        <v>218</v>
      </c>
      <c r="B70" s="22"/>
      <c r="C70" s="22"/>
      <c r="D70" s="77" t="s">
        <v>90</v>
      </c>
      <c r="E70" s="159" t="s">
        <v>22</v>
      </c>
      <c r="F70" s="97">
        <f>F69</f>
        <v>117.92</v>
      </c>
      <c r="G70" s="53"/>
      <c r="H70" s="97">
        <f t="shared" si="0"/>
        <v>0</v>
      </c>
      <c r="I70" s="154"/>
      <c r="J70" s="178"/>
      <c r="K70" s="182"/>
      <c r="L70" s="170"/>
      <c r="M70" s="170"/>
    </row>
    <row r="71" spans="1:13" s="93" customFormat="1" ht="13.5" customHeight="1">
      <c r="A71" s="24"/>
      <c r="B71" s="24"/>
      <c r="C71" s="17" t="s">
        <v>40</v>
      </c>
      <c r="D71" s="17" t="s">
        <v>41</v>
      </c>
      <c r="E71" s="17"/>
      <c r="F71" s="25"/>
      <c r="G71" s="20"/>
      <c r="H71" s="20">
        <f>SUM(H72:H74)</f>
        <v>0</v>
      </c>
      <c r="I71" s="154"/>
    </row>
    <row r="72" spans="1:13" ht="13.5" customHeight="1">
      <c r="A72" s="94" t="s">
        <v>155</v>
      </c>
      <c r="B72" s="179" t="s">
        <v>187</v>
      </c>
      <c r="C72" s="164" t="s">
        <v>188</v>
      </c>
      <c r="D72" s="164" t="s">
        <v>189</v>
      </c>
      <c r="E72" s="22" t="s">
        <v>27</v>
      </c>
      <c r="F72" s="74">
        <v>272.904</v>
      </c>
      <c r="G72" s="71"/>
      <c r="H72" s="75">
        <f>F72*G72</f>
        <v>0</v>
      </c>
      <c r="I72" s="23" t="s">
        <v>190</v>
      </c>
    </row>
    <row r="73" spans="1:13" ht="13.5" customHeight="1">
      <c r="A73" s="24">
        <v>27</v>
      </c>
      <c r="B73" s="22" t="s">
        <v>42</v>
      </c>
      <c r="C73" s="22" t="s">
        <v>43</v>
      </c>
      <c r="D73" s="22" t="s">
        <v>44</v>
      </c>
      <c r="E73" s="22" t="s">
        <v>15</v>
      </c>
      <c r="F73" s="74">
        <f>F74</f>
        <v>10</v>
      </c>
      <c r="G73" s="71"/>
      <c r="H73" s="75">
        <f>F73*G73</f>
        <v>0</v>
      </c>
      <c r="I73" s="23" t="s">
        <v>173</v>
      </c>
    </row>
    <row r="74" spans="1:13" ht="27" customHeight="1">
      <c r="A74" s="24"/>
      <c r="B74" s="22"/>
      <c r="C74" s="150"/>
      <c r="D74" s="77" t="s">
        <v>45</v>
      </c>
      <c r="E74" s="150"/>
      <c r="F74" s="151">
        <v>10</v>
      </c>
      <c r="G74" s="152"/>
      <c r="H74" s="152"/>
      <c r="I74" s="153"/>
    </row>
    <row r="75" spans="1:13" ht="21" customHeight="1">
      <c r="A75" s="24"/>
      <c r="B75" s="24"/>
      <c r="C75" s="17" t="s">
        <v>46</v>
      </c>
      <c r="D75" s="17" t="s">
        <v>47</v>
      </c>
      <c r="E75" s="17"/>
      <c r="F75" s="25"/>
      <c r="G75" s="20"/>
      <c r="H75" s="20">
        <f>H76</f>
        <v>0</v>
      </c>
      <c r="I75" s="153"/>
      <c r="J75" s="93"/>
    </row>
    <row r="76" spans="1:13" ht="13.5" customHeight="1">
      <c r="A76" s="24"/>
      <c r="B76" s="24"/>
      <c r="C76" s="17" t="s">
        <v>48</v>
      </c>
      <c r="D76" s="17" t="s">
        <v>49</v>
      </c>
      <c r="E76" s="17"/>
      <c r="F76" s="25"/>
      <c r="G76" s="20"/>
      <c r="H76" s="20">
        <f>SUM(H77:H83)</f>
        <v>0</v>
      </c>
      <c r="I76" s="154"/>
      <c r="J76" s="93"/>
    </row>
    <row r="77" spans="1:13" ht="13.5" customHeight="1">
      <c r="A77" s="24">
        <v>28</v>
      </c>
      <c r="B77" s="96" t="s">
        <v>82</v>
      </c>
      <c r="C77" s="22">
        <v>230170004</v>
      </c>
      <c r="D77" s="22" t="s">
        <v>83</v>
      </c>
      <c r="E77" s="22" t="s">
        <v>50</v>
      </c>
      <c r="F77" s="146">
        <f>F78</f>
        <v>1</v>
      </c>
      <c r="G77" s="71"/>
      <c r="H77" s="75">
        <f>F77*G77</f>
        <v>0</v>
      </c>
      <c r="I77" s="23" t="s">
        <v>173</v>
      </c>
      <c r="J77" s="93"/>
    </row>
    <row r="78" spans="1:13" ht="13.5" customHeight="1">
      <c r="A78" s="24"/>
      <c r="B78" s="24"/>
      <c r="C78" s="77"/>
      <c r="D78" s="77" t="s">
        <v>51</v>
      </c>
      <c r="E78" s="77"/>
      <c r="F78" s="151">
        <v>1</v>
      </c>
      <c r="G78" s="80"/>
      <c r="H78" s="80"/>
      <c r="I78" s="181"/>
      <c r="J78" s="93"/>
    </row>
    <row r="79" spans="1:13" ht="13.5" customHeight="1">
      <c r="A79" s="24"/>
      <c r="B79" s="24"/>
      <c r="C79" s="77"/>
      <c r="D79" s="77" t="s">
        <v>52</v>
      </c>
      <c r="E79" s="77"/>
      <c r="F79" s="151"/>
      <c r="G79" s="80"/>
      <c r="H79" s="80"/>
      <c r="I79" s="181"/>
      <c r="J79" s="93"/>
    </row>
    <row r="80" spans="1:13" ht="13.5" customHeight="1">
      <c r="A80" s="24">
        <v>29</v>
      </c>
      <c r="B80" s="96" t="s">
        <v>82</v>
      </c>
      <c r="C80" s="22">
        <v>230170014</v>
      </c>
      <c r="D80" s="22" t="s">
        <v>62</v>
      </c>
      <c r="E80" s="22" t="s">
        <v>19</v>
      </c>
      <c r="F80" s="146">
        <f>F81</f>
        <v>30.800000000000004</v>
      </c>
      <c r="G80" s="71"/>
      <c r="H80" s="75">
        <f>F80*G80</f>
        <v>0</v>
      </c>
      <c r="I80" s="23" t="s">
        <v>173</v>
      </c>
      <c r="J80" s="93"/>
    </row>
    <row r="81" spans="1:10" ht="13.5" customHeight="1">
      <c r="A81" s="24"/>
      <c r="B81" s="24"/>
      <c r="C81" s="77"/>
      <c r="D81" s="77" t="s">
        <v>213</v>
      </c>
      <c r="E81" s="77"/>
      <c r="F81" s="151">
        <f>2+3.1+16.6+9.1</f>
        <v>30.800000000000004</v>
      </c>
      <c r="G81" s="80"/>
      <c r="H81" s="80"/>
      <c r="I81" s="181"/>
      <c r="J81" s="93"/>
    </row>
    <row r="82" spans="1:10" ht="13.5" customHeight="1">
      <c r="A82" s="24">
        <v>30</v>
      </c>
      <c r="B82" s="22" t="s">
        <v>42</v>
      </c>
      <c r="C82" s="22" t="s">
        <v>43</v>
      </c>
      <c r="D82" s="22" t="s">
        <v>44</v>
      </c>
      <c r="E82" s="22" t="s">
        <v>15</v>
      </c>
      <c r="F82" s="74">
        <f>F83</f>
        <v>3</v>
      </c>
      <c r="G82" s="71"/>
      <c r="H82" s="75">
        <f>F82*G82</f>
        <v>0</v>
      </c>
      <c r="I82" s="23" t="s">
        <v>173</v>
      </c>
      <c r="J82" s="93"/>
    </row>
    <row r="83" spans="1:10" ht="27" customHeight="1">
      <c r="A83" s="24"/>
      <c r="B83" s="22"/>
      <c r="C83" s="150"/>
      <c r="D83" s="77" t="s">
        <v>45</v>
      </c>
      <c r="E83" s="150"/>
      <c r="F83" s="151">
        <v>3</v>
      </c>
      <c r="G83" s="152"/>
      <c r="H83" s="152"/>
      <c r="I83" s="153"/>
      <c r="J83" s="93"/>
    </row>
    <row r="84" spans="1:10" ht="21" customHeight="1">
      <c r="A84" s="27"/>
      <c r="B84" s="28"/>
      <c r="C84" s="28"/>
      <c r="D84" s="28" t="s">
        <v>53</v>
      </c>
      <c r="E84" s="28"/>
      <c r="F84" s="29"/>
      <c r="G84" s="30"/>
      <c r="H84" s="30">
        <f>H75+H9</f>
        <v>0</v>
      </c>
      <c r="I84" s="10"/>
    </row>
    <row r="85" spans="1:10">
      <c r="A85" s="31"/>
      <c r="B85" s="31"/>
      <c r="C85" s="32"/>
      <c r="D85" s="32"/>
      <c r="E85" s="33"/>
      <c r="F85" s="34"/>
      <c r="G85" s="35"/>
      <c r="H85" s="35"/>
      <c r="I85" s="36"/>
    </row>
    <row r="86" spans="1:10" ht="13.5" customHeight="1">
      <c r="A86" s="86" t="s">
        <v>54</v>
      </c>
      <c r="B86" s="87"/>
      <c r="C86" s="88"/>
      <c r="D86" s="37" t="s">
        <v>96</v>
      </c>
      <c r="E86" s="38"/>
      <c r="F86" s="39"/>
      <c r="G86" s="40"/>
      <c r="H86" s="41">
        <f>H84</f>
        <v>0</v>
      </c>
      <c r="I86" s="42"/>
    </row>
    <row r="87" spans="1:10" ht="13.5" customHeight="1">
      <c r="A87" s="43"/>
      <c r="B87" s="44"/>
      <c r="C87" s="44"/>
      <c r="D87" s="45"/>
      <c r="E87" s="46"/>
      <c r="F87" s="47"/>
      <c r="G87" s="48"/>
      <c r="H87" s="49"/>
      <c r="I87" s="10"/>
    </row>
    <row r="88" spans="1:10" ht="13.5" customHeight="1">
      <c r="A88" s="50" t="s">
        <v>55</v>
      </c>
      <c r="B88" s="50"/>
      <c r="C88" s="50"/>
      <c r="D88" s="50"/>
      <c r="E88" s="50"/>
      <c r="F88" s="50"/>
      <c r="G88" s="50"/>
      <c r="H88" s="50"/>
      <c r="I88" s="50"/>
    </row>
    <row r="89" spans="1:10" ht="27" customHeight="1">
      <c r="A89" s="85" t="s">
        <v>56</v>
      </c>
      <c r="B89" s="85"/>
      <c r="C89" s="85"/>
      <c r="D89" s="85"/>
      <c r="E89" s="85"/>
      <c r="F89" s="85"/>
      <c r="G89" s="85"/>
      <c r="H89" s="50"/>
      <c r="I89" s="10"/>
    </row>
    <row r="90" spans="1:10" ht="93.75" customHeight="1">
      <c r="A90" s="85" t="s">
        <v>57</v>
      </c>
      <c r="B90" s="85"/>
      <c r="C90" s="85"/>
      <c r="D90" s="85"/>
      <c r="E90" s="85"/>
      <c r="F90" s="85"/>
      <c r="G90" s="85"/>
      <c r="H90" s="50"/>
      <c r="I90" s="50"/>
    </row>
    <row r="91" spans="1:10" ht="13.5" customHeight="1">
      <c r="A91" s="85" t="s">
        <v>58</v>
      </c>
      <c r="B91" s="85"/>
      <c r="C91" s="85"/>
      <c r="D91" s="85"/>
      <c r="E91" s="85"/>
      <c r="F91" s="85"/>
      <c r="G91" s="85"/>
      <c r="H91" s="51"/>
      <c r="I91" s="52"/>
    </row>
    <row r="92" spans="1:10" ht="13.5" customHeight="1">
      <c r="A92" s="85" t="s">
        <v>59</v>
      </c>
      <c r="B92" s="85"/>
      <c r="C92" s="85"/>
      <c r="D92" s="85"/>
      <c r="E92" s="85"/>
      <c r="F92" s="85"/>
      <c r="G92" s="85"/>
      <c r="H92" s="51"/>
      <c r="I92" s="52"/>
    </row>
  </sheetData>
  <sheetProtection password="CAD9" sheet="1" objects="1" scenarios="1"/>
  <mergeCells count="8">
    <mergeCell ref="A2:I2"/>
    <mergeCell ref="A92:G92"/>
    <mergeCell ref="A3:D3"/>
    <mergeCell ref="A4:D4"/>
    <mergeCell ref="A86:C86"/>
    <mergeCell ref="A89:G89"/>
    <mergeCell ref="A90:G90"/>
    <mergeCell ref="A91:G91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3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REKAPITULACE CELKOVA</vt:lpstr>
      <vt:lpstr>AREÁLOVÁ DEŠŤOVÁ KANALIZACE</vt:lpstr>
      <vt:lpstr>AREÁLOVÁ SPLAŠKOVÁ KANALIZACE</vt:lpstr>
      <vt:lpstr>'AREÁLOVÁ DEŠŤOVÁ KANALIZACE'!Oblast_tisku</vt:lpstr>
      <vt:lpstr>'AREÁLOVÁ SPLAŠKOVÁ KANALIZACE'!Oblast_tisku</vt:lpstr>
      <vt:lpstr>'REKAPITULACE CELKOVA'!Oblast_tisku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3</dc:creator>
  <cp:lastModifiedBy>kureckap</cp:lastModifiedBy>
  <cp:lastPrinted>2018-06-25T13:18:28Z</cp:lastPrinted>
  <dcterms:created xsi:type="dcterms:W3CDTF">2017-08-04T06:30:03Z</dcterms:created>
  <dcterms:modified xsi:type="dcterms:W3CDTF">2018-08-02T06:49:41Z</dcterms:modified>
</cp:coreProperties>
</file>