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9150" activeTab="1"/>
  </bookViews>
  <sheets>
    <sheet name="Rekapitulace stavby" sheetId="1" r:id="rId1"/>
    <sheet name="122016 - Rekonstrukce les..." sheetId="2" r:id="rId2"/>
  </sheets>
  <definedNames>
    <definedName name="_xlnm.Print_Area" localSheetId="1">'122016 - Rekonstrukce les...'!$B$3:$R$71,'122016 - Rekonstrukce les...'!$B$75:$R$109,'122016 - Rekonstrukce les...'!$B$113:$R$647</definedName>
    <definedName name="_xlnm.Print_Area" localSheetId="0">'Rekapitulace stavby'!$A:$AR</definedName>
  </definedNames>
  <calcPr fullCalcOnLoad="1"/>
</workbook>
</file>

<file path=xl/sharedStrings.xml><?xml version="1.0" encoding="utf-8"?>
<sst xmlns="http://schemas.openxmlformats.org/spreadsheetml/2006/main" count="4279" uniqueCount="693">
  <si>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</si>
  <si>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</si>
  <si>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</si>
  <si>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</si>
  <si>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</si>
  <si>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</si>
  <si>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</si>
  <si>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</si>
  <si>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</si>
  <si>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</si>
  <si>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</si>
  <si>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</si>
  <si>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</si>
  <si>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</si>
  <si>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122016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</si>
  <si>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</si>
  <si>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</si>
  <si>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Rekonstrukce lesní cesty Nad bělidlem</t>
  </si>
  <si>
    <t>0,1</t>
  </si>
  <si>
    <t>JKSO:</t>
  </si>
  <si>
    <t>CC-CZ:</t>
  </si>
  <si>
    <t>1</t>
  </si>
  <si>
    <t>Místo:</t>
  </si>
  <si>
    <t xml:space="preserve"> </t>
  </si>
  <si>
    <t>Datum:</t>
  </si>
  <si>
    <t>20.05.2016</t>
  </si>
  <si>
    <t>10</t>
  </si>
  <si>
    <t>100</t>
  </si>
  <si>
    <t>Objednavatel:</t>
  </si>
  <si>
    <t>IČ:</t>
  </si>
  <si>
    <t>60153296</t>
  </si>
  <si>
    <t>Česká lesnická akademie Trutnov</t>
  </si>
  <si>
    <t>DIČ:</t>
  </si>
  <si>
    <t>CZ60153296</t>
  </si>
  <si>
    <t>Zhotovitel:</t>
  </si>
  <si>
    <t>Projektant:</t>
  </si>
  <si>
    <t>86992261</t>
  </si>
  <si>
    <t>Ing. Jiří Ježek</t>
  </si>
  <si>
    <t>CZ7810233090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</si>
  <si>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</si>
  <si>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</si>
  <si>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</si>
  <si>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</si>
  <si>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</si>
  <si>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</si>
  <si>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</si>
  <si>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</si>
  <si>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</si>
  <si>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</si>
  <si>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</si>
  <si>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</si>
  <si>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</si>
  <si>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</si>
  <si>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</si>
  <si>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</si>
  <si>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</si>
  <si>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</si>
  <si>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</si>
  <si>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</si>
  <si>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</si>
  <si>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</si>
  <si>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</si>
  <si>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</si>
  <si>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</si>
  <si>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</si>
  <si>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</si>
  <si>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</si>
  <si>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</si>
  <si>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</si>
  <si>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</si>
  <si>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</si>
  <si>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</si>
  <si>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</si>
  <si>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</si>
  <si>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</si>
  <si>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</si>
  <si>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</si>
  <si>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</si>
  <si>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</si>
  <si>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</si>
  <si>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</si>
  <si>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</si>
  <si>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{C0BE4FCD-8844-458E-ADE8-0EE12DFB048C}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</si>
  <si>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</si>
  <si>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</si>
  <si>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</si>
  <si>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</si>
  <si>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</si>
  <si>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</si>
  <si>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</si>
  <si>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</si>
  <si>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</si>
  <si>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</si>
  <si>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</si>
  <si>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</si>
  <si>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</si>
  <si>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</si>
  <si>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</si>
  <si>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</si>
  <si>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</si>
  <si>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</si>
  <si>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</si>
  <si>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</si>
  <si>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</si>
  <si>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</si>
  <si>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</si>
  <si>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</si>
  <si>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</si>
  <si>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9 - Ostatní konstrukce a práce-bourání</t>
  </si>
  <si>
    <t xml:space="preserve">    997 - Přesun sutě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</si>
  <si>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</si>
  <si>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</si>
  <si>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</si>
  <si>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</si>
  <si>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</si>
  <si>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</si>
  <si>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</si>
  <si>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</si>
  <si>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</si>
  <si>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</si>
  <si>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</si>
  <si>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</si>
  <si>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</si>
  <si>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</si>
  <si>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</si>
  <si>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</si>
  <si>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</si>
  <si>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</si>
  <si>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</si>
  <si>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</si>
  <si>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</si>
  <si>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</si>
  <si>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</si>
  <si>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</si>
  <si>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</si>
  <si>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</si>
  <si>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</si>
  <si>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</si>
  <si>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Dodávatel</t>
  </si>
  <si>
    <t>ROZPOCET</t>
  </si>
  <si>
    <t>K</t>
  </si>
  <si>
    <t>112201101</t>
  </si>
  <si>
    <t>Odstranění pařezů D do 300 mm</t>
  </si>
  <si>
    <t>kus</t>
  </si>
  <si>
    <t>4</t>
  </si>
  <si>
    <t>"z tab. č. 9" 101</t>
  </si>
  <si>
    <t>VV</t>
  </si>
  <si>
    <t>Součet</t>
  </si>
  <si>
    <t>112201102</t>
  </si>
  <si>
    <t>Odstranění pařezů D do 500 mm</t>
  </si>
  <si>
    <t>"z tab. č. 9" 52</t>
  </si>
  <si>
    <t>3</t>
  </si>
  <si>
    <t>112201103</t>
  </si>
  <si>
    <t>Odstranění pařezů D do 700 mm</t>
  </si>
  <si>
    <t>"z tab. č. 9" 82</t>
  </si>
  <si>
    <t>112201104</t>
  </si>
  <si>
    <t>Odstranění pařezů D do 900 mm</t>
  </si>
  <si>
    <t>"z tab. č. 9" 27</t>
  </si>
  <si>
    <t>5</t>
  </si>
  <si>
    <t>112201105</t>
  </si>
  <si>
    <t>Odstranění pařezů D přes 900 mm</t>
  </si>
  <si>
    <t>"z tab. č. 9" 3</t>
  </si>
  <si>
    <t>6</t>
  </si>
  <si>
    <t>113108442</t>
  </si>
  <si>
    <t>Rozrytí krytu z kameniva bez zhutnění s živičným pojivem</t>
  </si>
  <si>
    <t>m2</t>
  </si>
  <si>
    <t>"z tab. č. 33" 234,75</t>
  </si>
  <si>
    <t>7</t>
  </si>
  <si>
    <t>113154334</t>
  </si>
  <si>
    <t>Frézování živičného krytu tl 100 mm pruh š 2 m pl do 10000 m2 bez překážek v trase</t>
  </si>
  <si>
    <t>"z tab. č. 1" 7103,55</t>
  </si>
  <si>
    <t>"z tab. č. 4" 260,0</t>
  </si>
  <si>
    <t>"z tab. č. 11" 36,0</t>
  </si>
  <si>
    <t>8</t>
  </si>
  <si>
    <t>122102202</t>
  </si>
  <si>
    <t>Odkopávky a prokopávky nezapažené pro silnice objemu do 1000 m3 v hornině tř. 1 a 2</t>
  </si>
  <si>
    <t>m3</t>
  </si>
  <si>
    <t>"z tab. č. 4" 781,0*0,10</t>
  </si>
  <si>
    <t>"z tab. č. 11" 2113,0*0,10</t>
  </si>
  <si>
    <t>"z tab. č. 33" 234,75*0,10</t>
  </si>
  <si>
    <t>Souče</t>
  </si>
  <si>
    <t>9</t>
  </si>
  <si>
    <t>122202202</t>
  </si>
  <si>
    <t>Odkopávky a prokopávky nezapažené pro silnice objemu do 1000 m3 v hornině tř. 3</t>
  </si>
  <si>
    <t>"z tab. č. 2" 437,42+60,92</t>
  </si>
  <si>
    <t>"z tab. č. 31" 100,26</t>
  </si>
  <si>
    <t>"z tab. č. 32" 2689,07</t>
  </si>
  <si>
    <t>"z tab. č. 33" 154,74</t>
  </si>
  <si>
    <t>125203111</t>
  </si>
  <si>
    <t>Vykopávky melioračních kanálů pro meliorace lesnicko-technické v hornině tř. 3</t>
  </si>
  <si>
    <t>"z tab. č. 13" 5,20</t>
  </si>
  <si>
    <t>"z tab. č. 14" 28,05</t>
  </si>
  <si>
    <t>11</t>
  </si>
  <si>
    <t>131201101</t>
  </si>
  <si>
    <t>Hloubení jam nezapažených v hornině tř. 3 objemu do 100 m3</t>
  </si>
  <si>
    <t>"z tab. č. 17" 7,29</t>
  </si>
  <si>
    <t>"z tab. č. 18" 7,29</t>
  </si>
  <si>
    <t>"z tab. č. 19" 7,29</t>
  </si>
  <si>
    <t>"z tab. č. 20" 7,29</t>
  </si>
  <si>
    <t>"z tab. č. 23" 7,29</t>
  </si>
  <si>
    <t>"z tab. č. 24" 7,29</t>
  </si>
  <si>
    <t>"z tab. č. 25" 7,29</t>
  </si>
  <si>
    <t>"z tab. č. 26" 7,29</t>
  </si>
  <si>
    <t>"z tab. č. 27" 7,29</t>
  </si>
  <si>
    <t>"z tab. č. 28" 7,29</t>
  </si>
  <si>
    <t>"z tab. č. 34" 7,29</t>
  </si>
  <si>
    <t>12</t>
  </si>
  <si>
    <t>132201101</t>
  </si>
  <si>
    <t>Hloubení rýh š do 600 mm v hornině tř. 3 objemu do 100 m3</t>
  </si>
  <si>
    <t>"z tab. č. 15" 2,65</t>
  </si>
  <si>
    <t>"z tab. č. 17" 0,45</t>
  </si>
  <si>
    <t>"z tab. č. 18" 0,45</t>
  </si>
  <si>
    <t>"z tab. č. 19" 0,45</t>
  </si>
  <si>
    <t>"z tab. č. 20" 0,45</t>
  </si>
  <si>
    <t>"z tab. č. 21" 0,56</t>
  </si>
  <si>
    <t>"z tab. č. 22" 0,56</t>
  </si>
  <si>
    <t>"z tab. č. 23" 0,45</t>
  </si>
  <si>
    <t>"z tab. č. 24" 0,45</t>
  </si>
  <si>
    <t>"z tab. č. 25" 0,45</t>
  </si>
  <si>
    <t>"z tab. č. 26" 0,45</t>
  </si>
  <si>
    <t>"z tab. č. 27" 0,45</t>
  </si>
  <si>
    <t>"z tab. č. 28" 0,45</t>
  </si>
  <si>
    <t>"z tab. č. 29" 0,56</t>
  </si>
  <si>
    <t>"z tab. č. 34" 0,45</t>
  </si>
  <si>
    <t>13</t>
  </si>
  <si>
    <t>132201202</t>
  </si>
  <si>
    <t>Hloubení rýh š do 2000 mm v hornině tř. 3 objemu do 1000 m3</t>
  </si>
  <si>
    <t>"z tab. č. 17" 19,51</t>
  </si>
  <si>
    <t>"z tab. č. 18" 17,83</t>
  </si>
  <si>
    <t>"z tab. č. 19" 19,51</t>
  </si>
  <si>
    <t>"z tab. č. 20" 19,51</t>
  </si>
  <si>
    <t>"z tab. č. 21" 22,54</t>
  </si>
  <si>
    <t>"z tab. č. 22" 20,86</t>
  </si>
  <si>
    <t>"z tab. č. 23" 19,51</t>
  </si>
  <si>
    <t>"z tab. č. 24" 19,51</t>
  </si>
  <si>
    <t>"z tab. č. 25" 19,51</t>
  </si>
  <si>
    <t>"z tab. č. 26" 19,51</t>
  </si>
  <si>
    <t>"z tab. č. 27" 19,51</t>
  </si>
  <si>
    <t>"z tab. č. 28" 19,51</t>
  </si>
  <si>
    <t>"z tab. č. 29" 22,54</t>
  </si>
  <si>
    <t>"z tab. č. 34" 19,51</t>
  </si>
  <si>
    <t>14</t>
  </si>
  <si>
    <t>132301101</t>
  </si>
  <si>
    <t>Hloubení rýh š do 600 mm v hornině tř. 4 objemu do 100 m3</t>
  </si>
  <si>
    <t>"z tab. č. 30" 5,684</t>
  </si>
  <si>
    <t>132301202</t>
  </si>
  <si>
    <t>Hloubení rýh š do 2000 mm v hornině tř. 4 objemu do 1000 m3</t>
  </si>
  <si>
    <t>"z tab. č. 16" 22,21</t>
  </si>
  <si>
    <t>"z tab. č. 30" 21,84</t>
  </si>
  <si>
    <t>16</t>
  </si>
  <si>
    <t>161101101</t>
  </si>
  <si>
    <t>Svislé přemístění výkopku z horniny tř. 1 až 4 hl výkopu do 2,5 m</t>
  </si>
  <si>
    <t>"z tab. č. 17" 27,25</t>
  </si>
  <si>
    <t>"z tab. č. 18" 25,57</t>
  </si>
  <si>
    <t>"z tab. č. 19" 27,25</t>
  </si>
  <si>
    <t>"z tab. č. 20" 27,25</t>
  </si>
  <si>
    <t>"z tab. č. 21" 23,10</t>
  </si>
  <si>
    <t>"z tab. č. 22" 21,42</t>
  </si>
  <si>
    <t>"z tab. č. 23" 27,25</t>
  </si>
  <si>
    <t>"z tab. č. 24" 24,25</t>
  </si>
  <si>
    <t>"z tab. č. 25" 27,25</t>
  </si>
  <si>
    <t>"z tab. č. 26" 27,25</t>
  </si>
  <si>
    <t>"z tab. č. 27" 27,25</t>
  </si>
  <si>
    <t>"z tab. č. 28" 27,25</t>
  </si>
  <si>
    <t>"z tab. č. 29" 23,10</t>
  </si>
  <si>
    <t>"z tab. č. 34" 27,25</t>
  </si>
  <si>
    <t>17</t>
  </si>
  <si>
    <t>162201421</t>
  </si>
  <si>
    <t>Vodorovné přemístění pařezů do 1 km D do 300 mm</t>
  </si>
  <si>
    <t>18</t>
  </si>
  <si>
    <t>162201422</t>
  </si>
  <si>
    <t>Vodorovné přemístění pařezů do 1 km D do 500 mm</t>
  </si>
  <si>
    <t>19</t>
  </si>
  <si>
    <t>162201423</t>
  </si>
  <si>
    <t>Vodorovné přemístění pařezů do 1 km D do 700 mm</t>
  </si>
  <si>
    <t>20</t>
  </si>
  <si>
    <t>162201424</t>
  </si>
  <si>
    <t>Vodorovné přemístění pařezů do 1 km D do 900 mm</t>
  </si>
  <si>
    <t>"z tab. č. 9" 27+3</t>
  </si>
  <si>
    <t>162301102</t>
  </si>
  <si>
    <t>Vodorovné přemístění do 1000 m výkopku/sypaniny z horniny tř. 1 až 4</t>
  </si>
  <si>
    <t>"z tab. č. 2" 60,92+437,42</t>
  </si>
  <si>
    <t>"z tab. č. 4" 595,0*0,10</t>
  </si>
  <si>
    <t>"z tab. č. 16" 9,43</t>
  </si>
  <si>
    <t>"z tab. č. 17" 9,39</t>
  </si>
  <si>
    <t>"z tab. č. 18" 9,19</t>
  </si>
  <si>
    <t>"z tab. č. 19" 9,39</t>
  </si>
  <si>
    <t>"z tab. č. 20" 9,39</t>
  </si>
  <si>
    <t>"z tab. č. 21" 7,99</t>
  </si>
  <si>
    <t>"z tab. č. 22" 7,79</t>
  </si>
  <si>
    <t>"z tab. č. 23" 9,39</t>
  </si>
  <si>
    <t>"z tab. č. 24" 9,39</t>
  </si>
  <si>
    <t>"z tab. č. 25" 9,39</t>
  </si>
  <si>
    <t>"z tab. č. 26" 9,39</t>
  </si>
  <si>
    <t>"z tab. č. 27" 9,39</t>
  </si>
  <si>
    <t>"z tab. č. 28" 9,39</t>
  </si>
  <si>
    <t>"z tab. č. 29" 7,99</t>
  </si>
  <si>
    <t>"z tab. č. 30" 27,52</t>
  </si>
  <si>
    <t>"z tab. č. 33" 154,74+(234,75*0,10)</t>
  </si>
  <si>
    <t>"z tab. č. 34" 9,39</t>
  </si>
  <si>
    <t>22</t>
  </si>
  <si>
    <t>171101101</t>
  </si>
  <si>
    <t>Uložení sypaniny z hornin soudržných do násypů zhutněných na 95 % PS</t>
  </si>
  <si>
    <t>"z tab. č. 33" 57,43</t>
  </si>
  <si>
    <t>23</t>
  </si>
  <si>
    <t>171201101</t>
  </si>
  <si>
    <t>Uložení sypaniny do násypů nezhutněných</t>
  </si>
  <si>
    <t>"z tab. č. 17" 10,84</t>
  </si>
  <si>
    <t>"z tab. č. 18" 10,64</t>
  </si>
  <si>
    <t>"z tab. č. 19" 10,84</t>
  </si>
  <si>
    <t>"z tab. č. 20" 10,84</t>
  </si>
  <si>
    <t>"z tab. č. 21" 10,07</t>
  </si>
  <si>
    <t>"z tab. č. 22" 9,88</t>
  </si>
  <si>
    <t>"z tab. č. 23" 10,84</t>
  </si>
  <si>
    <t>"z tab. č. 24" 10,84</t>
  </si>
  <si>
    <t>"z tab. č. 25" 10,84</t>
  </si>
  <si>
    <t>"z tab. č. 26" 10,84</t>
  </si>
  <si>
    <t>"z tab. č. 27" 10,84</t>
  </si>
  <si>
    <t>"z tab. č. 28" 10,84</t>
  </si>
  <si>
    <t>"z tab. č. 29" 10,07</t>
  </si>
  <si>
    <t>"z tab. č. 34" 10,84</t>
  </si>
  <si>
    <t>24</t>
  </si>
  <si>
    <t>174101101</t>
  </si>
  <si>
    <t>Zásyp jam, šachet rýh nebo kolem objektů sypaninou se zhutněním</t>
  </si>
  <si>
    <t>"z tab. č. 16" 5,40</t>
  </si>
  <si>
    <t>"z tab. č. 17" 6,32+7,34</t>
  </si>
  <si>
    <t>"z tab. č. 18" 6,32+6,26</t>
  </si>
  <si>
    <t>"z tab. č. 19" 6,32+7,34</t>
  </si>
  <si>
    <t>"z tab. č. 20" 6,32+7,34</t>
  </si>
  <si>
    <t>"z tab. č. 21" 4,42+6,26</t>
  </si>
  <si>
    <t>"z tab. č. 22" 4,42+5,18</t>
  </si>
  <si>
    <t>"z tab. č. 23" 6,32+7,34</t>
  </si>
  <si>
    <t>"z tab. č. 24" 6,32+7,34</t>
  </si>
  <si>
    <t>"z tab. č. 25" 6,32+7,34</t>
  </si>
  <si>
    <t>"z tab. č. 26" 6,32+7,34</t>
  </si>
  <si>
    <t>"z tab. č. 27" 6,32+7,34</t>
  </si>
  <si>
    <t>"z tab. č. 28" 6,32+7,34</t>
  </si>
  <si>
    <t>"z tab. č. 29" 4,42+6,26</t>
  </si>
  <si>
    <t>"z tab. č. 34" 6,32+7,34</t>
  </si>
  <si>
    <t>25</t>
  </si>
  <si>
    <t>175101101</t>
  </si>
  <si>
    <t>Obsypání potrubí bez prohození sypaniny z hornin tř. 1 až 4 uloženým do 3 m od kraje výkopu</t>
  </si>
  <si>
    <t>"z tab. č. 16" 7,38</t>
  </si>
  <si>
    <t>"z tab. č. 17" 2,75</t>
  </si>
  <si>
    <t>"z tab. č. 18" 2,35</t>
  </si>
  <si>
    <t>"z tab. č. 19" 2,75</t>
  </si>
  <si>
    <t>"z tab. č. 20" 2,75</t>
  </si>
  <si>
    <t>"z tab. č. 21" 2,35</t>
  </si>
  <si>
    <t>"z tab. č. 22" 1,94</t>
  </si>
  <si>
    <t>"z tab. č. 23" 2,75</t>
  </si>
  <si>
    <t>"z tab. č. 24" 2,75</t>
  </si>
  <si>
    <t>"z tab. č. 25" 2,75</t>
  </si>
  <si>
    <t>"z tab. č. 26" 2,75</t>
  </si>
  <si>
    <t>"z tab. č. 27" 2,75</t>
  </si>
  <si>
    <t>"z tab. č. 28" 2,75</t>
  </si>
  <si>
    <t>"z tab. č. 29" 2,35</t>
  </si>
  <si>
    <t>"z tab. č. 34" 2,75</t>
  </si>
  <si>
    <t>26</t>
  </si>
  <si>
    <t>M</t>
  </si>
  <si>
    <t>583336980</t>
  </si>
  <si>
    <t xml:space="preserve">kamenivo těžené hrubé frakce 32-63 </t>
  </si>
  <si>
    <t>t</t>
  </si>
  <si>
    <t>"z tab. č. 16" 7,38*1,9695</t>
  </si>
  <si>
    <t>"z tab. č. 17" 2,75*1,9695</t>
  </si>
  <si>
    <t>"z tab. č. 18" 2,35*1,9695</t>
  </si>
  <si>
    <t>"z tab. č. 19" 2,75*1,9695</t>
  </si>
  <si>
    <t>"z tab. č. 20" 2,75*1,9695</t>
  </si>
  <si>
    <t>"z tab. č. 21" 2,35*1,9695</t>
  </si>
  <si>
    <t>"z tab. č. 22" 1,94*1,9695</t>
  </si>
  <si>
    <t>"z tab. č. 23" 2,75*1,9695</t>
  </si>
  <si>
    <t>"z tab. č. 24" 2,75*1,9695</t>
  </si>
  <si>
    <t>"z tab. č. 25" 2,75*1,9695</t>
  </si>
  <si>
    <t>"z tab. č. 26" 2,75*1,9695</t>
  </si>
  <si>
    <t>"z tab. č. 27" 2,75*1,9695</t>
  </si>
  <si>
    <t>"z tab. č. 28" 2,75*1,9695</t>
  </si>
  <si>
    <t>"z tab. č. 29" 2,35*1,9695</t>
  </si>
  <si>
    <t>"z tab. č. 34" 2,75*1,9695</t>
  </si>
  <si>
    <t>27</t>
  </si>
  <si>
    <t>181102301</t>
  </si>
  <si>
    <t>Úprava pláně v zářezech bez zhutnění</t>
  </si>
  <si>
    <t>"z tab. č. 32" 39,0</t>
  </si>
  <si>
    <t>28</t>
  </si>
  <si>
    <t>181102302</t>
  </si>
  <si>
    <t>Úprava pláně v zářezech se zhutněním</t>
  </si>
  <si>
    <t>"z tab. č. 4" 1006,0</t>
  </si>
  <si>
    <t>"z tab. č. 11" 1753,0</t>
  </si>
  <si>
    <t>"z tab. č. 15" 100,70</t>
  </si>
  <si>
    <t>"z tab. č 33" 117,35+151,20+58,24</t>
  </si>
  <si>
    <t>29</t>
  </si>
  <si>
    <t>181202305</t>
  </si>
  <si>
    <t>Úprava pláně na násypech se zhutněním</t>
  </si>
  <si>
    <t>"z tab. č. 11" 324,0</t>
  </si>
  <si>
    <t>"z tab. č. 31" 366,80</t>
  </si>
  <si>
    <t>"z tab. č. 33" 345,80+268,60</t>
  </si>
  <si>
    <t>30</t>
  </si>
  <si>
    <t>182101101</t>
  </si>
  <si>
    <t>Svahování v zářezech v hornině tř. 1 až 4</t>
  </si>
  <si>
    <t>"z tab. č. 13" 32,76</t>
  </si>
  <si>
    <t>"z tab. č. 14" 110,0</t>
  </si>
  <si>
    <t>"z tab. č. 17" 4,0</t>
  </si>
  <si>
    <t>"z tab. č. 18" 4,0</t>
  </si>
  <si>
    <t>"z tab. č. 19" 4,0</t>
  </si>
  <si>
    <t>"z tab. č. 20" 4,0</t>
  </si>
  <si>
    <t>"z tab. č. 21" 6,08</t>
  </si>
  <si>
    <t>"z tab. č. 22" 6,08</t>
  </si>
  <si>
    <t>"z tab. č. 23" 4,0</t>
  </si>
  <si>
    <t>"z tab. č. 24" 4,0</t>
  </si>
  <si>
    <t>"z tab. č. 25" 4,0</t>
  </si>
  <si>
    <t>"z tab. č. 26" 4,0</t>
  </si>
  <si>
    <t>"z tab. č. 27" 4,0</t>
  </si>
  <si>
    <t>"z tab. č. 28" 4,0</t>
  </si>
  <si>
    <t>"z tab. č. 29" 6,08</t>
  </si>
  <si>
    <t>"z tab. č. 32" 4695,52</t>
  </si>
  <si>
    <t>"z tab. č. 33" 4,41</t>
  </si>
  <si>
    <t>"z tab. č. 34" 4,0</t>
  </si>
  <si>
    <t>31</t>
  </si>
  <si>
    <t>182201101</t>
  </si>
  <si>
    <t>Svahování násypů</t>
  </si>
  <si>
    <t>"z tab. č. 33" 98,23</t>
  </si>
  <si>
    <t>32</t>
  </si>
  <si>
    <t>213141112</t>
  </si>
  <si>
    <t>Zřízení vrstvy z geotextilie v rovině nebo ve sklonu do 1:5 š do 6 m</t>
  </si>
  <si>
    <t>"z tab. č. 31" 410,0</t>
  </si>
  <si>
    <t>"z tab. č 33" 1221,44</t>
  </si>
  <si>
    <t>33</t>
  </si>
  <si>
    <t>693110620</t>
  </si>
  <si>
    <t>geotextilie netkaná geoNetex M, 300 g/m2, šíře 300 cm</t>
  </si>
  <si>
    <t>m</t>
  </si>
  <si>
    <t>"z tab. č. 11" 324,0/3</t>
  </si>
  <si>
    <t>"z tab. č. 31" 410,0/3</t>
  </si>
  <si>
    <t>"z tab. č 33" 1221,44/3</t>
  </si>
  <si>
    <t>34</t>
  </si>
  <si>
    <t>274214111</t>
  </si>
  <si>
    <t>Základové pasy z lomového kamene objemu do 3 m3</t>
  </si>
  <si>
    <t>"z tab. č. 17" 0,61</t>
  </si>
  <si>
    <t>"z tab. č. 18" 0,61</t>
  </si>
  <si>
    <t>"z tab. č. 19" 0,61</t>
  </si>
  <si>
    <t>"z tab. č. 20" 0,61</t>
  </si>
  <si>
    <t>"z tab. č. 21" 0,88</t>
  </si>
  <si>
    <t>"z tab. č. 22" 0,88</t>
  </si>
  <si>
    <t>"z tab. č. 23" 0,61</t>
  </si>
  <si>
    <t>"z tab. č. 24" 0,61</t>
  </si>
  <si>
    <t>"z tab. č. 25" 0,61</t>
  </si>
  <si>
    <t>"z tab. č. 26" 0,61</t>
  </si>
  <si>
    <t>"z tab. č. 27" 0,61</t>
  </si>
  <si>
    <t>"z tab. č. 28" 0,61</t>
  </si>
  <si>
    <t>"z tab. č. 29" 0,88</t>
  </si>
  <si>
    <t>"z tab. č. 34" 0,61</t>
  </si>
  <si>
    <t>35</t>
  </si>
  <si>
    <t>274315222</t>
  </si>
  <si>
    <t>Základové pasy z betonu prostého C 8/10</t>
  </si>
  <si>
    <t>"z tab. č. 30" 5,264</t>
  </si>
  <si>
    <t>36</t>
  </si>
  <si>
    <t>451572111</t>
  </si>
  <si>
    <t>Lože pod potrubí otevřený výkop z kameniva drobného těženého</t>
  </si>
  <si>
    <t>"z tab. č. 16" 2,18</t>
  </si>
  <si>
    <t>"z tab. č. 17" 0,51</t>
  </si>
  <si>
    <t>"z tab. č. 18" 0,44</t>
  </si>
  <si>
    <t>"z tab. č. 19" 0,51</t>
  </si>
  <si>
    <t>"z tab. č. 20" 0,51</t>
  </si>
  <si>
    <t>"z tab. č. 21" 0,44</t>
  </si>
  <si>
    <t>"z tab. č. 22" 0,36</t>
  </si>
  <si>
    <t>"z tab. č. 23" 0,51</t>
  </si>
  <si>
    <t>"z tab. č. 24" 0,51</t>
  </si>
  <si>
    <t>"z tab. č. 25" 0,51</t>
  </si>
  <si>
    <t>"z tab. č. 26" 0,51</t>
  </si>
  <si>
    <t>"z tab. č. 27" 0,51</t>
  </si>
  <si>
    <t>"z tab. č. 28" 0,51</t>
  </si>
  <si>
    <t>"z tab. č. 29" 0,44</t>
  </si>
  <si>
    <t>"z tab. č. 30" 0,644</t>
  </si>
  <si>
    <t>"z tab. č. 34" 0,51</t>
  </si>
  <si>
    <t>37</t>
  </si>
  <si>
    <t>463211141</t>
  </si>
  <si>
    <t>Rovnanina objemu do 3 m3 z lomového kamene tříděného hmotnosti do 80 kg s urovnáním líce</t>
  </si>
  <si>
    <t>"z tab. č. 10" 39,0</t>
  </si>
  <si>
    <t>"z tab. č. 12" 1,0</t>
  </si>
  <si>
    <t>38</t>
  </si>
  <si>
    <t>465511512</t>
  </si>
  <si>
    <t>Dlažba z lomového kamene do malty s vyplněním spár maltou a vyspárováním plocha do 20 m2 tl 250 mm</t>
  </si>
  <si>
    <t>"z tab. č. 17" 3,30</t>
  </si>
  <si>
    <t>"z tab. č. 18" 3,30</t>
  </si>
  <si>
    <t>"z tab. č. 19" 3,30</t>
  </si>
  <si>
    <t>"z tab. č. 20" 3,30</t>
  </si>
  <si>
    <t>"z tab. č. 21" 5,02</t>
  </si>
  <si>
    <t>"z tab. č. 22" 5,02</t>
  </si>
  <si>
    <t>"z tab. č. 23" 3,30</t>
  </si>
  <si>
    <t>"z tab. č. 24" 3,30</t>
  </si>
  <si>
    <t>"z tab. č. 25" 3,30</t>
  </si>
  <si>
    <t>"z tab. č. 26" 3,30</t>
  </si>
  <si>
    <t>"z tab. č. 27" 3,30</t>
  </si>
  <si>
    <t>"z tab. č. 28" 3,30</t>
  </si>
  <si>
    <t>"z tab. č. 29" 5,02</t>
  </si>
  <si>
    <t>"z tab. č. 34" 3,30</t>
  </si>
  <si>
    <t>39</t>
  </si>
  <si>
    <t>564671111</t>
  </si>
  <si>
    <t>Podklad z kameniva hrubého drceného vel. 63-125 mm tl 250 mm</t>
  </si>
  <si>
    <t>"z tab. č. 4" 736,0</t>
  </si>
  <si>
    <t>"z tab. č. 31" 353,62</t>
  </si>
  <si>
    <t>40</t>
  </si>
  <si>
    <t>564681111</t>
  </si>
  <si>
    <t>Podklad z kameniva hrubého drceného vel. 63-125 mm tl 300 mm</t>
  </si>
  <si>
    <t>"z tab. č. 33" 1157,63</t>
  </si>
  <si>
    <t>41</t>
  </si>
  <si>
    <t>564731111</t>
  </si>
  <si>
    <t>Podklad z kameniva hrubého drceného vel. 32-63 mm tl 100 mm</t>
  </si>
  <si>
    <t>"z tab. č. 11" 498,0</t>
  </si>
  <si>
    <t>"z tab. č. 31" 335,70</t>
  </si>
  <si>
    <t>42</t>
  </si>
  <si>
    <t>564761111</t>
  </si>
  <si>
    <t>Podklad z kameniva hrubého drceného vel. 32-63 mm tl 200 mm</t>
  </si>
  <si>
    <t>"z tab. č. 3" 153,0</t>
  </si>
  <si>
    <t>"z tab. č. 4" 270,0</t>
  </si>
  <si>
    <t>43</t>
  </si>
  <si>
    <t>564811111</t>
  </si>
  <si>
    <t>Podklad ze štěrkodrtě ŠD tl 50 mm</t>
  </si>
  <si>
    <t>Frakce 0/32.</t>
  </si>
  <si>
    <t>P</t>
  </si>
  <si>
    <t>"z tab. č. 31" 326,90</t>
  </si>
  <si>
    <t>44</t>
  </si>
  <si>
    <t>564861111</t>
  </si>
  <si>
    <t>Podklad ze štěrkodrtě ŠD tl 200 mm</t>
  </si>
  <si>
    <t>"z tab. č. 2" 292,60</t>
  </si>
  <si>
    <t>45</t>
  </si>
  <si>
    <t>564871116</t>
  </si>
  <si>
    <t>Podklad ze štěrkodrtě ŠD tl. 300 mm</t>
  </si>
  <si>
    <t>"z tab. č. 2" 1700,91</t>
  </si>
  <si>
    <t>46</t>
  </si>
  <si>
    <t>566301111</t>
  </si>
  <si>
    <t>Úprava krytu z kameniva drceného pro nový kryt s doplněním kameniva drceného do 0,06 m3/m2</t>
  </si>
  <si>
    <t>"z tab. č. 2" 9018,64</t>
  </si>
  <si>
    <t>47</t>
  </si>
  <si>
    <t>566901144</t>
  </si>
  <si>
    <t>Vyspravení podkladu po překopech ing sítí plochy do 15 m2 kamenivem hrubým drceným tl. 250 mm</t>
  </si>
  <si>
    <t>"z tab. č. 7" 2,72+3,88+3,10+3,10+2,72</t>
  </si>
  <si>
    <t>"z tab. č. 17" 14,28</t>
  </si>
  <si>
    <t>"z tab. č. 18" 12,18</t>
  </si>
  <si>
    <t>"z tab. č. 19" 14,28</t>
  </si>
  <si>
    <t>"z tab. č. 20" 14,28</t>
  </si>
  <si>
    <t>"z tab. č. 21" 12,18</t>
  </si>
  <si>
    <t>"z tab. č. 22" 10,08</t>
  </si>
  <si>
    <t>"z tab. č. 23" 14,28</t>
  </si>
  <si>
    <t>"z tab. č. 24" 14,28</t>
  </si>
  <si>
    <t>"z tab. č. 25" 14,28</t>
  </si>
  <si>
    <t>"z tab. č. 26" 14,28</t>
  </si>
  <si>
    <t>"z tab. č. 27" 14,28</t>
  </si>
  <si>
    <t>"z tab. č. 28" 14,28</t>
  </si>
  <si>
    <t>"z tab. č. 29" 12,18</t>
  </si>
  <si>
    <t>"z tab. č. 34" 14,28</t>
  </si>
  <si>
    <t>48</t>
  </si>
  <si>
    <t>585211130</t>
  </si>
  <si>
    <t>cement portlandský CEM I 52.5 R bal. 25 kg</t>
  </si>
  <si>
    <t>Od 04/2011 spol. LAFARGE Cement, a.s. na trh dodává cementy v nových obalech. Design obalů vychází ze zásad jednotné prezentace balených výrobků skupiny Lafarge a ze snahy zajistit jednotný výraz všech používaných obalů. Každý výrobek má nově přiřazeno i obchodní jméno – STANDARD = CEM II/B-M (V-LL) 32,5R, SPECIAL = CEM II/A-S 42,5R, SUPER = CEM I 52,5R. Pro snadnější orientaci zákazníků byly zachovány původní barvy – STANDARD – růžová, SPECIAL – modrá, SUPER - zelená. Velikost balení a hmotnost balení se nemění.</t>
  </si>
  <si>
    <t>"z tab. č. 2" 9774,50*0,30*92,9/1000</t>
  </si>
  <si>
    <t>"z tab. č. 11" 1291,0*0,25*92,9/1000</t>
  </si>
  <si>
    <t>49</t>
  </si>
  <si>
    <t>567531141</t>
  </si>
  <si>
    <t>Recyklace podkladu za studena na místě SROSM - rozpojení a reprofilace tl 250 mm plochy do 10000 m2</t>
  </si>
  <si>
    <t>"z tab. č. 11" 1291,0</t>
  </si>
  <si>
    <t>50</t>
  </si>
  <si>
    <t>567541141</t>
  </si>
  <si>
    <t>Recyklace podkladu za studena na místě SROSM - rozpojení a reprofilace tl 300 mm plochy do 10000 m2</t>
  </si>
  <si>
    <t>"z tab. č. 2" 9774,50</t>
  </si>
  <si>
    <t>51</t>
  </si>
  <si>
    <t>569931132</t>
  </si>
  <si>
    <t>Zpevnění povrchu a krajnic asfaltovým recyklátem tl 100 mm</t>
  </si>
  <si>
    <t>Bez dodání materiálu.</t>
  </si>
  <si>
    <t>"z tab. č. 3" 961,50+970,50</t>
  </si>
  <si>
    <t>"z tab. č. 11" 1789,0</t>
  </si>
  <si>
    <t>52</t>
  </si>
  <si>
    <t>571907118</t>
  </si>
  <si>
    <t>Posyp krytu kamenivem drceným nebo těženým do 70 kg/m2</t>
  </si>
  <si>
    <t>"z tab. č. 2" 9167,80</t>
  </si>
  <si>
    <t>53</t>
  </si>
  <si>
    <t>573411113</t>
  </si>
  <si>
    <t>Nátěr živičný uzavírací nebo udržovací s posypem z asfaltu v množství 1,25 kg/m2</t>
  </si>
  <si>
    <t>"z tab. č. 1" 8285,90</t>
  </si>
  <si>
    <t>"z tab. č. 31" 262,0</t>
  </si>
  <si>
    <t>54</t>
  </si>
  <si>
    <t>573411115</t>
  </si>
  <si>
    <t>Nátěr živičný uzavírací nebo udržovací s posypem z asfaltu v množství 1,8 kg/m2</t>
  </si>
  <si>
    <t>55</t>
  </si>
  <si>
    <t>574381112</t>
  </si>
  <si>
    <t>Penetrační makadam hrubý PMH tl 100 mm</t>
  </si>
  <si>
    <t>"z tab. č. 1" 8501,0</t>
  </si>
  <si>
    <t>"z tab. č. 31" 267,50</t>
  </si>
  <si>
    <t>56</t>
  </si>
  <si>
    <t>597069111</t>
  </si>
  <si>
    <t>Příplatek ZKD 10 mm tl lože přes 100 mm u rigolu dlážděného</t>
  </si>
  <si>
    <t>"z tab. č. 30" 840,0</t>
  </si>
  <si>
    <t>57</t>
  </si>
  <si>
    <t>597161111</t>
  </si>
  <si>
    <t>Rigol dlážděný do lože z betonu tl 100 mm z lomového kamene</t>
  </si>
  <si>
    <t>"z tab. č. 30" 56,0</t>
  </si>
  <si>
    <t>58</t>
  </si>
  <si>
    <t>553470001</t>
  </si>
  <si>
    <t>Ocelová svodnice dl. 1,0 m</t>
  </si>
  <si>
    <t>"z tab. č. 30" 28,0</t>
  </si>
  <si>
    <t>59</t>
  </si>
  <si>
    <t>919441211</t>
  </si>
  <si>
    <t>Čelo propustku z lomového kamene pro propustek z trub DN 300 až 500</t>
  </si>
  <si>
    <t>"z tab. č. 16" 1</t>
  </si>
  <si>
    <t>60</t>
  </si>
  <si>
    <t>919441221</t>
  </si>
  <si>
    <t>Čelo propustku z lomového kamene pro propustek z trub DN 600 až 800</t>
  </si>
  <si>
    <t>"z tab. č. 17" 2</t>
  </si>
  <si>
    <t>"z tab. č. 18" 2</t>
  </si>
  <si>
    <t>"z tab. č. 19" 2</t>
  </si>
  <si>
    <t>"z tab. č. 20" 2</t>
  </si>
  <si>
    <t>"z tab. č. 21" 2</t>
  </si>
  <si>
    <t>"z tab. č. 22" 2</t>
  </si>
  <si>
    <t>"z tab. č. 23" 2</t>
  </si>
  <si>
    <t>"z tab. č. 24" 2</t>
  </si>
  <si>
    <t>"z tab. č. 25" 2</t>
  </si>
  <si>
    <t>"z tab. č. 26" 2</t>
  </si>
  <si>
    <t>"z tab. č. 27" 2</t>
  </si>
  <si>
    <t>"z tab. č. 28" 2</t>
  </si>
  <si>
    <t>"z tab. č. 29" 2</t>
  </si>
  <si>
    <t>"z tab. č. 34" 2</t>
  </si>
  <si>
    <t>61</t>
  </si>
  <si>
    <t>919541121</t>
  </si>
  <si>
    <t>Zřízení propustku nebo sjezdu z trub ocelových do DN 700</t>
  </si>
  <si>
    <t>"z tab. č. 16" 29,0</t>
  </si>
  <si>
    <t>"z tab. č. 17" 8,0</t>
  </si>
  <si>
    <t>"z tab. č. 18" 7,0</t>
  </si>
  <si>
    <t>"z tab. č. 19" 8,0</t>
  </si>
  <si>
    <t>"z tab. č. 20" 8,0</t>
  </si>
  <si>
    <t>"z tab. č. 21" 7,0</t>
  </si>
  <si>
    <t>"z tab. č. 22" 6,0</t>
  </si>
  <si>
    <t>"z tab. č. 23" 8,0</t>
  </si>
  <si>
    <t>"z tab. č. 24" 8,0</t>
  </si>
  <si>
    <t>"z tab. č. 25" 8,0</t>
  </si>
  <si>
    <t>"z tab. č. 26" 8,0</t>
  </si>
  <si>
    <t>"z tab. č. 27" 8,0</t>
  </si>
  <si>
    <t>"z tab. č. 28" 8,0</t>
  </si>
  <si>
    <t>"z tab. č. 29" 7,0</t>
  </si>
  <si>
    <t>"z tab. č. 34" 8,0</t>
  </si>
  <si>
    <t>62</t>
  </si>
  <si>
    <t>143332440</t>
  </si>
  <si>
    <t>trubka ocelová  spirálově svařovaná hladká ČSN 41 1375.1 D600 tl 8 mm</t>
  </si>
  <si>
    <t>Hmotnost: 105 kg/m</t>
  </si>
  <si>
    <t>63</t>
  </si>
  <si>
    <t>938902112</t>
  </si>
  <si>
    <t>Čištění příkopů komunikací příkopovým rypadlem objem nánosu do 0,3 m3/m</t>
  </si>
  <si>
    <t>"z tab. č. 6" 624,0</t>
  </si>
  <si>
    <t>64</t>
  </si>
  <si>
    <t>938902113</t>
  </si>
  <si>
    <t>Čištění příkopů komunikací příkopovým rypadlem objem nánosu do 0,5 m3/m</t>
  </si>
  <si>
    <t>"z tab. č. 6" 57,0</t>
  </si>
  <si>
    <t>65</t>
  </si>
  <si>
    <t>938909311</t>
  </si>
  <si>
    <t>Čištění vozovek metením strojně podkladu nebo krytu betonového nebo živičného</t>
  </si>
  <si>
    <t>66</t>
  </si>
  <si>
    <t>953943125</t>
  </si>
  <si>
    <t>Osazování výrobků do 120 kg/kus do betonu bez jejich dodání</t>
  </si>
  <si>
    <t>"z tab. č. 30" 7,0</t>
  </si>
  <si>
    <t>67</t>
  </si>
  <si>
    <t>961021311</t>
  </si>
  <si>
    <t>Bourání základů ze zdiva kamenného</t>
  </si>
  <si>
    <t>"z tab. č. 7" 1,0+1,0+1,0+1,0+0,50+1,0+1,0+1,0+1,50</t>
  </si>
  <si>
    <t>68</t>
  </si>
  <si>
    <t>961041211</t>
  </si>
  <si>
    <t>Bourání mostních základů z betonu prostého</t>
  </si>
  <si>
    <t>"z tab. č. 7" (3,6*0,80*0,70)+(3,40*0,95*0,70)+(3,40*0,95*0,70)+(3,70*0,95*0,70)+(3,40*1,10*0,70)+(3,50*1,10*0,70)+(2,0*0,95*0,70)+1,0</t>
  </si>
  <si>
    <t>69</t>
  </si>
  <si>
    <t>962021112</t>
  </si>
  <si>
    <t>Bourání mostních zdí a pilířů z kamene</t>
  </si>
  <si>
    <t>"z tab. č. 7" 1,68+1,88+1,88+2,05+2,18+2,24</t>
  </si>
  <si>
    <t>70</t>
  </si>
  <si>
    <t>962041211</t>
  </si>
  <si>
    <t>Bourání mostních zdí a pilířů z betonu prostého</t>
  </si>
  <si>
    <t>"z tab. č. 7" 1,08</t>
  </si>
  <si>
    <t>71</t>
  </si>
  <si>
    <t>966008112</t>
  </si>
  <si>
    <t>Bourání trubního propustku do DN 500</t>
  </si>
  <si>
    <t>"z tab. č. 7" 8,0+8,0+15,0+7,0+7,0+10,0+6,0+6,0+5,0</t>
  </si>
  <si>
    <t>72</t>
  </si>
  <si>
    <t>997002511</t>
  </si>
  <si>
    <t>Vodorovné přemístění suti a vybouraných hmot bez naložení ale se složením a urovnáním do 1 km</t>
  </si>
  <si>
    <t>73</t>
  </si>
  <si>
    <t>997002611</t>
  </si>
  <si>
    <t>Nakládání suti a vybouraných hmot</t>
  </si>
  <si>
    <t>74</t>
  </si>
  <si>
    <t>012002000</t>
  </si>
  <si>
    <t>Geodetické práce</t>
  </si>
  <si>
    <t>Kč</t>
  </si>
  <si>
    <t>1024</t>
  </si>
  <si>
    <t>75</t>
  </si>
  <si>
    <t>030001000</t>
  </si>
  <si>
    <t>VP - Vícepráce</t>
  </si>
  <si>
    <t>PN</t>
  </si>
  <si>
    <t>Okrouhlický s.r.o.</t>
  </si>
  <si>
    <t>25255819</t>
  </si>
  <si>
    <t>CZ25255819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</si>
</sst>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1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0" fontId="26" fillId="0" borderId="23" xfId="0" applyFont="1" applyBorder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0" fontId="13" fillId="0" borderId="2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33" xfId="0" applyFont="1" applyBorder="1" applyAlignment="1">
      <alignment horizontal="center" vertical="center"/>
    </xf>
    <xf numFmtId="49" fontId="31" fillId="0" borderId="33" xfId="0" applyNumberFormat="1" applyFont="1" applyBorder="1" applyAlignment="1">
      <alignment horizontal="left" vertical="center" wrapText="1"/>
    </xf>
    <xf numFmtId="0" fontId="31" fillId="0" borderId="33" xfId="0" applyFont="1" applyBorder="1" applyAlignment="1">
      <alignment horizontal="center" vertical="center" wrapText="1"/>
    </xf>
    <xf numFmtId="168" fontId="31" fillId="0" borderId="33" xfId="0" applyNumberFormat="1" applyFont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0" fontId="23" fillId="34" borderId="0" xfId="0" applyFont="1" applyFill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  <xf numFmtId="49" fontId="7" fillId="34" borderId="0" xfId="0" applyNumberFormat="1" applyFont="1" applyFill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left" vertical="top"/>
    </xf>
    <xf numFmtId="0" fontId="7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33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/>
    </xf>
    <xf numFmtId="164" fontId="31" fillId="34" borderId="33" xfId="0" applyNumberFormat="1" applyFont="1" applyFill="1" applyBorder="1" applyAlignment="1">
      <alignment horizontal="right" vertical="center"/>
    </xf>
    <xf numFmtId="164" fontId="31" fillId="0" borderId="33" xfId="0" applyNumberFormat="1" applyFont="1" applyBorder="1" applyAlignment="1">
      <alignment horizontal="right" vertical="center"/>
    </xf>
    <xf numFmtId="0" fontId="32" fillId="0" borderId="0" xfId="0" applyFont="1" applyAlignment="1">
      <alignment horizontal="left" vertical="top" wrapText="1"/>
    </xf>
    <xf numFmtId="164" fontId="23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18" fillId="0" borderId="0" xfId="0" applyNumberFormat="1" applyFont="1" applyAlignment="1">
      <alignment horizontal="right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E66" sqref="BE66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4" t="s">
        <v>0</v>
      </c>
      <c r="B1" s="5"/>
      <c r="C1" s="5"/>
      <c r="D1" s="6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1" t="s">
        <v>4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R2" s="184" t="s">
        <v>5</v>
      </c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S2" s="7" t="s">
        <v>6</v>
      </c>
      <c r="BT2" s="7" t="s">
        <v>7</v>
      </c>
    </row>
    <row r="3" spans="2:72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  <c r="BS3" s="7" t="s">
        <v>6</v>
      </c>
      <c r="BT3" s="7" t="s">
        <v>8</v>
      </c>
    </row>
    <row r="4" spans="2:71" s="2" customFormat="1" ht="37.5" customHeight="1">
      <c r="B4" s="11"/>
      <c r="C4" s="153" t="s">
        <v>9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2"/>
      <c r="AS4" s="13" t="s">
        <v>10</v>
      </c>
      <c r="BE4" s="14" t="s">
        <v>11</v>
      </c>
      <c r="BS4" s="7" t="s">
        <v>12</v>
      </c>
    </row>
    <row r="5" spans="2:71" s="2" customFormat="1" ht="15" customHeight="1">
      <c r="B5" s="11"/>
      <c r="D5" s="15" t="s">
        <v>13</v>
      </c>
      <c r="K5" s="157" t="s">
        <v>14</v>
      </c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Q5" s="12"/>
      <c r="BE5" s="154" t="s">
        <v>15</v>
      </c>
      <c r="BS5" s="7" t="s">
        <v>6</v>
      </c>
    </row>
    <row r="6" spans="2:71" s="2" customFormat="1" ht="37.5" customHeight="1">
      <c r="B6" s="11"/>
      <c r="D6" s="17" t="s">
        <v>16</v>
      </c>
      <c r="K6" s="158" t="s">
        <v>17</v>
      </c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Q6" s="12"/>
      <c r="BE6" s="152"/>
      <c r="BS6" s="7" t="s">
        <v>18</v>
      </c>
    </row>
    <row r="7" spans="2:71" s="2" customFormat="1" ht="15" customHeight="1">
      <c r="B7" s="11"/>
      <c r="D7" s="18" t="s">
        <v>19</v>
      </c>
      <c r="K7" s="16"/>
      <c r="AK7" s="18" t="s">
        <v>20</v>
      </c>
      <c r="AN7" s="16"/>
      <c r="AQ7" s="12"/>
      <c r="BE7" s="152"/>
      <c r="BS7" s="7" t="s">
        <v>21</v>
      </c>
    </row>
    <row r="8" spans="2:71" s="2" customFormat="1" ht="15" customHeight="1">
      <c r="B8" s="11"/>
      <c r="D8" s="18" t="s">
        <v>22</v>
      </c>
      <c r="K8" s="16" t="s">
        <v>23</v>
      </c>
      <c r="AK8" s="18" t="s">
        <v>24</v>
      </c>
      <c r="AN8" s="19" t="s">
        <v>25</v>
      </c>
      <c r="AQ8" s="12"/>
      <c r="BE8" s="152"/>
      <c r="BS8" s="7" t="s">
        <v>26</v>
      </c>
    </row>
    <row r="9" spans="2:71" s="2" customFormat="1" ht="15" customHeight="1">
      <c r="B9" s="11"/>
      <c r="AQ9" s="12"/>
      <c r="BE9" s="152"/>
      <c r="BS9" s="7" t="s">
        <v>27</v>
      </c>
    </row>
    <row r="10" spans="2:71" s="2" customFormat="1" ht="15" customHeight="1">
      <c r="B10" s="11"/>
      <c r="D10" s="18" t="s">
        <v>28</v>
      </c>
      <c r="AK10" s="18" t="s">
        <v>29</v>
      </c>
      <c r="AN10" s="16" t="s">
        <v>30</v>
      </c>
      <c r="AQ10" s="12"/>
      <c r="BE10" s="152"/>
      <c r="BS10" s="7" t="s">
        <v>18</v>
      </c>
    </row>
    <row r="11" spans="2:71" s="2" customFormat="1" ht="19.5" customHeight="1">
      <c r="B11" s="11"/>
      <c r="E11" s="16" t="s">
        <v>31</v>
      </c>
      <c r="AK11" s="18" t="s">
        <v>32</v>
      </c>
      <c r="AN11" s="16" t="s">
        <v>33</v>
      </c>
      <c r="AQ11" s="12"/>
      <c r="BE11" s="152"/>
      <c r="BS11" s="7" t="s">
        <v>18</v>
      </c>
    </row>
    <row r="12" spans="2:71" s="2" customFormat="1" ht="7.5" customHeight="1">
      <c r="B12" s="11"/>
      <c r="AQ12" s="12"/>
      <c r="BE12" s="152"/>
      <c r="BS12" s="7" t="s">
        <v>18</v>
      </c>
    </row>
    <row r="13" spans="2:71" s="2" customFormat="1" ht="15" customHeight="1">
      <c r="B13" s="11"/>
      <c r="D13" s="18" t="s">
        <v>34</v>
      </c>
      <c r="AK13" s="18" t="s">
        <v>29</v>
      </c>
      <c r="AN13" s="20" t="s">
        <v>691</v>
      </c>
      <c r="AQ13" s="12"/>
      <c r="BE13" s="152"/>
      <c r="BS13" s="7" t="s">
        <v>18</v>
      </c>
    </row>
    <row r="14" spans="2:71" s="2" customFormat="1" ht="15.75" customHeight="1">
      <c r="B14" s="11"/>
      <c r="E14" s="159" t="s">
        <v>690</v>
      </c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8" t="s">
        <v>32</v>
      </c>
      <c r="AN14" s="20" t="s">
        <v>692</v>
      </c>
      <c r="AQ14" s="12"/>
      <c r="BE14" s="152"/>
      <c r="BS14" s="7" t="s">
        <v>18</v>
      </c>
    </row>
    <row r="15" spans="2:71" s="2" customFormat="1" ht="7.5" customHeight="1">
      <c r="B15" s="11"/>
      <c r="AQ15" s="12"/>
      <c r="BE15" s="152"/>
      <c r="BS15" s="7" t="s">
        <v>3</v>
      </c>
    </row>
    <row r="16" spans="2:71" s="2" customFormat="1" ht="15" customHeight="1">
      <c r="B16" s="11"/>
      <c r="D16" s="18" t="s">
        <v>35</v>
      </c>
      <c r="AK16" s="18" t="s">
        <v>29</v>
      </c>
      <c r="AN16" s="16" t="s">
        <v>36</v>
      </c>
      <c r="AQ16" s="12"/>
      <c r="BE16" s="152"/>
      <c r="BS16" s="7" t="s">
        <v>3</v>
      </c>
    </row>
    <row r="17" spans="2:71" s="2" customFormat="1" ht="19.5" customHeight="1">
      <c r="B17" s="11"/>
      <c r="E17" s="16" t="s">
        <v>37</v>
      </c>
      <c r="AK17" s="18" t="s">
        <v>32</v>
      </c>
      <c r="AN17" s="16" t="s">
        <v>38</v>
      </c>
      <c r="AQ17" s="12"/>
      <c r="BE17" s="152"/>
      <c r="BS17" s="7" t="s">
        <v>39</v>
      </c>
    </row>
    <row r="18" spans="2:71" s="2" customFormat="1" ht="7.5" customHeight="1">
      <c r="B18" s="11"/>
      <c r="AQ18" s="12"/>
      <c r="BE18" s="152"/>
      <c r="BS18" s="7" t="s">
        <v>6</v>
      </c>
    </row>
    <row r="19" spans="2:71" s="2" customFormat="1" ht="15" customHeight="1">
      <c r="B19" s="11"/>
      <c r="D19" s="18" t="s">
        <v>40</v>
      </c>
      <c r="AK19" s="18" t="s">
        <v>29</v>
      </c>
      <c r="AN19" s="16"/>
      <c r="AQ19" s="12"/>
      <c r="BE19" s="152"/>
      <c r="BS19" s="7" t="s">
        <v>6</v>
      </c>
    </row>
    <row r="20" spans="2:57" s="2" customFormat="1" ht="19.5" customHeight="1">
      <c r="B20" s="11"/>
      <c r="E20" s="16" t="s">
        <v>23</v>
      </c>
      <c r="AK20" s="18" t="s">
        <v>32</v>
      </c>
      <c r="AN20" s="16"/>
      <c r="AQ20" s="12"/>
      <c r="BE20" s="152"/>
    </row>
    <row r="21" spans="2:57" s="2" customFormat="1" ht="7.5" customHeight="1">
      <c r="B21" s="11"/>
      <c r="AQ21" s="12"/>
      <c r="BE21" s="152"/>
    </row>
    <row r="22" spans="2:57" s="2" customFormat="1" ht="7.5" customHeight="1">
      <c r="B22" s="1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152"/>
    </row>
    <row r="23" spans="2:57" s="2" customFormat="1" ht="15" customHeight="1">
      <c r="B23" s="11"/>
      <c r="D23" s="22" t="s">
        <v>41</v>
      </c>
      <c r="AK23" s="160">
        <f>ROUND($AG$87,2)</f>
        <v>7390243.91</v>
      </c>
      <c r="AL23" s="152"/>
      <c r="AM23" s="152"/>
      <c r="AN23" s="152"/>
      <c r="AO23" s="152"/>
      <c r="AQ23" s="12"/>
      <c r="BE23" s="152"/>
    </row>
    <row r="24" spans="2:57" s="2" customFormat="1" ht="15" customHeight="1">
      <c r="B24" s="11"/>
      <c r="D24" s="22" t="s">
        <v>42</v>
      </c>
      <c r="AK24" s="160">
        <f>ROUND($AG$90,2)</f>
        <v>0</v>
      </c>
      <c r="AL24" s="152"/>
      <c r="AM24" s="152"/>
      <c r="AN24" s="152"/>
      <c r="AO24" s="152"/>
      <c r="AQ24" s="12"/>
      <c r="BE24" s="152"/>
    </row>
    <row r="25" spans="2:57" s="7" customFormat="1" ht="7.5" customHeight="1">
      <c r="B25" s="23"/>
      <c r="AQ25" s="24"/>
      <c r="BE25" s="155"/>
    </row>
    <row r="26" spans="2:57" s="7" customFormat="1" ht="27" customHeight="1">
      <c r="B26" s="23"/>
      <c r="D26" s="25" t="s">
        <v>43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61">
        <f>ROUND($AK$23+$AK$24,2)</f>
        <v>7390243.91</v>
      </c>
      <c r="AL26" s="162"/>
      <c r="AM26" s="162"/>
      <c r="AN26" s="162"/>
      <c r="AO26" s="162"/>
      <c r="AQ26" s="24"/>
      <c r="BE26" s="155"/>
    </row>
    <row r="27" spans="2:57" s="7" customFormat="1" ht="7.5" customHeight="1">
      <c r="B27" s="23"/>
      <c r="AQ27" s="24"/>
      <c r="BE27" s="155"/>
    </row>
    <row r="28" spans="2:57" s="7" customFormat="1" ht="15" customHeight="1">
      <c r="B28" s="27"/>
      <c r="D28" s="28" t="s">
        <v>44</v>
      </c>
      <c r="F28" s="28" t="s">
        <v>45</v>
      </c>
      <c r="L28" s="163">
        <v>0.21</v>
      </c>
      <c r="M28" s="156"/>
      <c r="N28" s="156"/>
      <c r="O28" s="156"/>
      <c r="T28" s="30" t="s">
        <v>46</v>
      </c>
      <c r="W28" s="164">
        <f>ROUND($AZ$87+SUM($CD$91:$CD$95),2)</f>
        <v>7390243.91</v>
      </c>
      <c r="X28" s="156"/>
      <c r="Y28" s="156"/>
      <c r="Z28" s="156"/>
      <c r="AA28" s="156"/>
      <c r="AB28" s="156"/>
      <c r="AC28" s="156"/>
      <c r="AD28" s="156"/>
      <c r="AE28" s="156"/>
      <c r="AK28" s="164">
        <f>ROUND($AV$87+SUM($BY$91:$BY$95),2)</f>
        <v>1551951.22</v>
      </c>
      <c r="AL28" s="156"/>
      <c r="AM28" s="156"/>
      <c r="AN28" s="156"/>
      <c r="AO28" s="156"/>
      <c r="AQ28" s="31"/>
      <c r="BE28" s="156"/>
    </row>
    <row r="29" spans="2:57" s="7" customFormat="1" ht="15" customHeight="1">
      <c r="B29" s="27"/>
      <c r="F29" s="28" t="s">
        <v>47</v>
      </c>
      <c r="L29" s="163">
        <v>0.15</v>
      </c>
      <c r="M29" s="156"/>
      <c r="N29" s="156"/>
      <c r="O29" s="156"/>
      <c r="T29" s="30" t="s">
        <v>46</v>
      </c>
      <c r="W29" s="164">
        <f>ROUND($BA$87+SUM($CE$91:$CE$95),2)</f>
        <v>0</v>
      </c>
      <c r="X29" s="156"/>
      <c r="Y29" s="156"/>
      <c r="Z29" s="156"/>
      <c r="AA29" s="156"/>
      <c r="AB29" s="156"/>
      <c r="AC29" s="156"/>
      <c r="AD29" s="156"/>
      <c r="AE29" s="156"/>
      <c r="AK29" s="164">
        <f>ROUND($AW$87+SUM($BZ$91:$BZ$95),2)</f>
        <v>0</v>
      </c>
      <c r="AL29" s="156"/>
      <c r="AM29" s="156"/>
      <c r="AN29" s="156"/>
      <c r="AO29" s="156"/>
      <c r="AQ29" s="31"/>
      <c r="BE29" s="156"/>
    </row>
    <row r="30" spans="2:57" s="7" customFormat="1" ht="15" customHeight="1" hidden="1">
      <c r="B30" s="27"/>
      <c r="F30" s="28" t="s">
        <v>48</v>
      </c>
      <c r="L30" s="163">
        <v>0.21</v>
      </c>
      <c r="M30" s="156"/>
      <c r="N30" s="156"/>
      <c r="O30" s="156"/>
      <c r="T30" s="30" t="s">
        <v>46</v>
      </c>
      <c r="W30" s="164">
        <f>ROUND($BB$87+SUM($CF$91:$CF$95),2)</f>
        <v>0</v>
      </c>
      <c r="X30" s="156"/>
      <c r="Y30" s="156"/>
      <c r="Z30" s="156"/>
      <c r="AA30" s="156"/>
      <c r="AB30" s="156"/>
      <c r="AC30" s="156"/>
      <c r="AD30" s="156"/>
      <c r="AE30" s="156"/>
      <c r="AK30" s="164">
        <v>0</v>
      </c>
      <c r="AL30" s="156"/>
      <c r="AM30" s="156"/>
      <c r="AN30" s="156"/>
      <c r="AO30" s="156"/>
      <c r="AQ30" s="31"/>
      <c r="BE30" s="156"/>
    </row>
    <row r="31" spans="2:57" s="7" customFormat="1" ht="15" customHeight="1" hidden="1">
      <c r="B31" s="27"/>
      <c r="F31" s="28" t="s">
        <v>49</v>
      </c>
      <c r="L31" s="163">
        <v>0.15</v>
      </c>
      <c r="M31" s="156"/>
      <c r="N31" s="156"/>
      <c r="O31" s="156"/>
      <c r="T31" s="30" t="s">
        <v>46</v>
      </c>
      <c r="W31" s="164">
        <f>ROUND($BC$87+SUM($CG$91:$CG$95),2)</f>
        <v>0</v>
      </c>
      <c r="X31" s="156"/>
      <c r="Y31" s="156"/>
      <c r="Z31" s="156"/>
      <c r="AA31" s="156"/>
      <c r="AB31" s="156"/>
      <c r="AC31" s="156"/>
      <c r="AD31" s="156"/>
      <c r="AE31" s="156"/>
      <c r="AK31" s="164">
        <v>0</v>
      </c>
      <c r="AL31" s="156"/>
      <c r="AM31" s="156"/>
      <c r="AN31" s="156"/>
      <c r="AO31" s="156"/>
      <c r="AQ31" s="31"/>
      <c r="BE31" s="156"/>
    </row>
    <row r="32" spans="2:57" s="7" customFormat="1" ht="15" customHeight="1" hidden="1">
      <c r="B32" s="27"/>
      <c r="F32" s="28" t="s">
        <v>50</v>
      </c>
      <c r="L32" s="163">
        <v>0</v>
      </c>
      <c r="M32" s="156"/>
      <c r="N32" s="156"/>
      <c r="O32" s="156"/>
      <c r="T32" s="30" t="s">
        <v>46</v>
      </c>
      <c r="W32" s="164">
        <f>ROUND($BD$87+SUM($CH$91:$CH$95),2)</f>
        <v>0</v>
      </c>
      <c r="X32" s="156"/>
      <c r="Y32" s="156"/>
      <c r="Z32" s="156"/>
      <c r="AA32" s="156"/>
      <c r="AB32" s="156"/>
      <c r="AC32" s="156"/>
      <c r="AD32" s="156"/>
      <c r="AE32" s="156"/>
      <c r="AK32" s="164">
        <v>0</v>
      </c>
      <c r="AL32" s="156"/>
      <c r="AM32" s="156"/>
      <c r="AN32" s="156"/>
      <c r="AO32" s="156"/>
      <c r="AQ32" s="31"/>
      <c r="BE32" s="156"/>
    </row>
    <row r="33" spans="2:57" s="7" customFormat="1" ht="7.5" customHeight="1">
      <c r="B33" s="23"/>
      <c r="AQ33" s="24"/>
      <c r="BE33" s="155"/>
    </row>
    <row r="34" spans="2:57" s="7" customFormat="1" ht="27" customHeight="1">
      <c r="B34" s="23"/>
      <c r="C34" s="32"/>
      <c r="D34" s="33" t="s">
        <v>51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5" t="s">
        <v>52</v>
      </c>
      <c r="U34" s="34"/>
      <c r="V34" s="34"/>
      <c r="W34" s="34"/>
      <c r="X34" s="165" t="s">
        <v>53</v>
      </c>
      <c r="Y34" s="166"/>
      <c r="Z34" s="166"/>
      <c r="AA34" s="166"/>
      <c r="AB34" s="166"/>
      <c r="AC34" s="34"/>
      <c r="AD34" s="34"/>
      <c r="AE34" s="34"/>
      <c r="AF34" s="34"/>
      <c r="AG34" s="34"/>
      <c r="AH34" s="34"/>
      <c r="AI34" s="34"/>
      <c r="AJ34" s="34"/>
      <c r="AK34" s="167">
        <f>ROUND(SUM($AK$26:$AK$32),2)</f>
        <v>8942195.13</v>
      </c>
      <c r="AL34" s="166"/>
      <c r="AM34" s="166"/>
      <c r="AN34" s="166"/>
      <c r="AO34" s="168"/>
      <c r="AP34" s="32"/>
      <c r="AQ34" s="24"/>
      <c r="BE34" s="155"/>
    </row>
    <row r="35" spans="2:43" s="7" customFormat="1" ht="15" customHeight="1">
      <c r="B35" s="23"/>
      <c r="AQ35" s="24"/>
    </row>
    <row r="36" spans="2:43" s="2" customFormat="1" ht="14.25" customHeight="1">
      <c r="B36" s="11"/>
      <c r="AQ36" s="12"/>
    </row>
    <row r="37" spans="2:43" s="2" customFormat="1" ht="14.25" customHeight="1">
      <c r="B37" s="11"/>
      <c r="AQ37" s="12"/>
    </row>
    <row r="38" spans="2:43" s="2" customFormat="1" ht="14.25" customHeight="1">
      <c r="B38" s="11"/>
      <c r="AQ38" s="12"/>
    </row>
    <row r="39" spans="2:43" s="2" customFormat="1" ht="14.25" customHeight="1">
      <c r="B39" s="11"/>
      <c r="AQ39" s="12"/>
    </row>
    <row r="40" spans="2:43" s="2" customFormat="1" ht="14.25" customHeight="1">
      <c r="B40" s="11"/>
      <c r="AQ40" s="12"/>
    </row>
    <row r="41" spans="2:43" s="2" customFormat="1" ht="14.25" customHeight="1">
      <c r="B41" s="11"/>
      <c r="AQ41" s="12"/>
    </row>
    <row r="42" spans="2:43" s="2" customFormat="1" ht="14.25" customHeight="1">
      <c r="B42" s="11"/>
      <c r="AQ42" s="12"/>
    </row>
    <row r="43" spans="2:43" s="2" customFormat="1" ht="14.25" customHeight="1">
      <c r="B43" s="11"/>
      <c r="AQ43" s="12"/>
    </row>
    <row r="44" spans="2:43" s="2" customFormat="1" ht="14.25" customHeight="1">
      <c r="B44" s="11"/>
      <c r="AQ44" s="12"/>
    </row>
    <row r="45" spans="2:43" s="2" customFormat="1" ht="14.25" customHeight="1">
      <c r="B45" s="11"/>
      <c r="AQ45" s="12"/>
    </row>
    <row r="46" spans="2:43" s="2" customFormat="1" ht="14.25" customHeight="1">
      <c r="B46" s="11"/>
      <c r="AQ46" s="12"/>
    </row>
    <row r="47" spans="2:43" s="2" customFormat="1" ht="14.25" customHeight="1">
      <c r="B47" s="11"/>
      <c r="AQ47" s="12"/>
    </row>
    <row r="48" spans="2:43" s="2" customFormat="1" ht="14.25" customHeight="1">
      <c r="B48" s="11"/>
      <c r="AQ48" s="12"/>
    </row>
    <row r="49" spans="2:43" s="7" customFormat="1" ht="15.75" customHeight="1">
      <c r="B49" s="23"/>
      <c r="D49" s="36" t="s">
        <v>54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8"/>
      <c r="AC49" s="36" t="s">
        <v>55</v>
      </c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8"/>
      <c r="AQ49" s="24"/>
    </row>
    <row r="50" spans="2:43" s="2" customFormat="1" ht="14.25" customHeight="1">
      <c r="B50" s="11"/>
      <c r="D50" s="39"/>
      <c r="Z50" s="40"/>
      <c r="AC50" s="39"/>
      <c r="AO50" s="40"/>
      <c r="AQ50" s="12"/>
    </row>
    <row r="51" spans="2:43" s="2" customFormat="1" ht="14.25" customHeight="1">
      <c r="B51" s="11"/>
      <c r="D51" s="39"/>
      <c r="Z51" s="40"/>
      <c r="AC51" s="39"/>
      <c r="AO51" s="40"/>
      <c r="AQ51" s="12"/>
    </row>
    <row r="52" spans="2:43" s="2" customFormat="1" ht="14.25" customHeight="1">
      <c r="B52" s="11"/>
      <c r="D52" s="39"/>
      <c r="Z52" s="40"/>
      <c r="AC52" s="39"/>
      <c r="AO52" s="40"/>
      <c r="AQ52" s="12"/>
    </row>
    <row r="53" spans="2:43" s="2" customFormat="1" ht="14.25" customHeight="1">
      <c r="B53" s="11"/>
      <c r="D53" s="39"/>
      <c r="Z53" s="40"/>
      <c r="AC53" s="39"/>
      <c r="AO53" s="40"/>
      <c r="AQ53" s="12"/>
    </row>
    <row r="54" spans="2:43" s="2" customFormat="1" ht="14.25" customHeight="1">
      <c r="B54" s="11"/>
      <c r="D54" s="39"/>
      <c r="Z54" s="40"/>
      <c r="AC54" s="39"/>
      <c r="AO54" s="40"/>
      <c r="AQ54" s="12"/>
    </row>
    <row r="55" spans="2:43" s="2" customFormat="1" ht="14.25" customHeight="1">
      <c r="B55" s="11"/>
      <c r="D55" s="39"/>
      <c r="Z55" s="40"/>
      <c r="AC55" s="39"/>
      <c r="AO55" s="40"/>
      <c r="AQ55" s="12"/>
    </row>
    <row r="56" spans="2:43" s="2" customFormat="1" ht="14.25" customHeight="1">
      <c r="B56" s="11"/>
      <c r="D56" s="39"/>
      <c r="Z56" s="40"/>
      <c r="AC56" s="39"/>
      <c r="AO56" s="40"/>
      <c r="AQ56" s="12"/>
    </row>
    <row r="57" spans="2:43" s="2" customFormat="1" ht="14.25" customHeight="1">
      <c r="B57" s="11"/>
      <c r="D57" s="39"/>
      <c r="Z57" s="40"/>
      <c r="AC57" s="39"/>
      <c r="AO57" s="40"/>
      <c r="AQ57" s="12"/>
    </row>
    <row r="58" spans="2:43" s="7" customFormat="1" ht="15.75" customHeight="1">
      <c r="B58" s="23"/>
      <c r="D58" s="41" t="s">
        <v>56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3" t="s">
        <v>57</v>
      </c>
      <c r="S58" s="42"/>
      <c r="T58" s="42"/>
      <c r="U58" s="42"/>
      <c r="V58" s="42"/>
      <c r="W58" s="42"/>
      <c r="X58" s="42"/>
      <c r="Y58" s="42"/>
      <c r="Z58" s="44"/>
      <c r="AC58" s="41" t="s">
        <v>56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3" t="s">
        <v>57</v>
      </c>
      <c r="AN58" s="42"/>
      <c r="AO58" s="44"/>
      <c r="AQ58" s="24"/>
    </row>
    <row r="59" spans="2:43" s="2" customFormat="1" ht="14.25" customHeight="1">
      <c r="B59" s="11"/>
      <c r="AQ59" s="12"/>
    </row>
    <row r="60" spans="2:43" s="7" customFormat="1" ht="15.75" customHeight="1">
      <c r="B60" s="23"/>
      <c r="D60" s="36" t="s">
        <v>58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8"/>
      <c r="AC60" s="36" t="s">
        <v>59</v>
      </c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8"/>
      <c r="AQ60" s="24"/>
    </row>
    <row r="61" spans="2:43" s="2" customFormat="1" ht="14.25" customHeight="1">
      <c r="B61" s="11"/>
      <c r="D61" s="39"/>
      <c r="Z61" s="40"/>
      <c r="AC61" s="39"/>
      <c r="AO61" s="40"/>
      <c r="AQ61" s="12"/>
    </row>
    <row r="62" spans="2:43" s="2" customFormat="1" ht="14.25" customHeight="1">
      <c r="B62" s="11"/>
      <c r="D62" s="39"/>
      <c r="Z62" s="40"/>
      <c r="AC62" s="39"/>
      <c r="AO62" s="40"/>
      <c r="AQ62" s="12"/>
    </row>
    <row r="63" spans="2:43" s="2" customFormat="1" ht="14.25" customHeight="1">
      <c r="B63" s="11"/>
      <c r="D63" s="39"/>
      <c r="Z63" s="40"/>
      <c r="AC63" s="39"/>
      <c r="AO63" s="40"/>
      <c r="AQ63" s="12"/>
    </row>
    <row r="64" spans="2:43" s="2" customFormat="1" ht="14.25" customHeight="1">
      <c r="B64" s="11"/>
      <c r="D64" s="39"/>
      <c r="Z64" s="40"/>
      <c r="AC64" s="39"/>
      <c r="AO64" s="40"/>
      <c r="AQ64" s="12"/>
    </row>
    <row r="65" spans="2:43" s="2" customFormat="1" ht="14.25" customHeight="1">
      <c r="B65" s="11"/>
      <c r="D65" s="39"/>
      <c r="Z65" s="40"/>
      <c r="AC65" s="39"/>
      <c r="AO65" s="40"/>
      <c r="AQ65" s="12"/>
    </row>
    <row r="66" spans="2:43" s="2" customFormat="1" ht="14.25" customHeight="1">
      <c r="B66" s="11"/>
      <c r="D66" s="39"/>
      <c r="Z66" s="40"/>
      <c r="AC66" s="39"/>
      <c r="AO66" s="40"/>
      <c r="AQ66" s="12"/>
    </row>
    <row r="67" spans="2:43" s="2" customFormat="1" ht="14.25" customHeight="1">
      <c r="B67" s="11"/>
      <c r="D67" s="39"/>
      <c r="Z67" s="40"/>
      <c r="AC67" s="39"/>
      <c r="AO67" s="40"/>
      <c r="AQ67" s="12"/>
    </row>
    <row r="68" spans="2:43" s="2" customFormat="1" ht="14.25" customHeight="1">
      <c r="B68" s="11"/>
      <c r="D68" s="39"/>
      <c r="Z68" s="40"/>
      <c r="AC68" s="39"/>
      <c r="AO68" s="40"/>
      <c r="AQ68" s="12"/>
    </row>
    <row r="69" spans="2:43" s="7" customFormat="1" ht="15.75" customHeight="1">
      <c r="B69" s="23"/>
      <c r="D69" s="41" t="s">
        <v>56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3" t="s">
        <v>57</v>
      </c>
      <c r="S69" s="42"/>
      <c r="T69" s="42"/>
      <c r="U69" s="42"/>
      <c r="V69" s="42"/>
      <c r="W69" s="42"/>
      <c r="X69" s="42"/>
      <c r="Y69" s="42"/>
      <c r="Z69" s="44"/>
      <c r="AC69" s="41" t="s">
        <v>56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3" t="s">
        <v>57</v>
      </c>
      <c r="AN69" s="42"/>
      <c r="AO69" s="44"/>
      <c r="AQ69" s="24"/>
    </row>
    <row r="70" spans="2:43" s="7" customFormat="1" ht="7.5" customHeight="1">
      <c r="B70" s="23"/>
      <c r="AQ70" s="24"/>
    </row>
    <row r="71" spans="2:43" s="7" customFormat="1" ht="7.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7"/>
    </row>
    <row r="75" spans="2:43" s="7" customFormat="1" ht="7.5" customHeight="1"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50"/>
    </row>
    <row r="76" spans="2:43" s="7" customFormat="1" ht="37.5" customHeight="1">
      <c r="B76" s="23"/>
      <c r="C76" s="153" t="s">
        <v>60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24"/>
    </row>
    <row r="77" spans="2:43" s="16" customFormat="1" ht="15" customHeight="1">
      <c r="B77" s="51"/>
      <c r="C77" s="18" t="s">
        <v>13</v>
      </c>
      <c r="L77" s="16" t="str">
        <f>$K$5</f>
        <v>122016</v>
      </c>
      <c r="AQ77" s="52"/>
    </row>
    <row r="78" spans="2:43" s="53" customFormat="1" ht="37.5" customHeight="1">
      <c r="B78" s="54"/>
      <c r="C78" s="53" t="s">
        <v>16</v>
      </c>
      <c r="L78" s="169" t="str">
        <f>$K$6</f>
        <v>Rekonstrukce lesní cesty Nad bělidlem</v>
      </c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Q78" s="55"/>
    </row>
    <row r="79" spans="2:43" s="7" customFormat="1" ht="7.5" customHeight="1">
      <c r="B79" s="23"/>
      <c r="AQ79" s="24"/>
    </row>
    <row r="80" spans="2:43" s="7" customFormat="1" ht="15.75" customHeight="1">
      <c r="B80" s="23"/>
      <c r="C80" s="18" t="s">
        <v>22</v>
      </c>
      <c r="L80" s="56" t="str">
        <f>IF($K$8="","",$K$8)</f>
        <v> </v>
      </c>
      <c r="AI80" s="18" t="s">
        <v>24</v>
      </c>
      <c r="AM80" s="57" t="str">
        <f>IF($AN$8="","",$AN$8)</f>
        <v>20.05.2016</v>
      </c>
      <c r="AQ80" s="24"/>
    </row>
    <row r="81" spans="2:43" s="7" customFormat="1" ht="7.5" customHeight="1">
      <c r="B81" s="23"/>
      <c r="AQ81" s="24"/>
    </row>
    <row r="82" spans="2:56" s="7" customFormat="1" ht="18.75" customHeight="1">
      <c r="B82" s="23"/>
      <c r="C82" s="18" t="s">
        <v>28</v>
      </c>
      <c r="L82" s="16" t="str">
        <f>IF($E$11="","",$E$11)</f>
        <v>Česká lesnická akademie Trutnov</v>
      </c>
      <c r="AI82" s="18" t="s">
        <v>35</v>
      </c>
      <c r="AM82" s="157" t="str">
        <f>IF($E$17="","",$E$17)</f>
        <v>Ing. Jiří Ježek</v>
      </c>
      <c r="AN82" s="155"/>
      <c r="AO82" s="155"/>
      <c r="AP82" s="155"/>
      <c r="AQ82" s="24"/>
      <c r="AS82" s="170" t="s">
        <v>61</v>
      </c>
      <c r="AT82" s="171"/>
      <c r="AU82" s="37"/>
      <c r="AV82" s="37"/>
      <c r="AW82" s="37"/>
      <c r="AX82" s="37"/>
      <c r="AY82" s="37"/>
      <c r="AZ82" s="37"/>
      <c r="BA82" s="37"/>
      <c r="BB82" s="37"/>
      <c r="BC82" s="37"/>
      <c r="BD82" s="38"/>
    </row>
    <row r="83" spans="2:56" s="7" customFormat="1" ht="15.75" customHeight="1">
      <c r="B83" s="23"/>
      <c r="C83" s="18" t="s">
        <v>34</v>
      </c>
      <c r="L83" s="16" t="str">
        <f>IF($E$14="Vyplň údaj","",$E$14)</f>
        <v>Okrouhlický s.r.o.</v>
      </c>
      <c r="AI83" s="18" t="s">
        <v>40</v>
      </c>
      <c r="AM83" s="157" t="str">
        <f>IF($E$20="","",$E$20)</f>
        <v> </v>
      </c>
      <c r="AN83" s="155"/>
      <c r="AO83" s="155"/>
      <c r="AP83" s="155"/>
      <c r="AQ83" s="24"/>
      <c r="AS83" s="172"/>
      <c r="AT83" s="155"/>
      <c r="BD83" s="59"/>
    </row>
    <row r="84" spans="2:56" s="7" customFormat="1" ht="12" customHeight="1">
      <c r="B84" s="23"/>
      <c r="AQ84" s="24"/>
      <c r="AS84" s="172"/>
      <c r="AT84" s="155"/>
      <c r="BD84" s="59"/>
    </row>
    <row r="85" spans="2:57" s="7" customFormat="1" ht="30" customHeight="1">
      <c r="B85" s="23"/>
      <c r="C85" s="173" t="s">
        <v>62</v>
      </c>
      <c r="D85" s="166"/>
      <c r="E85" s="166"/>
      <c r="F85" s="166"/>
      <c r="G85" s="166"/>
      <c r="H85" s="34"/>
      <c r="I85" s="174" t="s">
        <v>63</v>
      </c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74" t="s">
        <v>64</v>
      </c>
      <c r="AH85" s="166"/>
      <c r="AI85" s="166"/>
      <c r="AJ85" s="166"/>
      <c r="AK85" s="166"/>
      <c r="AL85" s="166"/>
      <c r="AM85" s="166"/>
      <c r="AN85" s="174" t="s">
        <v>65</v>
      </c>
      <c r="AO85" s="166"/>
      <c r="AP85" s="168"/>
      <c r="AQ85" s="24"/>
      <c r="AS85" s="60" t="s">
        <v>66</v>
      </c>
      <c r="AT85" s="61" t="s">
        <v>67</v>
      </c>
      <c r="AU85" s="61" t="s">
        <v>68</v>
      </c>
      <c r="AV85" s="61" t="s">
        <v>69</v>
      </c>
      <c r="AW85" s="61" t="s">
        <v>70</v>
      </c>
      <c r="AX85" s="61" t="s">
        <v>71</v>
      </c>
      <c r="AY85" s="61" t="s">
        <v>72</v>
      </c>
      <c r="AZ85" s="61" t="s">
        <v>73</v>
      </c>
      <c r="BA85" s="61" t="s">
        <v>74</v>
      </c>
      <c r="BB85" s="61" t="s">
        <v>75</v>
      </c>
      <c r="BC85" s="61" t="s">
        <v>76</v>
      </c>
      <c r="BD85" s="62" t="s">
        <v>77</v>
      </c>
      <c r="BE85" s="63"/>
    </row>
    <row r="86" spans="2:56" s="7" customFormat="1" ht="12" customHeight="1">
      <c r="B86" s="23"/>
      <c r="AQ86" s="24"/>
      <c r="AS86" s="64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8"/>
    </row>
    <row r="87" spans="2:76" s="53" customFormat="1" ht="33" customHeight="1">
      <c r="B87" s="54"/>
      <c r="C87" s="65" t="s">
        <v>78</v>
      </c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185">
        <f>ROUND($AG$88,2)</f>
        <v>7390243.91</v>
      </c>
      <c r="AH87" s="186"/>
      <c r="AI87" s="186"/>
      <c r="AJ87" s="186"/>
      <c r="AK87" s="186"/>
      <c r="AL87" s="186"/>
      <c r="AM87" s="186"/>
      <c r="AN87" s="185">
        <f>ROUND(SUM($AG$87,$AT$87),2)</f>
        <v>8942195.13</v>
      </c>
      <c r="AO87" s="186"/>
      <c r="AP87" s="186"/>
      <c r="AQ87" s="55"/>
      <c r="AS87" s="66">
        <f>ROUND($AS$88,2)</f>
        <v>0</v>
      </c>
      <c r="AT87" s="67">
        <f>ROUND(SUM($AV$87:$AW$87),2)</f>
        <v>1551951.22</v>
      </c>
      <c r="AU87" s="68">
        <f>ROUND($AU$88,5)</f>
        <v>7269.0823</v>
      </c>
      <c r="AV87" s="67">
        <f>ROUND($AZ$87*$L$28,2)</f>
        <v>1551951.22</v>
      </c>
      <c r="AW87" s="67">
        <f>ROUND($BA$87*$L$29,2)</f>
        <v>0</v>
      </c>
      <c r="AX87" s="67">
        <f>ROUND($BB$87*$L$28,2)</f>
        <v>0</v>
      </c>
      <c r="AY87" s="67">
        <f>ROUND($BC$87*$L$29,2)</f>
        <v>0</v>
      </c>
      <c r="AZ87" s="67">
        <f>ROUND($AZ$88,2)</f>
        <v>7390243.91</v>
      </c>
      <c r="BA87" s="67">
        <f>ROUND($BA$88,2)</f>
        <v>0</v>
      </c>
      <c r="BB87" s="67">
        <f>ROUND($BB$88,2)</f>
        <v>0</v>
      </c>
      <c r="BC87" s="67">
        <f>ROUND($BC$88,2)</f>
        <v>0</v>
      </c>
      <c r="BD87" s="69">
        <f>ROUND($BD$88,2)</f>
        <v>0</v>
      </c>
      <c r="BS87" s="53" t="s">
        <v>79</v>
      </c>
      <c r="BT87" s="53" t="s">
        <v>80</v>
      </c>
      <c r="BV87" s="53" t="s">
        <v>81</v>
      </c>
      <c r="BW87" s="53" t="s">
        <v>82</v>
      </c>
      <c r="BX87" s="53" t="s">
        <v>83</v>
      </c>
    </row>
    <row r="88" spans="2:76" s="70" customFormat="1" ht="28.5" customHeight="1">
      <c r="B88" s="71"/>
      <c r="C88" s="72"/>
      <c r="D88" s="177" t="s">
        <v>14</v>
      </c>
      <c r="E88" s="178"/>
      <c r="F88" s="178"/>
      <c r="G88" s="178"/>
      <c r="H88" s="178"/>
      <c r="I88" s="72"/>
      <c r="J88" s="177" t="s">
        <v>17</v>
      </c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5">
        <f>'122016 - Rekonstrukce les...'!$M$26</f>
        <v>7390243.91</v>
      </c>
      <c r="AH88" s="176"/>
      <c r="AI88" s="176"/>
      <c r="AJ88" s="176"/>
      <c r="AK88" s="176"/>
      <c r="AL88" s="176"/>
      <c r="AM88" s="176"/>
      <c r="AN88" s="175">
        <f>ROUND(SUM($AG$88,$AT$88),2)</f>
        <v>8942195.13</v>
      </c>
      <c r="AO88" s="176"/>
      <c r="AP88" s="176"/>
      <c r="AQ88" s="73"/>
      <c r="AS88" s="74">
        <f>'122016 - Rekonstrukce les...'!$M$24</f>
        <v>0</v>
      </c>
      <c r="AT88" s="75">
        <f>ROUND(SUM($AV$88:$AW$88),2)</f>
        <v>1551951.22</v>
      </c>
      <c r="AU88" s="76">
        <f>'122016 - Rekonstrukce les...'!$W$124</f>
        <v>7269.082304</v>
      </c>
      <c r="AV88" s="75">
        <f>'122016 - Rekonstrukce les...'!$M$28</f>
        <v>1551951.22</v>
      </c>
      <c r="AW88" s="75">
        <f>'122016 - Rekonstrukce les...'!$M$29</f>
        <v>0</v>
      </c>
      <c r="AX88" s="75">
        <f>'122016 - Rekonstrukce les...'!$M$30</f>
        <v>0</v>
      </c>
      <c r="AY88" s="75">
        <f>'122016 - Rekonstrukce les...'!$M$31</f>
        <v>0</v>
      </c>
      <c r="AZ88" s="75">
        <f>'122016 - Rekonstrukce les...'!$H$28</f>
        <v>7390243.91</v>
      </c>
      <c r="BA88" s="75">
        <f>'122016 - Rekonstrukce les...'!$H$29</f>
        <v>0</v>
      </c>
      <c r="BB88" s="75">
        <f>'122016 - Rekonstrukce les...'!$H$30</f>
        <v>0</v>
      </c>
      <c r="BC88" s="75">
        <f>'122016 - Rekonstrukce les...'!$H$31</f>
        <v>0</v>
      </c>
      <c r="BD88" s="77">
        <f>'122016 - Rekonstrukce les...'!$H$32</f>
        <v>0</v>
      </c>
      <c r="BT88" s="70" t="s">
        <v>21</v>
      </c>
      <c r="BU88" s="70" t="s">
        <v>84</v>
      </c>
      <c r="BV88" s="70" t="s">
        <v>81</v>
      </c>
      <c r="BW88" s="70" t="s">
        <v>82</v>
      </c>
      <c r="BX88" s="70" t="s">
        <v>83</v>
      </c>
    </row>
    <row r="89" spans="2:43" s="2" customFormat="1" ht="14.25" customHeight="1">
      <c r="B89" s="11"/>
      <c r="AQ89" s="12"/>
    </row>
    <row r="90" spans="2:49" s="7" customFormat="1" ht="30.75" customHeight="1">
      <c r="B90" s="23"/>
      <c r="C90" s="65" t="s">
        <v>85</v>
      </c>
      <c r="AG90" s="185">
        <f>ROUND(SUM($AG$91:$AG$94),2)</f>
        <v>0</v>
      </c>
      <c r="AH90" s="155"/>
      <c r="AI90" s="155"/>
      <c r="AJ90" s="155"/>
      <c r="AK90" s="155"/>
      <c r="AL90" s="155"/>
      <c r="AM90" s="155"/>
      <c r="AN90" s="185">
        <f>ROUND(SUM($AN$91:$AN$94),2)</f>
        <v>0</v>
      </c>
      <c r="AO90" s="155"/>
      <c r="AP90" s="155"/>
      <c r="AQ90" s="24"/>
      <c r="AS90" s="60" t="s">
        <v>86</v>
      </c>
      <c r="AT90" s="61" t="s">
        <v>87</v>
      </c>
      <c r="AU90" s="61" t="s">
        <v>44</v>
      </c>
      <c r="AV90" s="62" t="s">
        <v>67</v>
      </c>
      <c r="AW90" s="63"/>
    </row>
    <row r="91" spans="2:89" s="7" customFormat="1" ht="21" customHeight="1">
      <c r="B91" s="23"/>
      <c r="D91" s="78" t="s">
        <v>88</v>
      </c>
      <c r="AG91" s="179">
        <f>ROUND($AG$87*$AS$91,2)</f>
        <v>0</v>
      </c>
      <c r="AH91" s="155"/>
      <c r="AI91" s="155"/>
      <c r="AJ91" s="155"/>
      <c r="AK91" s="155"/>
      <c r="AL91" s="155"/>
      <c r="AM91" s="155"/>
      <c r="AN91" s="180">
        <f>ROUND($AG$91+$AV$91,2)</f>
        <v>0</v>
      </c>
      <c r="AO91" s="155"/>
      <c r="AP91" s="155"/>
      <c r="AQ91" s="24"/>
      <c r="AS91" s="79">
        <v>0</v>
      </c>
      <c r="AT91" s="80" t="s">
        <v>89</v>
      </c>
      <c r="AU91" s="80" t="s">
        <v>45</v>
      </c>
      <c r="AV91" s="81">
        <f>ROUND(IF($AU$91="základní",$AG$91*$L$28,IF($AU$91="snížená",$AG$91*$L$29,0)),2)</f>
        <v>0</v>
      </c>
      <c r="BV91" s="7" t="s">
        <v>90</v>
      </c>
      <c r="BY91" s="82">
        <f>IF($AU$91="základní",$AV$91,0)</f>
        <v>0</v>
      </c>
      <c r="BZ91" s="82">
        <f>IF($AU$91="snížená",$AV$91,0)</f>
        <v>0</v>
      </c>
      <c r="CA91" s="82">
        <v>0</v>
      </c>
      <c r="CB91" s="82">
        <v>0</v>
      </c>
      <c r="CC91" s="82">
        <v>0</v>
      </c>
      <c r="CD91" s="82">
        <f>IF($AU$91="základní",$AG$91,0)</f>
        <v>0</v>
      </c>
      <c r="CE91" s="82">
        <f>IF($AU$91="snížená",$AG$91,0)</f>
        <v>0</v>
      </c>
      <c r="CF91" s="82">
        <f>IF($AU$91="zákl. přenesená",$AG$91,0)</f>
        <v>0</v>
      </c>
      <c r="CG91" s="82">
        <f>IF($AU$91="sníž. přenesená",$AG$91,0)</f>
        <v>0</v>
      </c>
      <c r="CH91" s="82">
        <f>IF($AU$91="nulová",$AG$91,0)</f>
        <v>0</v>
      </c>
      <c r="CI91" s="7">
        <f>IF($AU$91="základní",1,IF($AU$91="snížená",2,IF($AU$91="zákl. přenesená",4,IF($AU$91="sníž. přenesená",5,3))))</f>
        <v>1</v>
      </c>
      <c r="CJ91" s="7">
        <f>IF($AT$91="stavební čast",1,IF(8891="investiční čast",2,3))</f>
        <v>1</v>
      </c>
      <c r="CK91" s="7" t="str">
        <f>IF($D$91="Vyplň vlastní","","x")</f>
        <v>x</v>
      </c>
    </row>
    <row r="92" spans="2:89" s="7" customFormat="1" ht="21" customHeight="1">
      <c r="B92" s="23"/>
      <c r="D92" s="181" t="s">
        <v>91</v>
      </c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G92" s="179">
        <f>$AG$87*$AS$92</f>
        <v>0</v>
      </c>
      <c r="AH92" s="155"/>
      <c r="AI92" s="155"/>
      <c r="AJ92" s="155"/>
      <c r="AK92" s="155"/>
      <c r="AL92" s="155"/>
      <c r="AM92" s="155"/>
      <c r="AN92" s="180">
        <f>$AG$92+$AV$92</f>
        <v>0</v>
      </c>
      <c r="AO92" s="155"/>
      <c r="AP92" s="155"/>
      <c r="AQ92" s="24"/>
      <c r="AS92" s="83">
        <v>0</v>
      </c>
      <c r="AT92" s="84" t="s">
        <v>89</v>
      </c>
      <c r="AU92" s="84" t="s">
        <v>45</v>
      </c>
      <c r="AV92" s="85">
        <f>ROUND(IF($AU$92="nulová",0,IF(OR($AU$92="základní",$AU$92="zákl. přenesená"),$AG$92*$L$28,$AG$92*$L$29)),2)</f>
        <v>0</v>
      </c>
      <c r="BV92" s="7" t="s">
        <v>92</v>
      </c>
      <c r="BY92" s="82">
        <f>IF($AU$92="základní",$AV$92,0)</f>
        <v>0</v>
      </c>
      <c r="BZ92" s="82">
        <f>IF($AU$92="snížená",$AV$92,0)</f>
        <v>0</v>
      </c>
      <c r="CA92" s="82">
        <f>IF($AU$92="zákl. přenesená",$AV$92,0)</f>
        <v>0</v>
      </c>
      <c r="CB92" s="82">
        <f>IF($AU$92="sníž. přenesená",$AV$92,0)</f>
        <v>0</v>
      </c>
      <c r="CC92" s="82">
        <f>IF($AU$92="nulová",$AV$92,0)</f>
        <v>0</v>
      </c>
      <c r="CD92" s="82">
        <f>IF($AU$92="základní",$AG$92,0)</f>
        <v>0</v>
      </c>
      <c r="CE92" s="82">
        <f>IF($AU$92="snížená",$AG$92,0)</f>
        <v>0</v>
      </c>
      <c r="CF92" s="82">
        <f>IF($AU$92="zákl. přenesená",$AG$92,0)</f>
        <v>0</v>
      </c>
      <c r="CG92" s="82">
        <f>IF($AU$92="sníž. přenesená",$AG$92,0)</f>
        <v>0</v>
      </c>
      <c r="CH92" s="82">
        <f>IF($AU$92="nulová",$AG$92,0)</f>
        <v>0</v>
      </c>
      <c r="CI92" s="7">
        <f>IF($AU$92="základní",1,IF($AU$92="snížená",2,IF($AU$92="zákl. přenesená",4,IF($AU$92="sníž. přenesená",5,3))))</f>
        <v>1</v>
      </c>
      <c r="CJ92" s="7">
        <f>IF($AT$92="stavební čast",1,IF(8892="investiční čast",2,3))</f>
        <v>1</v>
      </c>
      <c r="CK92" s="7">
        <f>IF($D$92="Vyplň vlastní","","x")</f>
      </c>
    </row>
    <row r="93" spans="2:89" s="7" customFormat="1" ht="21" customHeight="1">
      <c r="B93" s="23"/>
      <c r="D93" s="181" t="s">
        <v>91</v>
      </c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G93" s="179">
        <f>$AG$87*$AS$93</f>
        <v>0</v>
      </c>
      <c r="AH93" s="155"/>
      <c r="AI93" s="155"/>
      <c r="AJ93" s="155"/>
      <c r="AK93" s="155"/>
      <c r="AL93" s="155"/>
      <c r="AM93" s="155"/>
      <c r="AN93" s="180">
        <f>$AG$93+$AV$93</f>
        <v>0</v>
      </c>
      <c r="AO93" s="155"/>
      <c r="AP93" s="155"/>
      <c r="AQ93" s="24"/>
      <c r="AS93" s="83">
        <v>0</v>
      </c>
      <c r="AT93" s="84" t="s">
        <v>89</v>
      </c>
      <c r="AU93" s="84" t="s">
        <v>45</v>
      </c>
      <c r="AV93" s="85">
        <f>ROUND(IF($AU$93="nulová",0,IF(OR($AU$93="základní",$AU$93="zákl. přenesená"),$AG$93*$L$28,$AG$93*$L$29)),2)</f>
        <v>0</v>
      </c>
      <c r="BV93" s="7" t="s">
        <v>92</v>
      </c>
      <c r="BY93" s="82">
        <f>IF($AU$93="základní",$AV$93,0)</f>
        <v>0</v>
      </c>
      <c r="BZ93" s="82">
        <f>IF($AU$93="snížená",$AV$93,0)</f>
        <v>0</v>
      </c>
      <c r="CA93" s="82">
        <f>IF($AU$93="zákl. přenesená",$AV$93,0)</f>
        <v>0</v>
      </c>
      <c r="CB93" s="82">
        <f>IF($AU$93="sníž. přenesená",$AV$93,0)</f>
        <v>0</v>
      </c>
      <c r="CC93" s="82">
        <f>IF($AU$93="nulová",$AV$93,0)</f>
        <v>0</v>
      </c>
      <c r="CD93" s="82">
        <f>IF($AU$93="základní",$AG$93,0)</f>
        <v>0</v>
      </c>
      <c r="CE93" s="82">
        <f>IF($AU$93="snížená",$AG$93,0)</f>
        <v>0</v>
      </c>
      <c r="CF93" s="82">
        <f>IF($AU$93="zákl. přenesená",$AG$93,0)</f>
        <v>0</v>
      </c>
      <c r="CG93" s="82">
        <f>IF($AU$93="sníž. přenesená",$AG$93,0)</f>
        <v>0</v>
      </c>
      <c r="CH93" s="82">
        <f>IF($AU$93="nulová",$AG$93,0)</f>
        <v>0</v>
      </c>
      <c r="CI93" s="7">
        <f>IF($AU$93="základní",1,IF($AU$93="snížená",2,IF($AU$93="zákl. přenesená",4,IF($AU$93="sníž. přenesená",5,3))))</f>
        <v>1</v>
      </c>
      <c r="CJ93" s="7">
        <f>IF($AT$93="stavební čast",1,IF(8893="investiční čast",2,3))</f>
        <v>1</v>
      </c>
      <c r="CK93" s="7">
        <f>IF($D$93="Vyplň vlastní","","x")</f>
      </c>
    </row>
    <row r="94" spans="2:89" s="7" customFormat="1" ht="21" customHeight="1">
      <c r="B94" s="23"/>
      <c r="D94" s="181" t="s">
        <v>91</v>
      </c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G94" s="179">
        <f>$AG$87*$AS$94</f>
        <v>0</v>
      </c>
      <c r="AH94" s="155"/>
      <c r="AI94" s="155"/>
      <c r="AJ94" s="155"/>
      <c r="AK94" s="155"/>
      <c r="AL94" s="155"/>
      <c r="AM94" s="155"/>
      <c r="AN94" s="180">
        <f>$AG$94+$AV$94</f>
        <v>0</v>
      </c>
      <c r="AO94" s="155"/>
      <c r="AP94" s="155"/>
      <c r="AQ94" s="24"/>
      <c r="AS94" s="86">
        <v>0</v>
      </c>
      <c r="AT94" s="87" t="s">
        <v>89</v>
      </c>
      <c r="AU94" s="87" t="s">
        <v>45</v>
      </c>
      <c r="AV94" s="88">
        <f>ROUND(IF($AU$94="nulová",0,IF(OR($AU$94="základní",$AU$94="zákl. přenesená"),$AG$94*$L$28,$AG$94*$L$29)),2)</f>
        <v>0</v>
      </c>
      <c r="BV94" s="7" t="s">
        <v>92</v>
      </c>
      <c r="BY94" s="82">
        <f>IF($AU$94="základní",$AV$94,0)</f>
        <v>0</v>
      </c>
      <c r="BZ94" s="82">
        <f>IF($AU$94="snížená",$AV$94,0)</f>
        <v>0</v>
      </c>
      <c r="CA94" s="82">
        <f>IF($AU$94="zákl. přenesená",$AV$94,0)</f>
        <v>0</v>
      </c>
      <c r="CB94" s="82">
        <f>IF($AU$94="sníž. přenesená",$AV$94,0)</f>
        <v>0</v>
      </c>
      <c r="CC94" s="82">
        <f>IF($AU$94="nulová",$AV$94,0)</f>
        <v>0</v>
      </c>
      <c r="CD94" s="82">
        <f>IF($AU$94="základní",$AG$94,0)</f>
        <v>0</v>
      </c>
      <c r="CE94" s="82">
        <f>IF($AU$94="snížená",$AG$94,0)</f>
        <v>0</v>
      </c>
      <c r="CF94" s="82">
        <f>IF($AU$94="zákl. přenesená",$AG$94,0)</f>
        <v>0</v>
      </c>
      <c r="CG94" s="82">
        <f>IF($AU$94="sníž. přenesená",$AG$94,0)</f>
        <v>0</v>
      </c>
      <c r="CH94" s="82">
        <f>IF($AU$94="nulová",$AG$94,0)</f>
        <v>0</v>
      </c>
      <c r="CI94" s="7">
        <f>IF($AU$94="základní",1,IF($AU$94="snížená",2,IF($AU$94="zákl. přenesená",4,IF($AU$94="sníž. přenesená",5,3))))</f>
        <v>1</v>
      </c>
      <c r="CJ94" s="7">
        <f>IF($AT$94="stavební čast",1,IF(8894="investiční čast",2,3))</f>
        <v>1</v>
      </c>
      <c r="CK94" s="7">
        <f>IF($D$94="Vyplň vlastní","","x")</f>
      </c>
    </row>
    <row r="95" spans="2:43" s="7" customFormat="1" ht="12" customHeight="1">
      <c r="B95" s="23"/>
      <c r="AQ95" s="24"/>
    </row>
    <row r="96" spans="2:43" s="7" customFormat="1" ht="30.75" customHeight="1">
      <c r="B96" s="23"/>
      <c r="C96" s="89" t="s">
        <v>93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182">
        <f>ROUND($AG$87+$AG$90,2)</f>
        <v>7390243.91</v>
      </c>
      <c r="AH96" s="183"/>
      <c r="AI96" s="183"/>
      <c r="AJ96" s="183"/>
      <c r="AK96" s="183"/>
      <c r="AL96" s="183"/>
      <c r="AM96" s="183"/>
      <c r="AN96" s="182">
        <f>ROUND($AN$87+$AN$90,2)</f>
        <v>8942195.13</v>
      </c>
      <c r="AO96" s="183"/>
      <c r="AP96" s="183"/>
      <c r="AQ96" s="24"/>
    </row>
    <row r="97" spans="2:43" s="7" customFormat="1" ht="7.5" customHeight="1"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7"/>
    </row>
  </sheetData>
  <sheetProtection sheet="1"/>
  <mergeCells count="57"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X34:AB34"/>
    <mergeCell ref="AK34:AO34"/>
    <mergeCell ref="C76:AP76"/>
    <mergeCell ref="L78:AO78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</mergeCells>
  <printOptions/>
  <pageMargins left="0.2362204724409449" right="0.2362204724409449" top="0.7480314960629921" bottom="0.7480314960629921" header="0.31496062992125984" footer="0.31496062992125984"/>
  <pageSetup blackAndWhite="1" fitToHeight="999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7"/>
  <sheetViews>
    <sheetView showGridLines="0" tabSelected="1" zoomScalePageLayoutView="0" workbookViewId="0" topLeftCell="A1">
      <pane ySplit="1" topLeftCell="A2" activePane="bottomLeft" state="frozen"/>
      <selection pane="topLeft" activeCell="BE38" sqref="BE38"/>
      <selection pane="bottomLeft" activeCell="BE38" sqref="BE3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5"/>
      <c r="H1" s="217"/>
      <c r="I1" s="218"/>
      <c r="J1" s="218"/>
      <c r="K1" s="218"/>
      <c r="L1" s="5"/>
      <c r="M1" s="5"/>
      <c r="N1" s="5"/>
      <c r="O1" s="6" t="s">
        <v>94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1" t="s">
        <v>4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S2" s="184" t="s">
        <v>5</v>
      </c>
      <c r="T2" s="152"/>
      <c r="U2" s="152"/>
      <c r="V2" s="152"/>
      <c r="W2" s="152"/>
      <c r="X2" s="152"/>
      <c r="Y2" s="152"/>
      <c r="Z2" s="152"/>
      <c r="AA2" s="152"/>
      <c r="AB2" s="152"/>
      <c r="AC2" s="152"/>
      <c r="AT2" s="2" t="s">
        <v>82</v>
      </c>
    </row>
    <row r="3" spans="2:46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2" t="s">
        <v>95</v>
      </c>
    </row>
    <row r="4" spans="2:46" s="2" customFormat="1" ht="37.5" customHeight="1">
      <c r="B4" s="11"/>
      <c r="C4" s="153" t="s">
        <v>96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2"/>
      <c r="T4" s="13" t="s">
        <v>10</v>
      </c>
      <c r="AT4" s="2" t="s">
        <v>3</v>
      </c>
    </row>
    <row r="5" spans="2:18" s="2" customFormat="1" ht="7.5" customHeight="1">
      <c r="B5" s="11"/>
      <c r="R5" s="12"/>
    </row>
    <row r="6" spans="2:18" s="7" customFormat="1" ht="37.5" customHeight="1">
      <c r="B6" s="23"/>
      <c r="D6" s="17" t="s">
        <v>16</v>
      </c>
      <c r="F6" s="158" t="s">
        <v>17</v>
      </c>
      <c r="G6" s="155"/>
      <c r="H6" s="155"/>
      <c r="I6" s="155"/>
      <c r="J6" s="155"/>
      <c r="K6" s="155"/>
      <c r="L6" s="155"/>
      <c r="M6" s="155"/>
      <c r="N6" s="155"/>
      <c r="O6" s="155"/>
      <c r="P6" s="155"/>
      <c r="R6" s="24"/>
    </row>
    <row r="7" spans="2:18" s="7" customFormat="1" ht="15" customHeight="1">
      <c r="B7" s="23"/>
      <c r="D7" s="18" t="s">
        <v>19</v>
      </c>
      <c r="F7" s="16"/>
      <c r="M7" s="18" t="s">
        <v>20</v>
      </c>
      <c r="O7" s="16"/>
      <c r="R7" s="24"/>
    </row>
    <row r="8" spans="2:18" s="7" customFormat="1" ht="15" customHeight="1">
      <c r="B8" s="23"/>
      <c r="D8" s="18" t="s">
        <v>22</v>
      </c>
      <c r="F8" s="16" t="s">
        <v>23</v>
      </c>
      <c r="M8" s="18" t="s">
        <v>24</v>
      </c>
      <c r="O8" s="187" t="str">
        <f>'Rekapitulace stavby'!$AN$8</f>
        <v>20.05.2016</v>
      </c>
      <c r="P8" s="155"/>
      <c r="R8" s="24"/>
    </row>
    <row r="9" spans="2:18" s="7" customFormat="1" ht="12" customHeight="1">
      <c r="B9" s="23"/>
      <c r="R9" s="24"/>
    </row>
    <row r="10" spans="2:18" s="7" customFormat="1" ht="15" customHeight="1">
      <c r="B10" s="23"/>
      <c r="D10" s="18" t="s">
        <v>28</v>
      </c>
      <c r="M10" s="18" t="s">
        <v>29</v>
      </c>
      <c r="O10" s="157" t="s">
        <v>30</v>
      </c>
      <c r="P10" s="155"/>
      <c r="R10" s="24"/>
    </row>
    <row r="11" spans="2:18" s="7" customFormat="1" ht="18.75" customHeight="1">
      <c r="B11" s="23"/>
      <c r="E11" s="16" t="s">
        <v>31</v>
      </c>
      <c r="M11" s="18" t="s">
        <v>32</v>
      </c>
      <c r="O11" s="157" t="s">
        <v>33</v>
      </c>
      <c r="P11" s="155"/>
      <c r="R11" s="24"/>
    </row>
    <row r="12" spans="2:18" s="7" customFormat="1" ht="7.5" customHeight="1">
      <c r="B12" s="23"/>
      <c r="R12" s="24"/>
    </row>
    <row r="13" spans="2:18" s="7" customFormat="1" ht="15" customHeight="1">
      <c r="B13" s="23"/>
      <c r="D13" s="18" t="s">
        <v>34</v>
      </c>
      <c r="M13" s="18" t="s">
        <v>29</v>
      </c>
      <c r="O13" s="188" t="str">
        <f>'Rekapitulace stavby'!AN13</f>
        <v>25255819</v>
      </c>
      <c r="P13" s="155"/>
      <c r="R13" s="24"/>
    </row>
    <row r="14" spans="2:18" s="7" customFormat="1" ht="18.75" customHeight="1">
      <c r="B14" s="23"/>
      <c r="E14" s="188" t="str">
        <f>'Rekapitulace stavby'!E14:AJ14</f>
        <v>Okrouhlický s.r.o.</v>
      </c>
      <c r="F14" s="155"/>
      <c r="G14" s="155"/>
      <c r="H14" s="155"/>
      <c r="I14" s="155"/>
      <c r="J14" s="155"/>
      <c r="K14" s="155"/>
      <c r="L14" s="155"/>
      <c r="M14" s="18" t="s">
        <v>32</v>
      </c>
      <c r="O14" s="188" t="str">
        <f>'Rekapitulace stavby'!AN14</f>
        <v>CZ25255819</v>
      </c>
      <c r="P14" s="155"/>
      <c r="R14" s="24"/>
    </row>
    <row r="15" spans="2:18" s="7" customFormat="1" ht="7.5" customHeight="1">
      <c r="B15" s="23"/>
      <c r="R15" s="24"/>
    </row>
    <row r="16" spans="2:18" s="7" customFormat="1" ht="15" customHeight="1">
      <c r="B16" s="23"/>
      <c r="D16" s="18" t="s">
        <v>35</v>
      </c>
      <c r="M16" s="18" t="s">
        <v>29</v>
      </c>
      <c r="O16" s="157" t="s">
        <v>36</v>
      </c>
      <c r="P16" s="155"/>
      <c r="R16" s="24"/>
    </row>
    <row r="17" spans="2:18" s="7" customFormat="1" ht="18.75" customHeight="1">
      <c r="B17" s="23"/>
      <c r="E17" s="16" t="s">
        <v>37</v>
      </c>
      <c r="M17" s="18" t="s">
        <v>32</v>
      </c>
      <c r="O17" s="157" t="s">
        <v>38</v>
      </c>
      <c r="P17" s="155"/>
      <c r="R17" s="24"/>
    </row>
    <row r="18" spans="2:18" s="7" customFormat="1" ht="7.5" customHeight="1">
      <c r="B18" s="23"/>
      <c r="R18" s="24"/>
    </row>
    <row r="19" spans="2:18" s="7" customFormat="1" ht="15" customHeight="1">
      <c r="B19" s="23"/>
      <c r="D19" s="18" t="s">
        <v>40</v>
      </c>
      <c r="M19" s="18" t="s">
        <v>29</v>
      </c>
      <c r="O19" s="157">
        <f>IF('Rekapitulace stavby'!$AN$19="","",'Rekapitulace stavby'!$AN$19)</f>
      </c>
      <c r="P19" s="155"/>
      <c r="R19" s="24"/>
    </row>
    <row r="20" spans="2:18" s="7" customFormat="1" ht="18.75" customHeight="1">
      <c r="B20" s="23"/>
      <c r="E20" s="16" t="str">
        <f>IF('Rekapitulace stavby'!$E$20="","",'Rekapitulace stavby'!$E$20)</f>
        <v> </v>
      </c>
      <c r="M20" s="18" t="s">
        <v>32</v>
      </c>
      <c r="O20" s="157">
        <f>IF('Rekapitulace stavby'!$AN$20="","",'Rekapitulace stavby'!$AN$20)</f>
      </c>
      <c r="P20" s="155"/>
      <c r="R20" s="24"/>
    </row>
    <row r="21" spans="2:18" s="7" customFormat="1" ht="7.5" customHeight="1">
      <c r="B21" s="23"/>
      <c r="R21" s="24"/>
    </row>
    <row r="22" spans="2:18" s="7" customFormat="1" ht="7.5" customHeight="1">
      <c r="B22" s="23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R22" s="24"/>
    </row>
    <row r="23" spans="2:18" s="7" customFormat="1" ht="15" customHeight="1">
      <c r="B23" s="23"/>
      <c r="D23" s="90" t="s">
        <v>97</v>
      </c>
      <c r="M23" s="160">
        <f>$N$87</f>
        <v>7390243.91</v>
      </c>
      <c r="N23" s="155"/>
      <c r="O23" s="155"/>
      <c r="P23" s="155"/>
      <c r="R23" s="24"/>
    </row>
    <row r="24" spans="2:18" s="7" customFormat="1" ht="15" customHeight="1">
      <c r="B24" s="23"/>
      <c r="D24" s="22" t="s">
        <v>88</v>
      </c>
      <c r="M24" s="160">
        <f>$N$100</f>
        <v>0</v>
      </c>
      <c r="N24" s="155"/>
      <c r="O24" s="155"/>
      <c r="P24" s="155"/>
      <c r="R24" s="24"/>
    </row>
    <row r="25" spans="2:18" s="7" customFormat="1" ht="7.5" customHeight="1">
      <c r="B25" s="23"/>
      <c r="R25" s="24"/>
    </row>
    <row r="26" spans="2:18" s="7" customFormat="1" ht="26.25" customHeight="1">
      <c r="B26" s="23"/>
      <c r="D26" s="91" t="s">
        <v>43</v>
      </c>
      <c r="M26" s="189">
        <f>ROUND($M$23+$M$24,2)</f>
        <v>7390243.91</v>
      </c>
      <c r="N26" s="155"/>
      <c r="O26" s="155"/>
      <c r="P26" s="155"/>
      <c r="R26" s="24"/>
    </row>
    <row r="27" spans="2:18" s="7" customFormat="1" ht="7.5" customHeight="1">
      <c r="B27" s="23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R27" s="24"/>
    </row>
    <row r="28" spans="2:18" s="7" customFormat="1" ht="15" customHeight="1">
      <c r="B28" s="23"/>
      <c r="D28" s="28" t="s">
        <v>44</v>
      </c>
      <c r="E28" s="28" t="s">
        <v>45</v>
      </c>
      <c r="F28" s="29">
        <v>0.21</v>
      </c>
      <c r="G28" s="92" t="s">
        <v>46</v>
      </c>
      <c r="H28" s="190">
        <f>ROUND((((SUM($BE$100:$BE$107)+SUM($BE$124:$BE$640))+SUM($BE$642:$BE$646))),2)</f>
        <v>7390243.91</v>
      </c>
      <c r="I28" s="155"/>
      <c r="J28" s="155"/>
      <c r="M28" s="190">
        <f>ROUND((((SUM($BE$100:$BE$107)+SUM($BE$124:$BE$640))*$F$28)+SUM($BE$642:$BE$646)*$F$28),2)</f>
        <v>1551951.22</v>
      </c>
      <c r="N28" s="155"/>
      <c r="O28" s="155"/>
      <c r="P28" s="155"/>
      <c r="R28" s="24"/>
    </row>
    <row r="29" spans="2:18" s="7" customFormat="1" ht="15" customHeight="1">
      <c r="B29" s="23"/>
      <c r="E29" s="28" t="s">
        <v>47</v>
      </c>
      <c r="F29" s="29">
        <v>0.15</v>
      </c>
      <c r="G29" s="92" t="s">
        <v>46</v>
      </c>
      <c r="H29" s="190">
        <f>ROUND((((SUM($BF$100:$BF$107)+SUM($BF$124:$BF$640))+SUM($BF$642:$BF$646))),2)</f>
        <v>0</v>
      </c>
      <c r="I29" s="155"/>
      <c r="J29" s="155"/>
      <c r="M29" s="190">
        <f>ROUND((((SUM($BF$100:$BF$107)+SUM($BF$124:$BF$640))*$F$29)+SUM($BF$642:$BF$646)*$F$29),2)</f>
        <v>0</v>
      </c>
      <c r="N29" s="155"/>
      <c r="O29" s="155"/>
      <c r="P29" s="155"/>
      <c r="R29" s="24"/>
    </row>
    <row r="30" spans="2:18" s="7" customFormat="1" ht="15" customHeight="1" hidden="1">
      <c r="B30" s="23"/>
      <c r="E30" s="28" t="s">
        <v>48</v>
      </c>
      <c r="F30" s="29">
        <v>0.21</v>
      </c>
      <c r="G30" s="92" t="s">
        <v>46</v>
      </c>
      <c r="H30" s="190">
        <f>ROUND((((SUM($BG$100:$BG$107)+SUM($BG$124:$BG$640))+SUM($BG$642:$BG$646))),2)</f>
        <v>0</v>
      </c>
      <c r="I30" s="155"/>
      <c r="J30" s="155"/>
      <c r="M30" s="190">
        <v>0</v>
      </c>
      <c r="N30" s="155"/>
      <c r="O30" s="155"/>
      <c r="P30" s="155"/>
      <c r="R30" s="24"/>
    </row>
    <row r="31" spans="2:18" s="7" customFormat="1" ht="15" customHeight="1" hidden="1">
      <c r="B31" s="23"/>
      <c r="E31" s="28" t="s">
        <v>49</v>
      </c>
      <c r="F31" s="29">
        <v>0.15</v>
      </c>
      <c r="G31" s="92" t="s">
        <v>46</v>
      </c>
      <c r="H31" s="190">
        <f>ROUND((((SUM($BH$100:$BH$107)+SUM($BH$124:$BH$640))+SUM($BH$642:$BH$646))),2)</f>
        <v>0</v>
      </c>
      <c r="I31" s="155"/>
      <c r="J31" s="155"/>
      <c r="M31" s="190">
        <v>0</v>
      </c>
      <c r="N31" s="155"/>
      <c r="O31" s="155"/>
      <c r="P31" s="155"/>
      <c r="R31" s="24"/>
    </row>
    <row r="32" spans="2:18" s="7" customFormat="1" ht="15" customHeight="1" hidden="1">
      <c r="B32" s="23"/>
      <c r="E32" s="28" t="s">
        <v>50</v>
      </c>
      <c r="F32" s="29">
        <v>0</v>
      </c>
      <c r="G32" s="92" t="s">
        <v>46</v>
      </c>
      <c r="H32" s="190">
        <f>ROUND((((SUM($BI$100:$BI$107)+SUM($BI$124:$BI$640))+SUM($BI$642:$BI$646))),2)</f>
        <v>0</v>
      </c>
      <c r="I32" s="155"/>
      <c r="J32" s="155"/>
      <c r="M32" s="190">
        <v>0</v>
      </c>
      <c r="N32" s="155"/>
      <c r="O32" s="155"/>
      <c r="P32" s="155"/>
      <c r="R32" s="24"/>
    </row>
    <row r="33" spans="2:18" s="7" customFormat="1" ht="7.5" customHeight="1">
      <c r="B33" s="23"/>
      <c r="R33" s="24"/>
    </row>
    <row r="34" spans="2:18" s="7" customFormat="1" ht="26.25" customHeight="1">
      <c r="B34" s="23"/>
      <c r="C34" s="32"/>
      <c r="D34" s="33" t="s">
        <v>51</v>
      </c>
      <c r="E34" s="34"/>
      <c r="F34" s="34"/>
      <c r="G34" s="93" t="s">
        <v>52</v>
      </c>
      <c r="H34" s="35" t="s">
        <v>53</v>
      </c>
      <c r="I34" s="34"/>
      <c r="J34" s="34"/>
      <c r="K34" s="34"/>
      <c r="L34" s="167">
        <f>ROUND(SUM($M$26:$M$32),2)</f>
        <v>8942195.13</v>
      </c>
      <c r="M34" s="166"/>
      <c r="N34" s="166"/>
      <c r="O34" s="166"/>
      <c r="P34" s="168"/>
      <c r="Q34" s="32"/>
      <c r="R34" s="24"/>
    </row>
    <row r="35" spans="2:18" s="7" customFormat="1" ht="15" customHeight="1">
      <c r="B35" s="23"/>
      <c r="R35" s="24"/>
    </row>
    <row r="36" spans="2:18" s="7" customFormat="1" ht="15" customHeight="1">
      <c r="B36" s="23"/>
      <c r="R36" s="24"/>
    </row>
    <row r="37" spans="2:18" s="2" customFormat="1" ht="14.25" customHeight="1">
      <c r="B37" s="11"/>
      <c r="R37" s="12"/>
    </row>
    <row r="38" spans="2:18" s="2" customFormat="1" ht="14.25" customHeight="1">
      <c r="B38" s="11"/>
      <c r="R38" s="12"/>
    </row>
    <row r="39" spans="2:18" s="2" customFormat="1" ht="14.25" customHeight="1">
      <c r="B39" s="11"/>
      <c r="R39" s="12"/>
    </row>
    <row r="40" spans="2:18" s="2" customFormat="1" ht="14.25" customHeight="1">
      <c r="B40" s="11"/>
      <c r="R40" s="12"/>
    </row>
    <row r="41" spans="2:18" s="2" customFormat="1" ht="14.25" customHeight="1">
      <c r="B41" s="11"/>
      <c r="R41" s="12"/>
    </row>
    <row r="42" spans="2:18" s="2" customFormat="1" ht="14.25" customHeight="1">
      <c r="B42" s="11"/>
      <c r="R42" s="12"/>
    </row>
    <row r="43" spans="2:18" s="2" customFormat="1" ht="14.25" customHeight="1">
      <c r="B43" s="11"/>
      <c r="R43" s="12"/>
    </row>
    <row r="44" spans="2:18" s="2" customFormat="1" ht="14.25" customHeight="1">
      <c r="B44" s="11"/>
      <c r="R44" s="12"/>
    </row>
    <row r="45" spans="2:18" s="2" customFormat="1" ht="14.25" customHeight="1">
      <c r="B45" s="11"/>
      <c r="R45" s="12"/>
    </row>
    <row r="46" spans="2:18" s="2" customFormat="1" ht="14.25" customHeight="1">
      <c r="B46" s="11"/>
      <c r="R46" s="12"/>
    </row>
    <row r="47" spans="2:18" s="2" customFormat="1" ht="14.25" customHeight="1">
      <c r="B47" s="11"/>
      <c r="R47" s="12"/>
    </row>
    <row r="48" spans="2:18" s="2" customFormat="1" ht="14.25" customHeight="1">
      <c r="B48" s="11"/>
      <c r="R48" s="12"/>
    </row>
    <row r="49" spans="2:18" s="2" customFormat="1" ht="14.25" customHeight="1">
      <c r="B49" s="11"/>
      <c r="R49" s="12"/>
    </row>
    <row r="50" spans="2:18" s="7" customFormat="1" ht="15.75" customHeight="1">
      <c r="B50" s="23"/>
      <c r="D50" s="36" t="s">
        <v>54</v>
      </c>
      <c r="E50" s="37"/>
      <c r="F50" s="37"/>
      <c r="G50" s="37"/>
      <c r="H50" s="38"/>
      <c r="J50" s="36" t="s">
        <v>55</v>
      </c>
      <c r="K50" s="37"/>
      <c r="L50" s="37"/>
      <c r="M50" s="37"/>
      <c r="N50" s="37"/>
      <c r="O50" s="37"/>
      <c r="P50" s="38"/>
      <c r="R50" s="24"/>
    </row>
    <row r="51" spans="2:18" s="2" customFormat="1" ht="14.25" customHeight="1">
      <c r="B51" s="11"/>
      <c r="D51" s="39"/>
      <c r="H51" s="40"/>
      <c r="J51" s="39"/>
      <c r="P51" s="40"/>
      <c r="R51" s="12"/>
    </row>
    <row r="52" spans="2:18" s="2" customFormat="1" ht="14.25" customHeight="1">
      <c r="B52" s="11"/>
      <c r="D52" s="39"/>
      <c r="H52" s="40"/>
      <c r="J52" s="39"/>
      <c r="P52" s="40"/>
      <c r="R52" s="12"/>
    </row>
    <row r="53" spans="2:18" s="2" customFormat="1" ht="14.25" customHeight="1">
      <c r="B53" s="11"/>
      <c r="D53" s="39"/>
      <c r="H53" s="40"/>
      <c r="J53" s="39"/>
      <c r="P53" s="40"/>
      <c r="R53" s="12"/>
    </row>
    <row r="54" spans="2:18" s="2" customFormat="1" ht="14.25" customHeight="1">
      <c r="B54" s="11"/>
      <c r="D54" s="39"/>
      <c r="H54" s="40"/>
      <c r="J54" s="39"/>
      <c r="P54" s="40"/>
      <c r="R54" s="12"/>
    </row>
    <row r="55" spans="2:18" s="2" customFormat="1" ht="14.25" customHeight="1">
      <c r="B55" s="11"/>
      <c r="D55" s="39"/>
      <c r="H55" s="40"/>
      <c r="J55" s="39"/>
      <c r="P55" s="40"/>
      <c r="R55" s="12"/>
    </row>
    <row r="56" spans="2:18" s="2" customFormat="1" ht="14.25" customHeight="1">
      <c r="B56" s="11"/>
      <c r="D56" s="39"/>
      <c r="H56" s="40"/>
      <c r="J56" s="39"/>
      <c r="P56" s="40"/>
      <c r="R56" s="12"/>
    </row>
    <row r="57" spans="2:18" s="2" customFormat="1" ht="14.25" customHeight="1">
      <c r="B57" s="11"/>
      <c r="D57" s="39"/>
      <c r="H57" s="40"/>
      <c r="J57" s="39"/>
      <c r="P57" s="40"/>
      <c r="R57" s="12"/>
    </row>
    <row r="58" spans="2:18" s="2" customFormat="1" ht="14.25" customHeight="1">
      <c r="B58" s="11"/>
      <c r="D58" s="39"/>
      <c r="H58" s="40"/>
      <c r="J58" s="39"/>
      <c r="P58" s="40"/>
      <c r="R58" s="12"/>
    </row>
    <row r="59" spans="2:18" s="7" customFormat="1" ht="15.75" customHeight="1">
      <c r="B59" s="23"/>
      <c r="D59" s="41" t="s">
        <v>56</v>
      </c>
      <c r="E59" s="42"/>
      <c r="F59" s="42"/>
      <c r="G59" s="43" t="s">
        <v>57</v>
      </c>
      <c r="H59" s="44"/>
      <c r="J59" s="41" t="s">
        <v>56</v>
      </c>
      <c r="K59" s="42"/>
      <c r="L59" s="42"/>
      <c r="M59" s="42"/>
      <c r="N59" s="43" t="s">
        <v>57</v>
      </c>
      <c r="O59" s="42"/>
      <c r="P59" s="44"/>
      <c r="R59" s="24"/>
    </row>
    <row r="60" spans="2:18" s="2" customFormat="1" ht="14.25" customHeight="1">
      <c r="B60" s="11"/>
      <c r="R60" s="12"/>
    </row>
    <row r="61" spans="2:18" s="7" customFormat="1" ht="15.75" customHeight="1">
      <c r="B61" s="23"/>
      <c r="D61" s="36" t="s">
        <v>58</v>
      </c>
      <c r="E61" s="37"/>
      <c r="F61" s="37"/>
      <c r="G61" s="37"/>
      <c r="H61" s="38"/>
      <c r="J61" s="36" t="s">
        <v>59</v>
      </c>
      <c r="K61" s="37"/>
      <c r="L61" s="37"/>
      <c r="M61" s="37"/>
      <c r="N61" s="37"/>
      <c r="O61" s="37"/>
      <c r="P61" s="38"/>
      <c r="R61" s="24"/>
    </row>
    <row r="62" spans="2:18" s="2" customFormat="1" ht="14.25" customHeight="1">
      <c r="B62" s="11"/>
      <c r="D62" s="39"/>
      <c r="H62" s="40"/>
      <c r="J62" s="39"/>
      <c r="P62" s="40"/>
      <c r="R62" s="12"/>
    </row>
    <row r="63" spans="2:18" s="2" customFormat="1" ht="14.25" customHeight="1">
      <c r="B63" s="11"/>
      <c r="D63" s="39"/>
      <c r="H63" s="40"/>
      <c r="J63" s="39"/>
      <c r="P63" s="40"/>
      <c r="R63" s="12"/>
    </row>
    <row r="64" spans="2:18" s="2" customFormat="1" ht="14.25" customHeight="1">
      <c r="B64" s="11"/>
      <c r="D64" s="39"/>
      <c r="H64" s="40"/>
      <c r="J64" s="39"/>
      <c r="P64" s="40"/>
      <c r="R64" s="12"/>
    </row>
    <row r="65" spans="2:18" s="2" customFormat="1" ht="14.25" customHeight="1">
      <c r="B65" s="11"/>
      <c r="D65" s="39"/>
      <c r="H65" s="40"/>
      <c r="J65" s="39"/>
      <c r="P65" s="40"/>
      <c r="R65" s="12"/>
    </row>
    <row r="66" spans="2:18" s="2" customFormat="1" ht="14.25" customHeight="1">
      <c r="B66" s="11"/>
      <c r="D66" s="39"/>
      <c r="H66" s="40"/>
      <c r="J66" s="39"/>
      <c r="P66" s="40"/>
      <c r="R66" s="12"/>
    </row>
    <row r="67" spans="2:18" s="2" customFormat="1" ht="14.25" customHeight="1">
      <c r="B67" s="11"/>
      <c r="D67" s="39"/>
      <c r="H67" s="40"/>
      <c r="J67" s="39"/>
      <c r="P67" s="40"/>
      <c r="R67" s="12"/>
    </row>
    <row r="68" spans="2:18" s="2" customFormat="1" ht="14.25" customHeight="1">
      <c r="B68" s="11"/>
      <c r="D68" s="39"/>
      <c r="H68" s="40"/>
      <c r="J68" s="39"/>
      <c r="P68" s="40"/>
      <c r="R68" s="12"/>
    </row>
    <row r="69" spans="2:18" s="2" customFormat="1" ht="14.25" customHeight="1">
      <c r="B69" s="11"/>
      <c r="D69" s="39"/>
      <c r="H69" s="40"/>
      <c r="J69" s="39"/>
      <c r="P69" s="40"/>
      <c r="R69" s="12"/>
    </row>
    <row r="70" spans="2:18" s="7" customFormat="1" ht="15.75" customHeight="1">
      <c r="B70" s="23"/>
      <c r="D70" s="41" t="s">
        <v>56</v>
      </c>
      <c r="E70" s="42"/>
      <c r="F70" s="42"/>
      <c r="G70" s="43" t="s">
        <v>57</v>
      </c>
      <c r="H70" s="44"/>
      <c r="J70" s="41" t="s">
        <v>56</v>
      </c>
      <c r="K70" s="42"/>
      <c r="L70" s="42"/>
      <c r="M70" s="42"/>
      <c r="N70" s="43" t="s">
        <v>57</v>
      </c>
      <c r="O70" s="42"/>
      <c r="P70" s="44"/>
      <c r="R70" s="24"/>
    </row>
    <row r="71" spans="2:18" s="7" customFormat="1" ht="1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5" spans="2:18" s="7" customFormat="1" ht="7.5" customHeight="1"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50"/>
    </row>
    <row r="76" spans="2:18" s="7" customFormat="1" ht="37.5" customHeight="1">
      <c r="B76" s="23"/>
      <c r="C76" s="153" t="s">
        <v>98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24"/>
    </row>
    <row r="77" spans="2:18" s="7" customFormat="1" ht="7.5" customHeight="1">
      <c r="B77" s="23"/>
      <c r="R77" s="24"/>
    </row>
    <row r="78" spans="2:18" s="7" customFormat="1" ht="37.5" customHeight="1">
      <c r="B78" s="23"/>
      <c r="C78" s="53" t="s">
        <v>16</v>
      </c>
      <c r="F78" s="169" t="str">
        <f>$F$6</f>
        <v>Rekonstrukce lesní cesty Nad bělidlem</v>
      </c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R78" s="24"/>
    </row>
    <row r="79" spans="2:18" s="7" customFormat="1" ht="7.5" customHeight="1">
      <c r="B79" s="23"/>
      <c r="R79" s="24"/>
    </row>
    <row r="80" spans="2:18" s="7" customFormat="1" ht="18.75" customHeight="1">
      <c r="B80" s="23"/>
      <c r="C80" s="18" t="s">
        <v>22</v>
      </c>
      <c r="F80" s="16" t="str">
        <f>$F$8</f>
        <v> </v>
      </c>
      <c r="K80" s="18" t="s">
        <v>24</v>
      </c>
      <c r="M80" s="191" t="str">
        <f>IF($O$8="","",$O$8)</f>
        <v>20.05.2016</v>
      </c>
      <c r="N80" s="155"/>
      <c r="O80" s="155"/>
      <c r="P80" s="155"/>
      <c r="R80" s="24"/>
    </row>
    <row r="81" spans="2:18" s="7" customFormat="1" ht="7.5" customHeight="1">
      <c r="B81" s="23"/>
      <c r="R81" s="24"/>
    </row>
    <row r="82" spans="2:18" s="7" customFormat="1" ht="15.75" customHeight="1">
      <c r="B82" s="23"/>
      <c r="C82" s="18" t="s">
        <v>28</v>
      </c>
      <c r="F82" s="16" t="str">
        <f>$E$11</f>
        <v>Česká lesnická akademie Trutnov</v>
      </c>
      <c r="K82" s="18" t="s">
        <v>35</v>
      </c>
      <c r="M82" s="157" t="str">
        <f>$E$17</f>
        <v>Ing. Jiří Ježek</v>
      </c>
      <c r="N82" s="155"/>
      <c r="O82" s="155"/>
      <c r="P82" s="155"/>
      <c r="Q82" s="155"/>
      <c r="R82" s="24"/>
    </row>
    <row r="83" spans="2:18" s="7" customFormat="1" ht="15" customHeight="1">
      <c r="B83" s="23"/>
      <c r="C83" s="18" t="s">
        <v>34</v>
      </c>
      <c r="F83" s="16" t="str">
        <f>IF($E$14="","",$E$14)</f>
        <v>Okrouhlický s.r.o.</v>
      </c>
      <c r="K83" s="18" t="s">
        <v>40</v>
      </c>
      <c r="M83" s="157" t="str">
        <f>$E$20</f>
        <v> </v>
      </c>
      <c r="N83" s="155"/>
      <c r="O83" s="155"/>
      <c r="P83" s="155"/>
      <c r="Q83" s="155"/>
      <c r="R83" s="24"/>
    </row>
    <row r="84" spans="2:18" s="7" customFormat="1" ht="11.25" customHeight="1">
      <c r="B84" s="23"/>
      <c r="R84" s="24"/>
    </row>
    <row r="85" spans="2:18" s="7" customFormat="1" ht="30" customHeight="1">
      <c r="B85" s="23"/>
      <c r="C85" s="192" t="s">
        <v>99</v>
      </c>
      <c r="D85" s="183"/>
      <c r="E85" s="183"/>
      <c r="F85" s="183"/>
      <c r="G85" s="183"/>
      <c r="H85" s="32"/>
      <c r="I85" s="32"/>
      <c r="J85" s="32"/>
      <c r="K85" s="32"/>
      <c r="L85" s="32"/>
      <c r="M85" s="32"/>
      <c r="N85" s="192" t="s">
        <v>100</v>
      </c>
      <c r="O85" s="155"/>
      <c r="P85" s="155"/>
      <c r="Q85" s="155"/>
      <c r="R85" s="24"/>
    </row>
    <row r="86" spans="2:18" s="7" customFormat="1" ht="11.25" customHeight="1">
      <c r="B86" s="23"/>
      <c r="R86" s="24"/>
    </row>
    <row r="87" spans="2:47" s="7" customFormat="1" ht="30" customHeight="1">
      <c r="B87" s="23"/>
      <c r="C87" s="65" t="s">
        <v>101</v>
      </c>
      <c r="N87" s="185">
        <f>ROUND($N$124,2)</f>
        <v>7390243.91</v>
      </c>
      <c r="O87" s="155"/>
      <c r="P87" s="155"/>
      <c r="Q87" s="155"/>
      <c r="R87" s="24"/>
      <c r="AU87" s="7" t="s">
        <v>102</v>
      </c>
    </row>
    <row r="88" spans="2:18" s="94" customFormat="1" ht="25.5" customHeight="1">
      <c r="B88" s="95"/>
      <c r="D88" s="96" t="s">
        <v>103</v>
      </c>
      <c r="N88" s="193">
        <f>ROUND($N$125,2)</f>
        <v>7335243.91</v>
      </c>
      <c r="O88" s="194"/>
      <c r="P88" s="194"/>
      <c r="Q88" s="194"/>
      <c r="R88" s="97"/>
    </row>
    <row r="89" spans="2:18" s="90" customFormat="1" ht="21" customHeight="1">
      <c r="B89" s="98"/>
      <c r="D89" s="78" t="s">
        <v>104</v>
      </c>
      <c r="N89" s="180">
        <f>ROUND($N$126,2)</f>
        <v>1148226.49</v>
      </c>
      <c r="O89" s="194"/>
      <c r="P89" s="194"/>
      <c r="Q89" s="194"/>
      <c r="R89" s="99"/>
    </row>
    <row r="90" spans="2:18" s="90" customFormat="1" ht="21" customHeight="1">
      <c r="B90" s="98"/>
      <c r="D90" s="78" t="s">
        <v>105</v>
      </c>
      <c r="N90" s="180">
        <f>ROUND($N$391,2)</f>
        <v>121698</v>
      </c>
      <c r="O90" s="194"/>
      <c r="P90" s="194"/>
      <c r="Q90" s="194"/>
      <c r="R90" s="99"/>
    </row>
    <row r="91" spans="2:18" s="90" customFormat="1" ht="21" customHeight="1">
      <c r="B91" s="98"/>
      <c r="D91" s="78" t="s">
        <v>106</v>
      </c>
      <c r="N91" s="180">
        <f>ROUND($N$421,2)</f>
        <v>111218.8</v>
      </c>
      <c r="O91" s="194"/>
      <c r="P91" s="194"/>
      <c r="Q91" s="194"/>
      <c r="R91" s="99"/>
    </row>
    <row r="92" spans="2:18" s="90" customFormat="1" ht="21" customHeight="1">
      <c r="B92" s="98"/>
      <c r="D92" s="78" t="s">
        <v>107</v>
      </c>
      <c r="N92" s="180">
        <f>ROUND($N$460,2)</f>
        <v>5074208.35</v>
      </c>
      <c r="O92" s="194"/>
      <c r="P92" s="194"/>
      <c r="Q92" s="194"/>
      <c r="R92" s="99"/>
    </row>
    <row r="93" spans="2:18" s="90" customFormat="1" ht="21" customHeight="1">
      <c r="B93" s="98"/>
      <c r="D93" s="78" t="s">
        <v>108</v>
      </c>
      <c r="N93" s="180">
        <f>ROUND($N$546,2)</f>
        <v>800683.75</v>
      </c>
      <c r="O93" s="194"/>
      <c r="P93" s="194"/>
      <c r="Q93" s="194"/>
      <c r="R93" s="99"/>
    </row>
    <row r="94" spans="2:18" s="90" customFormat="1" ht="21" customHeight="1">
      <c r="B94" s="98"/>
      <c r="D94" s="78" t="s">
        <v>109</v>
      </c>
      <c r="N94" s="180">
        <f>ROUND($N$633,2)</f>
        <v>79208.52</v>
      </c>
      <c r="O94" s="194"/>
      <c r="P94" s="194"/>
      <c r="Q94" s="194"/>
      <c r="R94" s="99"/>
    </row>
    <row r="95" spans="2:18" s="94" customFormat="1" ht="25.5" customHeight="1">
      <c r="B95" s="95"/>
      <c r="D95" s="96" t="s">
        <v>110</v>
      </c>
      <c r="N95" s="193">
        <f>ROUND($N$636,2)</f>
        <v>55000</v>
      </c>
      <c r="O95" s="194"/>
      <c r="P95" s="194"/>
      <c r="Q95" s="194"/>
      <c r="R95" s="97"/>
    </row>
    <row r="96" spans="2:18" s="90" customFormat="1" ht="21" customHeight="1">
      <c r="B96" s="98"/>
      <c r="D96" s="78" t="s">
        <v>111</v>
      </c>
      <c r="N96" s="180">
        <f>ROUND($N$637,2)</f>
        <v>35000</v>
      </c>
      <c r="O96" s="194"/>
      <c r="P96" s="194"/>
      <c r="Q96" s="194"/>
      <c r="R96" s="99"/>
    </row>
    <row r="97" spans="2:18" s="90" customFormat="1" ht="21" customHeight="1">
      <c r="B97" s="98"/>
      <c r="D97" s="78" t="s">
        <v>112</v>
      </c>
      <c r="N97" s="180">
        <f>ROUND($N$639,2)</f>
        <v>20000</v>
      </c>
      <c r="O97" s="194"/>
      <c r="P97" s="194"/>
      <c r="Q97" s="194"/>
      <c r="R97" s="99"/>
    </row>
    <row r="98" spans="2:18" s="94" customFormat="1" ht="22.5" customHeight="1">
      <c r="B98" s="95"/>
      <c r="D98" s="96" t="s">
        <v>113</v>
      </c>
      <c r="N98" s="195">
        <f>$N$641</f>
        <v>0</v>
      </c>
      <c r="O98" s="194"/>
      <c r="P98" s="194"/>
      <c r="Q98" s="194"/>
      <c r="R98" s="97"/>
    </row>
    <row r="99" spans="2:18" s="7" customFormat="1" ht="22.5" customHeight="1">
      <c r="B99" s="23"/>
      <c r="R99" s="24"/>
    </row>
    <row r="100" spans="2:21" s="7" customFormat="1" ht="30" customHeight="1">
      <c r="B100" s="23"/>
      <c r="C100" s="65" t="s">
        <v>114</v>
      </c>
      <c r="N100" s="185">
        <f>ROUND($N$101+$N$102+$N$103+$N$104+$N$105+$N$106,2)</f>
        <v>0</v>
      </c>
      <c r="O100" s="155"/>
      <c r="P100" s="155"/>
      <c r="Q100" s="155"/>
      <c r="R100" s="24"/>
      <c r="T100" s="100"/>
      <c r="U100" s="101" t="s">
        <v>44</v>
      </c>
    </row>
    <row r="101" spans="2:62" s="7" customFormat="1" ht="18.75" customHeight="1">
      <c r="B101" s="23"/>
      <c r="D101" s="181" t="s">
        <v>115</v>
      </c>
      <c r="E101" s="155"/>
      <c r="F101" s="155"/>
      <c r="G101" s="155"/>
      <c r="H101" s="155"/>
      <c r="N101" s="179">
        <f>ROUND($N$87*$T$101,2)</f>
        <v>0</v>
      </c>
      <c r="O101" s="155"/>
      <c r="P101" s="155"/>
      <c r="Q101" s="155"/>
      <c r="R101" s="24"/>
      <c r="T101" s="102"/>
      <c r="U101" s="103" t="s">
        <v>45</v>
      </c>
      <c r="AY101" s="7" t="s">
        <v>116</v>
      </c>
      <c r="BE101" s="82">
        <f>IF($U$101="základní",$N$101,0)</f>
        <v>0</v>
      </c>
      <c r="BF101" s="82">
        <f>IF($U$101="snížená",$N$101,0)</f>
        <v>0</v>
      </c>
      <c r="BG101" s="82">
        <f>IF($U$101="zákl. přenesená",$N$101,0)</f>
        <v>0</v>
      </c>
      <c r="BH101" s="82">
        <f>IF($U$101="sníž. přenesená",$N$101,0)</f>
        <v>0</v>
      </c>
      <c r="BI101" s="82">
        <f>IF($U$101="nulová",$N$101,0)</f>
        <v>0</v>
      </c>
      <c r="BJ101" s="7" t="s">
        <v>21</v>
      </c>
    </row>
    <row r="102" spans="2:62" s="7" customFormat="1" ht="18.75" customHeight="1">
      <c r="B102" s="23"/>
      <c r="D102" s="181" t="s">
        <v>117</v>
      </c>
      <c r="E102" s="155"/>
      <c r="F102" s="155"/>
      <c r="G102" s="155"/>
      <c r="H102" s="155"/>
      <c r="N102" s="179">
        <f>ROUND($N$87*$T$102,2)</f>
        <v>0</v>
      </c>
      <c r="O102" s="155"/>
      <c r="P102" s="155"/>
      <c r="Q102" s="155"/>
      <c r="R102" s="24"/>
      <c r="T102" s="102"/>
      <c r="U102" s="103" t="s">
        <v>45</v>
      </c>
      <c r="AY102" s="7" t="s">
        <v>116</v>
      </c>
      <c r="BE102" s="82">
        <f>IF($U$102="základní",$N$102,0)</f>
        <v>0</v>
      </c>
      <c r="BF102" s="82">
        <f>IF($U$102="snížená",$N$102,0)</f>
        <v>0</v>
      </c>
      <c r="BG102" s="82">
        <f>IF($U$102="zákl. přenesená",$N$102,0)</f>
        <v>0</v>
      </c>
      <c r="BH102" s="82">
        <f>IF($U$102="sníž. přenesená",$N$102,0)</f>
        <v>0</v>
      </c>
      <c r="BI102" s="82">
        <f>IF($U$102="nulová",$N$102,0)</f>
        <v>0</v>
      </c>
      <c r="BJ102" s="7" t="s">
        <v>21</v>
      </c>
    </row>
    <row r="103" spans="2:62" s="7" customFormat="1" ht="18.75" customHeight="1">
      <c r="B103" s="23"/>
      <c r="D103" s="181" t="s">
        <v>118</v>
      </c>
      <c r="E103" s="155"/>
      <c r="F103" s="155"/>
      <c r="G103" s="155"/>
      <c r="H103" s="155"/>
      <c r="N103" s="179">
        <f>ROUND($N$87*$T$103,2)</f>
        <v>0</v>
      </c>
      <c r="O103" s="155"/>
      <c r="P103" s="155"/>
      <c r="Q103" s="155"/>
      <c r="R103" s="24"/>
      <c r="T103" s="102"/>
      <c r="U103" s="103" t="s">
        <v>45</v>
      </c>
      <c r="AY103" s="7" t="s">
        <v>116</v>
      </c>
      <c r="BE103" s="82">
        <f>IF($U$103="základní",$N$103,0)</f>
        <v>0</v>
      </c>
      <c r="BF103" s="82">
        <f>IF($U$103="snížená",$N$103,0)</f>
        <v>0</v>
      </c>
      <c r="BG103" s="82">
        <f>IF($U$103="zákl. přenesená",$N$103,0)</f>
        <v>0</v>
      </c>
      <c r="BH103" s="82">
        <f>IF($U$103="sníž. přenesená",$N$103,0)</f>
        <v>0</v>
      </c>
      <c r="BI103" s="82">
        <f>IF($U$103="nulová",$N$103,0)</f>
        <v>0</v>
      </c>
      <c r="BJ103" s="7" t="s">
        <v>21</v>
      </c>
    </row>
    <row r="104" spans="2:62" s="7" customFormat="1" ht="18.75" customHeight="1">
      <c r="B104" s="23"/>
      <c r="D104" s="181" t="s">
        <v>119</v>
      </c>
      <c r="E104" s="155"/>
      <c r="F104" s="155"/>
      <c r="G104" s="155"/>
      <c r="H104" s="155"/>
      <c r="N104" s="179">
        <f>ROUND($N$87*$T$104,2)</f>
        <v>0</v>
      </c>
      <c r="O104" s="155"/>
      <c r="P104" s="155"/>
      <c r="Q104" s="155"/>
      <c r="R104" s="24"/>
      <c r="T104" s="102"/>
      <c r="U104" s="103" t="s">
        <v>45</v>
      </c>
      <c r="AY104" s="7" t="s">
        <v>116</v>
      </c>
      <c r="BE104" s="82">
        <f>IF($U$104="základní",$N$104,0)</f>
        <v>0</v>
      </c>
      <c r="BF104" s="82">
        <f>IF($U$104="snížená",$N$104,0)</f>
        <v>0</v>
      </c>
      <c r="BG104" s="82">
        <f>IF($U$104="zákl. přenesená",$N$104,0)</f>
        <v>0</v>
      </c>
      <c r="BH104" s="82">
        <f>IF($U$104="sníž. přenesená",$N$104,0)</f>
        <v>0</v>
      </c>
      <c r="BI104" s="82">
        <f>IF($U$104="nulová",$N$104,0)</f>
        <v>0</v>
      </c>
      <c r="BJ104" s="7" t="s">
        <v>21</v>
      </c>
    </row>
    <row r="105" spans="2:62" s="7" customFormat="1" ht="18.75" customHeight="1">
      <c r="B105" s="23"/>
      <c r="D105" s="181" t="s">
        <v>120</v>
      </c>
      <c r="E105" s="155"/>
      <c r="F105" s="155"/>
      <c r="G105" s="155"/>
      <c r="H105" s="155"/>
      <c r="N105" s="179">
        <f>ROUND($N$87*$T$105,2)</f>
        <v>0</v>
      </c>
      <c r="O105" s="155"/>
      <c r="P105" s="155"/>
      <c r="Q105" s="155"/>
      <c r="R105" s="24"/>
      <c r="T105" s="102"/>
      <c r="U105" s="103" t="s">
        <v>45</v>
      </c>
      <c r="AY105" s="7" t="s">
        <v>116</v>
      </c>
      <c r="BE105" s="82">
        <f>IF($U$105="základní",$N$105,0)</f>
        <v>0</v>
      </c>
      <c r="BF105" s="82">
        <f>IF($U$105="snížená",$N$105,0)</f>
        <v>0</v>
      </c>
      <c r="BG105" s="82">
        <f>IF($U$105="zákl. přenesená",$N$105,0)</f>
        <v>0</v>
      </c>
      <c r="BH105" s="82">
        <f>IF($U$105="sníž. přenesená",$N$105,0)</f>
        <v>0</v>
      </c>
      <c r="BI105" s="82">
        <f>IF($U$105="nulová",$N$105,0)</f>
        <v>0</v>
      </c>
      <c r="BJ105" s="7" t="s">
        <v>21</v>
      </c>
    </row>
    <row r="106" spans="2:62" s="7" customFormat="1" ht="18.75" customHeight="1">
      <c r="B106" s="23"/>
      <c r="D106" s="78" t="s">
        <v>121</v>
      </c>
      <c r="N106" s="179">
        <f>ROUND($N$87*$T$106,2)</f>
        <v>0</v>
      </c>
      <c r="O106" s="155"/>
      <c r="P106" s="155"/>
      <c r="Q106" s="155"/>
      <c r="R106" s="24"/>
      <c r="T106" s="104"/>
      <c r="U106" s="105" t="s">
        <v>45</v>
      </c>
      <c r="AY106" s="7" t="s">
        <v>122</v>
      </c>
      <c r="BE106" s="82">
        <f>IF($U$106="základní",$N$106,0)</f>
        <v>0</v>
      </c>
      <c r="BF106" s="82">
        <f>IF($U$106="snížená",$N$106,0)</f>
        <v>0</v>
      </c>
      <c r="BG106" s="82">
        <f>IF($U$106="zákl. přenesená",$N$106,0)</f>
        <v>0</v>
      </c>
      <c r="BH106" s="82">
        <f>IF($U$106="sníž. přenesená",$N$106,0)</f>
        <v>0</v>
      </c>
      <c r="BI106" s="82">
        <f>IF($U$106="nulová",$N$106,0)</f>
        <v>0</v>
      </c>
      <c r="BJ106" s="7" t="s">
        <v>21</v>
      </c>
    </row>
    <row r="107" spans="2:18" s="7" customFormat="1" ht="14.25" customHeight="1">
      <c r="B107" s="23"/>
      <c r="R107" s="24"/>
    </row>
    <row r="108" spans="2:18" s="7" customFormat="1" ht="30" customHeight="1">
      <c r="B108" s="23"/>
      <c r="C108" s="89" t="s">
        <v>93</v>
      </c>
      <c r="D108" s="32"/>
      <c r="E108" s="32"/>
      <c r="F108" s="32"/>
      <c r="G108" s="32"/>
      <c r="H108" s="32"/>
      <c r="I108" s="32"/>
      <c r="J108" s="32"/>
      <c r="K108" s="32"/>
      <c r="L108" s="182">
        <f>ROUND(SUM($N$87+$N$100),2)</f>
        <v>7390243.91</v>
      </c>
      <c r="M108" s="183"/>
      <c r="N108" s="183"/>
      <c r="O108" s="183"/>
      <c r="P108" s="183"/>
      <c r="Q108" s="183"/>
      <c r="R108" s="24"/>
    </row>
    <row r="109" spans="2:18" s="7" customFormat="1" ht="7.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3" spans="2:18" s="7" customFormat="1" ht="7.5" customHeight="1"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pans="2:18" s="7" customFormat="1" ht="37.5" customHeight="1">
      <c r="B114" s="23"/>
      <c r="C114" s="153" t="s">
        <v>123</v>
      </c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24"/>
    </row>
    <row r="115" spans="2:18" s="7" customFormat="1" ht="7.5" customHeight="1">
      <c r="B115" s="23"/>
      <c r="R115" s="24"/>
    </row>
    <row r="116" spans="2:18" s="7" customFormat="1" ht="37.5" customHeight="1">
      <c r="B116" s="23"/>
      <c r="C116" s="53" t="s">
        <v>16</v>
      </c>
      <c r="F116" s="169" t="str">
        <f>$F$6</f>
        <v>Rekonstrukce lesní cesty Nad bělidlem</v>
      </c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R116" s="24"/>
    </row>
    <row r="117" spans="2:18" s="7" customFormat="1" ht="7.5" customHeight="1">
      <c r="B117" s="23"/>
      <c r="R117" s="24"/>
    </row>
    <row r="118" spans="2:18" s="7" customFormat="1" ht="18.75" customHeight="1">
      <c r="B118" s="23"/>
      <c r="C118" s="18" t="s">
        <v>22</v>
      </c>
      <c r="F118" s="16" t="str">
        <f>$F$8</f>
        <v> </v>
      </c>
      <c r="K118" s="18" t="s">
        <v>24</v>
      </c>
      <c r="M118" s="191" t="str">
        <f>IF($O$8="","",$O$8)</f>
        <v>20.05.2016</v>
      </c>
      <c r="N118" s="155"/>
      <c r="O118" s="155"/>
      <c r="P118" s="155"/>
      <c r="R118" s="24"/>
    </row>
    <row r="119" spans="2:18" s="7" customFormat="1" ht="7.5" customHeight="1">
      <c r="B119" s="23"/>
      <c r="R119" s="24"/>
    </row>
    <row r="120" spans="2:18" s="7" customFormat="1" ht="15.75" customHeight="1">
      <c r="B120" s="23"/>
      <c r="C120" s="18" t="s">
        <v>28</v>
      </c>
      <c r="F120" s="16" t="str">
        <f>$E$11</f>
        <v>Česká lesnická akademie Trutnov</v>
      </c>
      <c r="K120" s="18" t="s">
        <v>35</v>
      </c>
      <c r="M120" s="157" t="str">
        <f>$E$17</f>
        <v>Ing. Jiří Ježek</v>
      </c>
      <c r="N120" s="155"/>
      <c r="O120" s="155"/>
      <c r="P120" s="155"/>
      <c r="Q120" s="155"/>
      <c r="R120" s="24"/>
    </row>
    <row r="121" spans="2:18" s="7" customFormat="1" ht="15" customHeight="1">
      <c r="B121" s="23"/>
      <c r="C121" s="18" t="s">
        <v>34</v>
      </c>
      <c r="F121" s="16" t="str">
        <f>IF($E$14="","",$E$14)</f>
        <v>Okrouhlický s.r.o.</v>
      </c>
      <c r="K121" s="18" t="s">
        <v>40</v>
      </c>
      <c r="M121" s="157" t="str">
        <f>$E$20</f>
        <v> </v>
      </c>
      <c r="N121" s="155"/>
      <c r="O121" s="155"/>
      <c r="P121" s="155"/>
      <c r="Q121" s="155"/>
      <c r="R121" s="24"/>
    </row>
    <row r="122" spans="2:18" s="7" customFormat="1" ht="11.25" customHeight="1">
      <c r="B122" s="23"/>
      <c r="R122" s="24"/>
    </row>
    <row r="123" spans="2:28" s="106" customFormat="1" ht="30" customHeight="1">
      <c r="B123" s="107"/>
      <c r="C123" s="108" t="s">
        <v>124</v>
      </c>
      <c r="D123" s="109" t="s">
        <v>125</v>
      </c>
      <c r="E123" s="109" t="s">
        <v>62</v>
      </c>
      <c r="F123" s="196" t="s">
        <v>126</v>
      </c>
      <c r="G123" s="197"/>
      <c r="H123" s="197"/>
      <c r="I123" s="197"/>
      <c r="J123" s="109" t="s">
        <v>127</v>
      </c>
      <c r="K123" s="109" t="s">
        <v>128</v>
      </c>
      <c r="L123" s="196" t="s">
        <v>129</v>
      </c>
      <c r="M123" s="197"/>
      <c r="N123" s="196" t="s">
        <v>130</v>
      </c>
      <c r="O123" s="197"/>
      <c r="P123" s="197"/>
      <c r="Q123" s="198"/>
      <c r="R123" s="110"/>
      <c r="T123" s="60" t="s">
        <v>131</v>
      </c>
      <c r="U123" s="61" t="s">
        <v>44</v>
      </c>
      <c r="V123" s="61" t="s">
        <v>132</v>
      </c>
      <c r="W123" s="61" t="s">
        <v>133</v>
      </c>
      <c r="X123" s="61" t="s">
        <v>134</v>
      </c>
      <c r="Y123" s="61" t="s">
        <v>135</v>
      </c>
      <c r="Z123" s="61" t="s">
        <v>136</v>
      </c>
      <c r="AA123" s="61" t="s">
        <v>137</v>
      </c>
      <c r="AB123" s="62" t="s">
        <v>138</v>
      </c>
    </row>
    <row r="124" spans="2:63" s="7" customFormat="1" ht="30" customHeight="1">
      <c r="B124" s="23"/>
      <c r="C124" s="65" t="s">
        <v>97</v>
      </c>
      <c r="N124" s="216">
        <f>$BK$124</f>
        <v>7390243.909999999</v>
      </c>
      <c r="O124" s="155"/>
      <c r="P124" s="155"/>
      <c r="Q124" s="155"/>
      <c r="R124" s="24"/>
      <c r="T124" s="64"/>
      <c r="U124" s="37"/>
      <c r="V124" s="37"/>
      <c r="W124" s="111">
        <f>$W$125+$W$636+$W$641</f>
        <v>7269.082304</v>
      </c>
      <c r="X124" s="37"/>
      <c r="Y124" s="111">
        <f>$Y$125+$Y$636+$Y$641</f>
        <v>8694.22700614</v>
      </c>
      <c r="Z124" s="37"/>
      <c r="AA124" s="111">
        <f>$AA$125+$AA$636+$AA$641</f>
        <v>1980.2131000000002</v>
      </c>
      <c r="AB124" s="38"/>
      <c r="AT124" s="7" t="s">
        <v>79</v>
      </c>
      <c r="AU124" s="7" t="s">
        <v>102</v>
      </c>
      <c r="BK124" s="112">
        <f>$BK$125+$BK$636+$BK$641</f>
        <v>7390243.909999999</v>
      </c>
    </row>
    <row r="125" spans="2:63" s="113" customFormat="1" ht="37.5" customHeight="1">
      <c r="B125" s="114"/>
      <c r="D125" s="115" t="s">
        <v>103</v>
      </c>
      <c r="N125" s="195">
        <f>$BK$125</f>
        <v>7335243.909999999</v>
      </c>
      <c r="O125" s="213"/>
      <c r="P125" s="213"/>
      <c r="Q125" s="213"/>
      <c r="R125" s="117"/>
      <c r="T125" s="118"/>
      <c r="W125" s="119">
        <f>$W$126+$W$391+$W$421+$W$460+$W$546+$W$633</f>
        <v>7269.082304</v>
      </c>
      <c r="Y125" s="119">
        <f>$Y$126+$Y$391+$Y$421+$Y$460+$Y$546+$Y$633</f>
        <v>8694.22700614</v>
      </c>
      <c r="AA125" s="119">
        <f>$AA$126+$AA$391+$AA$421+$AA$460+$AA$546+$AA$633</f>
        <v>1980.2131000000002</v>
      </c>
      <c r="AB125" s="120"/>
      <c r="AR125" s="116" t="s">
        <v>21</v>
      </c>
      <c r="AT125" s="116" t="s">
        <v>79</v>
      </c>
      <c r="AU125" s="116" t="s">
        <v>80</v>
      </c>
      <c r="AY125" s="116" t="s">
        <v>139</v>
      </c>
      <c r="BK125" s="121">
        <f>$BK$126+$BK$391+$BK$421+$BK$460+$BK$546+$BK$633</f>
        <v>7335243.909999999</v>
      </c>
    </row>
    <row r="126" spans="2:63" s="113" customFormat="1" ht="21" customHeight="1">
      <c r="B126" s="114"/>
      <c r="D126" s="122" t="s">
        <v>104</v>
      </c>
      <c r="N126" s="212">
        <f>$BK$126</f>
        <v>1148226.4900000002</v>
      </c>
      <c r="O126" s="213"/>
      <c r="P126" s="213"/>
      <c r="Q126" s="213"/>
      <c r="R126" s="117"/>
      <c r="T126" s="118"/>
      <c r="W126" s="119">
        <f>SUM($W$127:$W$390)</f>
        <v>3298.360937999999</v>
      </c>
      <c r="Y126" s="119">
        <f>SUM($Y$127:$Y$390)</f>
        <v>87.3547415</v>
      </c>
      <c r="AA126" s="119">
        <f>SUM($AA$127:$AA$390)</f>
        <v>1818.5088</v>
      </c>
      <c r="AB126" s="120"/>
      <c r="AR126" s="116" t="s">
        <v>21</v>
      </c>
      <c r="AT126" s="116" t="s">
        <v>79</v>
      </c>
      <c r="AU126" s="116" t="s">
        <v>21</v>
      </c>
      <c r="AY126" s="116" t="s">
        <v>139</v>
      </c>
      <c r="BK126" s="121">
        <f>SUM($BK$127:$BK$390)</f>
        <v>1148226.4900000002</v>
      </c>
    </row>
    <row r="127" spans="2:64" s="7" customFormat="1" ht="15.75" customHeight="1">
      <c r="B127" s="23"/>
      <c r="C127" s="123" t="s">
        <v>21</v>
      </c>
      <c r="D127" s="123" t="s">
        <v>140</v>
      </c>
      <c r="E127" s="124" t="s">
        <v>141</v>
      </c>
      <c r="F127" s="199" t="s">
        <v>142</v>
      </c>
      <c r="G127" s="200"/>
      <c r="H127" s="200"/>
      <c r="I127" s="200"/>
      <c r="J127" s="125" t="s">
        <v>143</v>
      </c>
      <c r="K127" s="126">
        <v>101</v>
      </c>
      <c r="L127" s="201">
        <v>200</v>
      </c>
      <c r="M127" s="200"/>
      <c r="N127" s="202">
        <f>ROUND($L$127*$K$127,2)</f>
        <v>20200</v>
      </c>
      <c r="O127" s="200"/>
      <c r="P127" s="200"/>
      <c r="Q127" s="200"/>
      <c r="R127" s="24"/>
      <c r="T127" s="127"/>
      <c r="U127" s="30" t="s">
        <v>45</v>
      </c>
      <c r="V127" s="128">
        <v>0.659</v>
      </c>
      <c r="W127" s="128">
        <f>$V$127*$K$127</f>
        <v>66.559</v>
      </c>
      <c r="X127" s="128">
        <v>8E-05</v>
      </c>
      <c r="Y127" s="128">
        <f>$X$127*$K$127</f>
        <v>0.00808</v>
      </c>
      <c r="Z127" s="128">
        <v>0</v>
      </c>
      <c r="AA127" s="128">
        <f>$Z$127*$K$127</f>
        <v>0</v>
      </c>
      <c r="AB127" s="129"/>
      <c r="AR127" s="7" t="s">
        <v>144</v>
      </c>
      <c r="AT127" s="7" t="s">
        <v>140</v>
      </c>
      <c r="AU127" s="7" t="s">
        <v>95</v>
      </c>
      <c r="AY127" s="7" t="s">
        <v>139</v>
      </c>
      <c r="BE127" s="82">
        <f>IF($U$127="základní",$N$127,0)</f>
        <v>20200</v>
      </c>
      <c r="BF127" s="82">
        <f>IF($U$127="snížená",$N$127,0)</f>
        <v>0</v>
      </c>
      <c r="BG127" s="82">
        <f>IF($U$127="zákl. přenesená",$N$127,0)</f>
        <v>0</v>
      </c>
      <c r="BH127" s="82">
        <f>IF($U$127="sníž. přenesená",$N$127,0)</f>
        <v>0</v>
      </c>
      <c r="BI127" s="82">
        <f>IF($U$127="nulová",$N$127,0)</f>
        <v>0</v>
      </c>
      <c r="BJ127" s="7" t="s">
        <v>21</v>
      </c>
      <c r="BK127" s="82">
        <f>ROUND($L$127*$K$127,2)</f>
        <v>20200</v>
      </c>
      <c r="BL127" s="7" t="s">
        <v>144</v>
      </c>
    </row>
    <row r="128" spans="2:51" s="7" customFormat="1" ht="15.75" customHeight="1">
      <c r="B128" s="130"/>
      <c r="E128" s="131"/>
      <c r="F128" s="203" t="s">
        <v>145</v>
      </c>
      <c r="G128" s="204"/>
      <c r="H128" s="204"/>
      <c r="I128" s="204"/>
      <c r="K128" s="132">
        <v>101</v>
      </c>
      <c r="R128" s="133"/>
      <c r="T128" s="134"/>
      <c r="AB128" s="135"/>
      <c r="AT128" s="131" t="s">
        <v>146</v>
      </c>
      <c r="AU128" s="131" t="s">
        <v>95</v>
      </c>
      <c r="AV128" s="131" t="s">
        <v>95</v>
      </c>
      <c r="AW128" s="131" t="s">
        <v>102</v>
      </c>
      <c r="AX128" s="131" t="s">
        <v>80</v>
      </c>
      <c r="AY128" s="131" t="s">
        <v>139</v>
      </c>
    </row>
    <row r="129" spans="2:51" s="7" customFormat="1" ht="15.75" customHeight="1">
      <c r="B129" s="136"/>
      <c r="E129" s="137"/>
      <c r="F129" s="205" t="s">
        <v>147</v>
      </c>
      <c r="G129" s="206"/>
      <c r="H129" s="206"/>
      <c r="I129" s="206"/>
      <c r="K129" s="138">
        <v>101</v>
      </c>
      <c r="R129" s="139"/>
      <c r="T129" s="140"/>
      <c r="AB129" s="141"/>
      <c r="AT129" s="137" t="s">
        <v>146</v>
      </c>
      <c r="AU129" s="137" t="s">
        <v>95</v>
      </c>
      <c r="AV129" s="137" t="s">
        <v>144</v>
      </c>
      <c r="AW129" s="137" t="s">
        <v>102</v>
      </c>
      <c r="AX129" s="137" t="s">
        <v>21</v>
      </c>
      <c r="AY129" s="137" t="s">
        <v>139</v>
      </c>
    </row>
    <row r="130" spans="2:64" s="7" customFormat="1" ht="15.75" customHeight="1">
      <c r="B130" s="23"/>
      <c r="C130" s="123" t="s">
        <v>95</v>
      </c>
      <c r="D130" s="123" t="s">
        <v>140</v>
      </c>
      <c r="E130" s="124" t="s">
        <v>148</v>
      </c>
      <c r="F130" s="199" t="s">
        <v>149</v>
      </c>
      <c r="G130" s="200"/>
      <c r="H130" s="200"/>
      <c r="I130" s="200"/>
      <c r="J130" s="125" t="s">
        <v>143</v>
      </c>
      <c r="K130" s="126">
        <v>52</v>
      </c>
      <c r="L130" s="201">
        <v>250</v>
      </c>
      <c r="M130" s="200"/>
      <c r="N130" s="202">
        <f>ROUND($L$130*$K$130,2)</f>
        <v>13000</v>
      </c>
      <c r="O130" s="200"/>
      <c r="P130" s="200"/>
      <c r="Q130" s="200"/>
      <c r="R130" s="24"/>
      <c r="T130" s="127"/>
      <c r="U130" s="30" t="s">
        <v>45</v>
      </c>
      <c r="V130" s="128">
        <v>1.655</v>
      </c>
      <c r="W130" s="128">
        <f>$V$130*$K$130</f>
        <v>86.06</v>
      </c>
      <c r="X130" s="128">
        <v>8E-05</v>
      </c>
      <c r="Y130" s="128">
        <f>$X$130*$K$130</f>
        <v>0.0041600000000000005</v>
      </c>
      <c r="Z130" s="128">
        <v>0</v>
      </c>
      <c r="AA130" s="128">
        <f>$Z$130*$K$130</f>
        <v>0</v>
      </c>
      <c r="AB130" s="129"/>
      <c r="AR130" s="7" t="s">
        <v>144</v>
      </c>
      <c r="AT130" s="7" t="s">
        <v>140</v>
      </c>
      <c r="AU130" s="7" t="s">
        <v>95</v>
      </c>
      <c r="AY130" s="7" t="s">
        <v>139</v>
      </c>
      <c r="BE130" s="82">
        <f>IF($U$130="základní",$N$130,0)</f>
        <v>13000</v>
      </c>
      <c r="BF130" s="82">
        <f>IF($U$130="snížená",$N$130,0)</f>
        <v>0</v>
      </c>
      <c r="BG130" s="82">
        <f>IF($U$130="zákl. přenesená",$N$130,0)</f>
        <v>0</v>
      </c>
      <c r="BH130" s="82">
        <f>IF($U$130="sníž. přenesená",$N$130,0)</f>
        <v>0</v>
      </c>
      <c r="BI130" s="82">
        <f>IF($U$130="nulová",$N$130,0)</f>
        <v>0</v>
      </c>
      <c r="BJ130" s="7" t="s">
        <v>21</v>
      </c>
      <c r="BK130" s="82">
        <f>ROUND($L$130*$K$130,2)</f>
        <v>13000</v>
      </c>
      <c r="BL130" s="7" t="s">
        <v>144</v>
      </c>
    </row>
    <row r="131" spans="2:51" s="7" customFormat="1" ht="15.75" customHeight="1">
      <c r="B131" s="130"/>
      <c r="E131" s="131"/>
      <c r="F131" s="203" t="s">
        <v>150</v>
      </c>
      <c r="G131" s="204"/>
      <c r="H131" s="204"/>
      <c r="I131" s="204"/>
      <c r="K131" s="132">
        <v>52</v>
      </c>
      <c r="R131" s="133"/>
      <c r="T131" s="134"/>
      <c r="AB131" s="135"/>
      <c r="AT131" s="131" t="s">
        <v>146</v>
      </c>
      <c r="AU131" s="131" t="s">
        <v>95</v>
      </c>
      <c r="AV131" s="131" t="s">
        <v>95</v>
      </c>
      <c r="AW131" s="131" t="s">
        <v>102</v>
      </c>
      <c r="AX131" s="131" t="s">
        <v>80</v>
      </c>
      <c r="AY131" s="131" t="s">
        <v>139</v>
      </c>
    </row>
    <row r="132" spans="2:51" s="7" customFormat="1" ht="15.75" customHeight="1">
      <c r="B132" s="136"/>
      <c r="E132" s="137"/>
      <c r="F132" s="205" t="s">
        <v>147</v>
      </c>
      <c r="G132" s="206"/>
      <c r="H132" s="206"/>
      <c r="I132" s="206"/>
      <c r="K132" s="138">
        <v>52</v>
      </c>
      <c r="R132" s="139"/>
      <c r="T132" s="140"/>
      <c r="AB132" s="141"/>
      <c r="AT132" s="137" t="s">
        <v>146</v>
      </c>
      <c r="AU132" s="137" t="s">
        <v>95</v>
      </c>
      <c r="AV132" s="137" t="s">
        <v>144</v>
      </c>
      <c r="AW132" s="137" t="s">
        <v>102</v>
      </c>
      <c r="AX132" s="137" t="s">
        <v>21</v>
      </c>
      <c r="AY132" s="137" t="s">
        <v>139</v>
      </c>
    </row>
    <row r="133" spans="2:64" s="7" customFormat="1" ht="15.75" customHeight="1">
      <c r="B133" s="23"/>
      <c r="C133" s="123" t="s">
        <v>151</v>
      </c>
      <c r="D133" s="123" t="s">
        <v>140</v>
      </c>
      <c r="E133" s="124" t="s">
        <v>152</v>
      </c>
      <c r="F133" s="199" t="s">
        <v>153</v>
      </c>
      <c r="G133" s="200"/>
      <c r="H133" s="200"/>
      <c r="I133" s="200"/>
      <c r="J133" s="125" t="s">
        <v>143</v>
      </c>
      <c r="K133" s="126">
        <v>82</v>
      </c>
      <c r="L133" s="201">
        <v>350</v>
      </c>
      <c r="M133" s="200"/>
      <c r="N133" s="202">
        <f>ROUND($L$133*$K$133,2)</f>
        <v>28700</v>
      </c>
      <c r="O133" s="200"/>
      <c r="P133" s="200"/>
      <c r="Q133" s="200"/>
      <c r="R133" s="24"/>
      <c r="T133" s="127"/>
      <c r="U133" s="30" t="s">
        <v>45</v>
      </c>
      <c r="V133" s="128">
        <v>2.562</v>
      </c>
      <c r="W133" s="128">
        <f>$V$133*$K$133</f>
        <v>210.08399999999997</v>
      </c>
      <c r="X133" s="128">
        <v>0.00017</v>
      </c>
      <c r="Y133" s="128">
        <f>$X$133*$K$133</f>
        <v>0.013940000000000001</v>
      </c>
      <c r="Z133" s="128">
        <v>0</v>
      </c>
      <c r="AA133" s="128">
        <f>$Z$133*$K$133</f>
        <v>0</v>
      </c>
      <c r="AB133" s="129"/>
      <c r="AR133" s="7" t="s">
        <v>144</v>
      </c>
      <c r="AT133" s="7" t="s">
        <v>140</v>
      </c>
      <c r="AU133" s="7" t="s">
        <v>95</v>
      </c>
      <c r="AY133" s="7" t="s">
        <v>139</v>
      </c>
      <c r="BE133" s="82">
        <f>IF($U$133="základní",$N$133,0)</f>
        <v>28700</v>
      </c>
      <c r="BF133" s="82">
        <f>IF($U$133="snížená",$N$133,0)</f>
        <v>0</v>
      </c>
      <c r="BG133" s="82">
        <f>IF($U$133="zákl. přenesená",$N$133,0)</f>
        <v>0</v>
      </c>
      <c r="BH133" s="82">
        <f>IF($U$133="sníž. přenesená",$N$133,0)</f>
        <v>0</v>
      </c>
      <c r="BI133" s="82">
        <f>IF($U$133="nulová",$N$133,0)</f>
        <v>0</v>
      </c>
      <c r="BJ133" s="7" t="s">
        <v>21</v>
      </c>
      <c r="BK133" s="82">
        <f>ROUND($L$133*$K$133,2)</f>
        <v>28700</v>
      </c>
      <c r="BL133" s="7" t="s">
        <v>144</v>
      </c>
    </row>
    <row r="134" spans="2:51" s="7" customFormat="1" ht="15.75" customHeight="1">
      <c r="B134" s="130"/>
      <c r="E134" s="131"/>
      <c r="F134" s="203" t="s">
        <v>154</v>
      </c>
      <c r="G134" s="204"/>
      <c r="H134" s="204"/>
      <c r="I134" s="204"/>
      <c r="K134" s="132">
        <v>82</v>
      </c>
      <c r="R134" s="133"/>
      <c r="T134" s="134"/>
      <c r="AB134" s="135"/>
      <c r="AT134" s="131" t="s">
        <v>146</v>
      </c>
      <c r="AU134" s="131" t="s">
        <v>95</v>
      </c>
      <c r="AV134" s="131" t="s">
        <v>95</v>
      </c>
      <c r="AW134" s="131" t="s">
        <v>102</v>
      </c>
      <c r="AX134" s="131" t="s">
        <v>80</v>
      </c>
      <c r="AY134" s="131" t="s">
        <v>139</v>
      </c>
    </row>
    <row r="135" spans="2:51" s="7" customFormat="1" ht="15.75" customHeight="1">
      <c r="B135" s="136"/>
      <c r="E135" s="137"/>
      <c r="F135" s="205" t="s">
        <v>147</v>
      </c>
      <c r="G135" s="206"/>
      <c r="H135" s="206"/>
      <c r="I135" s="206"/>
      <c r="K135" s="138">
        <v>82</v>
      </c>
      <c r="R135" s="139"/>
      <c r="T135" s="140"/>
      <c r="AB135" s="141"/>
      <c r="AT135" s="137" t="s">
        <v>146</v>
      </c>
      <c r="AU135" s="137" t="s">
        <v>95</v>
      </c>
      <c r="AV135" s="137" t="s">
        <v>144</v>
      </c>
      <c r="AW135" s="137" t="s">
        <v>102</v>
      </c>
      <c r="AX135" s="137" t="s">
        <v>21</v>
      </c>
      <c r="AY135" s="137" t="s">
        <v>139</v>
      </c>
    </row>
    <row r="136" spans="2:64" s="7" customFormat="1" ht="15.75" customHeight="1">
      <c r="B136" s="23"/>
      <c r="C136" s="123" t="s">
        <v>144</v>
      </c>
      <c r="D136" s="123" t="s">
        <v>140</v>
      </c>
      <c r="E136" s="124" t="s">
        <v>155</v>
      </c>
      <c r="F136" s="199" t="s">
        <v>156</v>
      </c>
      <c r="G136" s="200"/>
      <c r="H136" s="200"/>
      <c r="I136" s="200"/>
      <c r="J136" s="125" t="s">
        <v>143</v>
      </c>
      <c r="K136" s="126">
        <v>27</v>
      </c>
      <c r="L136" s="201">
        <v>500</v>
      </c>
      <c r="M136" s="200"/>
      <c r="N136" s="202">
        <f>ROUND($L$136*$K$136,2)</f>
        <v>13500</v>
      </c>
      <c r="O136" s="200"/>
      <c r="P136" s="200"/>
      <c r="Q136" s="200"/>
      <c r="R136" s="24"/>
      <c r="T136" s="127"/>
      <c r="U136" s="30" t="s">
        <v>45</v>
      </c>
      <c r="V136" s="128">
        <v>4.553</v>
      </c>
      <c r="W136" s="128">
        <f>$V$136*$K$136</f>
        <v>122.931</v>
      </c>
      <c r="X136" s="128">
        <v>0.00017</v>
      </c>
      <c r="Y136" s="128">
        <f>$X$136*$K$136</f>
        <v>0.00459</v>
      </c>
      <c r="Z136" s="128">
        <v>0</v>
      </c>
      <c r="AA136" s="128">
        <f>$Z$136*$K$136</f>
        <v>0</v>
      </c>
      <c r="AB136" s="129"/>
      <c r="AR136" s="7" t="s">
        <v>144</v>
      </c>
      <c r="AT136" s="7" t="s">
        <v>140</v>
      </c>
      <c r="AU136" s="7" t="s">
        <v>95</v>
      </c>
      <c r="AY136" s="7" t="s">
        <v>139</v>
      </c>
      <c r="BE136" s="82">
        <f>IF($U$136="základní",$N$136,0)</f>
        <v>13500</v>
      </c>
      <c r="BF136" s="82">
        <f>IF($U$136="snížená",$N$136,0)</f>
        <v>0</v>
      </c>
      <c r="BG136" s="82">
        <f>IF($U$136="zákl. přenesená",$N$136,0)</f>
        <v>0</v>
      </c>
      <c r="BH136" s="82">
        <f>IF($U$136="sníž. přenesená",$N$136,0)</f>
        <v>0</v>
      </c>
      <c r="BI136" s="82">
        <f>IF($U$136="nulová",$N$136,0)</f>
        <v>0</v>
      </c>
      <c r="BJ136" s="7" t="s">
        <v>21</v>
      </c>
      <c r="BK136" s="82">
        <f>ROUND($L$136*$K$136,2)</f>
        <v>13500</v>
      </c>
      <c r="BL136" s="7" t="s">
        <v>144</v>
      </c>
    </row>
    <row r="137" spans="2:51" s="7" customFormat="1" ht="15.75" customHeight="1">
      <c r="B137" s="130"/>
      <c r="E137" s="131"/>
      <c r="F137" s="203" t="s">
        <v>157</v>
      </c>
      <c r="G137" s="204"/>
      <c r="H137" s="204"/>
      <c r="I137" s="204"/>
      <c r="K137" s="132">
        <v>27</v>
      </c>
      <c r="R137" s="133"/>
      <c r="T137" s="134"/>
      <c r="AB137" s="135"/>
      <c r="AT137" s="131" t="s">
        <v>146</v>
      </c>
      <c r="AU137" s="131" t="s">
        <v>95</v>
      </c>
      <c r="AV137" s="131" t="s">
        <v>95</v>
      </c>
      <c r="AW137" s="131" t="s">
        <v>102</v>
      </c>
      <c r="AX137" s="131" t="s">
        <v>80</v>
      </c>
      <c r="AY137" s="131" t="s">
        <v>139</v>
      </c>
    </row>
    <row r="138" spans="2:51" s="7" customFormat="1" ht="15.75" customHeight="1">
      <c r="B138" s="136"/>
      <c r="E138" s="137"/>
      <c r="F138" s="205" t="s">
        <v>147</v>
      </c>
      <c r="G138" s="206"/>
      <c r="H138" s="206"/>
      <c r="I138" s="206"/>
      <c r="K138" s="138">
        <v>27</v>
      </c>
      <c r="R138" s="139"/>
      <c r="T138" s="140"/>
      <c r="AB138" s="141"/>
      <c r="AT138" s="137" t="s">
        <v>146</v>
      </c>
      <c r="AU138" s="137" t="s">
        <v>95</v>
      </c>
      <c r="AV138" s="137" t="s">
        <v>144</v>
      </c>
      <c r="AW138" s="137" t="s">
        <v>102</v>
      </c>
      <c r="AX138" s="137" t="s">
        <v>21</v>
      </c>
      <c r="AY138" s="137" t="s">
        <v>139</v>
      </c>
    </row>
    <row r="139" spans="2:64" s="7" customFormat="1" ht="15.75" customHeight="1">
      <c r="B139" s="23"/>
      <c r="C139" s="123" t="s">
        <v>158</v>
      </c>
      <c r="D139" s="123" t="s">
        <v>140</v>
      </c>
      <c r="E139" s="124" t="s">
        <v>159</v>
      </c>
      <c r="F139" s="199" t="s">
        <v>160</v>
      </c>
      <c r="G139" s="200"/>
      <c r="H139" s="200"/>
      <c r="I139" s="200"/>
      <c r="J139" s="125" t="s">
        <v>143</v>
      </c>
      <c r="K139" s="126">
        <v>3</v>
      </c>
      <c r="L139" s="201">
        <v>600</v>
      </c>
      <c r="M139" s="200"/>
      <c r="N139" s="202">
        <f>ROUND($L$139*$K$139,2)</f>
        <v>1800</v>
      </c>
      <c r="O139" s="200"/>
      <c r="P139" s="200"/>
      <c r="Q139" s="200"/>
      <c r="R139" s="24"/>
      <c r="T139" s="127"/>
      <c r="U139" s="30" t="s">
        <v>45</v>
      </c>
      <c r="V139" s="128">
        <v>6.541</v>
      </c>
      <c r="W139" s="128">
        <f>$V$139*$K$139</f>
        <v>19.623</v>
      </c>
      <c r="X139" s="128">
        <v>0.00017</v>
      </c>
      <c r="Y139" s="128">
        <f>$X$139*$K$139</f>
        <v>0.00051</v>
      </c>
      <c r="Z139" s="128">
        <v>0</v>
      </c>
      <c r="AA139" s="128">
        <f>$Z$139*$K$139</f>
        <v>0</v>
      </c>
      <c r="AB139" s="129"/>
      <c r="AR139" s="7" t="s">
        <v>144</v>
      </c>
      <c r="AT139" s="7" t="s">
        <v>140</v>
      </c>
      <c r="AU139" s="7" t="s">
        <v>95</v>
      </c>
      <c r="AY139" s="7" t="s">
        <v>139</v>
      </c>
      <c r="BE139" s="82">
        <f>IF($U$139="základní",$N$139,0)</f>
        <v>1800</v>
      </c>
      <c r="BF139" s="82">
        <f>IF($U$139="snížená",$N$139,0)</f>
        <v>0</v>
      </c>
      <c r="BG139" s="82">
        <f>IF($U$139="zákl. přenesená",$N$139,0)</f>
        <v>0</v>
      </c>
      <c r="BH139" s="82">
        <f>IF($U$139="sníž. přenesená",$N$139,0)</f>
        <v>0</v>
      </c>
      <c r="BI139" s="82">
        <f>IF($U$139="nulová",$N$139,0)</f>
        <v>0</v>
      </c>
      <c r="BJ139" s="7" t="s">
        <v>21</v>
      </c>
      <c r="BK139" s="82">
        <f>ROUND($L$139*$K$139,2)</f>
        <v>1800</v>
      </c>
      <c r="BL139" s="7" t="s">
        <v>144</v>
      </c>
    </row>
    <row r="140" spans="2:51" s="7" customFormat="1" ht="15.75" customHeight="1">
      <c r="B140" s="130"/>
      <c r="E140" s="131"/>
      <c r="F140" s="203" t="s">
        <v>161</v>
      </c>
      <c r="G140" s="204"/>
      <c r="H140" s="204"/>
      <c r="I140" s="204"/>
      <c r="K140" s="132">
        <v>3</v>
      </c>
      <c r="R140" s="133"/>
      <c r="T140" s="134"/>
      <c r="AB140" s="135"/>
      <c r="AT140" s="131" t="s">
        <v>146</v>
      </c>
      <c r="AU140" s="131" t="s">
        <v>95</v>
      </c>
      <c r="AV140" s="131" t="s">
        <v>95</v>
      </c>
      <c r="AW140" s="131" t="s">
        <v>102</v>
      </c>
      <c r="AX140" s="131" t="s">
        <v>80</v>
      </c>
      <c r="AY140" s="131" t="s">
        <v>139</v>
      </c>
    </row>
    <row r="141" spans="2:51" s="7" customFormat="1" ht="15.75" customHeight="1">
      <c r="B141" s="136"/>
      <c r="E141" s="137"/>
      <c r="F141" s="205" t="s">
        <v>147</v>
      </c>
      <c r="G141" s="206"/>
      <c r="H141" s="206"/>
      <c r="I141" s="206"/>
      <c r="K141" s="138">
        <v>3</v>
      </c>
      <c r="R141" s="139"/>
      <c r="T141" s="140"/>
      <c r="AB141" s="141"/>
      <c r="AT141" s="137" t="s">
        <v>146</v>
      </c>
      <c r="AU141" s="137" t="s">
        <v>95</v>
      </c>
      <c r="AV141" s="137" t="s">
        <v>144</v>
      </c>
      <c r="AW141" s="137" t="s">
        <v>102</v>
      </c>
      <c r="AX141" s="137" t="s">
        <v>21</v>
      </c>
      <c r="AY141" s="137" t="s">
        <v>139</v>
      </c>
    </row>
    <row r="142" spans="2:64" s="7" customFormat="1" ht="27" customHeight="1">
      <c r="B142" s="23"/>
      <c r="C142" s="123" t="s">
        <v>162</v>
      </c>
      <c r="D142" s="123" t="s">
        <v>140</v>
      </c>
      <c r="E142" s="124" t="s">
        <v>163</v>
      </c>
      <c r="F142" s="199" t="s">
        <v>164</v>
      </c>
      <c r="G142" s="200"/>
      <c r="H142" s="200"/>
      <c r="I142" s="200"/>
      <c r="J142" s="125" t="s">
        <v>165</v>
      </c>
      <c r="K142" s="126">
        <v>234.75</v>
      </c>
      <c r="L142" s="201">
        <v>25</v>
      </c>
      <c r="M142" s="200"/>
      <c r="N142" s="202">
        <f>ROUND($L$142*$K$142,2)</f>
        <v>5868.75</v>
      </c>
      <c r="O142" s="200"/>
      <c r="P142" s="200"/>
      <c r="Q142" s="200"/>
      <c r="R142" s="24"/>
      <c r="T142" s="127"/>
      <c r="U142" s="30" t="s">
        <v>45</v>
      </c>
      <c r="V142" s="128">
        <v>0.01</v>
      </c>
      <c r="W142" s="128">
        <f>$V$142*$K$142</f>
        <v>2.3475</v>
      </c>
      <c r="X142" s="128">
        <v>0</v>
      </c>
      <c r="Y142" s="128">
        <f>$X$142*$K$142</f>
        <v>0</v>
      </c>
      <c r="Z142" s="128">
        <v>0</v>
      </c>
      <c r="AA142" s="128">
        <f>$Z$142*$K$142</f>
        <v>0</v>
      </c>
      <c r="AB142" s="129"/>
      <c r="AR142" s="7" t="s">
        <v>144</v>
      </c>
      <c r="AT142" s="7" t="s">
        <v>140</v>
      </c>
      <c r="AU142" s="7" t="s">
        <v>95</v>
      </c>
      <c r="AY142" s="7" t="s">
        <v>139</v>
      </c>
      <c r="BE142" s="82">
        <f>IF($U$142="základní",$N$142,0)</f>
        <v>5868.75</v>
      </c>
      <c r="BF142" s="82">
        <f>IF($U$142="snížená",$N$142,0)</f>
        <v>0</v>
      </c>
      <c r="BG142" s="82">
        <f>IF($U$142="zákl. přenesená",$N$142,0)</f>
        <v>0</v>
      </c>
      <c r="BH142" s="82">
        <f>IF($U$142="sníž. přenesená",$N$142,0)</f>
        <v>0</v>
      </c>
      <c r="BI142" s="82">
        <f>IF($U$142="nulová",$N$142,0)</f>
        <v>0</v>
      </c>
      <c r="BJ142" s="7" t="s">
        <v>21</v>
      </c>
      <c r="BK142" s="82">
        <f>ROUND($L$142*$K$142,2)</f>
        <v>5868.75</v>
      </c>
      <c r="BL142" s="7" t="s">
        <v>144</v>
      </c>
    </row>
    <row r="143" spans="2:51" s="7" customFormat="1" ht="15.75" customHeight="1">
      <c r="B143" s="130"/>
      <c r="E143" s="131"/>
      <c r="F143" s="203" t="s">
        <v>166</v>
      </c>
      <c r="G143" s="204"/>
      <c r="H143" s="204"/>
      <c r="I143" s="204"/>
      <c r="K143" s="132">
        <v>234.75</v>
      </c>
      <c r="R143" s="133"/>
      <c r="T143" s="134"/>
      <c r="AB143" s="135"/>
      <c r="AT143" s="131" t="s">
        <v>146</v>
      </c>
      <c r="AU143" s="131" t="s">
        <v>95</v>
      </c>
      <c r="AV143" s="131" t="s">
        <v>95</v>
      </c>
      <c r="AW143" s="131" t="s">
        <v>102</v>
      </c>
      <c r="AX143" s="131" t="s">
        <v>80</v>
      </c>
      <c r="AY143" s="131" t="s">
        <v>139</v>
      </c>
    </row>
    <row r="144" spans="2:51" s="7" customFormat="1" ht="15.75" customHeight="1">
      <c r="B144" s="136"/>
      <c r="E144" s="137"/>
      <c r="F144" s="205" t="s">
        <v>147</v>
      </c>
      <c r="G144" s="206"/>
      <c r="H144" s="206"/>
      <c r="I144" s="206"/>
      <c r="K144" s="138">
        <v>234.75</v>
      </c>
      <c r="R144" s="139"/>
      <c r="T144" s="140"/>
      <c r="AB144" s="141"/>
      <c r="AT144" s="137" t="s">
        <v>146</v>
      </c>
      <c r="AU144" s="137" t="s">
        <v>95</v>
      </c>
      <c r="AV144" s="137" t="s">
        <v>144</v>
      </c>
      <c r="AW144" s="137" t="s">
        <v>102</v>
      </c>
      <c r="AX144" s="137" t="s">
        <v>21</v>
      </c>
      <c r="AY144" s="137" t="s">
        <v>139</v>
      </c>
    </row>
    <row r="145" spans="2:64" s="7" customFormat="1" ht="27" customHeight="1">
      <c r="B145" s="23"/>
      <c r="C145" s="123" t="s">
        <v>167</v>
      </c>
      <c r="D145" s="123" t="s">
        <v>140</v>
      </c>
      <c r="E145" s="124" t="s">
        <v>168</v>
      </c>
      <c r="F145" s="199" t="s">
        <v>169</v>
      </c>
      <c r="G145" s="200"/>
      <c r="H145" s="200"/>
      <c r="I145" s="200"/>
      <c r="J145" s="125" t="s">
        <v>165</v>
      </c>
      <c r="K145" s="126">
        <v>7103.55</v>
      </c>
      <c r="L145" s="201">
        <v>40</v>
      </c>
      <c r="M145" s="200"/>
      <c r="N145" s="202">
        <f>ROUND($L$145*$K$145,2)</f>
        <v>284142</v>
      </c>
      <c r="O145" s="200"/>
      <c r="P145" s="200"/>
      <c r="Q145" s="200"/>
      <c r="R145" s="24"/>
      <c r="T145" s="127"/>
      <c r="U145" s="30" t="s">
        <v>45</v>
      </c>
      <c r="V145" s="128">
        <v>0.011</v>
      </c>
      <c r="W145" s="128">
        <f>$V$145*$K$145</f>
        <v>78.13905</v>
      </c>
      <c r="X145" s="128">
        <v>0.00013</v>
      </c>
      <c r="Y145" s="128">
        <f>$X$145*$K$145</f>
        <v>0.9234614999999999</v>
      </c>
      <c r="Z145" s="128">
        <v>0.256</v>
      </c>
      <c r="AA145" s="128">
        <f>$Z$145*$K$145</f>
        <v>1818.5088</v>
      </c>
      <c r="AB145" s="129"/>
      <c r="AR145" s="7" t="s">
        <v>144</v>
      </c>
      <c r="AT145" s="7" t="s">
        <v>140</v>
      </c>
      <c r="AU145" s="7" t="s">
        <v>95</v>
      </c>
      <c r="AY145" s="7" t="s">
        <v>139</v>
      </c>
      <c r="BE145" s="82">
        <f>IF($U$145="základní",$N$145,0)</f>
        <v>284142</v>
      </c>
      <c r="BF145" s="82">
        <f>IF($U$145="snížená",$N$145,0)</f>
        <v>0</v>
      </c>
      <c r="BG145" s="82">
        <f>IF($U$145="zákl. přenesená",$N$145,0)</f>
        <v>0</v>
      </c>
      <c r="BH145" s="82">
        <f>IF($U$145="sníž. přenesená",$N$145,0)</f>
        <v>0</v>
      </c>
      <c r="BI145" s="82">
        <f>IF($U$145="nulová",$N$145,0)</f>
        <v>0</v>
      </c>
      <c r="BJ145" s="7" t="s">
        <v>21</v>
      </c>
      <c r="BK145" s="82">
        <f>ROUND($L$145*$K$145,2)</f>
        <v>284142</v>
      </c>
      <c r="BL145" s="7" t="s">
        <v>144</v>
      </c>
    </row>
    <row r="146" spans="2:51" s="7" customFormat="1" ht="15.75" customHeight="1">
      <c r="B146" s="130"/>
      <c r="E146" s="131"/>
      <c r="F146" s="203" t="s">
        <v>170</v>
      </c>
      <c r="G146" s="204"/>
      <c r="H146" s="204"/>
      <c r="I146" s="204"/>
      <c r="K146" s="132">
        <v>7103.55</v>
      </c>
      <c r="R146" s="133"/>
      <c r="T146" s="134"/>
      <c r="AB146" s="135"/>
      <c r="AT146" s="131" t="s">
        <v>146</v>
      </c>
      <c r="AU146" s="131" t="s">
        <v>95</v>
      </c>
      <c r="AV146" s="131" t="s">
        <v>95</v>
      </c>
      <c r="AW146" s="131" t="s">
        <v>102</v>
      </c>
      <c r="AX146" s="131" t="s">
        <v>21</v>
      </c>
      <c r="AY146" s="131" t="s">
        <v>139</v>
      </c>
    </row>
    <row r="147" spans="2:51" s="7" customFormat="1" ht="15.75" customHeight="1">
      <c r="B147" s="130"/>
      <c r="E147" s="131"/>
      <c r="F147" s="203" t="s">
        <v>171</v>
      </c>
      <c r="G147" s="204"/>
      <c r="H147" s="204"/>
      <c r="I147" s="204"/>
      <c r="K147" s="132">
        <v>260</v>
      </c>
      <c r="R147" s="133"/>
      <c r="T147" s="134"/>
      <c r="AB147" s="135"/>
      <c r="AT147" s="131" t="s">
        <v>146</v>
      </c>
      <c r="AU147" s="131" t="s">
        <v>95</v>
      </c>
      <c r="AV147" s="131" t="s">
        <v>95</v>
      </c>
      <c r="AW147" s="131" t="s">
        <v>102</v>
      </c>
      <c r="AX147" s="131" t="s">
        <v>80</v>
      </c>
      <c r="AY147" s="131" t="s">
        <v>139</v>
      </c>
    </row>
    <row r="148" spans="2:51" s="7" customFormat="1" ht="15.75" customHeight="1">
      <c r="B148" s="130"/>
      <c r="E148" s="131"/>
      <c r="F148" s="203" t="s">
        <v>172</v>
      </c>
      <c r="G148" s="204"/>
      <c r="H148" s="204"/>
      <c r="I148" s="204"/>
      <c r="K148" s="132">
        <v>36</v>
      </c>
      <c r="R148" s="133"/>
      <c r="T148" s="134"/>
      <c r="AB148" s="135"/>
      <c r="AT148" s="131" t="s">
        <v>146</v>
      </c>
      <c r="AU148" s="131" t="s">
        <v>95</v>
      </c>
      <c r="AV148" s="131" t="s">
        <v>95</v>
      </c>
      <c r="AW148" s="131" t="s">
        <v>102</v>
      </c>
      <c r="AX148" s="131" t="s">
        <v>80</v>
      </c>
      <c r="AY148" s="131" t="s">
        <v>139</v>
      </c>
    </row>
    <row r="149" spans="2:51" s="7" customFormat="1" ht="15.75" customHeight="1">
      <c r="B149" s="130"/>
      <c r="E149" s="131"/>
      <c r="F149" s="203" t="s">
        <v>166</v>
      </c>
      <c r="G149" s="204"/>
      <c r="H149" s="204"/>
      <c r="I149" s="204"/>
      <c r="K149" s="132">
        <v>234.75</v>
      </c>
      <c r="R149" s="133"/>
      <c r="T149" s="134"/>
      <c r="AB149" s="135"/>
      <c r="AT149" s="131" t="s">
        <v>146</v>
      </c>
      <c r="AU149" s="131" t="s">
        <v>95</v>
      </c>
      <c r="AV149" s="131" t="s">
        <v>95</v>
      </c>
      <c r="AW149" s="131" t="s">
        <v>102</v>
      </c>
      <c r="AX149" s="131" t="s">
        <v>80</v>
      </c>
      <c r="AY149" s="131" t="s">
        <v>139</v>
      </c>
    </row>
    <row r="150" spans="2:51" s="7" customFormat="1" ht="15.75" customHeight="1">
      <c r="B150" s="136"/>
      <c r="E150" s="137"/>
      <c r="F150" s="205" t="s">
        <v>147</v>
      </c>
      <c r="G150" s="206"/>
      <c r="H150" s="206"/>
      <c r="I150" s="206"/>
      <c r="K150" s="138">
        <v>7634.3</v>
      </c>
      <c r="R150" s="139"/>
      <c r="T150" s="140"/>
      <c r="AB150" s="141"/>
      <c r="AT150" s="137" t="s">
        <v>146</v>
      </c>
      <c r="AU150" s="137" t="s">
        <v>95</v>
      </c>
      <c r="AV150" s="137" t="s">
        <v>144</v>
      </c>
      <c r="AW150" s="137" t="s">
        <v>102</v>
      </c>
      <c r="AX150" s="137" t="s">
        <v>80</v>
      </c>
      <c r="AY150" s="137" t="s">
        <v>139</v>
      </c>
    </row>
    <row r="151" spans="2:64" s="7" customFormat="1" ht="27" customHeight="1">
      <c r="B151" s="23"/>
      <c r="C151" s="123" t="s">
        <v>173</v>
      </c>
      <c r="D151" s="123" t="s">
        <v>140</v>
      </c>
      <c r="E151" s="124" t="s">
        <v>174</v>
      </c>
      <c r="F151" s="199" t="s">
        <v>175</v>
      </c>
      <c r="G151" s="200"/>
      <c r="H151" s="200"/>
      <c r="I151" s="200"/>
      <c r="J151" s="125" t="s">
        <v>176</v>
      </c>
      <c r="K151" s="126">
        <v>312.875</v>
      </c>
      <c r="L151" s="201">
        <v>55</v>
      </c>
      <c r="M151" s="200"/>
      <c r="N151" s="202">
        <f>ROUND($L$151*$K$151,2)</f>
        <v>17208.13</v>
      </c>
      <c r="O151" s="200"/>
      <c r="P151" s="200"/>
      <c r="Q151" s="200"/>
      <c r="R151" s="24"/>
      <c r="T151" s="127"/>
      <c r="U151" s="30" t="s">
        <v>45</v>
      </c>
      <c r="V151" s="128">
        <v>0.121</v>
      </c>
      <c r="W151" s="128">
        <f>$V$151*$K$151</f>
        <v>37.857875</v>
      </c>
      <c r="X151" s="128">
        <v>0</v>
      </c>
      <c r="Y151" s="128">
        <f>$X$151*$K$151</f>
        <v>0</v>
      </c>
      <c r="Z151" s="128">
        <v>0</v>
      </c>
      <c r="AA151" s="128">
        <f>$Z$151*$K$151</f>
        <v>0</v>
      </c>
      <c r="AB151" s="129"/>
      <c r="AR151" s="7" t="s">
        <v>144</v>
      </c>
      <c r="AT151" s="7" t="s">
        <v>140</v>
      </c>
      <c r="AU151" s="7" t="s">
        <v>95</v>
      </c>
      <c r="AY151" s="7" t="s">
        <v>139</v>
      </c>
      <c r="BE151" s="82">
        <f>IF($U$151="základní",$N$151,0)</f>
        <v>17208.13</v>
      </c>
      <c r="BF151" s="82">
        <f>IF($U$151="snížená",$N$151,0)</f>
        <v>0</v>
      </c>
      <c r="BG151" s="82">
        <f>IF($U$151="zákl. přenesená",$N$151,0)</f>
        <v>0</v>
      </c>
      <c r="BH151" s="82">
        <f>IF($U$151="sníž. přenesená",$N$151,0)</f>
        <v>0</v>
      </c>
      <c r="BI151" s="82">
        <f>IF($U$151="nulová",$N$151,0)</f>
        <v>0</v>
      </c>
      <c r="BJ151" s="7" t="s">
        <v>21</v>
      </c>
      <c r="BK151" s="82">
        <f>ROUND($L$151*$K$151,2)</f>
        <v>17208.13</v>
      </c>
      <c r="BL151" s="7" t="s">
        <v>144</v>
      </c>
    </row>
    <row r="152" spans="2:51" s="7" customFormat="1" ht="15.75" customHeight="1">
      <c r="B152" s="130"/>
      <c r="E152" s="131"/>
      <c r="F152" s="203" t="s">
        <v>177</v>
      </c>
      <c r="G152" s="204"/>
      <c r="H152" s="204"/>
      <c r="I152" s="204"/>
      <c r="K152" s="132">
        <v>78.1</v>
      </c>
      <c r="R152" s="133"/>
      <c r="T152" s="134"/>
      <c r="AB152" s="135"/>
      <c r="AT152" s="131" t="s">
        <v>146</v>
      </c>
      <c r="AU152" s="131" t="s">
        <v>95</v>
      </c>
      <c r="AV152" s="131" t="s">
        <v>95</v>
      </c>
      <c r="AW152" s="131" t="s">
        <v>102</v>
      </c>
      <c r="AX152" s="131" t="s">
        <v>80</v>
      </c>
      <c r="AY152" s="131" t="s">
        <v>139</v>
      </c>
    </row>
    <row r="153" spans="2:51" s="7" customFormat="1" ht="15.75" customHeight="1">
      <c r="B153" s="130"/>
      <c r="E153" s="131"/>
      <c r="F153" s="203" t="s">
        <v>178</v>
      </c>
      <c r="G153" s="204"/>
      <c r="H153" s="204"/>
      <c r="I153" s="204"/>
      <c r="K153" s="132">
        <v>211.3</v>
      </c>
      <c r="R153" s="133"/>
      <c r="T153" s="134"/>
      <c r="AB153" s="135"/>
      <c r="AT153" s="131" t="s">
        <v>146</v>
      </c>
      <c r="AU153" s="131" t="s">
        <v>95</v>
      </c>
      <c r="AV153" s="131" t="s">
        <v>95</v>
      </c>
      <c r="AW153" s="131" t="s">
        <v>102</v>
      </c>
      <c r="AX153" s="131" t="s">
        <v>80</v>
      </c>
      <c r="AY153" s="131" t="s">
        <v>139</v>
      </c>
    </row>
    <row r="154" spans="2:51" s="7" customFormat="1" ht="15.75" customHeight="1">
      <c r="B154" s="130"/>
      <c r="E154" s="131"/>
      <c r="F154" s="203" t="s">
        <v>179</v>
      </c>
      <c r="G154" s="204"/>
      <c r="H154" s="204"/>
      <c r="I154" s="204"/>
      <c r="K154" s="132">
        <v>23.475</v>
      </c>
      <c r="R154" s="133"/>
      <c r="T154" s="134"/>
      <c r="AB154" s="135"/>
      <c r="AT154" s="131" t="s">
        <v>146</v>
      </c>
      <c r="AU154" s="131" t="s">
        <v>95</v>
      </c>
      <c r="AV154" s="131" t="s">
        <v>95</v>
      </c>
      <c r="AW154" s="131" t="s">
        <v>102</v>
      </c>
      <c r="AX154" s="131" t="s">
        <v>80</v>
      </c>
      <c r="AY154" s="131" t="s">
        <v>139</v>
      </c>
    </row>
    <row r="155" spans="2:51" s="7" customFormat="1" ht="15.75" customHeight="1">
      <c r="B155" s="136"/>
      <c r="E155" s="137"/>
      <c r="F155" s="205" t="s">
        <v>180</v>
      </c>
      <c r="G155" s="206"/>
      <c r="H155" s="206"/>
      <c r="I155" s="206"/>
      <c r="K155" s="138">
        <v>312.875</v>
      </c>
      <c r="R155" s="139"/>
      <c r="T155" s="140"/>
      <c r="AB155" s="141"/>
      <c r="AT155" s="137" t="s">
        <v>146</v>
      </c>
      <c r="AU155" s="137" t="s">
        <v>95</v>
      </c>
      <c r="AV155" s="137" t="s">
        <v>144</v>
      </c>
      <c r="AW155" s="137" t="s">
        <v>102</v>
      </c>
      <c r="AX155" s="137" t="s">
        <v>21</v>
      </c>
      <c r="AY155" s="137" t="s">
        <v>139</v>
      </c>
    </row>
    <row r="156" spans="2:64" s="7" customFormat="1" ht="27" customHeight="1">
      <c r="B156" s="23"/>
      <c r="C156" s="123" t="s">
        <v>181</v>
      </c>
      <c r="D156" s="123" t="s">
        <v>140</v>
      </c>
      <c r="E156" s="124" t="s">
        <v>182</v>
      </c>
      <c r="F156" s="199" t="s">
        <v>183</v>
      </c>
      <c r="G156" s="200"/>
      <c r="H156" s="200"/>
      <c r="I156" s="200"/>
      <c r="J156" s="125" t="s">
        <v>176</v>
      </c>
      <c r="K156" s="126">
        <v>3442.41</v>
      </c>
      <c r="L156" s="201">
        <v>51</v>
      </c>
      <c r="M156" s="200"/>
      <c r="N156" s="202">
        <f>ROUND($L$156*$K$156,2)</f>
        <v>175562.91</v>
      </c>
      <c r="O156" s="200"/>
      <c r="P156" s="200"/>
      <c r="Q156" s="200"/>
      <c r="R156" s="24"/>
      <c r="T156" s="127"/>
      <c r="U156" s="30" t="s">
        <v>45</v>
      </c>
      <c r="V156" s="128">
        <v>0.223</v>
      </c>
      <c r="W156" s="128">
        <f>$V$156*$K$156</f>
        <v>767.65743</v>
      </c>
      <c r="X156" s="128">
        <v>0</v>
      </c>
      <c r="Y156" s="128">
        <f>$X$156*$K$156</f>
        <v>0</v>
      </c>
      <c r="Z156" s="128">
        <v>0</v>
      </c>
      <c r="AA156" s="128">
        <f>$Z$156*$K$156</f>
        <v>0</v>
      </c>
      <c r="AB156" s="129"/>
      <c r="AR156" s="7" t="s">
        <v>144</v>
      </c>
      <c r="AT156" s="7" t="s">
        <v>140</v>
      </c>
      <c r="AU156" s="7" t="s">
        <v>95</v>
      </c>
      <c r="AY156" s="7" t="s">
        <v>139</v>
      </c>
      <c r="BE156" s="82">
        <f>IF($U$156="základní",$N$156,0)</f>
        <v>175562.91</v>
      </c>
      <c r="BF156" s="82">
        <f>IF($U$156="snížená",$N$156,0)</f>
        <v>0</v>
      </c>
      <c r="BG156" s="82">
        <f>IF($U$156="zákl. přenesená",$N$156,0)</f>
        <v>0</v>
      </c>
      <c r="BH156" s="82">
        <f>IF($U$156="sníž. přenesená",$N$156,0)</f>
        <v>0</v>
      </c>
      <c r="BI156" s="82">
        <f>IF($U$156="nulová",$N$156,0)</f>
        <v>0</v>
      </c>
      <c r="BJ156" s="7" t="s">
        <v>21</v>
      </c>
      <c r="BK156" s="82">
        <f>ROUND($L$156*$K$156,2)</f>
        <v>175562.91</v>
      </c>
      <c r="BL156" s="7" t="s">
        <v>144</v>
      </c>
    </row>
    <row r="157" spans="2:51" s="7" customFormat="1" ht="15.75" customHeight="1">
      <c r="B157" s="130"/>
      <c r="E157" s="131"/>
      <c r="F157" s="203" t="s">
        <v>184</v>
      </c>
      <c r="G157" s="204"/>
      <c r="H157" s="204"/>
      <c r="I157" s="204"/>
      <c r="K157" s="132">
        <v>498.34</v>
      </c>
      <c r="R157" s="133"/>
      <c r="T157" s="134"/>
      <c r="AB157" s="135"/>
      <c r="AT157" s="131" t="s">
        <v>146</v>
      </c>
      <c r="AU157" s="131" t="s">
        <v>95</v>
      </c>
      <c r="AV157" s="131" t="s">
        <v>95</v>
      </c>
      <c r="AW157" s="131" t="s">
        <v>102</v>
      </c>
      <c r="AX157" s="131" t="s">
        <v>80</v>
      </c>
      <c r="AY157" s="131" t="s">
        <v>139</v>
      </c>
    </row>
    <row r="158" spans="2:51" s="7" customFormat="1" ht="15.75" customHeight="1">
      <c r="B158" s="130"/>
      <c r="E158" s="131"/>
      <c r="F158" s="203" t="s">
        <v>185</v>
      </c>
      <c r="G158" s="204"/>
      <c r="H158" s="204"/>
      <c r="I158" s="204"/>
      <c r="K158" s="132">
        <v>100.26</v>
      </c>
      <c r="R158" s="133"/>
      <c r="T158" s="134"/>
      <c r="AB158" s="135"/>
      <c r="AT158" s="131" t="s">
        <v>146</v>
      </c>
      <c r="AU158" s="131" t="s">
        <v>95</v>
      </c>
      <c r="AV158" s="131" t="s">
        <v>95</v>
      </c>
      <c r="AW158" s="131" t="s">
        <v>102</v>
      </c>
      <c r="AX158" s="131" t="s">
        <v>80</v>
      </c>
      <c r="AY158" s="131" t="s">
        <v>139</v>
      </c>
    </row>
    <row r="159" spans="2:51" s="7" customFormat="1" ht="15.75" customHeight="1">
      <c r="B159" s="130"/>
      <c r="E159" s="131"/>
      <c r="F159" s="203" t="s">
        <v>186</v>
      </c>
      <c r="G159" s="204"/>
      <c r="H159" s="204"/>
      <c r="I159" s="204"/>
      <c r="K159" s="132">
        <v>2689.07</v>
      </c>
      <c r="R159" s="133"/>
      <c r="T159" s="134"/>
      <c r="AB159" s="135"/>
      <c r="AT159" s="131" t="s">
        <v>146</v>
      </c>
      <c r="AU159" s="131" t="s">
        <v>95</v>
      </c>
      <c r="AV159" s="131" t="s">
        <v>95</v>
      </c>
      <c r="AW159" s="131" t="s">
        <v>102</v>
      </c>
      <c r="AX159" s="131" t="s">
        <v>80</v>
      </c>
      <c r="AY159" s="131" t="s">
        <v>139</v>
      </c>
    </row>
    <row r="160" spans="2:51" s="7" customFormat="1" ht="15.75" customHeight="1">
      <c r="B160" s="130"/>
      <c r="E160" s="131"/>
      <c r="F160" s="203" t="s">
        <v>187</v>
      </c>
      <c r="G160" s="204"/>
      <c r="H160" s="204"/>
      <c r="I160" s="204"/>
      <c r="K160" s="132">
        <v>154.74</v>
      </c>
      <c r="R160" s="133"/>
      <c r="T160" s="134"/>
      <c r="AB160" s="135"/>
      <c r="AT160" s="131" t="s">
        <v>146</v>
      </c>
      <c r="AU160" s="131" t="s">
        <v>95</v>
      </c>
      <c r="AV160" s="131" t="s">
        <v>95</v>
      </c>
      <c r="AW160" s="131" t="s">
        <v>102</v>
      </c>
      <c r="AX160" s="131" t="s">
        <v>80</v>
      </c>
      <c r="AY160" s="131" t="s">
        <v>139</v>
      </c>
    </row>
    <row r="161" spans="2:51" s="7" customFormat="1" ht="15.75" customHeight="1">
      <c r="B161" s="136"/>
      <c r="E161" s="137"/>
      <c r="F161" s="205" t="s">
        <v>147</v>
      </c>
      <c r="G161" s="206"/>
      <c r="H161" s="206"/>
      <c r="I161" s="206"/>
      <c r="K161" s="138">
        <v>3442.41</v>
      </c>
      <c r="R161" s="139"/>
      <c r="T161" s="140"/>
      <c r="AB161" s="141"/>
      <c r="AT161" s="137" t="s">
        <v>146</v>
      </c>
      <c r="AU161" s="137" t="s">
        <v>95</v>
      </c>
      <c r="AV161" s="137" t="s">
        <v>144</v>
      </c>
      <c r="AW161" s="137" t="s">
        <v>102</v>
      </c>
      <c r="AX161" s="137" t="s">
        <v>21</v>
      </c>
      <c r="AY161" s="137" t="s">
        <v>139</v>
      </c>
    </row>
    <row r="162" spans="2:64" s="7" customFormat="1" ht="27" customHeight="1">
      <c r="B162" s="23"/>
      <c r="C162" s="123" t="s">
        <v>26</v>
      </c>
      <c r="D162" s="123" t="s">
        <v>140</v>
      </c>
      <c r="E162" s="124" t="s">
        <v>188</v>
      </c>
      <c r="F162" s="199" t="s">
        <v>189</v>
      </c>
      <c r="G162" s="200"/>
      <c r="H162" s="200"/>
      <c r="I162" s="200"/>
      <c r="J162" s="125" t="s">
        <v>176</v>
      </c>
      <c r="K162" s="126">
        <v>33.25</v>
      </c>
      <c r="L162" s="201">
        <v>63</v>
      </c>
      <c r="M162" s="200"/>
      <c r="N162" s="202">
        <f>ROUND($L$162*$K$162,2)</f>
        <v>2094.75</v>
      </c>
      <c r="O162" s="200"/>
      <c r="P162" s="200"/>
      <c r="Q162" s="200"/>
      <c r="R162" s="24"/>
      <c r="T162" s="127"/>
      <c r="U162" s="30" t="s">
        <v>45</v>
      </c>
      <c r="V162" s="128">
        <v>0.525</v>
      </c>
      <c r="W162" s="128">
        <f>$V$162*$K$162</f>
        <v>17.45625</v>
      </c>
      <c r="X162" s="128">
        <v>0</v>
      </c>
      <c r="Y162" s="128">
        <f>$X$162*$K$162</f>
        <v>0</v>
      </c>
      <c r="Z162" s="128">
        <v>0</v>
      </c>
      <c r="AA162" s="128">
        <f>$Z$162*$K$162</f>
        <v>0</v>
      </c>
      <c r="AB162" s="129"/>
      <c r="AR162" s="7" t="s">
        <v>144</v>
      </c>
      <c r="AT162" s="7" t="s">
        <v>140</v>
      </c>
      <c r="AU162" s="7" t="s">
        <v>95</v>
      </c>
      <c r="AY162" s="7" t="s">
        <v>139</v>
      </c>
      <c r="BE162" s="82">
        <f>IF($U$162="základní",$N$162,0)</f>
        <v>2094.75</v>
      </c>
      <c r="BF162" s="82">
        <f>IF($U$162="snížená",$N$162,0)</f>
        <v>0</v>
      </c>
      <c r="BG162" s="82">
        <f>IF($U$162="zákl. přenesená",$N$162,0)</f>
        <v>0</v>
      </c>
      <c r="BH162" s="82">
        <f>IF($U$162="sníž. přenesená",$N$162,0)</f>
        <v>0</v>
      </c>
      <c r="BI162" s="82">
        <f>IF($U$162="nulová",$N$162,0)</f>
        <v>0</v>
      </c>
      <c r="BJ162" s="7" t="s">
        <v>21</v>
      </c>
      <c r="BK162" s="82">
        <f>ROUND($L$162*$K$162,2)</f>
        <v>2094.75</v>
      </c>
      <c r="BL162" s="7" t="s">
        <v>144</v>
      </c>
    </row>
    <row r="163" spans="2:51" s="7" customFormat="1" ht="15.75" customHeight="1">
      <c r="B163" s="130"/>
      <c r="E163" s="131"/>
      <c r="F163" s="203" t="s">
        <v>190</v>
      </c>
      <c r="G163" s="204"/>
      <c r="H163" s="204"/>
      <c r="I163" s="204"/>
      <c r="K163" s="132">
        <v>5.2</v>
      </c>
      <c r="R163" s="133"/>
      <c r="T163" s="134"/>
      <c r="AB163" s="135"/>
      <c r="AT163" s="131" t="s">
        <v>146</v>
      </c>
      <c r="AU163" s="131" t="s">
        <v>95</v>
      </c>
      <c r="AV163" s="131" t="s">
        <v>95</v>
      </c>
      <c r="AW163" s="131" t="s">
        <v>102</v>
      </c>
      <c r="AX163" s="131" t="s">
        <v>80</v>
      </c>
      <c r="AY163" s="131" t="s">
        <v>139</v>
      </c>
    </row>
    <row r="164" spans="2:51" s="7" customFormat="1" ht="15.75" customHeight="1">
      <c r="B164" s="130"/>
      <c r="E164" s="131"/>
      <c r="F164" s="203" t="s">
        <v>191</v>
      </c>
      <c r="G164" s="204"/>
      <c r="H164" s="204"/>
      <c r="I164" s="204"/>
      <c r="K164" s="132">
        <v>28.05</v>
      </c>
      <c r="R164" s="133"/>
      <c r="T164" s="134"/>
      <c r="AB164" s="135"/>
      <c r="AT164" s="131" t="s">
        <v>146</v>
      </c>
      <c r="AU164" s="131" t="s">
        <v>95</v>
      </c>
      <c r="AV164" s="131" t="s">
        <v>95</v>
      </c>
      <c r="AW164" s="131" t="s">
        <v>102</v>
      </c>
      <c r="AX164" s="131" t="s">
        <v>80</v>
      </c>
      <c r="AY164" s="131" t="s">
        <v>139</v>
      </c>
    </row>
    <row r="165" spans="2:51" s="7" customFormat="1" ht="15.75" customHeight="1">
      <c r="B165" s="136"/>
      <c r="E165" s="137"/>
      <c r="F165" s="205" t="s">
        <v>147</v>
      </c>
      <c r="G165" s="206"/>
      <c r="H165" s="206"/>
      <c r="I165" s="206"/>
      <c r="K165" s="138">
        <v>33.25</v>
      </c>
      <c r="R165" s="139"/>
      <c r="T165" s="140"/>
      <c r="AB165" s="141"/>
      <c r="AT165" s="137" t="s">
        <v>146</v>
      </c>
      <c r="AU165" s="137" t="s">
        <v>95</v>
      </c>
      <c r="AV165" s="137" t="s">
        <v>144</v>
      </c>
      <c r="AW165" s="137" t="s">
        <v>102</v>
      </c>
      <c r="AX165" s="137" t="s">
        <v>21</v>
      </c>
      <c r="AY165" s="137" t="s">
        <v>139</v>
      </c>
    </row>
    <row r="166" spans="2:64" s="7" customFormat="1" ht="27" customHeight="1">
      <c r="B166" s="23"/>
      <c r="C166" s="123" t="s">
        <v>192</v>
      </c>
      <c r="D166" s="123" t="s">
        <v>140</v>
      </c>
      <c r="E166" s="124" t="s">
        <v>193</v>
      </c>
      <c r="F166" s="199" t="s">
        <v>194</v>
      </c>
      <c r="G166" s="200"/>
      <c r="H166" s="200"/>
      <c r="I166" s="200"/>
      <c r="J166" s="125" t="s">
        <v>176</v>
      </c>
      <c r="K166" s="126">
        <v>80.19</v>
      </c>
      <c r="L166" s="201">
        <v>200</v>
      </c>
      <c r="M166" s="200"/>
      <c r="N166" s="202">
        <f>ROUND($L$166*$K$166,2)</f>
        <v>16038</v>
      </c>
      <c r="O166" s="200"/>
      <c r="P166" s="200"/>
      <c r="Q166" s="200"/>
      <c r="R166" s="24"/>
      <c r="T166" s="127"/>
      <c r="U166" s="30" t="s">
        <v>45</v>
      </c>
      <c r="V166" s="128">
        <v>0.871</v>
      </c>
      <c r="W166" s="128">
        <f>$V$166*$K$166</f>
        <v>69.84549</v>
      </c>
      <c r="X166" s="128">
        <v>0</v>
      </c>
      <c r="Y166" s="128">
        <f>$X$166*$K$166</f>
        <v>0</v>
      </c>
      <c r="Z166" s="128">
        <v>0</v>
      </c>
      <c r="AA166" s="128">
        <f>$Z$166*$K$166</f>
        <v>0</v>
      </c>
      <c r="AB166" s="129"/>
      <c r="AR166" s="7" t="s">
        <v>144</v>
      </c>
      <c r="AT166" s="7" t="s">
        <v>140</v>
      </c>
      <c r="AU166" s="7" t="s">
        <v>95</v>
      </c>
      <c r="AY166" s="7" t="s">
        <v>139</v>
      </c>
      <c r="BE166" s="82">
        <f>IF($U$166="základní",$N$166,0)</f>
        <v>16038</v>
      </c>
      <c r="BF166" s="82">
        <f>IF($U$166="snížená",$N$166,0)</f>
        <v>0</v>
      </c>
      <c r="BG166" s="82">
        <f>IF($U$166="zákl. přenesená",$N$166,0)</f>
        <v>0</v>
      </c>
      <c r="BH166" s="82">
        <f>IF($U$166="sníž. přenesená",$N$166,0)</f>
        <v>0</v>
      </c>
      <c r="BI166" s="82">
        <f>IF($U$166="nulová",$N$166,0)</f>
        <v>0</v>
      </c>
      <c r="BJ166" s="7" t="s">
        <v>21</v>
      </c>
      <c r="BK166" s="82">
        <f>ROUND($L$166*$K$166,2)</f>
        <v>16038</v>
      </c>
      <c r="BL166" s="7" t="s">
        <v>144</v>
      </c>
    </row>
    <row r="167" spans="2:51" s="7" customFormat="1" ht="15.75" customHeight="1">
      <c r="B167" s="130"/>
      <c r="E167" s="131"/>
      <c r="F167" s="203" t="s">
        <v>195</v>
      </c>
      <c r="G167" s="204"/>
      <c r="H167" s="204"/>
      <c r="I167" s="204"/>
      <c r="K167" s="132">
        <v>7.29</v>
      </c>
      <c r="R167" s="133"/>
      <c r="T167" s="134"/>
      <c r="AB167" s="135"/>
      <c r="AT167" s="131" t="s">
        <v>146</v>
      </c>
      <c r="AU167" s="131" t="s">
        <v>95</v>
      </c>
      <c r="AV167" s="131" t="s">
        <v>95</v>
      </c>
      <c r="AW167" s="131" t="s">
        <v>102</v>
      </c>
      <c r="AX167" s="131" t="s">
        <v>80</v>
      </c>
      <c r="AY167" s="131" t="s">
        <v>139</v>
      </c>
    </row>
    <row r="168" spans="2:51" s="7" customFormat="1" ht="15.75" customHeight="1">
      <c r="B168" s="130"/>
      <c r="E168" s="131"/>
      <c r="F168" s="203" t="s">
        <v>196</v>
      </c>
      <c r="G168" s="204"/>
      <c r="H168" s="204"/>
      <c r="I168" s="204"/>
      <c r="K168" s="132">
        <v>7.29</v>
      </c>
      <c r="R168" s="133"/>
      <c r="T168" s="134"/>
      <c r="AB168" s="135"/>
      <c r="AT168" s="131" t="s">
        <v>146</v>
      </c>
      <c r="AU168" s="131" t="s">
        <v>95</v>
      </c>
      <c r="AV168" s="131" t="s">
        <v>95</v>
      </c>
      <c r="AW168" s="131" t="s">
        <v>102</v>
      </c>
      <c r="AX168" s="131" t="s">
        <v>80</v>
      </c>
      <c r="AY168" s="131" t="s">
        <v>139</v>
      </c>
    </row>
    <row r="169" spans="2:51" s="7" customFormat="1" ht="15.75" customHeight="1">
      <c r="B169" s="130"/>
      <c r="E169" s="131"/>
      <c r="F169" s="203" t="s">
        <v>197</v>
      </c>
      <c r="G169" s="204"/>
      <c r="H169" s="204"/>
      <c r="I169" s="204"/>
      <c r="K169" s="132">
        <v>7.29</v>
      </c>
      <c r="R169" s="133"/>
      <c r="T169" s="134"/>
      <c r="AB169" s="135"/>
      <c r="AT169" s="131" t="s">
        <v>146</v>
      </c>
      <c r="AU169" s="131" t="s">
        <v>95</v>
      </c>
      <c r="AV169" s="131" t="s">
        <v>95</v>
      </c>
      <c r="AW169" s="131" t="s">
        <v>102</v>
      </c>
      <c r="AX169" s="131" t="s">
        <v>80</v>
      </c>
      <c r="AY169" s="131" t="s">
        <v>139</v>
      </c>
    </row>
    <row r="170" spans="2:51" s="7" customFormat="1" ht="15.75" customHeight="1">
      <c r="B170" s="130"/>
      <c r="E170" s="131"/>
      <c r="F170" s="203" t="s">
        <v>198</v>
      </c>
      <c r="G170" s="204"/>
      <c r="H170" s="204"/>
      <c r="I170" s="204"/>
      <c r="K170" s="132">
        <v>7.29</v>
      </c>
      <c r="R170" s="133"/>
      <c r="T170" s="134"/>
      <c r="AB170" s="135"/>
      <c r="AT170" s="131" t="s">
        <v>146</v>
      </c>
      <c r="AU170" s="131" t="s">
        <v>95</v>
      </c>
      <c r="AV170" s="131" t="s">
        <v>95</v>
      </c>
      <c r="AW170" s="131" t="s">
        <v>102</v>
      </c>
      <c r="AX170" s="131" t="s">
        <v>80</v>
      </c>
      <c r="AY170" s="131" t="s">
        <v>139</v>
      </c>
    </row>
    <row r="171" spans="2:51" s="7" customFormat="1" ht="15.75" customHeight="1">
      <c r="B171" s="130"/>
      <c r="E171" s="131"/>
      <c r="F171" s="203" t="s">
        <v>199</v>
      </c>
      <c r="G171" s="204"/>
      <c r="H171" s="204"/>
      <c r="I171" s="204"/>
      <c r="K171" s="132">
        <v>7.29</v>
      </c>
      <c r="R171" s="133"/>
      <c r="T171" s="134"/>
      <c r="AB171" s="135"/>
      <c r="AT171" s="131" t="s">
        <v>146</v>
      </c>
      <c r="AU171" s="131" t="s">
        <v>95</v>
      </c>
      <c r="AV171" s="131" t="s">
        <v>95</v>
      </c>
      <c r="AW171" s="131" t="s">
        <v>102</v>
      </c>
      <c r="AX171" s="131" t="s">
        <v>80</v>
      </c>
      <c r="AY171" s="131" t="s">
        <v>139</v>
      </c>
    </row>
    <row r="172" spans="2:51" s="7" customFormat="1" ht="15.75" customHeight="1">
      <c r="B172" s="130"/>
      <c r="E172" s="131"/>
      <c r="F172" s="203" t="s">
        <v>200</v>
      </c>
      <c r="G172" s="204"/>
      <c r="H172" s="204"/>
      <c r="I172" s="204"/>
      <c r="K172" s="132">
        <v>7.29</v>
      </c>
      <c r="R172" s="133"/>
      <c r="T172" s="134"/>
      <c r="AB172" s="135"/>
      <c r="AT172" s="131" t="s">
        <v>146</v>
      </c>
      <c r="AU172" s="131" t="s">
        <v>95</v>
      </c>
      <c r="AV172" s="131" t="s">
        <v>95</v>
      </c>
      <c r="AW172" s="131" t="s">
        <v>102</v>
      </c>
      <c r="AX172" s="131" t="s">
        <v>80</v>
      </c>
      <c r="AY172" s="131" t="s">
        <v>139</v>
      </c>
    </row>
    <row r="173" spans="2:51" s="7" customFormat="1" ht="15.75" customHeight="1">
      <c r="B173" s="130"/>
      <c r="E173" s="131"/>
      <c r="F173" s="203" t="s">
        <v>201</v>
      </c>
      <c r="G173" s="204"/>
      <c r="H173" s="204"/>
      <c r="I173" s="204"/>
      <c r="K173" s="132">
        <v>7.29</v>
      </c>
      <c r="R173" s="133"/>
      <c r="T173" s="134"/>
      <c r="AB173" s="135"/>
      <c r="AT173" s="131" t="s">
        <v>146</v>
      </c>
      <c r="AU173" s="131" t="s">
        <v>95</v>
      </c>
      <c r="AV173" s="131" t="s">
        <v>95</v>
      </c>
      <c r="AW173" s="131" t="s">
        <v>102</v>
      </c>
      <c r="AX173" s="131" t="s">
        <v>80</v>
      </c>
      <c r="AY173" s="131" t="s">
        <v>139</v>
      </c>
    </row>
    <row r="174" spans="2:51" s="7" customFormat="1" ht="15.75" customHeight="1">
      <c r="B174" s="130"/>
      <c r="E174" s="131"/>
      <c r="F174" s="203" t="s">
        <v>202</v>
      </c>
      <c r="G174" s="204"/>
      <c r="H174" s="204"/>
      <c r="I174" s="204"/>
      <c r="K174" s="132">
        <v>7.29</v>
      </c>
      <c r="R174" s="133"/>
      <c r="T174" s="134"/>
      <c r="AB174" s="135"/>
      <c r="AT174" s="131" t="s">
        <v>146</v>
      </c>
      <c r="AU174" s="131" t="s">
        <v>95</v>
      </c>
      <c r="AV174" s="131" t="s">
        <v>95</v>
      </c>
      <c r="AW174" s="131" t="s">
        <v>102</v>
      </c>
      <c r="AX174" s="131" t="s">
        <v>80</v>
      </c>
      <c r="AY174" s="131" t="s">
        <v>139</v>
      </c>
    </row>
    <row r="175" spans="2:51" s="7" customFormat="1" ht="15.75" customHeight="1">
      <c r="B175" s="130"/>
      <c r="E175" s="131"/>
      <c r="F175" s="203" t="s">
        <v>203</v>
      </c>
      <c r="G175" s="204"/>
      <c r="H175" s="204"/>
      <c r="I175" s="204"/>
      <c r="K175" s="132">
        <v>7.29</v>
      </c>
      <c r="R175" s="133"/>
      <c r="T175" s="134"/>
      <c r="AB175" s="135"/>
      <c r="AT175" s="131" t="s">
        <v>146</v>
      </c>
      <c r="AU175" s="131" t="s">
        <v>95</v>
      </c>
      <c r="AV175" s="131" t="s">
        <v>95</v>
      </c>
      <c r="AW175" s="131" t="s">
        <v>102</v>
      </c>
      <c r="AX175" s="131" t="s">
        <v>80</v>
      </c>
      <c r="AY175" s="131" t="s">
        <v>139</v>
      </c>
    </row>
    <row r="176" spans="2:51" s="7" customFormat="1" ht="15.75" customHeight="1">
      <c r="B176" s="130"/>
      <c r="E176" s="131"/>
      <c r="F176" s="203" t="s">
        <v>204</v>
      </c>
      <c r="G176" s="204"/>
      <c r="H176" s="204"/>
      <c r="I176" s="204"/>
      <c r="K176" s="132">
        <v>7.29</v>
      </c>
      <c r="R176" s="133"/>
      <c r="T176" s="134"/>
      <c r="AB176" s="135"/>
      <c r="AT176" s="131" t="s">
        <v>146</v>
      </c>
      <c r="AU176" s="131" t="s">
        <v>95</v>
      </c>
      <c r="AV176" s="131" t="s">
        <v>95</v>
      </c>
      <c r="AW176" s="131" t="s">
        <v>102</v>
      </c>
      <c r="AX176" s="131" t="s">
        <v>80</v>
      </c>
      <c r="AY176" s="131" t="s">
        <v>139</v>
      </c>
    </row>
    <row r="177" spans="2:51" s="7" customFormat="1" ht="15.75" customHeight="1">
      <c r="B177" s="130"/>
      <c r="E177" s="131"/>
      <c r="F177" s="203" t="s">
        <v>205</v>
      </c>
      <c r="G177" s="204"/>
      <c r="H177" s="204"/>
      <c r="I177" s="204"/>
      <c r="K177" s="132">
        <v>7.29</v>
      </c>
      <c r="R177" s="133"/>
      <c r="T177" s="134"/>
      <c r="AB177" s="135"/>
      <c r="AT177" s="131" t="s">
        <v>146</v>
      </c>
      <c r="AU177" s="131" t="s">
        <v>95</v>
      </c>
      <c r="AV177" s="131" t="s">
        <v>95</v>
      </c>
      <c r="AW177" s="131" t="s">
        <v>102</v>
      </c>
      <c r="AX177" s="131" t="s">
        <v>80</v>
      </c>
      <c r="AY177" s="131" t="s">
        <v>139</v>
      </c>
    </row>
    <row r="178" spans="2:51" s="7" customFormat="1" ht="15.75" customHeight="1">
      <c r="B178" s="136"/>
      <c r="E178" s="137"/>
      <c r="F178" s="205" t="s">
        <v>147</v>
      </c>
      <c r="G178" s="206"/>
      <c r="H178" s="206"/>
      <c r="I178" s="206"/>
      <c r="K178" s="138">
        <v>80.19</v>
      </c>
      <c r="R178" s="139"/>
      <c r="T178" s="140"/>
      <c r="AB178" s="141"/>
      <c r="AT178" s="137" t="s">
        <v>146</v>
      </c>
      <c r="AU178" s="137" t="s">
        <v>95</v>
      </c>
      <c r="AV178" s="137" t="s">
        <v>144</v>
      </c>
      <c r="AW178" s="137" t="s">
        <v>102</v>
      </c>
      <c r="AX178" s="137" t="s">
        <v>21</v>
      </c>
      <c r="AY178" s="137" t="s">
        <v>139</v>
      </c>
    </row>
    <row r="179" spans="2:64" s="7" customFormat="1" ht="27" customHeight="1">
      <c r="B179" s="23"/>
      <c r="C179" s="123" t="s">
        <v>206</v>
      </c>
      <c r="D179" s="123" t="s">
        <v>140</v>
      </c>
      <c r="E179" s="124" t="s">
        <v>207</v>
      </c>
      <c r="F179" s="199" t="s">
        <v>208</v>
      </c>
      <c r="G179" s="200"/>
      <c r="H179" s="200"/>
      <c r="I179" s="200"/>
      <c r="J179" s="125" t="s">
        <v>176</v>
      </c>
      <c r="K179" s="126">
        <v>9.28</v>
      </c>
      <c r="L179" s="201">
        <v>200</v>
      </c>
      <c r="M179" s="200"/>
      <c r="N179" s="202">
        <f>ROUND($L$179*$K$179,2)</f>
        <v>1856</v>
      </c>
      <c r="O179" s="200"/>
      <c r="P179" s="200"/>
      <c r="Q179" s="200"/>
      <c r="R179" s="24"/>
      <c r="T179" s="127"/>
      <c r="U179" s="30" t="s">
        <v>45</v>
      </c>
      <c r="V179" s="128">
        <v>2.32</v>
      </c>
      <c r="W179" s="128">
        <f>$V$179*$K$179</f>
        <v>21.5296</v>
      </c>
      <c r="X179" s="128">
        <v>0</v>
      </c>
      <c r="Y179" s="128">
        <f>$X$179*$K$179</f>
        <v>0</v>
      </c>
      <c r="Z179" s="128">
        <v>0</v>
      </c>
      <c r="AA179" s="128">
        <f>$Z$179*$K$179</f>
        <v>0</v>
      </c>
      <c r="AB179" s="129"/>
      <c r="AR179" s="7" t="s">
        <v>144</v>
      </c>
      <c r="AT179" s="7" t="s">
        <v>140</v>
      </c>
      <c r="AU179" s="7" t="s">
        <v>95</v>
      </c>
      <c r="AY179" s="7" t="s">
        <v>139</v>
      </c>
      <c r="BE179" s="82">
        <f>IF($U$179="základní",$N$179,0)</f>
        <v>1856</v>
      </c>
      <c r="BF179" s="82">
        <f>IF($U$179="snížená",$N$179,0)</f>
        <v>0</v>
      </c>
      <c r="BG179" s="82">
        <f>IF($U$179="zákl. přenesená",$N$179,0)</f>
        <v>0</v>
      </c>
      <c r="BH179" s="82">
        <f>IF($U$179="sníž. přenesená",$N$179,0)</f>
        <v>0</v>
      </c>
      <c r="BI179" s="82">
        <f>IF($U$179="nulová",$N$179,0)</f>
        <v>0</v>
      </c>
      <c r="BJ179" s="7" t="s">
        <v>21</v>
      </c>
      <c r="BK179" s="82">
        <f>ROUND($L$179*$K$179,2)</f>
        <v>1856</v>
      </c>
      <c r="BL179" s="7" t="s">
        <v>144</v>
      </c>
    </row>
    <row r="180" spans="2:51" s="7" customFormat="1" ht="15.75" customHeight="1">
      <c r="B180" s="130"/>
      <c r="E180" s="131"/>
      <c r="F180" s="203" t="s">
        <v>209</v>
      </c>
      <c r="G180" s="204"/>
      <c r="H180" s="204"/>
      <c r="I180" s="204"/>
      <c r="K180" s="132">
        <v>2.65</v>
      </c>
      <c r="R180" s="133"/>
      <c r="T180" s="134"/>
      <c r="AB180" s="135"/>
      <c r="AT180" s="131" t="s">
        <v>146</v>
      </c>
      <c r="AU180" s="131" t="s">
        <v>95</v>
      </c>
      <c r="AV180" s="131" t="s">
        <v>95</v>
      </c>
      <c r="AW180" s="131" t="s">
        <v>102</v>
      </c>
      <c r="AX180" s="131" t="s">
        <v>80</v>
      </c>
      <c r="AY180" s="131" t="s">
        <v>139</v>
      </c>
    </row>
    <row r="181" spans="2:51" s="7" customFormat="1" ht="15.75" customHeight="1">
      <c r="B181" s="130"/>
      <c r="E181" s="131"/>
      <c r="F181" s="203" t="s">
        <v>210</v>
      </c>
      <c r="G181" s="204"/>
      <c r="H181" s="204"/>
      <c r="I181" s="204"/>
      <c r="K181" s="132">
        <v>0.45</v>
      </c>
      <c r="R181" s="133"/>
      <c r="T181" s="134"/>
      <c r="AB181" s="135"/>
      <c r="AT181" s="131" t="s">
        <v>146</v>
      </c>
      <c r="AU181" s="131" t="s">
        <v>95</v>
      </c>
      <c r="AV181" s="131" t="s">
        <v>95</v>
      </c>
      <c r="AW181" s="131" t="s">
        <v>102</v>
      </c>
      <c r="AX181" s="131" t="s">
        <v>80</v>
      </c>
      <c r="AY181" s="131" t="s">
        <v>139</v>
      </c>
    </row>
    <row r="182" spans="2:51" s="7" customFormat="1" ht="15.75" customHeight="1">
      <c r="B182" s="130"/>
      <c r="E182" s="131"/>
      <c r="F182" s="203" t="s">
        <v>211</v>
      </c>
      <c r="G182" s="204"/>
      <c r="H182" s="204"/>
      <c r="I182" s="204"/>
      <c r="K182" s="132">
        <v>0.45</v>
      </c>
      <c r="R182" s="133"/>
      <c r="T182" s="134"/>
      <c r="AB182" s="135"/>
      <c r="AT182" s="131" t="s">
        <v>146</v>
      </c>
      <c r="AU182" s="131" t="s">
        <v>95</v>
      </c>
      <c r="AV182" s="131" t="s">
        <v>95</v>
      </c>
      <c r="AW182" s="131" t="s">
        <v>102</v>
      </c>
      <c r="AX182" s="131" t="s">
        <v>80</v>
      </c>
      <c r="AY182" s="131" t="s">
        <v>139</v>
      </c>
    </row>
    <row r="183" spans="2:51" s="7" customFormat="1" ht="15.75" customHeight="1">
      <c r="B183" s="130"/>
      <c r="E183" s="131"/>
      <c r="F183" s="203" t="s">
        <v>212</v>
      </c>
      <c r="G183" s="204"/>
      <c r="H183" s="204"/>
      <c r="I183" s="204"/>
      <c r="K183" s="132">
        <v>0.45</v>
      </c>
      <c r="R183" s="133"/>
      <c r="T183" s="134"/>
      <c r="AB183" s="135"/>
      <c r="AT183" s="131" t="s">
        <v>146</v>
      </c>
      <c r="AU183" s="131" t="s">
        <v>95</v>
      </c>
      <c r="AV183" s="131" t="s">
        <v>95</v>
      </c>
      <c r="AW183" s="131" t="s">
        <v>102</v>
      </c>
      <c r="AX183" s="131" t="s">
        <v>80</v>
      </c>
      <c r="AY183" s="131" t="s">
        <v>139</v>
      </c>
    </row>
    <row r="184" spans="2:51" s="7" customFormat="1" ht="15.75" customHeight="1">
      <c r="B184" s="130"/>
      <c r="E184" s="131"/>
      <c r="F184" s="203" t="s">
        <v>213</v>
      </c>
      <c r="G184" s="204"/>
      <c r="H184" s="204"/>
      <c r="I184" s="204"/>
      <c r="K184" s="132">
        <v>0.45</v>
      </c>
      <c r="R184" s="133"/>
      <c r="T184" s="134"/>
      <c r="AB184" s="135"/>
      <c r="AT184" s="131" t="s">
        <v>146</v>
      </c>
      <c r="AU184" s="131" t="s">
        <v>95</v>
      </c>
      <c r="AV184" s="131" t="s">
        <v>95</v>
      </c>
      <c r="AW184" s="131" t="s">
        <v>102</v>
      </c>
      <c r="AX184" s="131" t="s">
        <v>80</v>
      </c>
      <c r="AY184" s="131" t="s">
        <v>139</v>
      </c>
    </row>
    <row r="185" spans="2:51" s="7" customFormat="1" ht="15.75" customHeight="1">
      <c r="B185" s="130"/>
      <c r="E185" s="131"/>
      <c r="F185" s="203" t="s">
        <v>214</v>
      </c>
      <c r="G185" s="204"/>
      <c r="H185" s="204"/>
      <c r="I185" s="204"/>
      <c r="K185" s="132">
        <v>0.56</v>
      </c>
      <c r="R185" s="133"/>
      <c r="T185" s="134"/>
      <c r="AB185" s="135"/>
      <c r="AT185" s="131" t="s">
        <v>146</v>
      </c>
      <c r="AU185" s="131" t="s">
        <v>95</v>
      </c>
      <c r="AV185" s="131" t="s">
        <v>95</v>
      </c>
      <c r="AW185" s="131" t="s">
        <v>102</v>
      </c>
      <c r="AX185" s="131" t="s">
        <v>80</v>
      </c>
      <c r="AY185" s="131" t="s">
        <v>139</v>
      </c>
    </row>
    <row r="186" spans="2:51" s="7" customFormat="1" ht="15.75" customHeight="1">
      <c r="B186" s="130"/>
      <c r="E186" s="131"/>
      <c r="F186" s="203" t="s">
        <v>215</v>
      </c>
      <c r="G186" s="204"/>
      <c r="H186" s="204"/>
      <c r="I186" s="204"/>
      <c r="K186" s="132">
        <v>0.56</v>
      </c>
      <c r="R186" s="133"/>
      <c r="T186" s="134"/>
      <c r="AB186" s="135"/>
      <c r="AT186" s="131" t="s">
        <v>146</v>
      </c>
      <c r="AU186" s="131" t="s">
        <v>95</v>
      </c>
      <c r="AV186" s="131" t="s">
        <v>95</v>
      </c>
      <c r="AW186" s="131" t="s">
        <v>102</v>
      </c>
      <c r="AX186" s="131" t="s">
        <v>80</v>
      </c>
      <c r="AY186" s="131" t="s">
        <v>139</v>
      </c>
    </row>
    <row r="187" spans="2:51" s="7" customFormat="1" ht="15.75" customHeight="1">
      <c r="B187" s="130"/>
      <c r="E187" s="131"/>
      <c r="F187" s="203" t="s">
        <v>216</v>
      </c>
      <c r="G187" s="204"/>
      <c r="H187" s="204"/>
      <c r="I187" s="204"/>
      <c r="K187" s="132">
        <v>0.45</v>
      </c>
      <c r="R187" s="133"/>
      <c r="T187" s="134"/>
      <c r="AB187" s="135"/>
      <c r="AT187" s="131" t="s">
        <v>146</v>
      </c>
      <c r="AU187" s="131" t="s">
        <v>95</v>
      </c>
      <c r="AV187" s="131" t="s">
        <v>95</v>
      </c>
      <c r="AW187" s="131" t="s">
        <v>102</v>
      </c>
      <c r="AX187" s="131" t="s">
        <v>80</v>
      </c>
      <c r="AY187" s="131" t="s">
        <v>139</v>
      </c>
    </row>
    <row r="188" spans="2:51" s="7" customFormat="1" ht="15.75" customHeight="1">
      <c r="B188" s="130"/>
      <c r="E188" s="131"/>
      <c r="F188" s="203" t="s">
        <v>217</v>
      </c>
      <c r="G188" s="204"/>
      <c r="H188" s="204"/>
      <c r="I188" s="204"/>
      <c r="K188" s="132">
        <v>0.45</v>
      </c>
      <c r="R188" s="133"/>
      <c r="T188" s="134"/>
      <c r="AB188" s="135"/>
      <c r="AT188" s="131" t="s">
        <v>146</v>
      </c>
      <c r="AU188" s="131" t="s">
        <v>95</v>
      </c>
      <c r="AV188" s="131" t="s">
        <v>95</v>
      </c>
      <c r="AW188" s="131" t="s">
        <v>102</v>
      </c>
      <c r="AX188" s="131" t="s">
        <v>80</v>
      </c>
      <c r="AY188" s="131" t="s">
        <v>139</v>
      </c>
    </row>
    <row r="189" spans="2:51" s="7" customFormat="1" ht="15.75" customHeight="1">
      <c r="B189" s="130"/>
      <c r="E189" s="131"/>
      <c r="F189" s="203" t="s">
        <v>218</v>
      </c>
      <c r="G189" s="204"/>
      <c r="H189" s="204"/>
      <c r="I189" s="204"/>
      <c r="K189" s="132">
        <v>0.45</v>
      </c>
      <c r="R189" s="133"/>
      <c r="T189" s="134"/>
      <c r="AB189" s="135"/>
      <c r="AT189" s="131" t="s">
        <v>146</v>
      </c>
      <c r="AU189" s="131" t="s">
        <v>95</v>
      </c>
      <c r="AV189" s="131" t="s">
        <v>95</v>
      </c>
      <c r="AW189" s="131" t="s">
        <v>102</v>
      </c>
      <c r="AX189" s="131" t="s">
        <v>80</v>
      </c>
      <c r="AY189" s="131" t="s">
        <v>139</v>
      </c>
    </row>
    <row r="190" spans="2:51" s="7" customFormat="1" ht="15.75" customHeight="1">
      <c r="B190" s="130"/>
      <c r="E190" s="131"/>
      <c r="F190" s="203" t="s">
        <v>219</v>
      </c>
      <c r="G190" s="204"/>
      <c r="H190" s="204"/>
      <c r="I190" s="204"/>
      <c r="K190" s="132">
        <v>0.45</v>
      </c>
      <c r="R190" s="133"/>
      <c r="T190" s="134"/>
      <c r="AB190" s="135"/>
      <c r="AT190" s="131" t="s">
        <v>146</v>
      </c>
      <c r="AU190" s="131" t="s">
        <v>95</v>
      </c>
      <c r="AV190" s="131" t="s">
        <v>95</v>
      </c>
      <c r="AW190" s="131" t="s">
        <v>102</v>
      </c>
      <c r="AX190" s="131" t="s">
        <v>80</v>
      </c>
      <c r="AY190" s="131" t="s">
        <v>139</v>
      </c>
    </row>
    <row r="191" spans="2:51" s="7" customFormat="1" ht="15.75" customHeight="1">
      <c r="B191" s="130"/>
      <c r="E191" s="131"/>
      <c r="F191" s="203" t="s">
        <v>220</v>
      </c>
      <c r="G191" s="204"/>
      <c r="H191" s="204"/>
      <c r="I191" s="204"/>
      <c r="K191" s="132">
        <v>0.45</v>
      </c>
      <c r="R191" s="133"/>
      <c r="T191" s="134"/>
      <c r="AB191" s="135"/>
      <c r="AT191" s="131" t="s">
        <v>146</v>
      </c>
      <c r="AU191" s="131" t="s">
        <v>95</v>
      </c>
      <c r="AV191" s="131" t="s">
        <v>95</v>
      </c>
      <c r="AW191" s="131" t="s">
        <v>102</v>
      </c>
      <c r="AX191" s="131" t="s">
        <v>80</v>
      </c>
      <c r="AY191" s="131" t="s">
        <v>139</v>
      </c>
    </row>
    <row r="192" spans="2:51" s="7" customFormat="1" ht="15.75" customHeight="1">
      <c r="B192" s="130"/>
      <c r="E192" s="131"/>
      <c r="F192" s="203" t="s">
        <v>221</v>
      </c>
      <c r="G192" s="204"/>
      <c r="H192" s="204"/>
      <c r="I192" s="204"/>
      <c r="K192" s="132">
        <v>0.45</v>
      </c>
      <c r="R192" s="133"/>
      <c r="T192" s="134"/>
      <c r="AB192" s="135"/>
      <c r="AT192" s="131" t="s">
        <v>146</v>
      </c>
      <c r="AU192" s="131" t="s">
        <v>95</v>
      </c>
      <c r="AV192" s="131" t="s">
        <v>95</v>
      </c>
      <c r="AW192" s="131" t="s">
        <v>102</v>
      </c>
      <c r="AX192" s="131" t="s">
        <v>80</v>
      </c>
      <c r="AY192" s="131" t="s">
        <v>139</v>
      </c>
    </row>
    <row r="193" spans="2:51" s="7" customFormat="1" ht="15.75" customHeight="1">
      <c r="B193" s="130"/>
      <c r="E193" s="131"/>
      <c r="F193" s="203" t="s">
        <v>222</v>
      </c>
      <c r="G193" s="204"/>
      <c r="H193" s="204"/>
      <c r="I193" s="204"/>
      <c r="K193" s="132">
        <v>0.56</v>
      </c>
      <c r="R193" s="133"/>
      <c r="T193" s="134"/>
      <c r="AB193" s="135"/>
      <c r="AT193" s="131" t="s">
        <v>146</v>
      </c>
      <c r="AU193" s="131" t="s">
        <v>95</v>
      </c>
      <c r="AV193" s="131" t="s">
        <v>95</v>
      </c>
      <c r="AW193" s="131" t="s">
        <v>102</v>
      </c>
      <c r="AX193" s="131" t="s">
        <v>80</v>
      </c>
      <c r="AY193" s="131" t="s">
        <v>139</v>
      </c>
    </row>
    <row r="194" spans="2:51" s="7" customFormat="1" ht="15.75" customHeight="1">
      <c r="B194" s="130"/>
      <c r="E194" s="131"/>
      <c r="F194" s="203" t="s">
        <v>223</v>
      </c>
      <c r="G194" s="204"/>
      <c r="H194" s="204"/>
      <c r="I194" s="204"/>
      <c r="K194" s="132">
        <v>0.45</v>
      </c>
      <c r="R194" s="133"/>
      <c r="T194" s="134"/>
      <c r="AB194" s="135"/>
      <c r="AT194" s="131" t="s">
        <v>146</v>
      </c>
      <c r="AU194" s="131" t="s">
        <v>95</v>
      </c>
      <c r="AV194" s="131" t="s">
        <v>95</v>
      </c>
      <c r="AW194" s="131" t="s">
        <v>102</v>
      </c>
      <c r="AX194" s="131" t="s">
        <v>80</v>
      </c>
      <c r="AY194" s="131" t="s">
        <v>139</v>
      </c>
    </row>
    <row r="195" spans="2:51" s="7" customFormat="1" ht="15.75" customHeight="1">
      <c r="B195" s="136"/>
      <c r="E195" s="137"/>
      <c r="F195" s="205" t="s">
        <v>147</v>
      </c>
      <c r="G195" s="206"/>
      <c r="H195" s="206"/>
      <c r="I195" s="206"/>
      <c r="K195" s="138">
        <v>9.28</v>
      </c>
      <c r="R195" s="139"/>
      <c r="T195" s="140"/>
      <c r="AB195" s="141"/>
      <c r="AT195" s="137" t="s">
        <v>146</v>
      </c>
      <c r="AU195" s="137" t="s">
        <v>95</v>
      </c>
      <c r="AV195" s="137" t="s">
        <v>144</v>
      </c>
      <c r="AW195" s="137" t="s">
        <v>102</v>
      </c>
      <c r="AX195" s="137" t="s">
        <v>21</v>
      </c>
      <c r="AY195" s="137" t="s">
        <v>139</v>
      </c>
    </row>
    <row r="196" spans="2:64" s="7" customFormat="1" ht="27" customHeight="1">
      <c r="B196" s="23"/>
      <c r="C196" s="123" t="s">
        <v>224</v>
      </c>
      <c r="D196" s="123" t="s">
        <v>140</v>
      </c>
      <c r="E196" s="124" t="s">
        <v>225</v>
      </c>
      <c r="F196" s="199" t="s">
        <v>226</v>
      </c>
      <c r="G196" s="200"/>
      <c r="H196" s="200"/>
      <c r="I196" s="200"/>
      <c r="J196" s="125" t="s">
        <v>176</v>
      </c>
      <c r="K196" s="126">
        <v>278.87</v>
      </c>
      <c r="L196" s="201">
        <v>200</v>
      </c>
      <c r="M196" s="200"/>
      <c r="N196" s="202">
        <f>ROUND($L$196*$K$196,2)</f>
        <v>55774</v>
      </c>
      <c r="O196" s="200"/>
      <c r="P196" s="200"/>
      <c r="Q196" s="200"/>
      <c r="R196" s="24"/>
      <c r="T196" s="127"/>
      <c r="U196" s="30" t="s">
        <v>45</v>
      </c>
      <c r="V196" s="128">
        <v>0.844</v>
      </c>
      <c r="W196" s="128">
        <f>$V$196*$K$196</f>
        <v>235.36628</v>
      </c>
      <c r="X196" s="128">
        <v>0</v>
      </c>
      <c r="Y196" s="128">
        <f>$X$196*$K$196</f>
        <v>0</v>
      </c>
      <c r="Z196" s="128">
        <v>0</v>
      </c>
      <c r="AA196" s="128">
        <f>$Z$196*$K$196</f>
        <v>0</v>
      </c>
      <c r="AB196" s="129"/>
      <c r="AR196" s="7" t="s">
        <v>144</v>
      </c>
      <c r="AT196" s="7" t="s">
        <v>140</v>
      </c>
      <c r="AU196" s="7" t="s">
        <v>95</v>
      </c>
      <c r="AY196" s="7" t="s">
        <v>139</v>
      </c>
      <c r="BE196" s="82">
        <f>IF($U$196="základní",$N$196,0)</f>
        <v>55774</v>
      </c>
      <c r="BF196" s="82">
        <f>IF($U$196="snížená",$N$196,0)</f>
        <v>0</v>
      </c>
      <c r="BG196" s="82">
        <f>IF($U$196="zákl. přenesená",$N$196,0)</f>
        <v>0</v>
      </c>
      <c r="BH196" s="82">
        <f>IF($U$196="sníž. přenesená",$N$196,0)</f>
        <v>0</v>
      </c>
      <c r="BI196" s="82">
        <f>IF($U$196="nulová",$N$196,0)</f>
        <v>0</v>
      </c>
      <c r="BJ196" s="7" t="s">
        <v>21</v>
      </c>
      <c r="BK196" s="82">
        <f>ROUND($L$196*$K$196,2)</f>
        <v>55774</v>
      </c>
      <c r="BL196" s="7" t="s">
        <v>144</v>
      </c>
    </row>
    <row r="197" spans="2:51" s="7" customFormat="1" ht="15.75" customHeight="1">
      <c r="B197" s="130"/>
      <c r="E197" s="131"/>
      <c r="F197" s="203" t="s">
        <v>227</v>
      </c>
      <c r="G197" s="204"/>
      <c r="H197" s="204"/>
      <c r="I197" s="204"/>
      <c r="K197" s="132">
        <v>19.51</v>
      </c>
      <c r="R197" s="133"/>
      <c r="T197" s="134"/>
      <c r="AB197" s="135"/>
      <c r="AT197" s="131" t="s">
        <v>146</v>
      </c>
      <c r="AU197" s="131" t="s">
        <v>95</v>
      </c>
      <c r="AV197" s="131" t="s">
        <v>95</v>
      </c>
      <c r="AW197" s="131" t="s">
        <v>102</v>
      </c>
      <c r="AX197" s="131" t="s">
        <v>80</v>
      </c>
      <c r="AY197" s="131" t="s">
        <v>139</v>
      </c>
    </row>
    <row r="198" spans="2:51" s="7" customFormat="1" ht="15.75" customHeight="1">
      <c r="B198" s="130"/>
      <c r="E198" s="131"/>
      <c r="F198" s="203" t="s">
        <v>228</v>
      </c>
      <c r="G198" s="204"/>
      <c r="H198" s="204"/>
      <c r="I198" s="204"/>
      <c r="K198" s="132">
        <v>17.83</v>
      </c>
      <c r="R198" s="133"/>
      <c r="T198" s="134"/>
      <c r="AB198" s="135"/>
      <c r="AT198" s="131" t="s">
        <v>146</v>
      </c>
      <c r="AU198" s="131" t="s">
        <v>95</v>
      </c>
      <c r="AV198" s="131" t="s">
        <v>95</v>
      </c>
      <c r="AW198" s="131" t="s">
        <v>102</v>
      </c>
      <c r="AX198" s="131" t="s">
        <v>80</v>
      </c>
      <c r="AY198" s="131" t="s">
        <v>139</v>
      </c>
    </row>
    <row r="199" spans="2:51" s="7" customFormat="1" ht="15.75" customHeight="1">
      <c r="B199" s="130"/>
      <c r="E199" s="131"/>
      <c r="F199" s="203" t="s">
        <v>229</v>
      </c>
      <c r="G199" s="204"/>
      <c r="H199" s="204"/>
      <c r="I199" s="204"/>
      <c r="K199" s="132">
        <v>19.51</v>
      </c>
      <c r="R199" s="133"/>
      <c r="T199" s="134"/>
      <c r="AB199" s="135"/>
      <c r="AT199" s="131" t="s">
        <v>146</v>
      </c>
      <c r="AU199" s="131" t="s">
        <v>95</v>
      </c>
      <c r="AV199" s="131" t="s">
        <v>95</v>
      </c>
      <c r="AW199" s="131" t="s">
        <v>102</v>
      </c>
      <c r="AX199" s="131" t="s">
        <v>80</v>
      </c>
      <c r="AY199" s="131" t="s">
        <v>139</v>
      </c>
    </row>
    <row r="200" spans="2:51" s="7" customFormat="1" ht="15.75" customHeight="1">
      <c r="B200" s="130"/>
      <c r="E200" s="131"/>
      <c r="F200" s="203" t="s">
        <v>230</v>
      </c>
      <c r="G200" s="204"/>
      <c r="H200" s="204"/>
      <c r="I200" s="204"/>
      <c r="K200" s="132">
        <v>19.51</v>
      </c>
      <c r="R200" s="133"/>
      <c r="T200" s="134"/>
      <c r="AB200" s="135"/>
      <c r="AT200" s="131" t="s">
        <v>146</v>
      </c>
      <c r="AU200" s="131" t="s">
        <v>95</v>
      </c>
      <c r="AV200" s="131" t="s">
        <v>95</v>
      </c>
      <c r="AW200" s="131" t="s">
        <v>102</v>
      </c>
      <c r="AX200" s="131" t="s">
        <v>80</v>
      </c>
      <c r="AY200" s="131" t="s">
        <v>139</v>
      </c>
    </row>
    <row r="201" spans="2:51" s="7" customFormat="1" ht="15.75" customHeight="1">
      <c r="B201" s="130"/>
      <c r="E201" s="131"/>
      <c r="F201" s="203" t="s">
        <v>231</v>
      </c>
      <c r="G201" s="204"/>
      <c r="H201" s="204"/>
      <c r="I201" s="204"/>
      <c r="K201" s="132">
        <v>22.54</v>
      </c>
      <c r="R201" s="133"/>
      <c r="T201" s="134"/>
      <c r="AB201" s="135"/>
      <c r="AT201" s="131" t="s">
        <v>146</v>
      </c>
      <c r="AU201" s="131" t="s">
        <v>95</v>
      </c>
      <c r="AV201" s="131" t="s">
        <v>95</v>
      </c>
      <c r="AW201" s="131" t="s">
        <v>102</v>
      </c>
      <c r="AX201" s="131" t="s">
        <v>80</v>
      </c>
      <c r="AY201" s="131" t="s">
        <v>139</v>
      </c>
    </row>
    <row r="202" spans="2:51" s="7" customFormat="1" ht="15.75" customHeight="1">
      <c r="B202" s="130"/>
      <c r="E202" s="131"/>
      <c r="F202" s="203" t="s">
        <v>232</v>
      </c>
      <c r="G202" s="204"/>
      <c r="H202" s="204"/>
      <c r="I202" s="204"/>
      <c r="K202" s="132">
        <v>20.86</v>
      </c>
      <c r="R202" s="133"/>
      <c r="T202" s="134"/>
      <c r="AB202" s="135"/>
      <c r="AT202" s="131" t="s">
        <v>146</v>
      </c>
      <c r="AU202" s="131" t="s">
        <v>95</v>
      </c>
      <c r="AV202" s="131" t="s">
        <v>95</v>
      </c>
      <c r="AW202" s="131" t="s">
        <v>102</v>
      </c>
      <c r="AX202" s="131" t="s">
        <v>80</v>
      </c>
      <c r="AY202" s="131" t="s">
        <v>139</v>
      </c>
    </row>
    <row r="203" spans="2:51" s="7" customFormat="1" ht="15.75" customHeight="1">
      <c r="B203" s="130"/>
      <c r="E203" s="131"/>
      <c r="F203" s="203" t="s">
        <v>233</v>
      </c>
      <c r="G203" s="204"/>
      <c r="H203" s="204"/>
      <c r="I203" s="204"/>
      <c r="K203" s="132">
        <v>19.51</v>
      </c>
      <c r="R203" s="133"/>
      <c r="T203" s="134"/>
      <c r="AB203" s="135"/>
      <c r="AT203" s="131" t="s">
        <v>146</v>
      </c>
      <c r="AU203" s="131" t="s">
        <v>95</v>
      </c>
      <c r="AV203" s="131" t="s">
        <v>95</v>
      </c>
      <c r="AW203" s="131" t="s">
        <v>102</v>
      </c>
      <c r="AX203" s="131" t="s">
        <v>80</v>
      </c>
      <c r="AY203" s="131" t="s">
        <v>139</v>
      </c>
    </row>
    <row r="204" spans="2:51" s="7" customFormat="1" ht="15.75" customHeight="1">
      <c r="B204" s="130"/>
      <c r="E204" s="131"/>
      <c r="F204" s="203" t="s">
        <v>234</v>
      </c>
      <c r="G204" s="204"/>
      <c r="H204" s="204"/>
      <c r="I204" s="204"/>
      <c r="K204" s="132">
        <v>19.51</v>
      </c>
      <c r="R204" s="133"/>
      <c r="T204" s="134"/>
      <c r="AB204" s="135"/>
      <c r="AT204" s="131" t="s">
        <v>146</v>
      </c>
      <c r="AU204" s="131" t="s">
        <v>95</v>
      </c>
      <c r="AV204" s="131" t="s">
        <v>95</v>
      </c>
      <c r="AW204" s="131" t="s">
        <v>102</v>
      </c>
      <c r="AX204" s="131" t="s">
        <v>80</v>
      </c>
      <c r="AY204" s="131" t="s">
        <v>139</v>
      </c>
    </row>
    <row r="205" spans="2:51" s="7" customFormat="1" ht="15.75" customHeight="1">
      <c r="B205" s="130"/>
      <c r="E205" s="131"/>
      <c r="F205" s="203" t="s">
        <v>235</v>
      </c>
      <c r="G205" s="204"/>
      <c r="H205" s="204"/>
      <c r="I205" s="204"/>
      <c r="K205" s="132">
        <v>19.51</v>
      </c>
      <c r="R205" s="133"/>
      <c r="T205" s="134"/>
      <c r="AB205" s="135"/>
      <c r="AT205" s="131" t="s">
        <v>146</v>
      </c>
      <c r="AU205" s="131" t="s">
        <v>95</v>
      </c>
      <c r="AV205" s="131" t="s">
        <v>95</v>
      </c>
      <c r="AW205" s="131" t="s">
        <v>102</v>
      </c>
      <c r="AX205" s="131" t="s">
        <v>80</v>
      </c>
      <c r="AY205" s="131" t="s">
        <v>139</v>
      </c>
    </row>
    <row r="206" spans="2:51" s="7" customFormat="1" ht="15.75" customHeight="1">
      <c r="B206" s="130"/>
      <c r="E206" s="131"/>
      <c r="F206" s="203" t="s">
        <v>236</v>
      </c>
      <c r="G206" s="204"/>
      <c r="H206" s="204"/>
      <c r="I206" s="204"/>
      <c r="K206" s="132">
        <v>19.51</v>
      </c>
      <c r="R206" s="133"/>
      <c r="T206" s="134"/>
      <c r="AB206" s="135"/>
      <c r="AT206" s="131" t="s">
        <v>146</v>
      </c>
      <c r="AU206" s="131" t="s">
        <v>95</v>
      </c>
      <c r="AV206" s="131" t="s">
        <v>95</v>
      </c>
      <c r="AW206" s="131" t="s">
        <v>102</v>
      </c>
      <c r="AX206" s="131" t="s">
        <v>80</v>
      </c>
      <c r="AY206" s="131" t="s">
        <v>139</v>
      </c>
    </row>
    <row r="207" spans="2:51" s="7" customFormat="1" ht="15.75" customHeight="1">
      <c r="B207" s="130"/>
      <c r="E207" s="131"/>
      <c r="F207" s="203" t="s">
        <v>237</v>
      </c>
      <c r="G207" s="204"/>
      <c r="H207" s="204"/>
      <c r="I207" s="204"/>
      <c r="K207" s="132">
        <v>19.51</v>
      </c>
      <c r="R207" s="133"/>
      <c r="T207" s="134"/>
      <c r="AB207" s="135"/>
      <c r="AT207" s="131" t="s">
        <v>146</v>
      </c>
      <c r="AU207" s="131" t="s">
        <v>95</v>
      </c>
      <c r="AV207" s="131" t="s">
        <v>95</v>
      </c>
      <c r="AW207" s="131" t="s">
        <v>102</v>
      </c>
      <c r="AX207" s="131" t="s">
        <v>80</v>
      </c>
      <c r="AY207" s="131" t="s">
        <v>139</v>
      </c>
    </row>
    <row r="208" spans="2:51" s="7" customFormat="1" ht="15.75" customHeight="1">
      <c r="B208" s="130"/>
      <c r="E208" s="131"/>
      <c r="F208" s="203" t="s">
        <v>238</v>
      </c>
      <c r="G208" s="204"/>
      <c r="H208" s="204"/>
      <c r="I208" s="204"/>
      <c r="K208" s="132">
        <v>19.51</v>
      </c>
      <c r="R208" s="133"/>
      <c r="T208" s="134"/>
      <c r="AB208" s="135"/>
      <c r="AT208" s="131" t="s">
        <v>146</v>
      </c>
      <c r="AU208" s="131" t="s">
        <v>95</v>
      </c>
      <c r="AV208" s="131" t="s">
        <v>95</v>
      </c>
      <c r="AW208" s="131" t="s">
        <v>102</v>
      </c>
      <c r="AX208" s="131" t="s">
        <v>80</v>
      </c>
      <c r="AY208" s="131" t="s">
        <v>139</v>
      </c>
    </row>
    <row r="209" spans="2:51" s="7" customFormat="1" ht="15.75" customHeight="1">
      <c r="B209" s="130"/>
      <c r="E209" s="131"/>
      <c r="F209" s="203" t="s">
        <v>239</v>
      </c>
      <c r="G209" s="204"/>
      <c r="H209" s="204"/>
      <c r="I209" s="204"/>
      <c r="K209" s="132">
        <v>22.54</v>
      </c>
      <c r="R209" s="133"/>
      <c r="T209" s="134"/>
      <c r="AB209" s="135"/>
      <c r="AT209" s="131" t="s">
        <v>146</v>
      </c>
      <c r="AU209" s="131" t="s">
        <v>95</v>
      </c>
      <c r="AV209" s="131" t="s">
        <v>95</v>
      </c>
      <c r="AW209" s="131" t="s">
        <v>102</v>
      </c>
      <c r="AX209" s="131" t="s">
        <v>80</v>
      </c>
      <c r="AY209" s="131" t="s">
        <v>139</v>
      </c>
    </row>
    <row r="210" spans="2:51" s="7" customFormat="1" ht="15.75" customHeight="1">
      <c r="B210" s="130"/>
      <c r="E210" s="131"/>
      <c r="F210" s="203" t="s">
        <v>240</v>
      </c>
      <c r="G210" s="204"/>
      <c r="H210" s="204"/>
      <c r="I210" s="204"/>
      <c r="K210" s="132">
        <v>19.51</v>
      </c>
      <c r="R210" s="133"/>
      <c r="T210" s="134"/>
      <c r="AB210" s="135"/>
      <c r="AT210" s="131" t="s">
        <v>146</v>
      </c>
      <c r="AU210" s="131" t="s">
        <v>95</v>
      </c>
      <c r="AV210" s="131" t="s">
        <v>95</v>
      </c>
      <c r="AW210" s="131" t="s">
        <v>102</v>
      </c>
      <c r="AX210" s="131" t="s">
        <v>80</v>
      </c>
      <c r="AY210" s="131" t="s">
        <v>139</v>
      </c>
    </row>
    <row r="211" spans="2:51" s="7" customFormat="1" ht="15.75" customHeight="1">
      <c r="B211" s="136"/>
      <c r="E211" s="137"/>
      <c r="F211" s="205" t="s">
        <v>147</v>
      </c>
      <c r="G211" s="206"/>
      <c r="H211" s="206"/>
      <c r="I211" s="206"/>
      <c r="K211" s="138">
        <v>278.87</v>
      </c>
      <c r="R211" s="139"/>
      <c r="T211" s="140"/>
      <c r="AB211" s="141"/>
      <c r="AT211" s="137" t="s">
        <v>146</v>
      </c>
      <c r="AU211" s="137" t="s">
        <v>95</v>
      </c>
      <c r="AV211" s="137" t="s">
        <v>144</v>
      </c>
      <c r="AW211" s="137" t="s">
        <v>102</v>
      </c>
      <c r="AX211" s="137" t="s">
        <v>21</v>
      </c>
      <c r="AY211" s="137" t="s">
        <v>139</v>
      </c>
    </row>
    <row r="212" spans="2:64" s="7" customFormat="1" ht="27" customHeight="1">
      <c r="B212" s="23"/>
      <c r="C212" s="123" t="s">
        <v>241</v>
      </c>
      <c r="D212" s="123" t="s">
        <v>140</v>
      </c>
      <c r="E212" s="124" t="s">
        <v>242</v>
      </c>
      <c r="F212" s="199" t="s">
        <v>243</v>
      </c>
      <c r="G212" s="200"/>
      <c r="H212" s="200"/>
      <c r="I212" s="200"/>
      <c r="J212" s="125" t="s">
        <v>176</v>
      </c>
      <c r="K212" s="126">
        <v>5.684</v>
      </c>
      <c r="L212" s="201">
        <v>200</v>
      </c>
      <c r="M212" s="200"/>
      <c r="N212" s="202">
        <f>ROUND($L$212*$K$212,2)</f>
        <v>1136.8</v>
      </c>
      <c r="O212" s="200"/>
      <c r="P212" s="200"/>
      <c r="Q212" s="200"/>
      <c r="R212" s="24"/>
      <c r="T212" s="127"/>
      <c r="U212" s="30" t="s">
        <v>45</v>
      </c>
      <c r="V212" s="128">
        <v>3.937</v>
      </c>
      <c r="W212" s="128">
        <f>$V$212*$K$212</f>
        <v>22.377908</v>
      </c>
      <c r="X212" s="128">
        <v>0</v>
      </c>
      <c r="Y212" s="128">
        <f>$X$212*$K$212</f>
        <v>0</v>
      </c>
      <c r="Z212" s="128">
        <v>0</v>
      </c>
      <c r="AA212" s="128">
        <f>$Z$212*$K$212</f>
        <v>0</v>
      </c>
      <c r="AB212" s="129"/>
      <c r="AR212" s="7" t="s">
        <v>144</v>
      </c>
      <c r="AT212" s="7" t="s">
        <v>140</v>
      </c>
      <c r="AU212" s="7" t="s">
        <v>95</v>
      </c>
      <c r="AY212" s="7" t="s">
        <v>139</v>
      </c>
      <c r="BE212" s="82">
        <f>IF($U$212="základní",$N$212,0)</f>
        <v>1136.8</v>
      </c>
      <c r="BF212" s="82">
        <f>IF($U$212="snížená",$N$212,0)</f>
        <v>0</v>
      </c>
      <c r="BG212" s="82">
        <f>IF($U$212="zákl. přenesená",$N$212,0)</f>
        <v>0</v>
      </c>
      <c r="BH212" s="82">
        <f>IF($U$212="sníž. přenesená",$N$212,0)</f>
        <v>0</v>
      </c>
      <c r="BI212" s="82">
        <f>IF($U$212="nulová",$N$212,0)</f>
        <v>0</v>
      </c>
      <c r="BJ212" s="7" t="s">
        <v>21</v>
      </c>
      <c r="BK212" s="82">
        <f>ROUND($L$212*$K$212,2)</f>
        <v>1136.8</v>
      </c>
      <c r="BL212" s="7" t="s">
        <v>144</v>
      </c>
    </row>
    <row r="213" spans="2:51" s="7" customFormat="1" ht="15.75" customHeight="1">
      <c r="B213" s="130"/>
      <c r="E213" s="131"/>
      <c r="F213" s="203" t="s">
        <v>244</v>
      </c>
      <c r="G213" s="204"/>
      <c r="H213" s="204"/>
      <c r="I213" s="204"/>
      <c r="K213" s="132">
        <v>5.684</v>
      </c>
      <c r="R213" s="133"/>
      <c r="T213" s="134"/>
      <c r="AB213" s="135"/>
      <c r="AT213" s="131" t="s">
        <v>146</v>
      </c>
      <c r="AU213" s="131" t="s">
        <v>95</v>
      </c>
      <c r="AV213" s="131" t="s">
        <v>95</v>
      </c>
      <c r="AW213" s="131" t="s">
        <v>102</v>
      </c>
      <c r="AX213" s="131" t="s">
        <v>80</v>
      </c>
      <c r="AY213" s="131" t="s">
        <v>139</v>
      </c>
    </row>
    <row r="214" spans="2:51" s="7" customFormat="1" ht="15.75" customHeight="1">
      <c r="B214" s="136"/>
      <c r="E214" s="137"/>
      <c r="F214" s="205" t="s">
        <v>147</v>
      </c>
      <c r="G214" s="206"/>
      <c r="H214" s="206"/>
      <c r="I214" s="206"/>
      <c r="K214" s="138">
        <v>5.684</v>
      </c>
      <c r="R214" s="139"/>
      <c r="T214" s="140"/>
      <c r="AB214" s="141"/>
      <c r="AT214" s="137" t="s">
        <v>146</v>
      </c>
      <c r="AU214" s="137" t="s">
        <v>95</v>
      </c>
      <c r="AV214" s="137" t="s">
        <v>144</v>
      </c>
      <c r="AW214" s="137" t="s">
        <v>102</v>
      </c>
      <c r="AX214" s="137" t="s">
        <v>21</v>
      </c>
      <c r="AY214" s="137" t="s">
        <v>139</v>
      </c>
    </row>
    <row r="215" spans="2:64" s="7" customFormat="1" ht="27" customHeight="1">
      <c r="B215" s="23"/>
      <c r="C215" s="123" t="s">
        <v>8</v>
      </c>
      <c r="D215" s="123" t="s">
        <v>140</v>
      </c>
      <c r="E215" s="124" t="s">
        <v>245</v>
      </c>
      <c r="F215" s="199" t="s">
        <v>246</v>
      </c>
      <c r="G215" s="200"/>
      <c r="H215" s="200"/>
      <c r="I215" s="200"/>
      <c r="J215" s="125" t="s">
        <v>176</v>
      </c>
      <c r="K215" s="126">
        <v>44.05</v>
      </c>
      <c r="L215" s="201">
        <v>200</v>
      </c>
      <c r="M215" s="200"/>
      <c r="N215" s="202">
        <f>ROUND($L$215*$K$215,2)</f>
        <v>8810</v>
      </c>
      <c r="O215" s="200"/>
      <c r="P215" s="200"/>
      <c r="Q215" s="200"/>
      <c r="R215" s="24"/>
      <c r="T215" s="127"/>
      <c r="U215" s="30" t="s">
        <v>45</v>
      </c>
      <c r="V215" s="128">
        <v>1.387</v>
      </c>
      <c r="W215" s="128">
        <f>$V$215*$K$215</f>
        <v>61.09735</v>
      </c>
      <c r="X215" s="128">
        <v>0</v>
      </c>
      <c r="Y215" s="128">
        <f>$X$215*$K$215</f>
        <v>0</v>
      </c>
      <c r="Z215" s="128">
        <v>0</v>
      </c>
      <c r="AA215" s="128">
        <f>$Z$215*$K$215</f>
        <v>0</v>
      </c>
      <c r="AB215" s="129"/>
      <c r="AR215" s="7" t="s">
        <v>144</v>
      </c>
      <c r="AT215" s="7" t="s">
        <v>140</v>
      </c>
      <c r="AU215" s="7" t="s">
        <v>95</v>
      </c>
      <c r="AY215" s="7" t="s">
        <v>139</v>
      </c>
      <c r="BE215" s="82">
        <f>IF($U$215="základní",$N$215,0)</f>
        <v>8810</v>
      </c>
      <c r="BF215" s="82">
        <f>IF($U$215="snížená",$N$215,0)</f>
        <v>0</v>
      </c>
      <c r="BG215" s="82">
        <f>IF($U$215="zákl. přenesená",$N$215,0)</f>
        <v>0</v>
      </c>
      <c r="BH215" s="82">
        <f>IF($U$215="sníž. přenesená",$N$215,0)</f>
        <v>0</v>
      </c>
      <c r="BI215" s="82">
        <f>IF($U$215="nulová",$N$215,0)</f>
        <v>0</v>
      </c>
      <c r="BJ215" s="7" t="s">
        <v>21</v>
      </c>
      <c r="BK215" s="82">
        <f>ROUND($L$215*$K$215,2)</f>
        <v>8810</v>
      </c>
      <c r="BL215" s="7" t="s">
        <v>144</v>
      </c>
    </row>
    <row r="216" spans="2:51" s="7" customFormat="1" ht="15.75" customHeight="1">
      <c r="B216" s="130"/>
      <c r="E216" s="131"/>
      <c r="F216" s="203" t="s">
        <v>247</v>
      </c>
      <c r="G216" s="204"/>
      <c r="H216" s="204"/>
      <c r="I216" s="204"/>
      <c r="K216" s="132">
        <v>22.21</v>
      </c>
      <c r="R216" s="133"/>
      <c r="T216" s="134"/>
      <c r="AB216" s="135"/>
      <c r="AT216" s="131" t="s">
        <v>146</v>
      </c>
      <c r="AU216" s="131" t="s">
        <v>95</v>
      </c>
      <c r="AV216" s="131" t="s">
        <v>95</v>
      </c>
      <c r="AW216" s="131" t="s">
        <v>102</v>
      </c>
      <c r="AX216" s="131" t="s">
        <v>80</v>
      </c>
      <c r="AY216" s="131" t="s">
        <v>139</v>
      </c>
    </row>
    <row r="217" spans="2:51" s="7" customFormat="1" ht="15.75" customHeight="1">
      <c r="B217" s="130"/>
      <c r="E217" s="131"/>
      <c r="F217" s="203" t="s">
        <v>248</v>
      </c>
      <c r="G217" s="204"/>
      <c r="H217" s="204"/>
      <c r="I217" s="204"/>
      <c r="K217" s="132">
        <v>21.84</v>
      </c>
      <c r="R217" s="133"/>
      <c r="T217" s="134"/>
      <c r="AB217" s="135"/>
      <c r="AT217" s="131" t="s">
        <v>146</v>
      </c>
      <c r="AU217" s="131" t="s">
        <v>95</v>
      </c>
      <c r="AV217" s="131" t="s">
        <v>95</v>
      </c>
      <c r="AW217" s="131" t="s">
        <v>102</v>
      </c>
      <c r="AX217" s="131" t="s">
        <v>80</v>
      </c>
      <c r="AY217" s="131" t="s">
        <v>139</v>
      </c>
    </row>
    <row r="218" spans="2:51" s="7" customFormat="1" ht="15.75" customHeight="1">
      <c r="B218" s="136"/>
      <c r="E218" s="137"/>
      <c r="F218" s="205" t="s">
        <v>147</v>
      </c>
      <c r="G218" s="206"/>
      <c r="H218" s="206"/>
      <c r="I218" s="206"/>
      <c r="K218" s="138">
        <v>44.05</v>
      </c>
      <c r="R218" s="139"/>
      <c r="T218" s="140"/>
      <c r="AB218" s="141"/>
      <c r="AT218" s="137" t="s">
        <v>146</v>
      </c>
      <c r="AU218" s="137" t="s">
        <v>95</v>
      </c>
      <c r="AV218" s="137" t="s">
        <v>144</v>
      </c>
      <c r="AW218" s="137" t="s">
        <v>102</v>
      </c>
      <c r="AX218" s="137" t="s">
        <v>21</v>
      </c>
      <c r="AY218" s="137" t="s">
        <v>139</v>
      </c>
    </row>
    <row r="219" spans="2:64" s="7" customFormat="1" ht="27" customHeight="1">
      <c r="B219" s="23"/>
      <c r="C219" s="123" t="s">
        <v>249</v>
      </c>
      <c r="D219" s="123" t="s">
        <v>140</v>
      </c>
      <c r="E219" s="124" t="s">
        <v>250</v>
      </c>
      <c r="F219" s="199" t="s">
        <v>251</v>
      </c>
      <c r="G219" s="200"/>
      <c r="H219" s="200"/>
      <c r="I219" s="200"/>
      <c r="J219" s="125" t="s">
        <v>176</v>
      </c>
      <c r="K219" s="126">
        <v>362.69</v>
      </c>
      <c r="L219" s="201">
        <v>50</v>
      </c>
      <c r="M219" s="200"/>
      <c r="N219" s="202">
        <f>ROUND($L$219*$K$219,2)</f>
        <v>18134.5</v>
      </c>
      <c r="O219" s="200"/>
      <c r="P219" s="200"/>
      <c r="Q219" s="200"/>
      <c r="R219" s="24"/>
      <c r="T219" s="127"/>
      <c r="U219" s="30" t="s">
        <v>45</v>
      </c>
      <c r="V219" s="128">
        <v>0.345</v>
      </c>
      <c r="W219" s="128">
        <f>$V$219*$K$219</f>
        <v>125.12804999999999</v>
      </c>
      <c r="X219" s="128">
        <v>0</v>
      </c>
      <c r="Y219" s="128">
        <f>$X$219*$K$219</f>
        <v>0</v>
      </c>
      <c r="Z219" s="128">
        <v>0</v>
      </c>
      <c r="AA219" s="128">
        <f>$Z$219*$K$219</f>
        <v>0</v>
      </c>
      <c r="AB219" s="129"/>
      <c r="AR219" s="7" t="s">
        <v>144</v>
      </c>
      <c r="AT219" s="7" t="s">
        <v>140</v>
      </c>
      <c r="AU219" s="7" t="s">
        <v>95</v>
      </c>
      <c r="AY219" s="7" t="s">
        <v>139</v>
      </c>
      <c r="BE219" s="82">
        <f>IF($U$219="základní",$N$219,0)</f>
        <v>18134.5</v>
      </c>
      <c r="BF219" s="82">
        <f>IF($U$219="snížená",$N$219,0)</f>
        <v>0</v>
      </c>
      <c r="BG219" s="82">
        <f>IF($U$219="zákl. přenesená",$N$219,0)</f>
        <v>0</v>
      </c>
      <c r="BH219" s="82">
        <f>IF($U$219="sníž. přenesená",$N$219,0)</f>
        <v>0</v>
      </c>
      <c r="BI219" s="82">
        <f>IF($U$219="nulová",$N$219,0)</f>
        <v>0</v>
      </c>
      <c r="BJ219" s="7" t="s">
        <v>21</v>
      </c>
      <c r="BK219" s="82">
        <f>ROUND($L$219*$K$219,2)</f>
        <v>18134.5</v>
      </c>
      <c r="BL219" s="7" t="s">
        <v>144</v>
      </c>
    </row>
    <row r="220" spans="2:51" s="7" customFormat="1" ht="15.75" customHeight="1">
      <c r="B220" s="130"/>
      <c r="E220" s="131"/>
      <c r="F220" s="203" t="s">
        <v>252</v>
      </c>
      <c r="G220" s="204"/>
      <c r="H220" s="204"/>
      <c r="I220" s="204"/>
      <c r="K220" s="132">
        <v>27.25</v>
      </c>
      <c r="R220" s="133"/>
      <c r="T220" s="134"/>
      <c r="AB220" s="135"/>
      <c r="AT220" s="131" t="s">
        <v>146</v>
      </c>
      <c r="AU220" s="131" t="s">
        <v>95</v>
      </c>
      <c r="AV220" s="131" t="s">
        <v>95</v>
      </c>
      <c r="AW220" s="131" t="s">
        <v>102</v>
      </c>
      <c r="AX220" s="131" t="s">
        <v>80</v>
      </c>
      <c r="AY220" s="131" t="s">
        <v>139</v>
      </c>
    </row>
    <row r="221" spans="2:51" s="7" customFormat="1" ht="15.75" customHeight="1">
      <c r="B221" s="130"/>
      <c r="E221" s="131"/>
      <c r="F221" s="203" t="s">
        <v>253</v>
      </c>
      <c r="G221" s="204"/>
      <c r="H221" s="204"/>
      <c r="I221" s="204"/>
      <c r="K221" s="132">
        <v>25.57</v>
      </c>
      <c r="R221" s="133"/>
      <c r="T221" s="134"/>
      <c r="AB221" s="135"/>
      <c r="AT221" s="131" t="s">
        <v>146</v>
      </c>
      <c r="AU221" s="131" t="s">
        <v>95</v>
      </c>
      <c r="AV221" s="131" t="s">
        <v>95</v>
      </c>
      <c r="AW221" s="131" t="s">
        <v>102</v>
      </c>
      <c r="AX221" s="131" t="s">
        <v>80</v>
      </c>
      <c r="AY221" s="131" t="s">
        <v>139</v>
      </c>
    </row>
    <row r="222" spans="2:51" s="7" customFormat="1" ht="15.75" customHeight="1">
      <c r="B222" s="130"/>
      <c r="E222" s="131"/>
      <c r="F222" s="203" t="s">
        <v>254</v>
      </c>
      <c r="G222" s="204"/>
      <c r="H222" s="204"/>
      <c r="I222" s="204"/>
      <c r="K222" s="132">
        <v>27.25</v>
      </c>
      <c r="R222" s="133"/>
      <c r="T222" s="134"/>
      <c r="AB222" s="135"/>
      <c r="AT222" s="131" t="s">
        <v>146</v>
      </c>
      <c r="AU222" s="131" t="s">
        <v>95</v>
      </c>
      <c r="AV222" s="131" t="s">
        <v>95</v>
      </c>
      <c r="AW222" s="131" t="s">
        <v>102</v>
      </c>
      <c r="AX222" s="131" t="s">
        <v>80</v>
      </c>
      <c r="AY222" s="131" t="s">
        <v>139</v>
      </c>
    </row>
    <row r="223" spans="2:51" s="7" customFormat="1" ht="15.75" customHeight="1">
      <c r="B223" s="130"/>
      <c r="E223" s="131"/>
      <c r="F223" s="203" t="s">
        <v>255</v>
      </c>
      <c r="G223" s="204"/>
      <c r="H223" s="204"/>
      <c r="I223" s="204"/>
      <c r="K223" s="132">
        <v>27.25</v>
      </c>
      <c r="R223" s="133"/>
      <c r="T223" s="134"/>
      <c r="AB223" s="135"/>
      <c r="AT223" s="131" t="s">
        <v>146</v>
      </c>
      <c r="AU223" s="131" t="s">
        <v>95</v>
      </c>
      <c r="AV223" s="131" t="s">
        <v>95</v>
      </c>
      <c r="AW223" s="131" t="s">
        <v>102</v>
      </c>
      <c r="AX223" s="131" t="s">
        <v>80</v>
      </c>
      <c r="AY223" s="131" t="s">
        <v>139</v>
      </c>
    </row>
    <row r="224" spans="2:51" s="7" customFormat="1" ht="15.75" customHeight="1">
      <c r="B224" s="130"/>
      <c r="E224" s="131"/>
      <c r="F224" s="203" t="s">
        <v>256</v>
      </c>
      <c r="G224" s="204"/>
      <c r="H224" s="204"/>
      <c r="I224" s="204"/>
      <c r="K224" s="132">
        <v>23.1</v>
      </c>
      <c r="R224" s="133"/>
      <c r="T224" s="134"/>
      <c r="AB224" s="135"/>
      <c r="AT224" s="131" t="s">
        <v>146</v>
      </c>
      <c r="AU224" s="131" t="s">
        <v>95</v>
      </c>
      <c r="AV224" s="131" t="s">
        <v>95</v>
      </c>
      <c r="AW224" s="131" t="s">
        <v>102</v>
      </c>
      <c r="AX224" s="131" t="s">
        <v>80</v>
      </c>
      <c r="AY224" s="131" t="s">
        <v>139</v>
      </c>
    </row>
    <row r="225" spans="2:51" s="7" customFormat="1" ht="15.75" customHeight="1">
      <c r="B225" s="130"/>
      <c r="E225" s="131"/>
      <c r="F225" s="203" t="s">
        <v>257</v>
      </c>
      <c r="G225" s="204"/>
      <c r="H225" s="204"/>
      <c r="I225" s="204"/>
      <c r="K225" s="132">
        <v>21.42</v>
      </c>
      <c r="R225" s="133"/>
      <c r="T225" s="134"/>
      <c r="AB225" s="135"/>
      <c r="AT225" s="131" t="s">
        <v>146</v>
      </c>
      <c r="AU225" s="131" t="s">
        <v>95</v>
      </c>
      <c r="AV225" s="131" t="s">
        <v>95</v>
      </c>
      <c r="AW225" s="131" t="s">
        <v>102</v>
      </c>
      <c r="AX225" s="131" t="s">
        <v>80</v>
      </c>
      <c r="AY225" s="131" t="s">
        <v>139</v>
      </c>
    </row>
    <row r="226" spans="2:51" s="7" customFormat="1" ht="15.75" customHeight="1">
      <c r="B226" s="130"/>
      <c r="E226" s="131"/>
      <c r="F226" s="203" t="s">
        <v>258</v>
      </c>
      <c r="G226" s="204"/>
      <c r="H226" s="204"/>
      <c r="I226" s="204"/>
      <c r="K226" s="132">
        <v>27.25</v>
      </c>
      <c r="R226" s="133"/>
      <c r="T226" s="134"/>
      <c r="AB226" s="135"/>
      <c r="AT226" s="131" t="s">
        <v>146</v>
      </c>
      <c r="AU226" s="131" t="s">
        <v>95</v>
      </c>
      <c r="AV226" s="131" t="s">
        <v>95</v>
      </c>
      <c r="AW226" s="131" t="s">
        <v>102</v>
      </c>
      <c r="AX226" s="131" t="s">
        <v>80</v>
      </c>
      <c r="AY226" s="131" t="s">
        <v>139</v>
      </c>
    </row>
    <row r="227" spans="2:51" s="7" customFormat="1" ht="15.75" customHeight="1">
      <c r="B227" s="130"/>
      <c r="E227" s="131"/>
      <c r="F227" s="203" t="s">
        <v>259</v>
      </c>
      <c r="G227" s="204"/>
      <c r="H227" s="204"/>
      <c r="I227" s="204"/>
      <c r="K227" s="132">
        <v>24.25</v>
      </c>
      <c r="R227" s="133"/>
      <c r="T227" s="134"/>
      <c r="AB227" s="135"/>
      <c r="AT227" s="131" t="s">
        <v>146</v>
      </c>
      <c r="AU227" s="131" t="s">
        <v>95</v>
      </c>
      <c r="AV227" s="131" t="s">
        <v>95</v>
      </c>
      <c r="AW227" s="131" t="s">
        <v>102</v>
      </c>
      <c r="AX227" s="131" t="s">
        <v>80</v>
      </c>
      <c r="AY227" s="131" t="s">
        <v>139</v>
      </c>
    </row>
    <row r="228" spans="2:51" s="7" customFormat="1" ht="15.75" customHeight="1">
      <c r="B228" s="130"/>
      <c r="E228" s="131"/>
      <c r="F228" s="203" t="s">
        <v>260</v>
      </c>
      <c r="G228" s="204"/>
      <c r="H228" s="204"/>
      <c r="I228" s="204"/>
      <c r="K228" s="132">
        <v>27.25</v>
      </c>
      <c r="R228" s="133"/>
      <c r="T228" s="134"/>
      <c r="AB228" s="135"/>
      <c r="AT228" s="131" t="s">
        <v>146</v>
      </c>
      <c r="AU228" s="131" t="s">
        <v>95</v>
      </c>
      <c r="AV228" s="131" t="s">
        <v>95</v>
      </c>
      <c r="AW228" s="131" t="s">
        <v>102</v>
      </c>
      <c r="AX228" s="131" t="s">
        <v>80</v>
      </c>
      <c r="AY228" s="131" t="s">
        <v>139</v>
      </c>
    </row>
    <row r="229" spans="2:51" s="7" customFormat="1" ht="15.75" customHeight="1">
      <c r="B229" s="130"/>
      <c r="E229" s="131"/>
      <c r="F229" s="203" t="s">
        <v>261</v>
      </c>
      <c r="G229" s="204"/>
      <c r="H229" s="204"/>
      <c r="I229" s="204"/>
      <c r="K229" s="132">
        <v>27.25</v>
      </c>
      <c r="R229" s="133"/>
      <c r="T229" s="134"/>
      <c r="AB229" s="135"/>
      <c r="AT229" s="131" t="s">
        <v>146</v>
      </c>
      <c r="AU229" s="131" t="s">
        <v>95</v>
      </c>
      <c r="AV229" s="131" t="s">
        <v>95</v>
      </c>
      <c r="AW229" s="131" t="s">
        <v>102</v>
      </c>
      <c r="AX229" s="131" t="s">
        <v>80</v>
      </c>
      <c r="AY229" s="131" t="s">
        <v>139</v>
      </c>
    </row>
    <row r="230" spans="2:51" s="7" customFormat="1" ht="15.75" customHeight="1">
      <c r="B230" s="130"/>
      <c r="E230" s="131"/>
      <c r="F230" s="203" t="s">
        <v>262</v>
      </c>
      <c r="G230" s="204"/>
      <c r="H230" s="204"/>
      <c r="I230" s="204"/>
      <c r="K230" s="132">
        <v>27.25</v>
      </c>
      <c r="R230" s="133"/>
      <c r="T230" s="134"/>
      <c r="AB230" s="135"/>
      <c r="AT230" s="131" t="s">
        <v>146</v>
      </c>
      <c r="AU230" s="131" t="s">
        <v>95</v>
      </c>
      <c r="AV230" s="131" t="s">
        <v>95</v>
      </c>
      <c r="AW230" s="131" t="s">
        <v>102</v>
      </c>
      <c r="AX230" s="131" t="s">
        <v>80</v>
      </c>
      <c r="AY230" s="131" t="s">
        <v>139</v>
      </c>
    </row>
    <row r="231" spans="2:51" s="7" customFormat="1" ht="15.75" customHeight="1">
      <c r="B231" s="130"/>
      <c r="E231" s="131"/>
      <c r="F231" s="203" t="s">
        <v>263</v>
      </c>
      <c r="G231" s="204"/>
      <c r="H231" s="204"/>
      <c r="I231" s="204"/>
      <c r="K231" s="132">
        <v>27.25</v>
      </c>
      <c r="R231" s="133"/>
      <c r="T231" s="134"/>
      <c r="AB231" s="135"/>
      <c r="AT231" s="131" t="s">
        <v>146</v>
      </c>
      <c r="AU231" s="131" t="s">
        <v>95</v>
      </c>
      <c r="AV231" s="131" t="s">
        <v>95</v>
      </c>
      <c r="AW231" s="131" t="s">
        <v>102</v>
      </c>
      <c r="AX231" s="131" t="s">
        <v>80</v>
      </c>
      <c r="AY231" s="131" t="s">
        <v>139</v>
      </c>
    </row>
    <row r="232" spans="2:51" s="7" customFormat="1" ht="15.75" customHeight="1">
      <c r="B232" s="130"/>
      <c r="E232" s="131"/>
      <c r="F232" s="203" t="s">
        <v>264</v>
      </c>
      <c r="G232" s="204"/>
      <c r="H232" s="204"/>
      <c r="I232" s="204"/>
      <c r="K232" s="132">
        <v>23.1</v>
      </c>
      <c r="R232" s="133"/>
      <c r="T232" s="134"/>
      <c r="AB232" s="135"/>
      <c r="AT232" s="131" t="s">
        <v>146</v>
      </c>
      <c r="AU232" s="131" t="s">
        <v>95</v>
      </c>
      <c r="AV232" s="131" t="s">
        <v>95</v>
      </c>
      <c r="AW232" s="131" t="s">
        <v>102</v>
      </c>
      <c r="AX232" s="131" t="s">
        <v>80</v>
      </c>
      <c r="AY232" s="131" t="s">
        <v>139</v>
      </c>
    </row>
    <row r="233" spans="2:51" s="7" customFormat="1" ht="15.75" customHeight="1">
      <c r="B233" s="130"/>
      <c r="E233" s="131"/>
      <c r="F233" s="203" t="s">
        <v>265</v>
      </c>
      <c r="G233" s="204"/>
      <c r="H233" s="204"/>
      <c r="I233" s="204"/>
      <c r="K233" s="132">
        <v>27.25</v>
      </c>
      <c r="R233" s="133"/>
      <c r="T233" s="134"/>
      <c r="AB233" s="135"/>
      <c r="AT233" s="131" t="s">
        <v>146</v>
      </c>
      <c r="AU233" s="131" t="s">
        <v>95</v>
      </c>
      <c r="AV233" s="131" t="s">
        <v>95</v>
      </c>
      <c r="AW233" s="131" t="s">
        <v>102</v>
      </c>
      <c r="AX233" s="131" t="s">
        <v>80</v>
      </c>
      <c r="AY233" s="131" t="s">
        <v>139</v>
      </c>
    </row>
    <row r="234" spans="2:51" s="7" customFormat="1" ht="15.75" customHeight="1">
      <c r="B234" s="136"/>
      <c r="E234" s="137"/>
      <c r="F234" s="205" t="s">
        <v>147</v>
      </c>
      <c r="G234" s="206"/>
      <c r="H234" s="206"/>
      <c r="I234" s="206"/>
      <c r="K234" s="138">
        <v>362.69</v>
      </c>
      <c r="R234" s="139"/>
      <c r="T234" s="140"/>
      <c r="AB234" s="141"/>
      <c r="AT234" s="137" t="s">
        <v>146</v>
      </c>
      <c r="AU234" s="137" t="s">
        <v>95</v>
      </c>
      <c r="AV234" s="137" t="s">
        <v>144</v>
      </c>
      <c r="AW234" s="137" t="s">
        <v>102</v>
      </c>
      <c r="AX234" s="137" t="s">
        <v>21</v>
      </c>
      <c r="AY234" s="137" t="s">
        <v>139</v>
      </c>
    </row>
    <row r="235" spans="2:64" s="7" customFormat="1" ht="27" customHeight="1">
      <c r="B235" s="23"/>
      <c r="C235" s="123" t="s">
        <v>266</v>
      </c>
      <c r="D235" s="123" t="s">
        <v>140</v>
      </c>
      <c r="E235" s="124" t="s">
        <v>267</v>
      </c>
      <c r="F235" s="199" t="s">
        <v>268</v>
      </c>
      <c r="G235" s="200"/>
      <c r="H235" s="200"/>
      <c r="I235" s="200"/>
      <c r="J235" s="125" t="s">
        <v>143</v>
      </c>
      <c r="K235" s="126">
        <v>101</v>
      </c>
      <c r="L235" s="201">
        <v>100</v>
      </c>
      <c r="M235" s="200"/>
      <c r="N235" s="202">
        <f>ROUND($L$235*$K$235,2)</f>
        <v>10100</v>
      </c>
      <c r="O235" s="200"/>
      <c r="P235" s="200"/>
      <c r="Q235" s="200"/>
      <c r="R235" s="24"/>
      <c r="T235" s="127"/>
      <c r="U235" s="30" t="s">
        <v>45</v>
      </c>
      <c r="V235" s="128">
        <v>0.1</v>
      </c>
      <c r="W235" s="128">
        <f>$V$235*$K$235</f>
        <v>10.100000000000001</v>
      </c>
      <c r="X235" s="128">
        <v>0</v>
      </c>
      <c r="Y235" s="128">
        <f>$X$235*$K$235</f>
        <v>0</v>
      </c>
      <c r="Z235" s="128">
        <v>0</v>
      </c>
      <c r="AA235" s="128">
        <f>$Z$235*$K$235</f>
        <v>0</v>
      </c>
      <c r="AB235" s="129"/>
      <c r="AR235" s="7" t="s">
        <v>144</v>
      </c>
      <c r="AT235" s="7" t="s">
        <v>140</v>
      </c>
      <c r="AU235" s="7" t="s">
        <v>95</v>
      </c>
      <c r="AY235" s="7" t="s">
        <v>139</v>
      </c>
      <c r="BE235" s="82">
        <f>IF($U$235="základní",$N$235,0)</f>
        <v>10100</v>
      </c>
      <c r="BF235" s="82">
        <f>IF($U$235="snížená",$N$235,0)</f>
        <v>0</v>
      </c>
      <c r="BG235" s="82">
        <f>IF($U$235="zákl. přenesená",$N$235,0)</f>
        <v>0</v>
      </c>
      <c r="BH235" s="82">
        <f>IF($U$235="sníž. přenesená",$N$235,0)</f>
        <v>0</v>
      </c>
      <c r="BI235" s="82">
        <f>IF($U$235="nulová",$N$235,0)</f>
        <v>0</v>
      </c>
      <c r="BJ235" s="7" t="s">
        <v>21</v>
      </c>
      <c r="BK235" s="82">
        <f>ROUND($L$235*$K$235,2)</f>
        <v>10100</v>
      </c>
      <c r="BL235" s="7" t="s">
        <v>144</v>
      </c>
    </row>
    <row r="236" spans="2:51" s="7" customFormat="1" ht="15.75" customHeight="1">
      <c r="B236" s="130"/>
      <c r="E236" s="131"/>
      <c r="F236" s="203" t="s">
        <v>145</v>
      </c>
      <c r="G236" s="204"/>
      <c r="H236" s="204"/>
      <c r="I236" s="204"/>
      <c r="K236" s="132">
        <v>101</v>
      </c>
      <c r="R236" s="133"/>
      <c r="T236" s="134"/>
      <c r="AB236" s="135"/>
      <c r="AT236" s="131" t="s">
        <v>146</v>
      </c>
      <c r="AU236" s="131" t="s">
        <v>95</v>
      </c>
      <c r="AV236" s="131" t="s">
        <v>95</v>
      </c>
      <c r="AW236" s="131" t="s">
        <v>102</v>
      </c>
      <c r="AX236" s="131" t="s">
        <v>80</v>
      </c>
      <c r="AY236" s="131" t="s">
        <v>139</v>
      </c>
    </row>
    <row r="237" spans="2:51" s="7" customFormat="1" ht="15.75" customHeight="1">
      <c r="B237" s="136"/>
      <c r="E237" s="137"/>
      <c r="F237" s="205" t="s">
        <v>147</v>
      </c>
      <c r="G237" s="206"/>
      <c r="H237" s="206"/>
      <c r="I237" s="206"/>
      <c r="K237" s="138">
        <v>101</v>
      </c>
      <c r="R237" s="139"/>
      <c r="T237" s="140"/>
      <c r="AB237" s="141"/>
      <c r="AT237" s="137" t="s">
        <v>146</v>
      </c>
      <c r="AU237" s="137" t="s">
        <v>95</v>
      </c>
      <c r="AV237" s="137" t="s">
        <v>144</v>
      </c>
      <c r="AW237" s="137" t="s">
        <v>102</v>
      </c>
      <c r="AX237" s="137" t="s">
        <v>21</v>
      </c>
      <c r="AY237" s="137" t="s">
        <v>139</v>
      </c>
    </row>
    <row r="238" spans="2:64" s="7" customFormat="1" ht="27" customHeight="1">
      <c r="B238" s="23"/>
      <c r="C238" s="123" t="s">
        <v>269</v>
      </c>
      <c r="D238" s="123" t="s">
        <v>140</v>
      </c>
      <c r="E238" s="124" t="s">
        <v>270</v>
      </c>
      <c r="F238" s="199" t="s">
        <v>271</v>
      </c>
      <c r="G238" s="200"/>
      <c r="H238" s="200"/>
      <c r="I238" s="200"/>
      <c r="J238" s="125" t="s">
        <v>143</v>
      </c>
      <c r="K238" s="126">
        <v>52</v>
      </c>
      <c r="L238" s="201">
        <v>100</v>
      </c>
      <c r="M238" s="200"/>
      <c r="N238" s="202">
        <f>ROUND($L$238*$K$238,2)</f>
        <v>5200</v>
      </c>
      <c r="O238" s="200"/>
      <c r="P238" s="200"/>
      <c r="Q238" s="200"/>
      <c r="R238" s="24"/>
      <c r="T238" s="127"/>
      <c r="U238" s="30" t="s">
        <v>45</v>
      </c>
      <c r="V238" s="128">
        <v>0.444</v>
      </c>
      <c r="W238" s="128">
        <f>$V$238*$K$238</f>
        <v>23.088</v>
      </c>
      <c r="X238" s="128">
        <v>0</v>
      </c>
      <c r="Y238" s="128">
        <f>$X$238*$K$238</f>
        <v>0</v>
      </c>
      <c r="Z238" s="128">
        <v>0</v>
      </c>
      <c r="AA238" s="128">
        <f>$Z$238*$K$238</f>
        <v>0</v>
      </c>
      <c r="AB238" s="129"/>
      <c r="AR238" s="7" t="s">
        <v>144</v>
      </c>
      <c r="AT238" s="7" t="s">
        <v>140</v>
      </c>
      <c r="AU238" s="7" t="s">
        <v>95</v>
      </c>
      <c r="AY238" s="7" t="s">
        <v>139</v>
      </c>
      <c r="BE238" s="82">
        <f>IF($U$238="základní",$N$238,0)</f>
        <v>5200</v>
      </c>
      <c r="BF238" s="82">
        <f>IF($U$238="snížená",$N$238,0)</f>
        <v>0</v>
      </c>
      <c r="BG238" s="82">
        <f>IF($U$238="zákl. přenesená",$N$238,0)</f>
        <v>0</v>
      </c>
      <c r="BH238" s="82">
        <f>IF($U$238="sníž. přenesená",$N$238,0)</f>
        <v>0</v>
      </c>
      <c r="BI238" s="82">
        <f>IF($U$238="nulová",$N$238,0)</f>
        <v>0</v>
      </c>
      <c r="BJ238" s="7" t="s">
        <v>21</v>
      </c>
      <c r="BK238" s="82">
        <f>ROUND($L$238*$K$238,2)</f>
        <v>5200</v>
      </c>
      <c r="BL238" s="7" t="s">
        <v>144</v>
      </c>
    </row>
    <row r="239" spans="2:51" s="7" customFormat="1" ht="15.75" customHeight="1">
      <c r="B239" s="130"/>
      <c r="E239" s="131"/>
      <c r="F239" s="203" t="s">
        <v>150</v>
      </c>
      <c r="G239" s="204"/>
      <c r="H239" s="204"/>
      <c r="I239" s="204"/>
      <c r="K239" s="132">
        <v>52</v>
      </c>
      <c r="R239" s="133"/>
      <c r="T239" s="134"/>
      <c r="AB239" s="135"/>
      <c r="AT239" s="131" t="s">
        <v>146</v>
      </c>
      <c r="AU239" s="131" t="s">
        <v>95</v>
      </c>
      <c r="AV239" s="131" t="s">
        <v>95</v>
      </c>
      <c r="AW239" s="131" t="s">
        <v>102</v>
      </c>
      <c r="AX239" s="131" t="s">
        <v>80</v>
      </c>
      <c r="AY239" s="131" t="s">
        <v>139</v>
      </c>
    </row>
    <row r="240" spans="2:51" s="7" customFormat="1" ht="15.75" customHeight="1">
      <c r="B240" s="136"/>
      <c r="E240" s="137"/>
      <c r="F240" s="205" t="s">
        <v>147</v>
      </c>
      <c r="G240" s="206"/>
      <c r="H240" s="206"/>
      <c r="I240" s="206"/>
      <c r="K240" s="138">
        <v>52</v>
      </c>
      <c r="R240" s="139"/>
      <c r="T240" s="140"/>
      <c r="AB240" s="141"/>
      <c r="AT240" s="137" t="s">
        <v>146</v>
      </c>
      <c r="AU240" s="137" t="s">
        <v>95</v>
      </c>
      <c r="AV240" s="137" t="s">
        <v>144</v>
      </c>
      <c r="AW240" s="137" t="s">
        <v>102</v>
      </c>
      <c r="AX240" s="137" t="s">
        <v>21</v>
      </c>
      <c r="AY240" s="137" t="s">
        <v>139</v>
      </c>
    </row>
    <row r="241" spans="2:64" s="7" customFormat="1" ht="27" customHeight="1">
      <c r="B241" s="23"/>
      <c r="C241" s="123" t="s">
        <v>272</v>
      </c>
      <c r="D241" s="123" t="s">
        <v>140</v>
      </c>
      <c r="E241" s="124" t="s">
        <v>273</v>
      </c>
      <c r="F241" s="199" t="s">
        <v>274</v>
      </c>
      <c r="G241" s="200"/>
      <c r="H241" s="200"/>
      <c r="I241" s="200"/>
      <c r="J241" s="125" t="s">
        <v>143</v>
      </c>
      <c r="K241" s="126">
        <v>82</v>
      </c>
      <c r="L241" s="201">
        <v>100</v>
      </c>
      <c r="M241" s="200"/>
      <c r="N241" s="202">
        <f>ROUND($L$241*$K$241,2)</f>
        <v>8200</v>
      </c>
      <c r="O241" s="200"/>
      <c r="P241" s="200"/>
      <c r="Q241" s="200"/>
      <c r="R241" s="24"/>
      <c r="T241" s="127"/>
      <c r="U241" s="30" t="s">
        <v>45</v>
      </c>
      <c r="V241" s="128">
        <v>0.786</v>
      </c>
      <c r="W241" s="128">
        <f>$V$241*$K$241</f>
        <v>64.452</v>
      </c>
      <c r="X241" s="128">
        <v>0</v>
      </c>
      <c r="Y241" s="128">
        <f>$X$241*$K$241</f>
        <v>0</v>
      </c>
      <c r="Z241" s="128">
        <v>0</v>
      </c>
      <c r="AA241" s="128">
        <f>$Z$241*$K$241</f>
        <v>0</v>
      </c>
      <c r="AB241" s="129"/>
      <c r="AR241" s="7" t="s">
        <v>144</v>
      </c>
      <c r="AT241" s="7" t="s">
        <v>140</v>
      </c>
      <c r="AU241" s="7" t="s">
        <v>95</v>
      </c>
      <c r="AY241" s="7" t="s">
        <v>139</v>
      </c>
      <c r="BE241" s="82">
        <f>IF($U$241="základní",$N$241,0)</f>
        <v>8200</v>
      </c>
      <c r="BF241" s="82">
        <f>IF($U$241="snížená",$N$241,0)</f>
        <v>0</v>
      </c>
      <c r="BG241" s="82">
        <f>IF($U$241="zákl. přenesená",$N$241,0)</f>
        <v>0</v>
      </c>
      <c r="BH241" s="82">
        <f>IF($U$241="sníž. přenesená",$N$241,0)</f>
        <v>0</v>
      </c>
      <c r="BI241" s="82">
        <f>IF($U$241="nulová",$N$241,0)</f>
        <v>0</v>
      </c>
      <c r="BJ241" s="7" t="s">
        <v>21</v>
      </c>
      <c r="BK241" s="82">
        <f>ROUND($L$241*$K$241,2)</f>
        <v>8200</v>
      </c>
      <c r="BL241" s="7" t="s">
        <v>144</v>
      </c>
    </row>
    <row r="242" spans="2:51" s="7" customFormat="1" ht="15.75" customHeight="1">
      <c r="B242" s="130"/>
      <c r="E242" s="131"/>
      <c r="F242" s="203" t="s">
        <v>154</v>
      </c>
      <c r="G242" s="204"/>
      <c r="H242" s="204"/>
      <c r="I242" s="204"/>
      <c r="K242" s="132">
        <v>82</v>
      </c>
      <c r="R242" s="133"/>
      <c r="T242" s="134"/>
      <c r="AB242" s="135"/>
      <c r="AT242" s="131" t="s">
        <v>146</v>
      </c>
      <c r="AU242" s="131" t="s">
        <v>95</v>
      </c>
      <c r="AV242" s="131" t="s">
        <v>95</v>
      </c>
      <c r="AW242" s="131" t="s">
        <v>102</v>
      </c>
      <c r="AX242" s="131" t="s">
        <v>80</v>
      </c>
      <c r="AY242" s="131" t="s">
        <v>139</v>
      </c>
    </row>
    <row r="243" spans="2:51" s="7" customFormat="1" ht="15.75" customHeight="1">
      <c r="B243" s="136"/>
      <c r="E243" s="137"/>
      <c r="F243" s="205" t="s">
        <v>147</v>
      </c>
      <c r="G243" s="206"/>
      <c r="H243" s="206"/>
      <c r="I243" s="206"/>
      <c r="K243" s="138">
        <v>82</v>
      </c>
      <c r="R243" s="139"/>
      <c r="T243" s="140"/>
      <c r="AB243" s="141"/>
      <c r="AT243" s="137" t="s">
        <v>146</v>
      </c>
      <c r="AU243" s="137" t="s">
        <v>95</v>
      </c>
      <c r="AV243" s="137" t="s">
        <v>144</v>
      </c>
      <c r="AW243" s="137" t="s">
        <v>102</v>
      </c>
      <c r="AX243" s="137" t="s">
        <v>21</v>
      </c>
      <c r="AY243" s="137" t="s">
        <v>139</v>
      </c>
    </row>
    <row r="244" spans="2:64" s="7" customFormat="1" ht="27" customHeight="1">
      <c r="B244" s="23"/>
      <c r="C244" s="123" t="s">
        <v>275</v>
      </c>
      <c r="D244" s="123" t="s">
        <v>140</v>
      </c>
      <c r="E244" s="124" t="s">
        <v>276</v>
      </c>
      <c r="F244" s="199" t="s">
        <v>277</v>
      </c>
      <c r="G244" s="200"/>
      <c r="H244" s="200"/>
      <c r="I244" s="200"/>
      <c r="J244" s="125" t="s">
        <v>143</v>
      </c>
      <c r="K244" s="126">
        <v>30</v>
      </c>
      <c r="L244" s="201">
        <v>100</v>
      </c>
      <c r="M244" s="200"/>
      <c r="N244" s="202">
        <f>ROUND($L$244*$K$244,2)</f>
        <v>3000</v>
      </c>
      <c r="O244" s="200"/>
      <c r="P244" s="200"/>
      <c r="Q244" s="200"/>
      <c r="R244" s="24"/>
      <c r="T244" s="127"/>
      <c r="U244" s="30" t="s">
        <v>45</v>
      </c>
      <c r="V244" s="128">
        <v>0.962</v>
      </c>
      <c r="W244" s="128">
        <f>$V$244*$K$244</f>
        <v>28.86</v>
      </c>
      <c r="X244" s="128">
        <v>0</v>
      </c>
      <c r="Y244" s="128">
        <f>$X$244*$K$244</f>
        <v>0</v>
      </c>
      <c r="Z244" s="128">
        <v>0</v>
      </c>
      <c r="AA244" s="128">
        <f>$Z$244*$K$244</f>
        <v>0</v>
      </c>
      <c r="AB244" s="129"/>
      <c r="AR244" s="7" t="s">
        <v>144</v>
      </c>
      <c r="AT244" s="7" t="s">
        <v>140</v>
      </c>
      <c r="AU244" s="7" t="s">
        <v>95</v>
      </c>
      <c r="AY244" s="7" t="s">
        <v>139</v>
      </c>
      <c r="BE244" s="82">
        <f>IF($U$244="základní",$N$244,0)</f>
        <v>3000</v>
      </c>
      <c r="BF244" s="82">
        <f>IF($U$244="snížená",$N$244,0)</f>
        <v>0</v>
      </c>
      <c r="BG244" s="82">
        <f>IF($U$244="zákl. přenesená",$N$244,0)</f>
        <v>0</v>
      </c>
      <c r="BH244" s="82">
        <f>IF($U$244="sníž. přenesená",$N$244,0)</f>
        <v>0</v>
      </c>
      <c r="BI244" s="82">
        <f>IF($U$244="nulová",$N$244,0)</f>
        <v>0</v>
      </c>
      <c r="BJ244" s="7" t="s">
        <v>21</v>
      </c>
      <c r="BK244" s="82">
        <f>ROUND($L$244*$K$244,2)</f>
        <v>3000</v>
      </c>
      <c r="BL244" s="7" t="s">
        <v>144</v>
      </c>
    </row>
    <row r="245" spans="2:51" s="7" customFormat="1" ht="15.75" customHeight="1">
      <c r="B245" s="130"/>
      <c r="E245" s="131"/>
      <c r="F245" s="203" t="s">
        <v>278</v>
      </c>
      <c r="G245" s="204"/>
      <c r="H245" s="204"/>
      <c r="I245" s="204"/>
      <c r="K245" s="132">
        <v>30</v>
      </c>
      <c r="R245" s="133"/>
      <c r="T245" s="134"/>
      <c r="AB245" s="135"/>
      <c r="AT245" s="131" t="s">
        <v>146</v>
      </c>
      <c r="AU245" s="131" t="s">
        <v>95</v>
      </c>
      <c r="AV245" s="131" t="s">
        <v>95</v>
      </c>
      <c r="AW245" s="131" t="s">
        <v>102</v>
      </c>
      <c r="AX245" s="131" t="s">
        <v>80</v>
      </c>
      <c r="AY245" s="131" t="s">
        <v>139</v>
      </c>
    </row>
    <row r="246" spans="2:51" s="7" customFormat="1" ht="15.75" customHeight="1">
      <c r="B246" s="136"/>
      <c r="E246" s="137"/>
      <c r="F246" s="205" t="s">
        <v>147</v>
      </c>
      <c r="G246" s="206"/>
      <c r="H246" s="206"/>
      <c r="I246" s="206"/>
      <c r="K246" s="138">
        <v>30</v>
      </c>
      <c r="R246" s="139"/>
      <c r="T246" s="140"/>
      <c r="AB246" s="141"/>
      <c r="AT246" s="137" t="s">
        <v>146</v>
      </c>
      <c r="AU246" s="137" t="s">
        <v>95</v>
      </c>
      <c r="AV246" s="137" t="s">
        <v>144</v>
      </c>
      <c r="AW246" s="137" t="s">
        <v>102</v>
      </c>
      <c r="AX246" s="137" t="s">
        <v>21</v>
      </c>
      <c r="AY246" s="137" t="s">
        <v>139</v>
      </c>
    </row>
    <row r="247" spans="2:64" s="7" customFormat="1" ht="27" customHeight="1">
      <c r="B247" s="23"/>
      <c r="C247" s="123" t="s">
        <v>7</v>
      </c>
      <c r="D247" s="123" t="s">
        <v>140</v>
      </c>
      <c r="E247" s="124" t="s">
        <v>279</v>
      </c>
      <c r="F247" s="199" t="s">
        <v>280</v>
      </c>
      <c r="G247" s="200"/>
      <c r="H247" s="200"/>
      <c r="I247" s="200"/>
      <c r="J247" s="125" t="s">
        <v>176</v>
      </c>
      <c r="K247" s="126">
        <v>3933.745</v>
      </c>
      <c r="L247" s="201">
        <v>49</v>
      </c>
      <c r="M247" s="200"/>
      <c r="N247" s="202">
        <f>ROUND($L$247*$K$247,2)</f>
        <v>192753.51</v>
      </c>
      <c r="O247" s="200"/>
      <c r="P247" s="200"/>
      <c r="Q247" s="200"/>
      <c r="R247" s="24"/>
      <c r="T247" s="127"/>
      <c r="U247" s="30" t="s">
        <v>45</v>
      </c>
      <c r="V247" s="128">
        <v>0.046</v>
      </c>
      <c r="W247" s="128">
        <f>$V$247*$K$247</f>
        <v>180.95227</v>
      </c>
      <c r="X247" s="128">
        <v>0</v>
      </c>
      <c r="Y247" s="128">
        <f>$X$247*$K$247</f>
        <v>0</v>
      </c>
      <c r="Z247" s="128">
        <v>0</v>
      </c>
      <c r="AA247" s="128">
        <f>$Z$247*$K$247</f>
        <v>0</v>
      </c>
      <c r="AB247" s="129"/>
      <c r="AR247" s="7" t="s">
        <v>144</v>
      </c>
      <c r="AT247" s="7" t="s">
        <v>140</v>
      </c>
      <c r="AU247" s="7" t="s">
        <v>95</v>
      </c>
      <c r="AY247" s="7" t="s">
        <v>139</v>
      </c>
      <c r="BE247" s="82">
        <f>IF($U$247="základní",$N$247,0)</f>
        <v>192753.51</v>
      </c>
      <c r="BF247" s="82">
        <f>IF($U$247="snížená",$N$247,0)</f>
        <v>0</v>
      </c>
      <c r="BG247" s="82">
        <f>IF($U$247="zákl. přenesená",$N$247,0)</f>
        <v>0</v>
      </c>
      <c r="BH247" s="82">
        <f>IF($U$247="sníž. přenesená",$N$247,0)</f>
        <v>0</v>
      </c>
      <c r="BI247" s="82">
        <f>IF($U$247="nulová",$N$247,0)</f>
        <v>0</v>
      </c>
      <c r="BJ247" s="7" t="s">
        <v>21</v>
      </c>
      <c r="BK247" s="82">
        <f>ROUND($L$247*$K$247,2)</f>
        <v>192753.51</v>
      </c>
      <c r="BL247" s="7" t="s">
        <v>144</v>
      </c>
    </row>
    <row r="248" spans="2:51" s="7" customFormat="1" ht="15.75" customHeight="1">
      <c r="B248" s="130"/>
      <c r="E248" s="131"/>
      <c r="F248" s="203" t="s">
        <v>281</v>
      </c>
      <c r="G248" s="204"/>
      <c r="H248" s="204"/>
      <c r="I248" s="204"/>
      <c r="K248" s="132">
        <v>498.34</v>
      </c>
      <c r="R248" s="133"/>
      <c r="T248" s="134"/>
      <c r="AB248" s="135"/>
      <c r="AT248" s="131" t="s">
        <v>146</v>
      </c>
      <c r="AU248" s="131" t="s">
        <v>95</v>
      </c>
      <c r="AV248" s="131" t="s">
        <v>95</v>
      </c>
      <c r="AW248" s="131" t="s">
        <v>102</v>
      </c>
      <c r="AX248" s="131" t="s">
        <v>80</v>
      </c>
      <c r="AY248" s="131" t="s">
        <v>139</v>
      </c>
    </row>
    <row r="249" spans="2:51" s="7" customFormat="1" ht="15.75" customHeight="1">
      <c r="B249" s="130"/>
      <c r="E249" s="131"/>
      <c r="F249" s="203" t="s">
        <v>282</v>
      </c>
      <c r="G249" s="204"/>
      <c r="H249" s="204"/>
      <c r="I249" s="204"/>
      <c r="K249" s="132">
        <v>59.5</v>
      </c>
      <c r="R249" s="133"/>
      <c r="T249" s="134"/>
      <c r="AB249" s="135"/>
      <c r="AT249" s="131" t="s">
        <v>146</v>
      </c>
      <c r="AU249" s="131" t="s">
        <v>95</v>
      </c>
      <c r="AV249" s="131" t="s">
        <v>95</v>
      </c>
      <c r="AW249" s="131" t="s">
        <v>102</v>
      </c>
      <c r="AX249" s="131" t="s">
        <v>80</v>
      </c>
      <c r="AY249" s="131" t="s">
        <v>139</v>
      </c>
    </row>
    <row r="250" spans="2:51" s="7" customFormat="1" ht="15.75" customHeight="1">
      <c r="B250" s="130"/>
      <c r="E250" s="131"/>
      <c r="F250" s="203" t="s">
        <v>178</v>
      </c>
      <c r="G250" s="204"/>
      <c r="H250" s="204"/>
      <c r="I250" s="204"/>
      <c r="K250" s="132">
        <v>211.3</v>
      </c>
      <c r="R250" s="133"/>
      <c r="T250" s="134"/>
      <c r="AB250" s="135"/>
      <c r="AT250" s="131" t="s">
        <v>146</v>
      </c>
      <c r="AU250" s="131" t="s">
        <v>95</v>
      </c>
      <c r="AV250" s="131" t="s">
        <v>95</v>
      </c>
      <c r="AW250" s="131" t="s">
        <v>102</v>
      </c>
      <c r="AX250" s="131" t="s">
        <v>80</v>
      </c>
      <c r="AY250" s="131" t="s">
        <v>139</v>
      </c>
    </row>
    <row r="251" spans="2:51" s="7" customFormat="1" ht="15.75" customHeight="1">
      <c r="B251" s="130"/>
      <c r="E251" s="131"/>
      <c r="F251" s="203" t="s">
        <v>190</v>
      </c>
      <c r="G251" s="204"/>
      <c r="H251" s="204"/>
      <c r="I251" s="204"/>
      <c r="K251" s="132">
        <v>5.2</v>
      </c>
      <c r="R251" s="133"/>
      <c r="T251" s="134"/>
      <c r="AB251" s="135"/>
      <c r="AT251" s="131" t="s">
        <v>146</v>
      </c>
      <c r="AU251" s="131" t="s">
        <v>95</v>
      </c>
      <c r="AV251" s="131" t="s">
        <v>95</v>
      </c>
      <c r="AW251" s="131" t="s">
        <v>102</v>
      </c>
      <c r="AX251" s="131" t="s">
        <v>80</v>
      </c>
      <c r="AY251" s="131" t="s">
        <v>139</v>
      </c>
    </row>
    <row r="252" spans="2:51" s="7" customFormat="1" ht="15.75" customHeight="1">
      <c r="B252" s="130"/>
      <c r="E252" s="131"/>
      <c r="F252" s="203" t="s">
        <v>191</v>
      </c>
      <c r="G252" s="204"/>
      <c r="H252" s="204"/>
      <c r="I252" s="204"/>
      <c r="K252" s="132">
        <v>28.05</v>
      </c>
      <c r="R252" s="133"/>
      <c r="T252" s="134"/>
      <c r="AB252" s="135"/>
      <c r="AT252" s="131" t="s">
        <v>146</v>
      </c>
      <c r="AU252" s="131" t="s">
        <v>95</v>
      </c>
      <c r="AV252" s="131" t="s">
        <v>95</v>
      </c>
      <c r="AW252" s="131" t="s">
        <v>102</v>
      </c>
      <c r="AX252" s="131" t="s">
        <v>80</v>
      </c>
      <c r="AY252" s="131" t="s">
        <v>139</v>
      </c>
    </row>
    <row r="253" spans="2:51" s="7" customFormat="1" ht="15.75" customHeight="1">
      <c r="B253" s="130"/>
      <c r="E253" s="131"/>
      <c r="F253" s="203" t="s">
        <v>283</v>
      </c>
      <c r="G253" s="204"/>
      <c r="H253" s="204"/>
      <c r="I253" s="204"/>
      <c r="K253" s="132">
        <v>9.43</v>
      </c>
      <c r="R253" s="133"/>
      <c r="T253" s="134"/>
      <c r="AB253" s="135"/>
      <c r="AT253" s="131" t="s">
        <v>146</v>
      </c>
      <c r="AU253" s="131" t="s">
        <v>95</v>
      </c>
      <c r="AV253" s="131" t="s">
        <v>95</v>
      </c>
      <c r="AW253" s="131" t="s">
        <v>102</v>
      </c>
      <c r="AX253" s="131" t="s">
        <v>80</v>
      </c>
      <c r="AY253" s="131" t="s">
        <v>139</v>
      </c>
    </row>
    <row r="254" spans="2:51" s="7" customFormat="1" ht="15.75" customHeight="1">
      <c r="B254" s="130"/>
      <c r="E254" s="131"/>
      <c r="F254" s="203" t="s">
        <v>284</v>
      </c>
      <c r="G254" s="204"/>
      <c r="H254" s="204"/>
      <c r="I254" s="204"/>
      <c r="K254" s="132">
        <v>9.39</v>
      </c>
      <c r="R254" s="133"/>
      <c r="T254" s="134"/>
      <c r="AB254" s="135"/>
      <c r="AT254" s="131" t="s">
        <v>146</v>
      </c>
      <c r="AU254" s="131" t="s">
        <v>95</v>
      </c>
      <c r="AV254" s="131" t="s">
        <v>95</v>
      </c>
      <c r="AW254" s="131" t="s">
        <v>102</v>
      </c>
      <c r="AX254" s="131" t="s">
        <v>80</v>
      </c>
      <c r="AY254" s="131" t="s">
        <v>139</v>
      </c>
    </row>
    <row r="255" spans="2:51" s="7" customFormat="1" ht="15.75" customHeight="1">
      <c r="B255" s="130"/>
      <c r="E255" s="131"/>
      <c r="F255" s="203" t="s">
        <v>285</v>
      </c>
      <c r="G255" s="204"/>
      <c r="H255" s="204"/>
      <c r="I255" s="204"/>
      <c r="K255" s="132">
        <v>9.19</v>
      </c>
      <c r="R255" s="133"/>
      <c r="T255" s="134"/>
      <c r="AB255" s="135"/>
      <c r="AT255" s="131" t="s">
        <v>146</v>
      </c>
      <c r="AU255" s="131" t="s">
        <v>95</v>
      </c>
      <c r="AV255" s="131" t="s">
        <v>95</v>
      </c>
      <c r="AW255" s="131" t="s">
        <v>102</v>
      </c>
      <c r="AX255" s="131" t="s">
        <v>80</v>
      </c>
      <c r="AY255" s="131" t="s">
        <v>139</v>
      </c>
    </row>
    <row r="256" spans="2:51" s="7" customFormat="1" ht="15.75" customHeight="1">
      <c r="B256" s="130"/>
      <c r="E256" s="131"/>
      <c r="F256" s="203" t="s">
        <v>286</v>
      </c>
      <c r="G256" s="204"/>
      <c r="H256" s="204"/>
      <c r="I256" s="204"/>
      <c r="K256" s="132">
        <v>9.39</v>
      </c>
      <c r="R256" s="133"/>
      <c r="T256" s="134"/>
      <c r="AB256" s="135"/>
      <c r="AT256" s="131" t="s">
        <v>146</v>
      </c>
      <c r="AU256" s="131" t="s">
        <v>95</v>
      </c>
      <c r="AV256" s="131" t="s">
        <v>95</v>
      </c>
      <c r="AW256" s="131" t="s">
        <v>102</v>
      </c>
      <c r="AX256" s="131" t="s">
        <v>80</v>
      </c>
      <c r="AY256" s="131" t="s">
        <v>139</v>
      </c>
    </row>
    <row r="257" spans="2:51" s="7" customFormat="1" ht="15.75" customHeight="1">
      <c r="B257" s="130"/>
      <c r="E257" s="131"/>
      <c r="F257" s="203" t="s">
        <v>287</v>
      </c>
      <c r="G257" s="204"/>
      <c r="H257" s="204"/>
      <c r="I257" s="204"/>
      <c r="K257" s="132">
        <v>9.39</v>
      </c>
      <c r="R257" s="133"/>
      <c r="T257" s="134"/>
      <c r="AB257" s="135"/>
      <c r="AT257" s="131" t="s">
        <v>146</v>
      </c>
      <c r="AU257" s="131" t="s">
        <v>95</v>
      </c>
      <c r="AV257" s="131" t="s">
        <v>95</v>
      </c>
      <c r="AW257" s="131" t="s">
        <v>102</v>
      </c>
      <c r="AX257" s="131" t="s">
        <v>80</v>
      </c>
      <c r="AY257" s="131" t="s">
        <v>139</v>
      </c>
    </row>
    <row r="258" spans="2:51" s="7" customFormat="1" ht="15.75" customHeight="1">
      <c r="B258" s="130"/>
      <c r="E258" s="131"/>
      <c r="F258" s="203" t="s">
        <v>288</v>
      </c>
      <c r="G258" s="204"/>
      <c r="H258" s="204"/>
      <c r="I258" s="204"/>
      <c r="K258" s="132">
        <v>7.99</v>
      </c>
      <c r="R258" s="133"/>
      <c r="T258" s="134"/>
      <c r="AB258" s="135"/>
      <c r="AT258" s="131" t="s">
        <v>146</v>
      </c>
      <c r="AU258" s="131" t="s">
        <v>95</v>
      </c>
      <c r="AV258" s="131" t="s">
        <v>95</v>
      </c>
      <c r="AW258" s="131" t="s">
        <v>102</v>
      </c>
      <c r="AX258" s="131" t="s">
        <v>80</v>
      </c>
      <c r="AY258" s="131" t="s">
        <v>139</v>
      </c>
    </row>
    <row r="259" spans="2:51" s="7" customFormat="1" ht="15.75" customHeight="1">
      <c r="B259" s="130"/>
      <c r="E259" s="131"/>
      <c r="F259" s="203" t="s">
        <v>289</v>
      </c>
      <c r="G259" s="204"/>
      <c r="H259" s="204"/>
      <c r="I259" s="204"/>
      <c r="K259" s="132">
        <v>7.79</v>
      </c>
      <c r="R259" s="133"/>
      <c r="T259" s="134"/>
      <c r="AB259" s="135"/>
      <c r="AT259" s="131" t="s">
        <v>146</v>
      </c>
      <c r="AU259" s="131" t="s">
        <v>95</v>
      </c>
      <c r="AV259" s="131" t="s">
        <v>95</v>
      </c>
      <c r="AW259" s="131" t="s">
        <v>102</v>
      </c>
      <c r="AX259" s="131" t="s">
        <v>80</v>
      </c>
      <c r="AY259" s="131" t="s">
        <v>139</v>
      </c>
    </row>
    <row r="260" spans="2:51" s="7" customFormat="1" ht="15.75" customHeight="1">
      <c r="B260" s="130"/>
      <c r="E260" s="131"/>
      <c r="F260" s="203" t="s">
        <v>290</v>
      </c>
      <c r="G260" s="204"/>
      <c r="H260" s="204"/>
      <c r="I260" s="204"/>
      <c r="K260" s="132">
        <v>9.39</v>
      </c>
      <c r="R260" s="133"/>
      <c r="T260" s="134"/>
      <c r="AB260" s="135"/>
      <c r="AT260" s="131" t="s">
        <v>146</v>
      </c>
      <c r="AU260" s="131" t="s">
        <v>95</v>
      </c>
      <c r="AV260" s="131" t="s">
        <v>95</v>
      </c>
      <c r="AW260" s="131" t="s">
        <v>102</v>
      </c>
      <c r="AX260" s="131" t="s">
        <v>80</v>
      </c>
      <c r="AY260" s="131" t="s">
        <v>139</v>
      </c>
    </row>
    <row r="261" spans="2:51" s="7" customFormat="1" ht="15.75" customHeight="1">
      <c r="B261" s="130"/>
      <c r="E261" s="131"/>
      <c r="F261" s="203" t="s">
        <v>291</v>
      </c>
      <c r="G261" s="204"/>
      <c r="H261" s="204"/>
      <c r="I261" s="204"/>
      <c r="K261" s="132">
        <v>9.39</v>
      </c>
      <c r="R261" s="133"/>
      <c r="T261" s="134"/>
      <c r="AB261" s="135"/>
      <c r="AT261" s="131" t="s">
        <v>146</v>
      </c>
      <c r="AU261" s="131" t="s">
        <v>95</v>
      </c>
      <c r="AV261" s="131" t="s">
        <v>95</v>
      </c>
      <c r="AW261" s="131" t="s">
        <v>102</v>
      </c>
      <c r="AX261" s="131" t="s">
        <v>80</v>
      </c>
      <c r="AY261" s="131" t="s">
        <v>139</v>
      </c>
    </row>
    <row r="262" spans="2:51" s="7" customFormat="1" ht="15.75" customHeight="1">
      <c r="B262" s="130"/>
      <c r="E262" s="131"/>
      <c r="F262" s="203" t="s">
        <v>292</v>
      </c>
      <c r="G262" s="204"/>
      <c r="H262" s="204"/>
      <c r="I262" s="204"/>
      <c r="K262" s="132">
        <v>9.39</v>
      </c>
      <c r="R262" s="133"/>
      <c r="T262" s="134"/>
      <c r="AB262" s="135"/>
      <c r="AT262" s="131" t="s">
        <v>146</v>
      </c>
      <c r="AU262" s="131" t="s">
        <v>95</v>
      </c>
      <c r="AV262" s="131" t="s">
        <v>95</v>
      </c>
      <c r="AW262" s="131" t="s">
        <v>102</v>
      </c>
      <c r="AX262" s="131" t="s">
        <v>80</v>
      </c>
      <c r="AY262" s="131" t="s">
        <v>139</v>
      </c>
    </row>
    <row r="263" spans="2:51" s="7" customFormat="1" ht="15.75" customHeight="1">
      <c r="B263" s="130"/>
      <c r="E263" s="131"/>
      <c r="F263" s="203" t="s">
        <v>293</v>
      </c>
      <c r="G263" s="204"/>
      <c r="H263" s="204"/>
      <c r="I263" s="204"/>
      <c r="K263" s="132">
        <v>9.39</v>
      </c>
      <c r="R263" s="133"/>
      <c r="T263" s="134"/>
      <c r="AB263" s="135"/>
      <c r="AT263" s="131" t="s">
        <v>146</v>
      </c>
      <c r="AU263" s="131" t="s">
        <v>95</v>
      </c>
      <c r="AV263" s="131" t="s">
        <v>95</v>
      </c>
      <c r="AW263" s="131" t="s">
        <v>102</v>
      </c>
      <c r="AX263" s="131" t="s">
        <v>80</v>
      </c>
      <c r="AY263" s="131" t="s">
        <v>139</v>
      </c>
    </row>
    <row r="264" spans="2:51" s="7" customFormat="1" ht="15.75" customHeight="1">
      <c r="B264" s="130"/>
      <c r="E264" s="131"/>
      <c r="F264" s="203" t="s">
        <v>294</v>
      </c>
      <c r="G264" s="204"/>
      <c r="H264" s="204"/>
      <c r="I264" s="204"/>
      <c r="K264" s="132">
        <v>9.39</v>
      </c>
      <c r="R264" s="133"/>
      <c r="T264" s="134"/>
      <c r="AB264" s="135"/>
      <c r="AT264" s="131" t="s">
        <v>146</v>
      </c>
      <c r="AU264" s="131" t="s">
        <v>95</v>
      </c>
      <c r="AV264" s="131" t="s">
        <v>95</v>
      </c>
      <c r="AW264" s="131" t="s">
        <v>102</v>
      </c>
      <c r="AX264" s="131" t="s">
        <v>80</v>
      </c>
      <c r="AY264" s="131" t="s">
        <v>139</v>
      </c>
    </row>
    <row r="265" spans="2:51" s="7" customFormat="1" ht="15.75" customHeight="1">
      <c r="B265" s="130"/>
      <c r="E265" s="131"/>
      <c r="F265" s="203" t="s">
        <v>295</v>
      </c>
      <c r="G265" s="204"/>
      <c r="H265" s="204"/>
      <c r="I265" s="204"/>
      <c r="K265" s="132">
        <v>9.39</v>
      </c>
      <c r="R265" s="133"/>
      <c r="T265" s="134"/>
      <c r="AB265" s="135"/>
      <c r="AT265" s="131" t="s">
        <v>146</v>
      </c>
      <c r="AU265" s="131" t="s">
        <v>95</v>
      </c>
      <c r="AV265" s="131" t="s">
        <v>95</v>
      </c>
      <c r="AW265" s="131" t="s">
        <v>102</v>
      </c>
      <c r="AX265" s="131" t="s">
        <v>80</v>
      </c>
      <c r="AY265" s="131" t="s">
        <v>139</v>
      </c>
    </row>
    <row r="266" spans="2:51" s="7" customFormat="1" ht="15.75" customHeight="1">
      <c r="B266" s="130"/>
      <c r="E266" s="131"/>
      <c r="F266" s="203" t="s">
        <v>296</v>
      </c>
      <c r="G266" s="204"/>
      <c r="H266" s="204"/>
      <c r="I266" s="204"/>
      <c r="K266" s="132">
        <v>7.99</v>
      </c>
      <c r="R266" s="133"/>
      <c r="T266" s="134"/>
      <c r="AB266" s="135"/>
      <c r="AT266" s="131" t="s">
        <v>146</v>
      </c>
      <c r="AU266" s="131" t="s">
        <v>95</v>
      </c>
      <c r="AV266" s="131" t="s">
        <v>95</v>
      </c>
      <c r="AW266" s="131" t="s">
        <v>102</v>
      </c>
      <c r="AX266" s="131" t="s">
        <v>80</v>
      </c>
      <c r="AY266" s="131" t="s">
        <v>139</v>
      </c>
    </row>
    <row r="267" spans="2:51" s="7" customFormat="1" ht="15.75" customHeight="1">
      <c r="B267" s="130"/>
      <c r="E267" s="131"/>
      <c r="F267" s="203" t="s">
        <v>297</v>
      </c>
      <c r="G267" s="204"/>
      <c r="H267" s="204"/>
      <c r="I267" s="204"/>
      <c r="K267" s="132">
        <v>27.52</v>
      </c>
      <c r="R267" s="133"/>
      <c r="T267" s="134"/>
      <c r="AB267" s="135"/>
      <c r="AT267" s="131" t="s">
        <v>146</v>
      </c>
      <c r="AU267" s="131" t="s">
        <v>95</v>
      </c>
      <c r="AV267" s="131" t="s">
        <v>95</v>
      </c>
      <c r="AW267" s="131" t="s">
        <v>102</v>
      </c>
      <c r="AX267" s="131" t="s">
        <v>80</v>
      </c>
      <c r="AY267" s="131" t="s">
        <v>139</v>
      </c>
    </row>
    <row r="268" spans="2:51" s="7" customFormat="1" ht="15.75" customHeight="1">
      <c r="B268" s="130"/>
      <c r="E268" s="131"/>
      <c r="F268" s="203" t="s">
        <v>185</v>
      </c>
      <c r="G268" s="204"/>
      <c r="H268" s="204"/>
      <c r="I268" s="204"/>
      <c r="K268" s="132">
        <v>100.26</v>
      </c>
      <c r="R268" s="133"/>
      <c r="T268" s="134"/>
      <c r="AB268" s="135"/>
      <c r="AT268" s="131" t="s">
        <v>146</v>
      </c>
      <c r="AU268" s="131" t="s">
        <v>95</v>
      </c>
      <c r="AV268" s="131" t="s">
        <v>95</v>
      </c>
      <c r="AW268" s="131" t="s">
        <v>102</v>
      </c>
      <c r="AX268" s="131" t="s">
        <v>80</v>
      </c>
      <c r="AY268" s="131" t="s">
        <v>139</v>
      </c>
    </row>
    <row r="269" spans="2:51" s="7" customFormat="1" ht="15.75" customHeight="1">
      <c r="B269" s="130"/>
      <c r="E269" s="131"/>
      <c r="F269" s="203" t="s">
        <v>186</v>
      </c>
      <c r="G269" s="204"/>
      <c r="H269" s="204"/>
      <c r="I269" s="204"/>
      <c r="K269" s="132">
        <v>2689.07</v>
      </c>
      <c r="R269" s="133"/>
      <c r="T269" s="134"/>
      <c r="AB269" s="135"/>
      <c r="AT269" s="131" t="s">
        <v>146</v>
      </c>
      <c r="AU269" s="131" t="s">
        <v>95</v>
      </c>
      <c r="AV269" s="131" t="s">
        <v>95</v>
      </c>
      <c r="AW269" s="131" t="s">
        <v>102</v>
      </c>
      <c r="AX269" s="131" t="s">
        <v>80</v>
      </c>
      <c r="AY269" s="131" t="s">
        <v>139</v>
      </c>
    </row>
    <row r="270" spans="2:51" s="7" customFormat="1" ht="15.75" customHeight="1">
      <c r="B270" s="130"/>
      <c r="E270" s="131"/>
      <c r="F270" s="203" t="s">
        <v>298</v>
      </c>
      <c r="G270" s="204"/>
      <c r="H270" s="204"/>
      <c r="I270" s="204"/>
      <c r="K270" s="132">
        <v>178.215</v>
      </c>
      <c r="R270" s="133"/>
      <c r="T270" s="134"/>
      <c r="AB270" s="135"/>
      <c r="AT270" s="131" t="s">
        <v>146</v>
      </c>
      <c r="AU270" s="131" t="s">
        <v>95</v>
      </c>
      <c r="AV270" s="131" t="s">
        <v>95</v>
      </c>
      <c r="AW270" s="131" t="s">
        <v>102</v>
      </c>
      <c r="AX270" s="131" t="s">
        <v>80</v>
      </c>
      <c r="AY270" s="131" t="s">
        <v>139</v>
      </c>
    </row>
    <row r="271" spans="2:51" s="7" customFormat="1" ht="15.75" customHeight="1">
      <c r="B271" s="130"/>
      <c r="E271" s="131"/>
      <c r="F271" s="203" t="s">
        <v>299</v>
      </c>
      <c r="G271" s="204"/>
      <c r="H271" s="204"/>
      <c r="I271" s="204"/>
      <c r="K271" s="132">
        <v>9.39</v>
      </c>
      <c r="R271" s="133"/>
      <c r="T271" s="134"/>
      <c r="AB271" s="135"/>
      <c r="AT271" s="131" t="s">
        <v>146</v>
      </c>
      <c r="AU271" s="131" t="s">
        <v>95</v>
      </c>
      <c r="AV271" s="131" t="s">
        <v>95</v>
      </c>
      <c r="AW271" s="131" t="s">
        <v>102</v>
      </c>
      <c r="AX271" s="131" t="s">
        <v>80</v>
      </c>
      <c r="AY271" s="131" t="s">
        <v>139</v>
      </c>
    </row>
    <row r="272" spans="2:51" s="7" customFormat="1" ht="15.75" customHeight="1">
      <c r="B272" s="136"/>
      <c r="E272" s="137"/>
      <c r="F272" s="205" t="s">
        <v>147</v>
      </c>
      <c r="G272" s="206"/>
      <c r="H272" s="206"/>
      <c r="I272" s="206"/>
      <c r="K272" s="138">
        <v>3933.745</v>
      </c>
      <c r="R272" s="139"/>
      <c r="T272" s="140"/>
      <c r="AB272" s="141"/>
      <c r="AT272" s="137" t="s">
        <v>146</v>
      </c>
      <c r="AU272" s="137" t="s">
        <v>95</v>
      </c>
      <c r="AV272" s="137" t="s">
        <v>144</v>
      </c>
      <c r="AW272" s="137" t="s">
        <v>102</v>
      </c>
      <c r="AX272" s="137" t="s">
        <v>21</v>
      </c>
      <c r="AY272" s="137" t="s">
        <v>139</v>
      </c>
    </row>
    <row r="273" spans="2:64" s="7" customFormat="1" ht="27" customHeight="1">
      <c r="B273" s="23"/>
      <c r="C273" s="123" t="s">
        <v>300</v>
      </c>
      <c r="D273" s="123" t="s">
        <v>140</v>
      </c>
      <c r="E273" s="124" t="s">
        <v>301</v>
      </c>
      <c r="F273" s="199" t="s">
        <v>302</v>
      </c>
      <c r="G273" s="200"/>
      <c r="H273" s="200"/>
      <c r="I273" s="200"/>
      <c r="J273" s="125" t="s">
        <v>176</v>
      </c>
      <c r="K273" s="126">
        <v>57.43</v>
      </c>
      <c r="L273" s="201">
        <v>85</v>
      </c>
      <c r="M273" s="200"/>
      <c r="N273" s="202">
        <f>ROUND($L$273*$K$273,2)</f>
        <v>4881.55</v>
      </c>
      <c r="O273" s="200"/>
      <c r="P273" s="200"/>
      <c r="Q273" s="200"/>
      <c r="R273" s="24"/>
      <c r="T273" s="127"/>
      <c r="U273" s="30" t="s">
        <v>45</v>
      </c>
      <c r="V273" s="128">
        <v>0.043</v>
      </c>
      <c r="W273" s="128">
        <f>$V$273*$K$273</f>
        <v>2.46949</v>
      </c>
      <c r="X273" s="128">
        <v>0</v>
      </c>
      <c r="Y273" s="128">
        <f>$X$273*$K$273</f>
        <v>0</v>
      </c>
      <c r="Z273" s="128">
        <v>0</v>
      </c>
      <c r="AA273" s="128">
        <f>$Z$273*$K$273</f>
        <v>0</v>
      </c>
      <c r="AB273" s="129"/>
      <c r="AR273" s="7" t="s">
        <v>144</v>
      </c>
      <c r="AT273" s="7" t="s">
        <v>140</v>
      </c>
      <c r="AU273" s="7" t="s">
        <v>95</v>
      </c>
      <c r="AY273" s="7" t="s">
        <v>139</v>
      </c>
      <c r="BE273" s="82">
        <f>IF($U$273="základní",$N$273,0)</f>
        <v>4881.55</v>
      </c>
      <c r="BF273" s="82">
        <f>IF($U$273="snížená",$N$273,0)</f>
        <v>0</v>
      </c>
      <c r="BG273" s="82">
        <f>IF($U$273="zákl. přenesená",$N$273,0)</f>
        <v>0</v>
      </c>
      <c r="BH273" s="82">
        <f>IF($U$273="sníž. přenesená",$N$273,0)</f>
        <v>0</v>
      </c>
      <c r="BI273" s="82">
        <f>IF($U$273="nulová",$N$273,0)</f>
        <v>0</v>
      </c>
      <c r="BJ273" s="7" t="s">
        <v>21</v>
      </c>
      <c r="BK273" s="82">
        <f>ROUND($L$273*$K$273,2)</f>
        <v>4881.55</v>
      </c>
      <c r="BL273" s="7" t="s">
        <v>144</v>
      </c>
    </row>
    <row r="274" spans="2:51" s="7" customFormat="1" ht="15.75" customHeight="1">
      <c r="B274" s="130"/>
      <c r="E274" s="131"/>
      <c r="F274" s="203" t="s">
        <v>303</v>
      </c>
      <c r="G274" s="204"/>
      <c r="H274" s="204"/>
      <c r="I274" s="204"/>
      <c r="K274" s="132">
        <v>57.43</v>
      </c>
      <c r="R274" s="133"/>
      <c r="T274" s="134"/>
      <c r="AB274" s="135"/>
      <c r="AT274" s="131" t="s">
        <v>146</v>
      </c>
      <c r="AU274" s="131" t="s">
        <v>95</v>
      </c>
      <c r="AV274" s="131" t="s">
        <v>95</v>
      </c>
      <c r="AW274" s="131" t="s">
        <v>102</v>
      </c>
      <c r="AX274" s="131" t="s">
        <v>80</v>
      </c>
      <c r="AY274" s="131" t="s">
        <v>139</v>
      </c>
    </row>
    <row r="275" spans="2:51" s="7" customFormat="1" ht="15.75" customHeight="1">
      <c r="B275" s="136"/>
      <c r="E275" s="137"/>
      <c r="F275" s="205" t="s">
        <v>147</v>
      </c>
      <c r="G275" s="206"/>
      <c r="H275" s="206"/>
      <c r="I275" s="206"/>
      <c r="K275" s="138">
        <v>57.43</v>
      </c>
      <c r="R275" s="139"/>
      <c r="T275" s="140"/>
      <c r="AB275" s="141"/>
      <c r="AT275" s="137" t="s">
        <v>146</v>
      </c>
      <c r="AU275" s="137" t="s">
        <v>95</v>
      </c>
      <c r="AV275" s="137" t="s">
        <v>144</v>
      </c>
      <c r="AW275" s="137" t="s">
        <v>102</v>
      </c>
      <c r="AX275" s="137" t="s">
        <v>21</v>
      </c>
      <c r="AY275" s="137" t="s">
        <v>139</v>
      </c>
    </row>
    <row r="276" spans="2:64" s="7" customFormat="1" ht="15.75" customHeight="1">
      <c r="B276" s="23"/>
      <c r="C276" s="123" t="s">
        <v>304</v>
      </c>
      <c r="D276" s="123" t="s">
        <v>140</v>
      </c>
      <c r="E276" s="124" t="s">
        <v>305</v>
      </c>
      <c r="F276" s="199" t="s">
        <v>306</v>
      </c>
      <c r="G276" s="200"/>
      <c r="H276" s="200"/>
      <c r="I276" s="200"/>
      <c r="J276" s="125" t="s">
        <v>176</v>
      </c>
      <c r="K276" s="126">
        <v>3958.595</v>
      </c>
      <c r="L276" s="201">
        <v>12</v>
      </c>
      <c r="M276" s="200"/>
      <c r="N276" s="202">
        <f>ROUND($L$276*$K$276,2)</f>
        <v>47503.14</v>
      </c>
      <c r="O276" s="200"/>
      <c r="P276" s="200"/>
      <c r="Q276" s="200"/>
      <c r="R276" s="24"/>
      <c r="T276" s="127"/>
      <c r="U276" s="30" t="s">
        <v>45</v>
      </c>
      <c r="V276" s="128">
        <v>0.031</v>
      </c>
      <c r="W276" s="128">
        <f>$V$276*$K$276</f>
        <v>122.716445</v>
      </c>
      <c r="X276" s="128">
        <v>0</v>
      </c>
      <c r="Y276" s="128">
        <f>$X$276*$K$276</f>
        <v>0</v>
      </c>
      <c r="Z276" s="128">
        <v>0</v>
      </c>
      <c r="AA276" s="128">
        <f>$Z$276*$K$276</f>
        <v>0</v>
      </c>
      <c r="AB276" s="129"/>
      <c r="AR276" s="7" t="s">
        <v>144</v>
      </c>
      <c r="AT276" s="7" t="s">
        <v>140</v>
      </c>
      <c r="AU276" s="7" t="s">
        <v>95</v>
      </c>
      <c r="AY276" s="7" t="s">
        <v>139</v>
      </c>
      <c r="BE276" s="82">
        <f>IF($U$276="základní",$N$276,0)</f>
        <v>47503.14</v>
      </c>
      <c r="BF276" s="82">
        <f>IF($U$276="snížená",$N$276,0)</f>
        <v>0</v>
      </c>
      <c r="BG276" s="82">
        <f>IF($U$276="zákl. přenesená",$N$276,0)</f>
        <v>0</v>
      </c>
      <c r="BH276" s="82">
        <f>IF($U$276="sníž. přenesená",$N$276,0)</f>
        <v>0</v>
      </c>
      <c r="BI276" s="82">
        <f>IF($U$276="nulová",$N$276,0)</f>
        <v>0</v>
      </c>
      <c r="BJ276" s="7" t="s">
        <v>21</v>
      </c>
      <c r="BK276" s="82">
        <f>ROUND($L$276*$K$276,2)</f>
        <v>47503.14</v>
      </c>
      <c r="BL276" s="7" t="s">
        <v>144</v>
      </c>
    </row>
    <row r="277" spans="2:51" s="7" customFormat="1" ht="15.75" customHeight="1">
      <c r="B277" s="130"/>
      <c r="E277" s="131"/>
      <c r="F277" s="203" t="s">
        <v>184</v>
      </c>
      <c r="G277" s="204"/>
      <c r="H277" s="204"/>
      <c r="I277" s="204"/>
      <c r="K277" s="132">
        <v>498.34</v>
      </c>
      <c r="R277" s="133"/>
      <c r="T277" s="134"/>
      <c r="AB277" s="135"/>
      <c r="AT277" s="131" t="s">
        <v>146</v>
      </c>
      <c r="AU277" s="131" t="s">
        <v>95</v>
      </c>
      <c r="AV277" s="131" t="s">
        <v>95</v>
      </c>
      <c r="AW277" s="131" t="s">
        <v>102</v>
      </c>
      <c r="AX277" s="131" t="s">
        <v>80</v>
      </c>
      <c r="AY277" s="131" t="s">
        <v>139</v>
      </c>
    </row>
    <row r="278" spans="2:51" s="7" customFormat="1" ht="15.75" customHeight="1">
      <c r="B278" s="130"/>
      <c r="E278" s="131"/>
      <c r="F278" s="203" t="s">
        <v>282</v>
      </c>
      <c r="G278" s="204"/>
      <c r="H278" s="204"/>
      <c r="I278" s="204"/>
      <c r="K278" s="132">
        <v>59.5</v>
      </c>
      <c r="R278" s="133"/>
      <c r="T278" s="134"/>
      <c r="AB278" s="135"/>
      <c r="AT278" s="131" t="s">
        <v>146</v>
      </c>
      <c r="AU278" s="131" t="s">
        <v>95</v>
      </c>
      <c r="AV278" s="131" t="s">
        <v>95</v>
      </c>
      <c r="AW278" s="131" t="s">
        <v>102</v>
      </c>
      <c r="AX278" s="131" t="s">
        <v>80</v>
      </c>
      <c r="AY278" s="131" t="s">
        <v>139</v>
      </c>
    </row>
    <row r="279" spans="2:51" s="7" customFormat="1" ht="15.75" customHeight="1">
      <c r="B279" s="130"/>
      <c r="E279" s="131"/>
      <c r="F279" s="203" t="s">
        <v>178</v>
      </c>
      <c r="G279" s="204"/>
      <c r="H279" s="204"/>
      <c r="I279" s="204"/>
      <c r="K279" s="132">
        <v>211.3</v>
      </c>
      <c r="R279" s="133"/>
      <c r="T279" s="134"/>
      <c r="AB279" s="135"/>
      <c r="AT279" s="131" t="s">
        <v>146</v>
      </c>
      <c r="AU279" s="131" t="s">
        <v>95</v>
      </c>
      <c r="AV279" s="131" t="s">
        <v>95</v>
      </c>
      <c r="AW279" s="131" t="s">
        <v>102</v>
      </c>
      <c r="AX279" s="131" t="s">
        <v>80</v>
      </c>
      <c r="AY279" s="131" t="s">
        <v>139</v>
      </c>
    </row>
    <row r="280" spans="2:51" s="7" customFormat="1" ht="15.75" customHeight="1">
      <c r="B280" s="130"/>
      <c r="E280" s="131"/>
      <c r="F280" s="203" t="s">
        <v>190</v>
      </c>
      <c r="G280" s="204"/>
      <c r="H280" s="204"/>
      <c r="I280" s="204"/>
      <c r="K280" s="132">
        <v>5.2</v>
      </c>
      <c r="R280" s="133"/>
      <c r="T280" s="134"/>
      <c r="AB280" s="135"/>
      <c r="AT280" s="131" t="s">
        <v>146</v>
      </c>
      <c r="AU280" s="131" t="s">
        <v>95</v>
      </c>
      <c r="AV280" s="131" t="s">
        <v>95</v>
      </c>
      <c r="AW280" s="131" t="s">
        <v>102</v>
      </c>
      <c r="AX280" s="131" t="s">
        <v>80</v>
      </c>
      <c r="AY280" s="131" t="s">
        <v>139</v>
      </c>
    </row>
    <row r="281" spans="2:51" s="7" customFormat="1" ht="15.75" customHeight="1">
      <c r="B281" s="130"/>
      <c r="E281" s="131"/>
      <c r="F281" s="203" t="s">
        <v>191</v>
      </c>
      <c r="G281" s="204"/>
      <c r="H281" s="204"/>
      <c r="I281" s="204"/>
      <c r="K281" s="132">
        <v>28.05</v>
      </c>
      <c r="R281" s="133"/>
      <c r="T281" s="134"/>
      <c r="AB281" s="135"/>
      <c r="AT281" s="131" t="s">
        <v>146</v>
      </c>
      <c r="AU281" s="131" t="s">
        <v>95</v>
      </c>
      <c r="AV281" s="131" t="s">
        <v>95</v>
      </c>
      <c r="AW281" s="131" t="s">
        <v>102</v>
      </c>
      <c r="AX281" s="131" t="s">
        <v>80</v>
      </c>
      <c r="AY281" s="131" t="s">
        <v>139</v>
      </c>
    </row>
    <row r="282" spans="2:51" s="7" customFormat="1" ht="15.75" customHeight="1">
      <c r="B282" s="130"/>
      <c r="E282" s="131"/>
      <c r="F282" s="203" t="s">
        <v>209</v>
      </c>
      <c r="G282" s="204"/>
      <c r="H282" s="204"/>
      <c r="I282" s="204"/>
      <c r="K282" s="132">
        <v>2.65</v>
      </c>
      <c r="R282" s="133"/>
      <c r="T282" s="134"/>
      <c r="AB282" s="135"/>
      <c r="AT282" s="131" t="s">
        <v>146</v>
      </c>
      <c r="AU282" s="131" t="s">
        <v>95</v>
      </c>
      <c r="AV282" s="131" t="s">
        <v>95</v>
      </c>
      <c r="AW282" s="131" t="s">
        <v>102</v>
      </c>
      <c r="AX282" s="131" t="s">
        <v>80</v>
      </c>
      <c r="AY282" s="131" t="s">
        <v>139</v>
      </c>
    </row>
    <row r="283" spans="2:51" s="7" customFormat="1" ht="15.75" customHeight="1">
      <c r="B283" s="130"/>
      <c r="E283" s="131"/>
      <c r="F283" s="203" t="s">
        <v>283</v>
      </c>
      <c r="G283" s="204"/>
      <c r="H283" s="204"/>
      <c r="I283" s="204"/>
      <c r="K283" s="132">
        <v>9.43</v>
      </c>
      <c r="R283" s="133"/>
      <c r="T283" s="134"/>
      <c r="AB283" s="135"/>
      <c r="AT283" s="131" t="s">
        <v>146</v>
      </c>
      <c r="AU283" s="131" t="s">
        <v>95</v>
      </c>
      <c r="AV283" s="131" t="s">
        <v>95</v>
      </c>
      <c r="AW283" s="131" t="s">
        <v>102</v>
      </c>
      <c r="AX283" s="131" t="s">
        <v>80</v>
      </c>
      <c r="AY283" s="131" t="s">
        <v>139</v>
      </c>
    </row>
    <row r="284" spans="2:51" s="7" customFormat="1" ht="15.75" customHeight="1">
      <c r="B284" s="130"/>
      <c r="E284" s="131"/>
      <c r="F284" s="203" t="s">
        <v>307</v>
      </c>
      <c r="G284" s="204"/>
      <c r="H284" s="204"/>
      <c r="I284" s="204"/>
      <c r="K284" s="132">
        <v>10.84</v>
      </c>
      <c r="R284" s="133"/>
      <c r="T284" s="134"/>
      <c r="AB284" s="135"/>
      <c r="AT284" s="131" t="s">
        <v>146</v>
      </c>
      <c r="AU284" s="131" t="s">
        <v>95</v>
      </c>
      <c r="AV284" s="131" t="s">
        <v>95</v>
      </c>
      <c r="AW284" s="131" t="s">
        <v>102</v>
      </c>
      <c r="AX284" s="131" t="s">
        <v>80</v>
      </c>
      <c r="AY284" s="131" t="s">
        <v>139</v>
      </c>
    </row>
    <row r="285" spans="2:51" s="7" customFormat="1" ht="15.75" customHeight="1">
      <c r="B285" s="130"/>
      <c r="E285" s="131"/>
      <c r="F285" s="203" t="s">
        <v>308</v>
      </c>
      <c r="G285" s="204"/>
      <c r="H285" s="204"/>
      <c r="I285" s="204"/>
      <c r="K285" s="132">
        <v>10.64</v>
      </c>
      <c r="R285" s="133"/>
      <c r="T285" s="134"/>
      <c r="AB285" s="135"/>
      <c r="AT285" s="131" t="s">
        <v>146</v>
      </c>
      <c r="AU285" s="131" t="s">
        <v>95</v>
      </c>
      <c r="AV285" s="131" t="s">
        <v>95</v>
      </c>
      <c r="AW285" s="131" t="s">
        <v>102</v>
      </c>
      <c r="AX285" s="131" t="s">
        <v>80</v>
      </c>
      <c r="AY285" s="131" t="s">
        <v>139</v>
      </c>
    </row>
    <row r="286" spans="2:51" s="7" customFormat="1" ht="15.75" customHeight="1">
      <c r="B286" s="130"/>
      <c r="E286" s="131"/>
      <c r="F286" s="203" t="s">
        <v>309</v>
      </c>
      <c r="G286" s="204"/>
      <c r="H286" s="204"/>
      <c r="I286" s="204"/>
      <c r="K286" s="132">
        <v>10.84</v>
      </c>
      <c r="R286" s="133"/>
      <c r="T286" s="134"/>
      <c r="AB286" s="135"/>
      <c r="AT286" s="131" t="s">
        <v>146</v>
      </c>
      <c r="AU286" s="131" t="s">
        <v>95</v>
      </c>
      <c r="AV286" s="131" t="s">
        <v>95</v>
      </c>
      <c r="AW286" s="131" t="s">
        <v>102</v>
      </c>
      <c r="AX286" s="131" t="s">
        <v>80</v>
      </c>
      <c r="AY286" s="131" t="s">
        <v>139</v>
      </c>
    </row>
    <row r="287" spans="2:51" s="7" customFormat="1" ht="15.75" customHeight="1">
      <c r="B287" s="130"/>
      <c r="E287" s="131"/>
      <c r="F287" s="203" t="s">
        <v>310</v>
      </c>
      <c r="G287" s="204"/>
      <c r="H287" s="204"/>
      <c r="I287" s="204"/>
      <c r="K287" s="132">
        <v>10.84</v>
      </c>
      <c r="R287" s="133"/>
      <c r="T287" s="134"/>
      <c r="AB287" s="135"/>
      <c r="AT287" s="131" t="s">
        <v>146</v>
      </c>
      <c r="AU287" s="131" t="s">
        <v>95</v>
      </c>
      <c r="AV287" s="131" t="s">
        <v>95</v>
      </c>
      <c r="AW287" s="131" t="s">
        <v>102</v>
      </c>
      <c r="AX287" s="131" t="s">
        <v>80</v>
      </c>
      <c r="AY287" s="131" t="s">
        <v>139</v>
      </c>
    </row>
    <row r="288" spans="2:51" s="7" customFormat="1" ht="15.75" customHeight="1">
      <c r="B288" s="130"/>
      <c r="E288" s="131"/>
      <c r="F288" s="203" t="s">
        <v>311</v>
      </c>
      <c r="G288" s="204"/>
      <c r="H288" s="204"/>
      <c r="I288" s="204"/>
      <c r="K288" s="132">
        <v>10.07</v>
      </c>
      <c r="R288" s="133"/>
      <c r="T288" s="134"/>
      <c r="AB288" s="135"/>
      <c r="AT288" s="131" t="s">
        <v>146</v>
      </c>
      <c r="AU288" s="131" t="s">
        <v>95</v>
      </c>
      <c r="AV288" s="131" t="s">
        <v>95</v>
      </c>
      <c r="AW288" s="131" t="s">
        <v>102</v>
      </c>
      <c r="AX288" s="131" t="s">
        <v>80</v>
      </c>
      <c r="AY288" s="131" t="s">
        <v>139</v>
      </c>
    </row>
    <row r="289" spans="2:51" s="7" customFormat="1" ht="15.75" customHeight="1">
      <c r="B289" s="130"/>
      <c r="E289" s="131"/>
      <c r="F289" s="203" t="s">
        <v>312</v>
      </c>
      <c r="G289" s="204"/>
      <c r="H289" s="204"/>
      <c r="I289" s="204"/>
      <c r="K289" s="132">
        <v>9.88</v>
      </c>
      <c r="R289" s="133"/>
      <c r="T289" s="134"/>
      <c r="AB289" s="135"/>
      <c r="AT289" s="131" t="s">
        <v>146</v>
      </c>
      <c r="AU289" s="131" t="s">
        <v>95</v>
      </c>
      <c r="AV289" s="131" t="s">
        <v>95</v>
      </c>
      <c r="AW289" s="131" t="s">
        <v>102</v>
      </c>
      <c r="AX289" s="131" t="s">
        <v>80</v>
      </c>
      <c r="AY289" s="131" t="s">
        <v>139</v>
      </c>
    </row>
    <row r="290" spans="2:51" s="7" customFormat="1" ht="15.75" customHeight="1">
      <c r="B290" s="130"/>
      <c r="E290" s="131"/>
      <c r="F290" s="203" t="s">
        <v>313</v>
      </c>
      <c r="G290" s="204"/>
      <c r="H290" s="204"/>
      <c r="I290" s="204"/>
      <c r="K290" s="132">
        <v>10.84</v>
      </c>
      <c r="R290" s="133"/>
      <c r="T290" s="134"/>
      <c r="AB290" s="135"/>
      <c r="AT290" s="131" t="s">
        <v>146</v>
      </c>
      <c r="AU290" s="131" t="s">
        <v>95</v>
      </c>
      <c r="AV290" s="131" t="s">
        <v>95</v>
      </c>
      <c r="AW290" s="131" t="s">
        <v>102</v>
      </c>
      <c r="AX290" s="131" t="s">
        <v>80</v>
      </c>
      <c r="AY290" s="131" t="s">
        <v>139</v>
      </c>
    </row>
    <row r="291" spans="2:51" s="7" customFormat="1" ht="15.75" customHeight="1">
      <c r="B291" s="130"/>
      <c r="E291" s="131"/>
      <c r="F291" s="203" t="s">
        <v>314</v>
      </c>
      <c r="G291" s="204"/>
      <c r="H291" s="204"/>
      <c r="I291" s="204"/>
      <c r="K291" s="132">
        <v>10.84</v>
      </c>
      <c r="R291" s="133"/>
      <c r="T291" s="134"/>
      <c r="AB291" s="135"/>
      <c r="AT291" s="131" t="s">
        <v>146</v>
      </c>
      <c r="AU291" s="131" t="s">
        <v>95</v>
      </c>
      <c r="AV291" s="131" t="s">
        <v>95</v>
      </c>
      <c r="AW291" s="131" t="s">
        <v>102</v>
      </c>
      <c r="AX291" s="131" t="s">
        <v>80</v>
      </c>
      <c r="AY291" s="131" t="s">
        <v>139</v>
      </c>
    </row>
    <row r="292" spans="2:51" s="7" customFormat="1" ht="15.75" customHeight="1">
      <c r="B292" s="130"/>
      <c r="E292" s="131"/>
      <c r="F292" s="203" t="s">
        <v>315</v>
      </c>
      <c r="G292" s="204"/>
      <c r="H292" s="204"/>
      <c r="I292" s="204"/>
      <c r="K292" s="132">
        <v>10.84</v>
      </c>
      <c r="R292" s="133"/>
      <c r="T292" s="134"/>
      <c r="AB292" s="135"/>
      <c r="AT292" s="131" t="s">
        <v>146</v>
      </c>
      <c r="AU292" s="131" t="s">
        <v>95</v>
      </c>
      <c r="AV292" s="131" t="s">
        <v>95</v>
      </c>
      <c r="AW292" s="131" t="s">
        <v>102</v>
      </c>
      <c r="AX292" s="131" t="s">
        <v>80</v>
      </c>
      <c r="AY292" s="131" t="s">
        <v>139</v>
      </c>
    </row>
    <row r="293" spans="2:51" s="7" customFormat="1" ht="15.75" customHeight="1">
      <c r="B293" s="130"/>
      <c r="E293" s="131"/>
      <c r="F293" s="203" t="s">
        <v>316</v>
      </c>
      <c r="G293" s="204"/>
      <c r="H293" s="204"/>
      <c r="I293" s="204"/>
      <c r="K293" s="132">
        <v>10.84</v>
      </c>
      <c r="R293" s="133"/>
      <c r="T293" s="134"/>
      <c r="AB293" s="135"/>
      <c r="AT293" s="131" t="s">
        <v>146</v>
      </c>
      <c r="AU293" s="131" t="s">
        <v>95</v>
      </c>
      <c r="AV293" s="131" t="s">
        <v>95</v>
      </c>
      <c r="AW293" s="131" t="s">
        <v>102</v>
      </c>
      <c r="AX293" s="131" t="s">
        <v>80</v>
      </c>
      <c r="AY293" s="131" t="s">
        <v>139</v>
      </c>
    </row>
    <row r="294" spans="2:51" s="7" customFormat="1" ht="15.75" customHeight="1">
      <c r="B294" s="130"/>
      <c r="E294" s="131"/>
      <c r="F294" s="203" t="s">
        <v>317</v>
      </c>
      <c r="G294" s="204"/>
      <c r="H294" s="204"/>
      <c r="I294" s="204"/>
      <c r="K294" s="132">
        <v>10.84</v>
      </c>
      <c r="R294" s="133"/>
      <c r="T294" s="134"/>
      <c r="AB294" s="135"/>
      <c r="AT294" s="131" t="s">
        <v>146</v>
      </c>
      <c r="AU294" s="131" t="s">
        <v>95</v>
      </c>
      <c r="AV294" s="131" t="s">
        <v>95</v>
      </c>
      <c r="AW294" s="131" t="s">
        <v>102</v>
      </c>
      <c r="AX294" s="131" t="s">
        <v>80</v>
      </c>
      <c r="AY294" s="131" t="s">
        <v>139</v>
      </c>
    </row>
    <row r="295" spans="2:51" s="7" customFormat="1" ht="15.75" customHeight="1">
      <c r="B295" s="130"/>
      <c r="E295" s="131"/>
      <c r="F295" s="203" t="s">
        <v>318</v>
      </c>
      <c r="G295" s="204"/>
      <c r="H295" s="204"/>
      <c r="I295" s="204"/>
      <c r="K295" s="132">
        <v>10.84</v>
      </c>
      <c r="R295" s="133"/>
      <c r="T295" s="134"/>
      <c r="AB295" s="135"/>
      <c r="AT295" s="131" t="s">
        <v>146</v>
      </c>
      <c r="AU295" s="131" t="s">
        <v>95</v>
      </c>
      <c r="AV295" s="131" t="s">
        <v>95</v>
      </c>
      <c r="AW295" s="131" t="s">
        <v>102</v>
      </c>
      <c r="AX295" s="131" t="s">
        <v>80</v>
      </c>
      <c r="AY295" s="131" t="s">
        <v>139</v>
      </c>
    </row>
    <row r="296" spans="2:51" s="7" customFormat="1" ht="15.75" customHeight="1">
      <c r="B296" s="130"/>
      <c r="E296" s="131"/>
      <c r="F296" s="203" t="s">
        <v>319</v>
      </c>
      <c r="G296" s="204"/>
      <c r="H296" s="204"/>
      <c r="I296" s="204"/>
      <c r="K296" s="132">
        <v>10.07</v>
      </c>
      <c r="R296" s="133"/>
      <c r="T296" s="134"/>
      <c r="AB296" s="135"/>
      <c r="AT296" s="131" t="s">
        <v>146</v>
      </c>
      <c r="AU296" s="131" t="s">
        <v>95</v>
      </c>
      <c r="AV296" s="131" t="s">
        <v>95</v>
      </c>
      <c r="AW296" s="131" t="s">
        <v>102</v>
      </c>
      <c r="AX296" s="131" t="s">
        <v>80</v>
      </c>
      <c r="AY296" s="131" t="s">
        <v>139</v>
      </c>
    </row>
    <row r="297" spans="2:51" s="7" customFormat="1" ht="15.75" customHeight="1">
      <c r="B297" s="130"/>
      <c r="E297" s="131"/>
      <c r="F297" s="203" t="s">
        <v>297</v>
      </c>
      <c r="G297" s="204"/>
      <c r="H297" s="204"/>
      <c r="I297" s="204"/>
      <c r="K297" s="132">
        <v>27.52</v>
      </c>
      <c r="R297" s="133"/>
      <c r="T297" s="134"/>
      <c r="AB297" s="135"/>
      <c r="AT297" s="131" t="s">
        <v>146</v>
      </c>
      <c r="AU297" s="131" t="s">
        <v>95</v>
      </c>
      <c r="AV297" s="131" t="s">
        <v>95</v>
      </c>
      <c r="AW297" s="131" t="s">
        <v>102</v>
      </c>
      <c r="AX297" s="131" t="s">
        <v>80</v>
      </c>
      <c r="AY297" s="131" t="s">
        <v>139</v>
      </c>
    </row>
    <row r="298" spans="2:51" s="7" customFormat="1" ht="15.75" customHeight="1">
      <c r="B298" s="130"/>
      <c r="E298" s="131"/>
      <c r="F298" s="203" t="s">
        <v>185</v>
      </c>
      <c r="G298" s="204"/>
      <c r="H298" s="204"/>
      <c r="I298" s="204"/>
      <c r="K298" s="132">
        <v>100.26</v>
      </c>
      <c r="R298" s="133"/>
      <c r="T298" s="134"/>
      <c r="AB298" s="135"/>
      <c r="AT298" s="131" t="s">
        <v>146</v>
      </c>
      <c r="AU298" s="131" t="s">
        <v>95</v>
      </c>
      <c r="AV298" s="131" t="s">
        <v>95</v>
      </c>
      <c r="AW298" s="131" t="s">
        <v>102</v>
      </c>
      <c r="AX298" s="131" t="s">
        <v>80</v>
      </c>
      <c r="AY298" s="131" t="s">
        <v>139</v>
      </c>
    </row>
    <row r="299" spans="2:51" s="7" customFormat="1" ht="15.75" customHeight="1">
      <c r="B299" s="130"/>
      <c r="E299" s="131"/>
      <c r="F299" s="203" t="s">
        <v>186</v>
      </c>
      <c r="G299" s="204"/>
      <c r="H299" s="204"/>
      <c r="I299" s="204"/>
      <c r="K299" s="132">
        <v>2689.07</v>
      </c>
      <c r="R299" s="133"/>
      <c r="T299" s="134"/>
      <c r="AB299" s="135"/>
      <c r="AT299" s="131" t="s">
        <v>146</v>
      </c>
      <c r="AU299" s="131" t="s">
        <v>95</v>
      </c>
      <c r="AV299" s="131" t="s">
        <v>95</v>
      </c>
      <c r="AW299" s="131" t="s">
        <v>102</v>
      </c>
      <c r="AX299" s="131" t="s">
        <v>80</v>
      </c>
      <c r="AY299" s="131" t="s">
        <v>139</v>
      </c>
    </row>
    <row r="300" spans="2:51" s="7" customFormat="1" ht="15.75" customHeight="1">
      <c r="B300" s="130"/>
      <c r="E300" s="131"/>
      <c r="F300" s="203" t="s">
        <v>298</v>
      </c>
      <c r="G300" s="204"/>
      <c r="H300" s="204"/>
      <c r="I300" s="204"/>
      <c r="K300" s="132">
        <v>178.215</v>
      </c>
      <c r="R300" s="133"/>
      <c r="T300" s="134"/>
      <c r="AB300" s="135"/>
      <c r="AT300" s="131" t="s">
        <v>146</v>
      </c>
      <c r="AU300" s="131" t="s">
        <v>95</v>
      </c>
      <c r="AV300" s="131" t="s">
        <v>95</v>
      </c>
      <c r="AW300" s="131" t="s">
        <v>102</v>
      </c>
      <c r="AX300" s="131" t="s">
        <v>80</v>
      </c>
      <c r="AY300" s="131" t="s">
        <v>139</v>
      </c>
    </row>
    <row r="301" spans="2:51" s="7" customFormat="1" ht="15.75" customHeight="1">
      <c r="B301" s="130"/>
      <c r="E301" s="131"/>
      <c r="F301" s="203" t="s">
        <v>320</v>
      </c>
      <c r="G301" s="204"/>
      <c r="H301" s="204"/>
      <c r="I301" s="204"/>
      <c r="K301" s="132">
        <v>10.84</v>
      </c>
      <c r="R301" s="133"/>
      <c r="T301" s="134"/>
      <c r="AB301" s="135"/>
      <c r="AT301" s="131" t="s">
        <v>146</v>
      </c>
      <c r="AU301" s="131" t="s">
        <v>95</v>
      </c>
      <c r="AV301" s="131" t="s">
        <v>95</v>
      </c>
      <c r="AW301" s="131" t="s">
        <v>102</v>
      </c>
      <c r="AX301" s="131" t="s">
        <v>80</v>
      </c>
      <c r="AY301" s="131" t="s">
        <v>139</v>
      </c>
    </row>
    <row r="302" spans="2:51" s="7" customFormat="1" ht="15.75" customHeight="1">
      <c r="B302" s="136"/>
      <c r="E302" s="137"/>
      <c r="F302" s="205" t="s">
        <v>147</v>
      </c>
      <c r="G302" s="206"/>
      <c r="H302" s="206"/>
      <c r="I302" s="206"/>
      <c r="K302" s="138">
        <v>3958.595</v>
      </c>
      <c r="R302" s="139"/>
      <c r="T302" s="140"/>
      <c r="AB302" s="141"/>
      <c r="AT302" s="137" t="s">
        <v>146</v>
      </c>
      <c r="AU302" s="137" t="s">
        <v>95</v>
      </c>
      <c r="AV302" s="137" t="s">
        <v>144</v>
      </c>
      <c r="AW302" s="137" t="s">
        <v>102</v>
      </c>
      <c r="AX302" s="137" t="s">
        <v>21</v>
      </c>
      <c r="AY302" s="137" t="s">
        <v>139</v>
      </c>
    </row>
    <row r="303" spans="2:64" s="7" customFormat="1" ht="27" customHeight="1">
      <c r="B303" s="23"/>
      <c r="C303" s="123" t="s">
        <v>321</v>
      </c>
      <c r="D303" s="123" t="s">
        <v>140</v>
      </c>
      <c r="E303" s="124" t="s">
        <v>322</v>
      </c>
      <c r="F303" s="199" t="s">
        <v>323</v>
      </c>
      <c r="G303" s="200"/>
      <c r="H303" s="200"/>
      <c r="I303" s="200"/>
      <c r="J303" s="125" t="s">
        <v>176</v>
      </c>
      <c r="K303" s="126">
        <v>185.54</v>
      </c>
      <c r="L303" s="201">
        <v>80</v>
      </c>
      <c r="M303" s="200"/>
      <c r="N303" s="202">
        <f>ROUND($L$303*$K$303,2)</f>
        <v>14843.2</v>
      </c>
      <c r="O303" s="200"/>
      <c r="P303" s="200"/>
      <c r="Q303" s="200"/>
      <c r="R303" s="24"/>
      <c r="T303" s="127"/>
      <c r="U303" s="30" t="s">
        <v>45</v>
      </c>
      <c r="V303" s="128">
        <v>0.299</v>
      </c>
      <c r="W303" s="128">
        <f>$V$303*$K$303</f>
        <v>55.476459999999996</v>
      </c>
      <c r="X303" s="128">
        <v>0</v>
      </c>
      <c r="Y303" s="128">
        <f>$X$303*$K$303</f>
        <v>0</v>
      </c>
      <c r="Z303" s="128">
        <v>0</v>
      </c>
      <c r="AA303" s="128">
        <f>$Z$303*$K$303</f>
        <v>0</v>
      </c>
      <c r="AB303" s="129"/>
      <c r="AR303" s="7" t="s">
        <v>144</v>
      </c>
      <c r="AT303" s="7" t="s">
        <v>140</v>
      </c>
      <c r="AU303" s="7" t="s">
        <v>95</v>
      </c>
      <c r="AY303" s="7" t="s">
        <v>139</v>
      </c>
      <c r="BE303" s="82">
        <f>IF($U$303="základní",$N$303,0)</f>
        <v>14843.2</v>
      </c>
      <c r="BF303" s="82">
        <f>IF($U$303="snížená",$N$303,0)</f>
        <v>0</v>
      </c>
      <c r="BG303" s="82">
        <f>IF($U$303="zákl. přenesená",$N$303,0)</f>
        <v>0</v>
      </c>
      <c r="BH303" s="82">
        <f>IF($U$303="sníž. přenesená",$N$303,0)</f>
        <v>0</v>
      </c>
      <c r="BI303" s="82">
        <f>IF($U$303="nulová",$N$303,0)</f>
        <v>0</v>
      </c>
      <c r="BJ303" s="7" t="s">
        <v>21</v>
      </c>
      <c r="BK303" s="82">
        <f>ROUND($L$303*$K$303,2)</f>
        <v>14843.2</v>
      </c>
      <c r="BL303" s="7" t="s">
        <v>144</v>
      </c>
    </row>
    <row r="304" spans="2:51" s="7" customFormat="1" ht="15.75" customHeight="1">
      <c r="B304" s="130"/>
      <c r="E304" s="131"/>
      <c r="F304" s="203" t="s">
        <v>324</v>
      </c>
      <c r="G304" s="204"/>
      <c r="H304" s="204"/>
      <c r="I304" s="204"/>
      <c r="K304" s="132">
        <v>5.4</v>
      </c>
      <c r="R304" s="133"/>
      <c r="T304" s="134"/>
      <c r="AB304" s="135"/>
      <c r="AT304" s="131" t="s">
        <v>146</v>
      </c>
      <c r="AU304" s="131" t="s">
        <v>95</v>
      </c>
      <c r="AV304" s="131" t="s">
        <v>95</v>
      </c>
      <c r="AW304" s="131" t="s">
        <v>102</v>
      </c>
      <c r="AX304" s="131" t="s">
        <v>80</v>
      </c>
      <c r="AY304" s="131" t="s">
        <v>139</v>
      </c>
    </row>
    <row r="305" spans="2:51" s="7" customFormat="1" ht="15.75" customHeight="1">
      <c r="B305" s="130"/>
      <c r="E305" s="131"/>
      <c r="F305" s="203" t="s">
        <v>325</v>
      </c>
      <c r="G305" s="204"/>
      <c r="H305" s="204"/>
      <c r="I305" s="204"/>
      <c r="K305" s="132">
        <v>13.66</v>
      </c>
      <c r="R305" s="133"/>
      <c r="T305" s="134"/>
      <c r="AB305" s="135"/>
      <c r="AT305" s="131" t="s">
        <v>146</v>
      </c>
      <c r="AU305" s="131" t="s">
        <v>95</v>
      </c>
      <c r="AV305" s="131" t="s">
        <v>95</v>
      </c>
      <c r="AW305" s="131" t="s">
        <v>102</v>
      </c>
      <c r="AX305" s="131" t="s">
        <v>80</v>
      </c>
      <c r="AY305" s="131" t="s">
        <v>139</v>
      </c>
    </row>
    <row r="306" spans="2:51" s="7" customFormat="1" ht="15.75" customHeight="1">
      <c r="B306" s="130"/>
      <c r="E306" s="131"/>
      <c r="F306" s="203" t="s">
        <v>326</v>
      </c>
      <c r="G306" s="204"/>
      <c r="H306" s="204"/>
      <c r="I306" s="204"/>
      <c r="K306" s="132">
        <v>12.58</v>
      </c>
      <c r="R306" s="133"/>
      <c r="T306" s="134"/>
      <c r="AB306" s="135"/>
      <c r="AT306" s="131" t="s">
        <v>146</v>
      </c>
      <c r="AU306" s="131" t="s">
        <v>95</v>
      </c>
      <c r="AV306" s="131" t="s">
        <v>95</v>
      </c>
      <c r="AW306" s="131" t="s">
        <v>102</v>
      </c>
      <c r="AX306" s="131" t="s">
        <v>80</v>
      </c>
      <c r="AY306" s="131" t="s">
        <v>139</v>
      </c>
    </row>
    <row r="307" spans="2:51" s="7" customFormat="1" ht="15.75" customHeight="1">
      <c r="B307" s="130"/>
      <c r="E307" s="131"/>
      <c r="F307" s="203" t="s">
        <v>327</v>
      </c>
      <c r="G307" s="204"/>
      <c r="H307" s="204"/>
      <c r="I307" s="204"/>
      <c r="K307" s="132">
        <v>13.66</v>
      </c>
      <c r="R307" s="133"/>
      <c r="T307" s="134"/>
      <c r="AB307" s="135"/>
      <c r="AT307" s="131" t="s">
        <v>146</v>
      </c>
      <c r="AU307" s="131" t="s">
        <v>95</v>
      </c>
      <c r="AV307" s="131" t="s">
        <v>95</v>
      </c>
      <c r="AW307" s="131" t="s">
        <v>102</v>
      </c>
      <c r="AX307" s="131" t="s">
        <v>80</v>
      </c>
      <c r="AY307" s="131" t="s">
        <v>139</v>
      </c>
    </row>
    <row r="308" spans="2:51" s="7" customFormat="1" ht="15.75" customHeight="1">
      <c r="B308" s="130"/>
      <c r="E308" s="131"/>
      <c r="F308" s="203" t="s">
        <v>328</v>
      </c>
      <c r="G308" s="204"/>
      <c r="H308" s="204"/>
      <c r="I308" s="204"/>
      <c r="K308" s="132">
        <v>13.66</v>
      </c>
      <c r="R308" s="133"/>
      <c r="T308" s="134"/>
      <c r="AB308" s="135"/>
      <c r="AT308" s="131" t="s">
        <v>146</v>
      </c>
      <c r="AU308" s="131" t="s">
        <v>95</v>
      </c>
      <c r="AV308" s="131" t="s">
        <v>95</v>
      </c>
      <c r="AW308" s="131" t="s">
        <v>102</v>
      </c>
      <c r="AX308" s="131" t="s">
        <v>80</v>
      </c>
      <c r="AY308" s="131" t="s">
        <v>139</v>
      </c>
    </row>
    <row r="309" spans="2:51" s="7" customFormat="1" ht="15.75" customHeight="1">
      <c r="B309" s="130"/>
      <c r="E309" s="131"/>
      <c r="F309" s="203" t="s">
        <v>329</v>
      </c>
      <c r="G309" s="204"/>
      <c r="H309" s="204"/>
      <c r="I309" s="204"/>
      <c r="K309" s="132">
        <v>10.68</v>
      </c>
      <c r="R309" s="133"/>
      <c r="T309" s="134"/>
      <c r="AB309" s="135"/>
      <c r="AT309" s="131" t="s">
        <v>146</v>
      </c>
      <c r="AU309" s="131" t="s">
        <v>95</v>
      </c>
      <c r="AV309" s="131" t="s">
        <v>95</v>
      </c>
      <c r="AW309" s="131" t="s">
        <v>102</v>
      </c>
      <c r="AX309" s="131" t="s">
        <v>80</v>
      </c>
      <c r="AY309" s="131" t="s">
        <v>139</v>
      </c>
    </row>
    <row r="310" spans="2:51" s="7" customFormat="1" ht="15.75" customHeight="1">
      <c r="B310" s="130"/>
      <c r="E310" s="131"/>
      <c r="F310" s="203" t="s">
        <v>330</v>
      </c>
      <c r="G310" s="204"/>
      <c r="H310" s="204"/>
      <c r="I310" s="204"/>
      <c r="K310" s="132">
        <v>9.6</v>
      </c>
      <c r="R310" s="133"/>
      <c r="T310" s="134"/>
      <c r="AB310" s="135"/>
      <c r="AT310" s="131" t="s">
        <v>146</v>
      </c>
      <c r="AU310" s="131" t="s">
        <v>95</v>
      </c>
      <c r="AV310" s="131" t="s">
        <v>95</v>
      </c>
      <c r="AW310" s="131" t="s">
        <v>102</v>
      </c>
      <c r="AX310" s="131" t="s">
        <v>80</v>
      </c>
      <c r="AY310" s="131" t="s">
        <v>139</v>
      </c>
    </row>
    <row r="311" spans="2:51" s="7" customFormat="1" ht="15.75" customHeight="1">
      <c r="B311" s="130"/>
      <c r="E311" s="131"/>
      <c r="F311" s="203" t="s">
        <v>331</v>
      </c>
      <c r="G311" s="204"/>
      <c r="H311" s="204"/>
      <c r="I311" s="204"/>
      <c r="K311" s="132">
        <v>13.66</v>
      </c>
      <c r="R311" s="133"/>
      <c r="T311" s="134"/>
      <c r="AB311" s="135"/>
      <c r="AT311" s="131" t="s">
        <v>146</v>
      </c>
      <c r="AU311" s="131" t="s">
        <v>95</v>
      </c>
      <c r="AV311" s="131" t="s">
        <v>95</v>
      </c>
      <c r="AW311" s="131" t="s">
        <v>102</v>
      </c>
      <c r="AX311" s="131" t="s">
        <v>80</v>
      </c>
      <c r="AY311" s="131" t="s">
        <v>139</v>
      </c>
    </row>
    <row r="312" spans="2:51" s="7" customFormat="1" ht="15.75" customHeight="1">
      <c r="B312" s="130"/>
      <c r="E312" s="131"/>
      <c r="F312" s="203" t="s">
        <v>332</v>
      </c>
      <c r="G312" s="204"/>
      <c r="H312" s="204"/>
      <c r="I312" s="204"/>
      <c r="K312" s="132">
        <v>13.66</v>
      </c>
      <c r="R312" s="133"/>
      <c r="T312" s="134"/>
      <c r="AB312" s="135"/>
      <c r="AT312" s="131" t="s">
        <v>146</v>
      </c>
      <c r="AU312" s="131" t="s">
        <v>95</v>
      </c>
      <c r="AV312" s="131" t="s">
        <v>95</v>
      </c>
      <c r="AW312" s="131" t="s">
        <v>102</v>
      </c>
      <c r="AX312" s="131" t="s">
        <v>80</v>
      </c>
      <c r="AY312" s="131" t="s">
        <v>139</v>
      </c>
    </row>
    <row r="313" spans="2:51" s="7" customFormat="1" ht="15.75" customHeight="1">
      <c r="B313" s="130"/>
      <c r="E313" s="131"/>
      <c r="F313" s="203" t="s">
        <v>333</v>
      </c>
      <c r="G313" s="204"/>
      <c r="H313" s="204"/>
      <c r="I313" s="204"/>
      <c r="K313" s="132">
        <v>13.66</v>
      </c>
      <c r="R313" s="133"/>
      <c r="T313" s="134"/>
      <c r="AB313" s="135"/>
      <c r="AT313" s="131" t="s">
        <v>146</v>
      </c>
      <c r="AU313" s="131" t="s">
        <v>95</v>
      </c>
      <c r="AV313" s="131" t="s">
        <v>95</v>
      </c>
      <c r="AW313" s="131" t="s">
        <v>102</v>
      </c>
      <c r="AX313" s="131" t="s">
        <v>80</v>
      </c>
      <c r="AY313" s="131" t="s">
        <v>139</v>
      </c>
    </row>
    <row r="314" spans="2:51" s="7" customFormat="1" ht="15.75" customHeight="1">
      <c r="B314" s="130"/>
      <c r="E314" s="131"/>
      <c r="F314" s="203" t="s">
        <v>334</v>
      </c>
      <c r="G314" s="204"/>
      <c r="H314" s="204"/>
      <c r="I314" s="204"/>
      <c r="K314" s="132">
        <v>13.66</v>
      </c>
      <c r="R314" s="133"/>
      <c r="T314" s="134"/>
      <c r="AB314" s="135"/>
      <c r="AT314" s="131" t="s">
        <v>146</v>
      </c>
      <c r="AU314" s="131" t="s">
        <v>95</v>
      </c>
      <c r="AV314" s="131" t="s">
        <v>95</v>
      </c>
      <c r="AW314" s="131" t="s">
        <v>102</v>
      </c>
      <c r="AX314" s="131" t="s">
        <v>80</v>
      </c>
      <c r="AY314" s="131" t="s">
        <v>139</v>
      </c>
    </row>
    <row r="315" spans="2:51" s="7" customFormat="1" ht="15.75" customHeight="1">
      <c r="B315" s="130"/>
      <c r="E315" s="131"/>
      <c r="F315" s="203" t="s">
        <v>335</v>
      </c>
      <c r="G315" s="204"/>
      <c r="H315" s="204"/>
      <c r="I315" s="204"/>
      <c r="K315" s="132">
        <v>13.66</v>
      </c>
      <c r="R315" s="133"/>
      <c r="T315" s="134"/>
      <c r="AB315" s="135"/>
      <c r="AT315" s="131" t="s">
        <v>146</v>
      </c>
      <c r="AU315" s="131" t="s">
        <v>95</v>
      </c>
      <c r="AV315" s="131" t="s">
        <v>95</v>
      </c>
      <c r="AW315" s="131" t="s">
        <v>102</v>
      </c>
      <c r="AX315" s="131" t="s">
        <v>80</v>
      </c>
      <c r="AY315" s="131" t="s">
        <v>139</v>
      </c>
    </row>
    <row r="316" spans="2:51" s="7" customFormat="1" ht="15.75" customHeight="1">
      <c r="B316" s="130"/>
      <c r="E316" s="131"/>
      <c r="F316" s="203" t="s">
        <v>336</v>
      </c>
      <c r="G316" s="204"/>
      <c r="H316" s="204"/>
      <c r="I316" s="204"/>
      <c r="K316" s="132">
        <v>13.66</v>
      </c>
      <c r="R316" s="133"/>
      <c r="T316" s="134"/>
      <c r="AB316" s="135"/>
      <c r="AT316" s="131" t="s">
        <v>146</v>
      </c>
      <c r="AU316" s="131" t="s">
        <v>95</v>
      </c>
      <c r="AV316" s="131" t="s">
        <v>95</v>
      </c>
      <c r="AW316" s="131" t="s">
        <v>102</v>
      </c>
      <c r="AX316" s="131" t="s">
        <v>80</v>
      </c>
      <c r="AY316" s="131" t="s">
        <v>139</v>
      </c>
    </row>
    <row r="317" spans="2:51" s="7" customFormat="1" ht="15.75" customHeight="1">
      <c r="B317" s="130"/>
      <c r="E317" s="131"/>
      <c r="F317" s="203" t="s">
        <v>337</v>
      </c>
      <c r="G317" s="204"/>
      <c r="H317" s="204"/>
      <c r="I317" s="204"/>
      <c r="K317" s="132">
        <v>10.68</v>
      </c>
      <c r="R317" s="133"/>
      <c r="T317" s="134"/>
      <c r="AB317" s="135"/>
      <c r="AT317" s="131" t="s">
        <v>146</v>
      </c>
      <c r="AU317" s="131" t="s">
        <v>95</v>
      </c>
      <c r="AV317" s="131" t="s">
        <v>95</v>
      </c>
      <c r="AW317" s="131" t="s">
        <v>102</v>
      </c>
      <c r="AX317" s="131" t="s">
        <v>80</v>
      </c>
      <c r="AY317" s="131" t="s">
        <v>139</v>
      </c>
    </row>
    <row r="318" spans="2:51" s="7" customFormat="1" ht="15.75" customHeight="1">
      <c r="B318" s="130"/>
      <c r="E318" s="131"/>
      <c r="F318" s="203" t="s">
        <v>338</v>
      </c>
      <c r="G318" s="204"/>
      <c r="H318" s="204"/>
      <c r="I318" s="204"/>
      <c r="K318" s="132">
        <v>13.66</v>
      </c>
      <c r="R318" s="133"/>
      <c r="T318" s="134"/>
      <c r="AB318" s="135"/>
      <c r="AT318" s="131" t="s">
        <v>146</v>
      </c>
      <c r="AU318" s="131" t="s">
        <v>95</v>
      </c>
      <c r="AV318" s="131" t="s">
        <v>95</v>
      </c>
      <c r="AW318" s="131" t="s">
        <v>102</v>
      </c>
      <c r="AX318" s="131" t="s">
        <v>80</v>
      </c>
      <c r="AY318" s="131" t="s">
        <v>139</v>
      </c>
    </row>
    <row r="319" spans="2:51" s="7" customFormat="1" ht="15.75" customHeight="1">
      <c r="B319" s="136"/>
      <c r="E319" s="137"/>
      <c r="F319" s="205" t="s">
        <v>147</v>
      </c>
      <c r="G319" s="206"/>
      <c r="H319" s="206"/>
      <c r="I319" s="206"/>
      <c r="K319" s="138">
        <v>185.54</v>
      </c>
      <c r="R319" s="139"/>
      <c r="T319" s="140"/>
      <c r="AB319" s="141"/>
      <c r="AT319" s="137" t="s">
        <v>146</v>
      </c>
      <c r="AU319" s="137" t="s">
        <v>95</v>
      </c>
      <c r="AV319" s="137" t="s">
        <v>144</v>
      </c>
      <c r="AW319" s="137" t="s">
        <v>102</v>
      </c>
      <c r="AX319" s="137" t="s">
        <v>21</v>
      </c>
      <c r="AY319" s="137" t="s">
        <v>139</v>
      </c>
    </row>
    <row r="320" spans="2:64" s="7" customFormat="1" ht="39" customHeight="1">
      <c r="B320" s="23"/>
      <c r="C320" s="123" t="s">
        <v>339</v>
      </c>
      <c r="D320" s="123" t="s">
        <v>140</v>
      </c>
      <c r="E320" s="124" t="s">
        <v>340</v>
      </c>
      <c r="F320" s="199" t="s">
        <v>341</v>
      </c>
      <c r="G320" s="200"/>
      <c r="H320" s="200"/>
      <c r="I320" s="200"/>
      <c r="J320" s="125" t="s">
        <v>176</v>
      </c>
      <c r="K320" s="126">
        <v>43.87</v>
      </c>
      <c r="L320" s="201">
        <v>150</v>
      </c>
      <c r="M320" s="200"/>
      <c r="N320" s="202">
        <f>ROUND($L$320*$K$320,2)</f>
        <v>6580.5</v>
      </c>
      <c r="O320" s="200"/>
      <c r="P320" s="200"/>
      <c r="Q320" s="200"/>
      <c r="R320" s="24"/>
      <c r="T320" s="127"/>
      <c r="U320" s="30" t="s">
        <v>45</v>
      </c>
      <c r="V320" s="128">
        <v>1.587</v>
      </c>
      <c r="W320" s="128">
        <f>$V$320*$K$320</f>
        <v>69.62169</v>
      </c>
      <c r="X320" s="128">
        <v>0</v>
      </c>
      <c r="Y320" s="128">
        <f>$X$320*$K$320</f>
        <v>0</v>
      </c>
      <c r="Z320" s="128">
        <v>0</v>
      </c>
      <c r="AA320" s="128">
        <f>$Z$320*$K$320</f>
        <v>0</v>
      </c>
      <c r="AB320" s="129"/>
      <c r="AR320" s="7" t="s">
        <v>144</v>
      </c>
      <c r="AT320" s="7" t="s">
        <v>140</v>
      </c>
      <c r="AU320" s="7" t="s">
        <v>95</v>
      </c>
      <c r="AY320" s="7" t="s">
        <v>139</v>
      </c>
      <c r="BE320" s="82">
        <f>IF($U$320="základní",$N$320,0)</f>
        <v>6580.5</v>
      </c>
      <c r="BF320" s="82">
        <f>IF($U$320="snížená",$N$320,0)</f>
        <v>0</v>
      </c>
      <c r="BG320" s="82">
        <f>IF($U$320="zákl. přenesená",$N$320,0)</f>
        <v>0</v>
      </c>
      <c r="BH320" s="82">
        <f>IF($U$320="sníž. přenesená",$N$320,0)</f>
        <v>0</v>
      </c>
      <c r="BI320" s="82">
        <f>IF($U$320="nulová",$N$320,0)</f>
        <v>0</v>
      </c>
      <c r="BJ320" s="7" t="s">
        <v>21</v>
      </c>
      <c r="BK320" s="82">
        <f>ROUND($L$320*$K$320,2)</f>
        <v>6580.5</v>
      </c>
      <c r="BL320" s="7" t="s">
        <v>144</v>
      </c>
    </row>
    <row r="321" spans="2:51" s="7" customFormat="1" ht="15.75" customHeight="1">
      <c r="B321" s="130"/>
      <c r="E321" s="131"/>
      <c r="F321" s="203" t="s">
        <v>342</v>
      </c>
      <c r="G321" s="204"/>
      <c r="H321" s="204"/>
      <c r="I321" s="204"/>
      <c r="K321" s="132">
        <v>7.38</v>
      </c>
      <c r="R321" s="133"/>
      <c r="T321" s="134"/>
      <c r="AB321" s="135"/>
      <c r="AT321" s="131" t="s">
        <v>146</v>
      </c>
      <c r="AU321" s="131" t="s">
        <v>95</v>
      </c>
      <c r="AV321" s="131" t="s">
        <v>95</v>
      </c>
      <c r="AW321" s="131" t="s">
        <v>102</v>
      </c>
      <c r="AX321" s="131" t="s">
        <v>80</v>
      </c>
      <c r="AY321" s="131" t="s">
        <v>139</v>
      </c>
    </row>
    <row r="322" spans="2:51" s="7" customFormat="1" ht="15.75" customHeight="1">
      <c r="B322" s="130"/>
      <c r="E322" s="131"/>
      <c r="F322" s="203" t="s">
        <v>343</v>
      </c>
      <c r="G322" s="204"/>
      <c r="H322" s="204"/>
      <c r="I322" s="204"/>
      <c r="K322" s="132">
        <v>2.75</v>
      </c>
      <c r="R322" s="133"/>
      <c r="T322" s="134"/>
      <c r="AB322" s="135"/>
      <c r="AT322" s="131" t="s">
        <v>146</v>
      </c>
      <c r="AU322" s="131" t="s">
        <v>95</v>
      </c>
      <c r="AV322" s="131" t="s">
        <v>95</v>
      </c>
      <c r="AW322" s="131" t="s">
        <v>102</v>
      </c>
      <c r="AX322" s="131" t="s">
        <v>80</v>
      </c>
      <c r="AY322" s="131" t="s">
        <v>139</v>
      </c>
    </row>
    <row r="323" spans="2:51" s="7" customFormat="1" ht="15.75" customHeight="1">
      <c r="B323" s="130"/>
      <c r="E323" s="131"/>
      <c r="F323" s="203" t="s">
        <v>344</v>
      </c>
      <c r="G323" s="204"/>
      <c r="H323" s="204"/>
      <c r="I323" s="204"/>
      <c r="K323" s="132">
        <v>2.35</v>
      </c>
      <c r="R323" s="133"/>
      <c r="T323" s="134"/>
      <c r="AB323" s="135"/>
      <c r="AT323" s="131" t="s">
        <v>146</v>
      </c>
      <c r="AU323" s="131" t="s">
        <v>95</v>
      </c>
      <c r="AV323" s="131" t="s">
        <v>95</v>
      </c>
      <c r="AW323" s="131" t="s">
        <v>102</v>
      </c>
      <c r="AX323" s="131" t="s">
        <v>80</v>
      </c>
      <c r="AY323" s="131" t="s">
        <v>139</v>
      </c>
    </row>
    <row r="324" spans="2:51" s="7" customFormat="1" ht="15.75" customHeight="1">
      <c r="B324" s="130"/>
      <c r="E324" s="131"/>
      <c r="F324" s="203" t="s">
        <v>345</v>
      </c>
      <c r="G324" s="204"/>
      <c r="H324" s="204"/>
      <c r="I324" s="204"/>
      <c r="K324" s="132">
        <v>2.75</v>
      </c>
      <c r="R324" s="133"/>
      <c r="T324" s="134"/>
      <c r="AB324" s="135"/>
      <c r="AT324" s="131" t="s">
        <v>146</v>
      </c>
      <c r="AU324" s="131" t="s">
        <v>95</v>
      </c>
      <c r="AV324" s="131" t="s">
        <v>95</v>
      </c>
      <c r="AW324" s="131" t="s">
        <v>102</v>
      </c>
      <c r="AX324" s="131" t="s">
        <v>80</v>
      </c>
      <c r="AY324" s="131" t="s">
        <v>139</v>
      </c>
    </row>
    <row r="325" spans="2:51" s="7" customFormat="1" ht="15.75" customHeight="1">
      <c r="B325" s="130"/>
      <c r="E325" s="131"/>
      <c r="F325" s="203" t="s">
        <v>346</v>
      </c>
      <c r="G325" s="204"/>
      <c r="H325" s="204"/>
      <c r="I325" s="204"/>
      <c r="K325" s="132">
        <v>2.75</v>
      </c>
      <c r="R325" s="133"/>
      <c r="T325" s="134"/>
      <c r="AB325" s="135"/>
      <c r="AT325" s="131" t="s">
        <v>146</v>
      </c>
      <c r="AU325" s="131" t="s">
        <v>95</v>
      </c>
      <c r="AV325" s="131" t="s">
        <v>95</v>
      </c>
      <c r="AW325" s="131" t="s">
        <v>102</v>
      </c>
      <c r="AX325" s="131" t="s">
        <v>80</v>
      </c>
      <c r="AY325" s="131" t="s">
        <v>139</v>
      </c>
    </row>
    <row r="326" spans="2:51" s="7" customFormat="1" ht="15.75" customHeight="1">
      <c r="B326" s="130"/>
      <c r="E326" s="131"/>
      <c r="F326" s="203" t="s">
        <v>347</v>
      </c>
      <c r="G326" s="204"/>
      <c r="H326" s="204"/>
      <c r="I326" s="204"/>
      <c r="K326" s="132">
        <v>2.35</v>
      </c>
      <c r="R326" s="133"/>
      <c r="T326" s="134"/>
      <c r="AB326" s="135"/>
      <c r="AT326" s="131" t="s">
        <v>146</v>
      </c>
      <c r="AU326" s="131" t="s">
        <v>95</v>
      </c>
      <c r="AV326" s="131" t="s">
        <v>95</v>
      </c>
      <c r="AW326" s="131" t="s">
        <v>102</v>
      </c>
      <c r="AX326" s="131" t="s">
        <v>80</v>
      </c>
      <c r="AY326" s="131" t="s">
        <v>139</v>
      </c>
    </row>
    <row r="327" spans="2:51" s="7" customFormat="1" ht="15.75" customHeight="1">
      <c r="B327" s="130"/>
      <c r="E327" s="131"/>
      <c r="F327" s="203" t="s">
        <v>348</v>
      </c>
      <c r="G327" s="204"/>
      <c r="H327" s="204"/>
      <c r="I327" s="204"/>
      <c r="K327" s="132">
        <v>1.94</v>
      </c>
      <c r="R327" s="133"/>
      <c r="T327" s="134"/>
      <c r="AB327" s="135"/>
      <c r="AT327" s="131" t="s">
        <v>146</v>
      </c>
      <c r="AU327" s="131" t="s">
        <v>95</v>
      </c>
      <c r="AV327" s="131" t="s">
        <v>95</v>
      </c>
      <c r="AW327" s="131" t="s">
        <v>102</v>
      </c>
      <c r="AX327" s="131" t="s">
        <v>80</v>
      </c>
      <c r="AY327" s="131" t="s">
        <v>139</v>
      </c>
    </row>
    <row r="328" spans="2:51" s="7" customFormat="1" ht="15.75" customHeight="1">
      <c r="B328" s="130"/>
      <c r="E328" s="131"/>
      <c r="F328" s="203" t="s">
        <v>349</v>
      </c>
      <c r="G328" s="204"/>
      <c r="H328" s="204"/>
      <c r="I328" s="204"/>
      <c r="K328" s="132">
        <v>2.75</v>
      </c>
      <c r="R328" s="133"/>
      <c r="T328" s="134"/>
      <c r="AB328" s="135"/>
      <c r="AT328" s="131" t="s">
        <v>146</v>
      </c>
      <c r="AU328" s="131" t="s">
        <v>95</v>
      </c>
      <c r="AV328" s="131" t="s">
        <v>95</v>
      </c>
      <c r="AW328" s="131" t="s">
        <v>102</v>
      </c>
      <c r="AX328" s="131" t="s">
        <v>80</v>
      </c>
      <c r="AY328" s="131" t="s">
        <v>139</v>
      </c>
    </row>
    <row r="329" spans="2:51" s="7" customFormat="1" ht="15.75" customHeight="1">
      <c r="B329" s="130"/>
      <c r="E329" s="131"/>
      <c r="F329" s="203" t="s">
        <v>350</v>
      </c>
      <c r="G329" s="204"/>
      <c r="H329" s="204"/>
      <c r="I329" s="204"/>
      <c r="K329" s="132">
        <v>2.75</v>
      </c>
      <c r="R329" s="133"/>
      <c r="T329" s="134"/>
      <c r="AB329" s="135"/>
      <c r="AT329" s="131" t="s">
        <v>146</v>
      </c>
      <c r="AU329" s="131" t="s">
        <v>95</v>
      </c>
      <c r="AV329" s="131" t="s">
        <v>95</v>
      </c>
      <c r="AW329" s="131" t="s">
        <v>102</v>
      </c>
      <c r="AX329" s="131" t="s">
        <v>80</v>
      </c>
      <c r="AY329" s="131" t="s">
        <v>139</v>
      </c>
    </row>
    <row r="330" spans="2:51" s="7" customFormat="1" ht="15.75" customHeight="1">
      <c r="B330" s="130"/>
      <c r="E330" s="131"/>
      <c r="F330" s="203" t="s">
        <v>351</v>
      </c>
      <c r="G330" s="204"/>
      <c r="H330" s="204"/>
      <c r="I330" s="204"/>
      <c r="K330" s="132">
        <v>2.75</v>
      </c>
      <c r="R330" s="133"/>
      <c r="T330" s="134"/>
      <c r="AB330" s="135"/>
      <c r="AT330" s="131" t="s">
        <v>146</v>
      </c>
      <c r="AU330" s="131" t="s">
        <v>95</v>
      </c>
      <c r="AV330" s="131" t="s">
        <v>95</v>
      </c>
      <c r="AW330" s="131" t="s">
        <v>102</v>
      </c>
      <c r="AX330" s="131" t="s">
        <v>80</v>
      </c>
      <c r="AY330" s="131" t="s">
        <v>139</v>
      </c>
    </row>
    <row r="331" spans="2:51" s="7" customFormat="1" ht="15.75" customHeight="1">
      <c r="B331" s="130"/>
      <c r="E331" s="131"/>
      <c r="F331" s="203" t="s">
        <v>352</v>
      </c>
      <c r="G331" s="204"/>
      <c r="H331" s="204"/>
      <c r="I331" s="204"/>
      <c r="K331" s="132">
        <v>2.75</v>
      </c>
      <c r="R331" s="133"/>
      <c r="T331" s="134"/>
      <c r="AB331" s="135"/>
      <c r="AT331" s="131" t="s">
        <v>146</v>
      </c>
      <c r="AU331" s="131" t="s">
        <v>95</v>
      </c>
      <c r="AV331" s="131" t="s">
        <v>95</v>
      </c>
      <c r="AW331" s="131" t="s">
        <v>102</v>
      </c>
      <c r="AX331" s="131" t="s">
        <v>80</v>
      </c>
      <c r="AY331" s="131" t="s">
        <v>139</v>
      </c>
    </row>
    <row r="332" spans="2:51" s="7" customFormat="1" ht="15.75" customHeight="1">
      <c r="B332" s="130"/>
      <c r="E332" s="131"/>
      <c r="F332" s="203" t="s">
        <v>353</v>
      </c>
      <c r="G332" s="204"/>
      <c r="H332" s="204"/>
      <c r="I332" s="204"/>
      <c r="K332" s="132">
        <v>2.75</v>
      </c>
      <c r="R332" s="133"/>
      <c r="T332" s="134"/>
      <c r="AB332" s="135"/>
      <c r="AT332" s="131" t="s">
        <v>146</v>
      </c>
      <c r="AU332" s="131" t="s">
        <v>95</v>
      </c>
      <c r="AV332" s="131" t="s">
        <v>95</v>
      </c>
      <c r="AW332" s="131" t="s">
        <v>102</v>
      </c>
      <c r="AX332" s="131" t="s">
        <v>80</v>
      </c>
      <c r="AY332" s="131" t="s">
        <v>139</v>
      </c>
    </row>
    <row r="333" spans="2:51" s="7" customFormat="1" ht="15.75" customHeight="1">
      <c r="B333" s="130"/>
      <c r="E333" s="131"/>
      <c r="F333" s="203" t="s">
        <v>354</v>
      </c>
      <c r="G333" s="204"/>
      <c r="H333" s="204"/>
      <c r="I333" s="204"/>
      <c r="K333" s="132">
        <v>2.75</v>
      </c>
      <c r="R333" s="133"/>
      <c r="T333" s="134"/>
      <c r="AB333" s="135"/>
      <c r="AT333" s="131" t="s">
        <v>146</v>
      </c>
      <c r="AU333" s="131" t="s">
        <v>95</v>
      </c>
      <c r="AV333" s="131" t="s">
        <v>95</v>
      </c>
      <c r="AW333" s="131" t="s">
        <v>102</v>
      </c>
      <c r="AX333" s="131" t="s">
        <v>80</v>
      </c>
      <c r="AY333" s="131" t="s">
        <v>139</v>
      </c>
    </row>
    <row r="334" spans="2:51" s="7" customFormat="1" ht="15.75" customHeight="1">
      <c r="B334" s="130"/>
      <c r="E334" s="131"/>
      <c r="F334" s="203" t="s">
        <v>355</v>
      </c>
      <c r="G334" s="204"/>
      <c r="H334" s="204"/>
      <c r="I334" s="204"/>
      <c r="K334" s="132">
        <v>2.35</v>
      </c>
      <c r="R334" s="133"/>
      <c r="T334" s="134"/>
      <c r="AB334" s="135"/>
      <c r="AT334" s="131" t="s">
        <v>146</v>
      </c>
      <c r="AU334" s="131" t="s">
        <v>95</v>
      </c>
      <c r="AV334" s="131" t="s">
        <v>95</v>
      </c>
      <c r="AW334" s="131" t="s">
        <v>102</v>
      </c>
      <c r="AX334" s="131" t="s">
        <v>80</v>
      </c>
      <c r="AY334" s="131" t="s">
        <v>139</v>
      </c>
    </row>
    <row r="335" spans="2:51" s="7" customFormat="1" ht="15.75" customHeight="1">
      <c r="B335" s="130"/>
      <c r="E335" s="131"/>
      <c r="F335" s="203" t="s">
        <v>356</v>
      </c>
      <c r="G335" s="204"/>
      <c r="H335" s="204"/>
      <c r="I335" s="204"/>
      <c r="K335" s="132">
        <v>2.75</v>
      </c>
      <c r="R335" s="133"/>
      <c r="T335" s="134"/>
      <c r="AB335" s="135"/>
      <c r="AT335" s="131" t="s">
        <v>146</v>
      </c>
      <c r="AU335" s="131" t="s">
        <v>95</v>
      </c>
      <c r="AV335" s="131" t="s">
        <v>95</v>
      </c>
      <c r="AW335" s="131" t="s">
        <v>102</v>
      </c>
      <c r="AX335" s="131" t="s">
        <v>80</v>
      </c>
      <c r="AY335" s="131" t="s">
        <v>139</v>
      </c>
    </row>
    <row r="336" spans="2:51" s="7" customFormat="1" ht="15.75" customHeight="1">
      <c r="B336" s="136"/>
      <c r="E336" s="137"/>
      <c r="F336" s="205" t="s">
        <v>147</v>
      </c>
      <c r="G336" s="206"/>
      <c r="H336" s="206"/>
      <c r="I336" s="206"/>
      <c r="K336" s="138">
        <v>43.87</v>
      </c>
      <c r="R336" s="139"/>
      <c r="T336" s="140"/>
      <c r="AB336" s="141"/>
      <c r="AT336" s="137" t="s">
        <v>146</v>
      </c>
      <c r="AU336" s="137" t="s">
        <v>95</v>
      </c>
      <c r="AV336" s="137" t="s">
        <v>144</v>
      </c>
      <c r="AW336" s="137" t="s">
        <v>102</v>
      </c>
      <c r="AX336" s="137" t="s">
        <v>21</v>
      </c>
      <c r="AY336" s="137" t="s">
        <v>139</v>
      </c>
    </row>
    <row r="337" spans="2:64" s="7" customFormat="1" ht="15.75" customHeight="1">
      <c r="B337" s="23"/>
      <c r="C337" s="142" t="s">
        <v>357</v>
      </c>
      <c r="D337" s="142" t="s">
        <v>358</v>
      </c>
      <c r="E337" s="143" t="s">
        <v>359</v>
      </c>
      <c r="F337" s="207" t="s">
        <v>360</v>
      </c>
      <c r="G337" s="208"/>
      <c r="H337" s="208"/>
      <c r="I337" s="208"/>
      <c r="J337" s="144" t="s">
        <v>361</v>
      </c>
      <c r="K337" s="145">
        <v>86.4</v>
      </c>
      <c r="L337" s="209">
        <v>250</v>
      </c>
      <c r="M337" s="208"/>
      <c r="N337" s="210">
        <f>ROUND($L$337*$K$337,2)</f>
        <v>21600</v>
      </c>
      <c r="O337" s="200"/>
      <c r="P337" s="200"/>
      <c r="Q337" s="200"/>
      <c r="R337" s="24"/>
      <c r="T337" s="127"/>
      <c r="U337" s="30" t="s">
        <v>45</v>
      </c>
      <c r="V337" s="128">
        <v>0</v>
      </c>
      <c r="W337" s="128">
        <f>$V$337*$K$337</f>
        <v>0</v>
      </c>
      <c r="X337" s="128">
        <v>1</v>
      </c>
      <c r="Y337" s="128">
        <f>$X$337*$K$337</f>
        <v>86.4</v>
      </c>
      <c r="Z337" s="128">
        <v>0</v>
      </c>
      <c r="AA337" s="128">
        <f>$Z$337*$K$337</f>
        <v>0</v>
      </c>
      <c r="AB337" s="129"/>
      <c r="AR337" s="7" t="s">
        <v>173</v>
      </c>
      <c r="AT337" s="7" t="s">
        <v>358</v>
      </c>
      <c r="AU337" s="7" t="s">
        <v>95</v>
      </c>
      <c r="AY337" s="7" t="s">
        <v>139</v>
      </c>
      <c r="BE337" s="82">
        <f>IF($U$337="základní",$N$337,0)</f>
        <v>21600</v>
      </c>
      <c r="BF337" s="82">
        <f>IF($U$337="snížená",$N$337,0)</f>
        <v>0</v>
      </c>
      <c r="BG337" s="82">
        <f>IF($U$337="zákl. přenesená",$N$337,0)</f>
        <v>0</v>
      </c>
      <c r="BH337" s="82">
        <f>IF($U$337="sníž. přenesená",$N$337,0)</f>
        <v>0</v>
      </c>
      <c r="BI337" s="82">
        <f>IF($U$337="nulová",$N$337,0)</f>
        <v>0</v>
      </c>
      <c r="BJ337" s="7" t="s">
        <v>21</v>
      </c>
      <c r="BK337" s="82">
        <f>ROUND($L$337*$K$337,2)</f>
        <v>21600</v>
      </c>
      <c r="BL337" s="7" t="s">
        <v>144</v>
      </c>
    </row>
    <row r="338" spans="2:51" s="7" customFormat="1" ht="15.75" customHeight="1">
      <c r="B338" s="130"/>
      <c r="E338" s="131"/>
      <c r="F338" s="203" t="s">
        <v>362</v>
      </c>
      <c r="G338" s="204"/>
      <c r="H338" s="204"/>
      <c r="I338" s="204"/>
      <c r="K338" s="132">
        <v>14.535</v>
      </c>
      <c r="R338" s="133"/>
      <c r="T338" s="134"/>
      <c r="AB338" s="135"/>
      <c r="AT338" s="131" t="s">
        <v>146</v>
      </c>
      <c r="AU338" s="131" t="s">
        <v>95</v>
      </c>
      <c r="AV338" s="131" t="s">
        <v>95</v>
      </c>
      <c r="AW338" s="131" t="s">
        <v>102</v>
      </c>
      <c r="AX338" s="131" t="s">
        <v>80</v>
      </c>
      <c r="AY338" s="131" t="s">
        <v>139</v>
      </c>
    </row>
    <row r="339" spans="2:51" s="7" customFormat="1" ht="15.75" customHeight="1">
      <c r="B339" s="130"/>
      <c r="E339" s="131"/>
      <c r="F339" s="203" t="s">
        <v>363</v>
      </c>
      <c r="G339" s="204"/>
      <c r="H339" s="204"/>
      <c r="I339" s="204"/>
      <c r="K339" s="132">
        <v>5.416</v>
      </c>
      <c r="R339" s="133"/>
      <c r="T339" s="134"/>
      <c r="AB339" s="135"/>
      <c r="AT339" s="131" t="s">
        <v>146</v>
      </c>
      <c r="AU339" s="131" t="s">
        <v>95</v>
      </c>
      <c r="AV339" s="131" t="s">
        <v>95</v>
      </c>
      <c r="AW339" s="131" t="s">
        <v>102</v>
      </c>
      <c r="AX339" s="131" t="s">
        <v>80</v>
      </c>
      <c r="AY339" s="131" t="s">
        <v>139</v>
      </c>
    </row>
    <row r="340" spans="2:51" s="7" customFormat="1" ht="15.75" customHeight="1">
      <c r="B340" s="130"/>
      <c r="E340" s="131"/>
      <c r="F340" s="203" t="s">
        <v>364</v>
      </c>
      <c r="G340" s="204"/>
      <c r="H340" s="204"/>
      <c r="I340" s="204"/>
      <c r="K340" s="132">
        <v>4.628</v>
      </c>
      <c r="R340" s="133"/>
      <c r="T340" s="134"/>
      <c r="AB340" s="135"/>
      <c r="AT340" s="131" t="s">
        <v>146</v>
      </c>
      <c r="AU340" s="131" t="s">
        <v>95</v>
      </c>
      <c r="AV340" s="131" t="s">
        <v>95</v>
      </c>
      <c r="AW340" s="131" t="s">
        <v>102</v>
      </c>
      <c r="AX340" s="131" t="s">
        <v>80</v>
      </c>
      <c r="AY340" s="131" t="s">
        <v>139</v>
      </c>
    </row>
    <row r="341" spans="2:51" s="7" customFormat="1" ht="15.75" customHeight="1">
      <c r="B341" s="130"/>
      <c r="E341" s="131"/>
      <c r="F341" s="203" t="s">
        <v>365</v>
      </c>
      <c r="G341" s="204"/>
      <c r="H341" s="204"/>
      <c r="I341" s="204"/>
      <c r="K341" s="132">
        <v>5.416</v>
      </c>
      <c r="R341" s="133"/>
      <c r="T341" s="134"/>
      <c r="AB341" s="135"/>
      <c r="AT341" s="131" t="s">
        <v>146</v>
      </c>
      <c r="AU341" s="131" t="s">
        <v>95</v>
      </c>
      <c r="AV341" s="131" t="s">
        <v>95</v>
      </c>
      <c r="AW341" s="131" t="s">
        <v>102</v>
      </c>
      <c r="AX341" s="131" t="s">
        <v>80</v>
      </c>
      <c r="AY341" s="131" t="s">
        <v>139</v>
      </c>
    </row>
    <row r="342" spans="2:51" s="7" customFormat="1" ht="15.75" customHeight="1">
      <c r="B342" s="130"/>
      <c r="E342" s="131"/>
      <c r="F342" s="203" t="s">
        <v>366</v>
      </c>
      <c r="G342" s="204"/>
      <c r="H342" s="204"/>
      <c r="I342" s="204"/>
      <c r="K342" s="132">
        <v>5.416</v>
      </c>
      <c r="R342" s="133"/>
      <c r="T342" s="134"/>
      <c r="AB342" s="135"/>
      <c r="AT342" s="131" t="s">
        <v>146</v>
      </c>
      <c r="AU342" s="131" t="s">
        <v>95</v>
      </c>
      <c r="AV342" s="131" t="s">
        <v>95</v>
      </c>
      <c r="AW342" s="131" t="s">
        <v>102</v>
      </c>
      <c r="AX342" s="131" t="s">
        <v>80</v>
      </c>
      <c r="AY342" s="131" t="s">
        <v>139</v>
      </c>
    </row>
    <row r="343" spans="2:51" s="7" customFormat="1" ht="15.75" customHeight="1">
      <c r="B343" s="130"/>
      <c r="E343" s="131"/>
      <c r="F343" s="203" t="s">
        <v>367</v>
      </c>
      <c r="G343" s="204"/>
      <c r="H343" s="204"/>
      <c r="I343" s="204"/>
      <c r="K343" s="132">
        <v>4.628</v>
      </c>
      <c r="R343" s="133"/>
      <c r="T343" s="134"/>
      <c r="AB343" s="135"/>
      <c r="AT343" s="131" t="s">
        <v>146</v>
      </c>
      <c r="AU343" s="131" t="s">
        <v>95</v>
      </c>
      <c r="AV343" s="131" t="s">
        <v>95</v>
      </c>
      <c r="AW343" s="131" t="s">
        <v>102</v>
      </c>
      <c r="AX343" s="131" t="s">
        <v>80</v>
      </c>
      <c r="AY343" s="131" t="s">
        <v>139</v>
      </c>
    </row>
    <row r="344" spans="2:51" s="7" customFormat="1" ht="15.75" customHeight="1">
      <c r="B344" s="130"/>
      <c r="E344" s="131"/>
      <c r="F344" s="203" t="s">
        <v>368</v>
      </c>
      <c r="G344" s="204"/>
      <c r="H344" s="204"/>
      <c r="I344" s="204"/>
      <c r="K344" s="132">
        <v>3.821</v>
      </c>
      <c r="R344" s="133"/>
      <c r="T344" s="134"/>
      <c r="AB344" s="135"/>
      <c r="AT344" s="131" t="s">
        <v>146</v>
      </c>
      <c r="AU344" s="131" t="s">
        <v>95</v>
      </c>
      <c r="AV344" s="131" t="s">
        <v>95</v>
      </c>
      <c r="AW344" s="131" t="s">
        <v>102</v>
      </c>
      <c r="AX344" s="131" t="s">
        <v>80</v>
      </c>
      <c r="AY344" s="131" t="s">
        <v>139</v>
      </c>
    </row>
    <row r="345" spans="2:51" s="7" customFormat="1" ht="15.75" customHeight="1">
      <c r="B345" s="130"/>
      <c r="E345" s="131"/>
      <c r="F345" s="203" t="s">
        <v>369</v>
      </c>
      <c r="G345" s="204"/>
      <c r="H345" s="204"/>
      <c r="I345" s="204"/>
      <c r="K345" s="132">
        <v>5.416</v>
      </c>
      <c r="R345" s="133"/>
      <c r="T345" s="134"/>
      <c r="AB345" s="135"/>
      <c r="AT345" s="131" t="s">
        <v>146</v>
      </c>
      <c r="AU345" s="131" t="s">
        <v>95</v>
      </c>
      <c r="AV345" s="131" t="s">
        <v>95</v>
      </c>
      <c r="AW345" s="131" t="s">
        <v>102</v>
      </c>
      <c r="AX345" s="131" t="s">
        <v>80</v>
      </c>
      <c r="AY345" s="131" t="s">
        <v>139</v>
      </c>
    </row>
    <row r="346" spans="2:51" s="7" customFormat="1" ht="15.75" customHeight="1">
      <c r="B346" s="130"/>
      <c r="E346" s="131"/>
      <c r="F346" s="203" t="s">
        <v>370</v>
      </c>
      <c r="G346" s="204"/>
      <c r="H346" s="204"/>
      <c r="I346" s="204"/>
      <c r="K346" s="132">
        <v>5.416</v>
      </c>
      <c r="R346" s="133"/>
      <c r="T346" s="134"/>
      <c r="AB346" s="135"/>
      <c r="AT346" s="131" t="s">
        <v>146</v>
      </c>
      <c r="AU346" s="131" t="s">
        <v>95</v>
      </c>
      <c r="AV346" s="131" t="s">
        <v>95</v>
      </c>
      <c r="AW346" s="131" t="s">
        <v>102</v>
      </c>
      <c r="AX346" s="131" t="s">
        <v>80</v>
      </c>
      <c r="AY346" s="131" t="s">
        <v>139</v>
      </c>
    </row>
    <row r="347" spans="2:51" s="7" customFormat="1" ht="15.75" customHeight="1">
      <c r="B347" s="130"/>
      <c r="E347" s="131"/>
      <c r="F347" s="203" t="s">
        <v>371</v>
      </c>
      <c r="G347" s="204"/>
      <c r="H347" s="204"/>
      <c r="I347" s="204"/>
      <c r="K347" s="132">
        <v>5.416</v>
      </c>
      <c r="R347" s="133"/>
      <c r="T347" s="134"/>
      <c r="AB347" s="135"/>
      <c r="AT347" s="131" t="s">
        <v>146</v>
      </c>
      <c r="AU347" s="131" t="s">
        <v>95</v>
      </c>
      <c r="AV347" s="131" t="s">
        <v>95</v>
      </c>
      <c r="AW347" s="131" t="s">
        <v>102</v>
      </c>
      <c r="AX347" s="131" t="s">
        <v>80</v>
      </c>
      <c r="AY347" s="131" t="s">
        <v>139</v>
      </c>
    </row>
    <row r="348" spans="2:51" s="7" customFormat="1" ht="15.75" customHeight="1">
      <c r="B348" s="130"/>
      <c r="E348" s="131"/>
      <c r="F348" s="203" t="s">
        <v>372</v>
      </c>
      <c r="G348" s="204"/>
      <c r="H348" s="204"/>
      <c r="I348" s="204"/>
      <c r="K348" s="132">
        <v>5.416</v>
      </c>
      <c r="R348" s="133"/>
      <c r="T348" s="134"/>
      <c r="AB348" s="135"/>
      <c r="AT348" s="131" t="s">
        <v>146</v>
      </c>
      <c r="AU348" s="131" t="s">
        <v>95</v>
      </c>
      <c r="AV348" s="131" t="s">
        <v>95</v>
      </c>
      <c r="AW348" s="131" t="s">
        <v>102</v>
      </c>
      <c r="AX348" s="131" t="s">
        <v>80</v>
      </c>
      <c r="AY348" s="131" t="s">
        <v>139</v>
      </c>
    </row>
    <row r="349" spans="2:51" s="7" customFormat="1" ht="15.75" customHeight="1">
      <c r="B349" s="130"/>
      <c r="E349" s="131"/>
      <c r="F349" s="203" t="s">
        <v>373</v>
      </c>
      <c r="G349" s="204"/>
      <c r="H349" s="204"/>
      <c r="I349" s="204"/>
      <c r="K349" s="132">
        <v>5.416</v>
      </c>
      <c r="R349" s="133"/>
      <c r="T349" s="134"/>
      <c r="AB349" s="135"/>
      <c r="AT349" s="131" t="s">
        <v>146</v>
      </c>
      <c r="AU349" s="131" t="s">
        <v>95</v>
      </c>
      <c r="AV349" s="131" t="s">
        <v>95</v>
      </c>
      <c r="AW349" s="131" t="s">
        <v>102</v>
      </c>
      <c r="AX349" s="131" t="s">
        <v>80</v>
      </c>
      <c r="AY349" s="131" t="s">
        <v>139</v>
      </c>
    </row>
    <row r="350" spans="2:51" s="7" customFormat="1" ht="15.75" customHeight="1">
      <c r="B350" s="130"/>
      <c r="E350" s="131"/>
      <c r="F350" s="203" t="s">
        <v>374</v>
      </c>
      <c r="G350" s="204"/>
      <c r="H350" s="204"/>
      <c r="I350" s="204"/>
      <c r="K350" s="132">
        <v>5.416</v>
      </c>
      <c r="R350" s="133"/>
      <c r="T350" s="134"/>
      <c r="AB350" s="135"/>
      <c r="AT350" s="131" t="s">
        <v>146</v>
      </c>
      <c r="AU350" s="131" t="s">
        <v>95</v>
      </c>
      <c r="AV350" s="131" t="s">
        <v>95</v>
      </c>
      <c r="AW350" s="131" t="s">
        <v>102</v>
      </c>
      <c r="AX350" s="131" t="s">
        <v>80</v>
      </c>
      <c r="AY350" s="131" t="s">
        <v>139</v>
      </c>
    </row>
    <row r="351" spans="2:51" s="7" customFormat="1" ht="15.75" customHeight="1">
      <c r="B351" s="130"/>
      <c r="E351" s="131"/>
      <c r="F351" s="203" t="s">
        <v>375</v>
      </c>
      <c r="G351" s="204"/>
      <c r="H351" s="204"/>
      <c r="I351" s="204"/>
      <c r="K351" s="132">
        <v>4.628</v>
      </c>
      <c r="R351" s="133"/>
      <c r="T351" s="134"/>
      <c r="AB351" s="135"/>
      <c r="AT351" s="131" t="s">
        <v>146</v>
      </c>
      <c r="AU351" s="131" t="s">
        <v>95</v>
      </c>
      <c r="AV351" s="131" t="s">
        <v>95</v>
      </c>
      <c r="AW351" s="131" t="s">
        <v>102</v>
      </c>
      <c r="AX351" s="131" t="s">
        <v>80</v>
      </c>
      <c r="AY351" s="131" t="s">
        <v>139</v>
      </c>
    </row>
    <row r="352" spans="2:51" s="7" customFormat="1" ht="15.75" customHeight="1">
      <c r="B352" s="130"/>
      <c r="E352" s="131"/>
      <c r="F352" s="203" t="s">
        <v>376</v>
      </c>
      <c r="G352" s="204"/>
      <c r="H352" s="204"/>
      <c r="I352" s="204"/>
      <c r="K352" s="132">
        <v>5.416</v>
      </c>
      <c r="R352" s="133"/>
      <c r="T352" s="134"/>
      <c r="AB352" s="135"/>
      <c r="AT352" s="131" t="s">
        <v>146</v>
      </c>
      <c r="AU352" s="131" t="s">
        <v>95</v>
      </c>
      <c r="AV352" s="131" t="s">
        <v>95</v>
      </c>
      <c r="AW352" s="131" t="s">
        <v>102</v>
      </c>
      <c r="AX352" s="131" t="s">
        <v>80</v>
      </c>
      <c r="AY352" s="131" t="s">
        <v>139</v>
      </c>
    </row>
    <row r="353" spans="2:51" s="7" customFormat="1" ht="15.75" customHeight="1">
      <c r="B353" s="136"/>
      <c r="E353" s="137"/>
      <c r="F353" s="205" t="s">
        <v>147</v>
      </c>
      <c r="G353" s="206"/>
      <c r="H353" s="206"/>
      <c r="I353" s="206"/>
      <c r="K353" s="138">
        <v>86.4</v>
      </c>
      <c r="R353" s="139"/>
      <c r="T353" s="140"/>
      <c r="AB353" s="141"/>
      <c r="AT353" s="137" t="s">
        <v>146</v>
      </c>
      <c r="AU353" s="137" t="s">
        <v>95</v>
      </c>
      <c r="AV353" s="137" t="s">
        <v>144</v>
      </c>
      <c r="AW353" s="137" t="s">
        <v>102</v>
      </c>
      <c r="AX353" s="137" t="s">
        <v>21</v>
      </c>
      <c r="AY353" s="137" t="s">
        <v>139</v>
      </c>
    </row>
    <row r="354" spans="2:64" s="7" customFormat="1" ht="15.75" customHeight="1">
      <c r="B354" s="23"/>
      <c r="C354" s="123" t="s">
        <v>377</v>
      </c>
      <c r="D354" s="123" t="s">
        <v>140</v>
      </c>
      <c r="E354" s="124" t="s">
        <v>378</v>
      </c>
      <c r="F354" s="199" t="s">
        <v>379</v>
      </c>
      <c r="G354" s="200"/>
      <c r="H354" s="200"/>
      <c r="I354" s="200"/>
      <c r="J354" s="125" t="s">
        <v>165</v>
      </c>
      <c r="K354" s="126">
        <v>39</v>
      </c>
      <c r="L354" s="201">
        <v>6</v>
      </c>
      <c r="M354" s="200"/>
      <c r="N354" s="202">
        <f>ROUND($L$354*$K$354,2)</f>
        <v>234</v>
      </c>
      <c r="O354" s="200"/>
      <c r="P354" s="200"/>
      <c r="Q354" s="200"/>
      <c r="R354" s="24"/>
      <c r="T354" s="127"/>
      <c r="U354" s="30" t="s">
        <v>45</v>
      </c>
      <c r="V354" s="128">
        <v>0.026</v>
      </c>
      <c r="W354" s="128">
        <f>$V$354*$K$354</f>
        <v>1.014</v>
      </c>
      <c r="X354" s="128">
        <v>0</v>
      </c>
      <c r="Y354" s="128">
        <f>$X$354*$K$354</f>
        <v>0</v>
      </c>
      <c r="Z354" s="128">
        <v>0</v>
      </c>
      <c r="AA354" s="128">
        <f>$Z$354*$K$354</f>
        <v>0</v>
      </c>
      <c r="AB354" s="129"/>
      <c r="AR354" s="7" t="s">
        <v>144</v>
      </c>
      <c r="AT354" s="7" t="s">
        <v>140</v>
      </c>
      <c r="AU354" s="7" t="s">
        <v>95</v>
      </c>
      <c r="AY354" s="7" t="s">
        <v>139</v>
      </c>
      <c r="BE354" s="82">
        <f>IF($U$354="základní",$N$354,0)</f>
        <v>234</v>
      </c>
      <c r="BF354" s="82">
        <f>IF($U$354="snížená",$N$354,0)</f>
        <v>0</v>
      </c>
      <c r="BG354" s="82">
        <f>IF($U$354="zákl. přenesená",$N$354,0)</f>
        <v>0</v>
      </c>
      <c r="BH354" s="82">
        <f>IF($U$354="sníž. přenesená",$N$354,0)</f>
        <v>0</v>
      </c>
      <c r="BI354" s="82">
        <f>IF($U$354="nulová",$N$354,0)</f>
        <v>0</v>
      </c>
      <c r="BJ354" s="7" t="s">
        <v>21</v>
      </c>
      <c r="BK354" s="82">
        <f>ROUND($L$354*$K$354,2)</f>
        <v>234</v>
      </c>
      <c r="BL354" s="7" t="s">
        <v>144</v>
      </c>
    </row>
    <row r="355" spans="2:51" s="7" customFormat="1" ht="15.75" customHeight="1">
      <c r="B355" s="130"/>
      <c r="E355" s="131"/>
      <c r="F355" s="203" t="s">
        <v>380</v>
      </c>
      <c r="G355" s="204"/>
      <c r="H355" s="204"/>
      <c r="I355" s="204"/>
      <c r="K355" s="132">
        <v>39</v>
      </c>
      <c r="R355" s="133"/>
      <c r="T355" s="134"/>
      <c r="AB355" s="135"/>
      <c r="AT355" s="131" t="s">
        <v>146</v>
      </c>
      <c r="AU355" s="131" t="s">
        <v>95</v>
      </c>
      <c r="AV355" s="131" t="s">
        <v>95</v>
      </c>
      <c r="AW355" s="131" t="s">
        <v>102</v>
      </c>
      <c r="AX355" s="131" t="s">
        <v>80</v>
      </c>
      <c r="AY355" s="131" t="s">
        <v>139</v>
      </c>
    </row>
    <row r="356" spans="2:51" s="7" customFormat="1" ht="15.75" customHeight="1">
      <c r="B356" s="136"/>
      <c r="E356" s="137"/>
      <c r="F356" s="205" t="s">
        <v>147</v>
      </c>
      <c r="G356" s="206"/>
      <c r="H356" s="206"/>
      <c r="I356" s="206"/>
      <c r="K356" s="138">
        <v>39</v>
      </c>
      <c r="R356" s="139"/>
      <c r="T356" s="140"/>
      <c r="AB356" s="141"/>
      <c r="AT356" s="137" t="s">
        <v>146</v>
      </c>
      <c r="AU356" s="137" t="s">
        <v>95</v>
      </c>
      <c r="AV356" s="137" t="s">
        <v>144</v>
      </c>
      <c r="AW356" s="137" t="s">
        <v>102</v>
      </c>
      <c r="AX356" s="137" t="s">
        <v>21</v>
      </c>
      <c r="AY356" s="137" t="s">
        <v>139</v>
      </c>
    </row>
    <row r="357" spans="2:64" s="7" customFormat="1" ht="15.75" customHeight="1">
      <c r="B357" s="23"/>
      <c r="C357" s="123" t="s">
        <v>381</v>
      </c>
      <c r="D357" s="123" t="s">
        <v>140</v>
      </c>
      <c r="E357" s="124" t="s">
        <v>382</v>
      </c>
      <c r="F357" s="199" t="s">
        <v>383</v>
      </c>
      <c r="G357" s="200"/>
      <c r="H357" s="200"/>
      <c r="I357" s="200"/>
      <c r="J357" s="125" t="s">
        <v>165</v>
      </c>
      <c r="K357" s="126">
        <v>3186.49</v>
      </c>
      <c r="L357" s="201">
        <v>10</v>
      </c>
      <c r="M357" s="200"/>
      <c r="N357" s="202">
        <f>ROUND($L$357*$K$357,2)</f>
        <v>31864.9</v>
      </c>
      <c r="O357" s="200"/>
      <c r="P357" s="200"/>
      <c r="Q357" s="200"/>
      <c r="R357" s="24"/>
      <c r="T357" s="127"/>
      <c r="U357" s="30" t="s">
        <v>45</v>
      </c>
      <c r="V357" s="128">
        <v>0.035</v>
      </c>
      <c r="W357" s="128">
        <f>$V$357*$K$357</f>
        <v>111.52715</v>
      </c>
      <c r="X357" s="128">
        <v>0</v>
      </c>
      <c r="Y357" s="128">
        <f>$X$357*$K$357</f>
        <v>0</v>
      </c>
      <c r="Z357" s="128">
        <v>0</v>
      </c>
      <c r="AA357" s="128">
        <f>$Z$357*$K$357</f>
        <v>0</v>
      </c>
      <c r="AB357" s="129"/>
      <c r="AR357" s="7" t="s">
        <v>144</v>
      </c>
      <c r="AT357" s="7" t="s">
        <v>140</v>
      </c>
      <c r="AU357" s="7" t="s">
        <v>95</v>
      </c>
      <c r="AY357" s="7" t="s">
        <v>139</v>
      </c>
      <c r="BE357" s="82">
        <f>IF($U$357="základní",$N$357,0)</f>
        <v>31864.9</v>
      </c>
      <c r="BF357" s="82">
        <f>IF($U$357="snížená",$N$357,0)</f>
        <v>0</v>
      </c>
      <c r="BG357" s="82">
        <f>IF($U$357="zákl. přenesená",$N$357,0)</f>
        <v>0</v>
      </c>
      <c r="BH357" s="82">
        <f>IF($U$357="sníž. přenesená",$N$357,0)</f>
        <v>0</v>
      </c>
      <c r="BI357" s="82">
        <f>IF($U$357="nulová",$N$357,0)</f>
        <v>0</v>
      </c>
      <c r="BJ357" s="7" t="s">
        <v>21</v>
      </c>
      <c r="BK357" s="82">
        <f>ROUND($L$357*$K$357,2)</f>
        <v>31864.9</v>
      </c>
      <c r="BL357" s="7" t="s">
        <v>144</v>
      </c>
    </row>
    <row r="358" spans="2:51" s="7" customFormat="1" ht="15.75" customHeight="1">
      <c r="B358" s="130"/>
      <c r="E358" s="131"/>
      <c r="F358" s="203" t="s">
        <v>384</v>
      </c>
      <c r="G358" s="204"/>
      <c r="H358" s="204"/>
      <c r="I358" s="204"/>
      <c r="K358" s="132">
        <v>1006</v>
      </c>
      <c r="R358" s="133"/>
      <c r="T358" s="134"/>
      <c r="AB358" s="135"/>
      <c r="AT358" s="131" t="s">
        <v>146</v>
      </c>
      <c r="AU358" s="131" t="s">
        <v>95</v>
      </c>
      <c r="AV358" s="131" t="s">
        <v>95</v>
      </c>
      <c r="AW358" s="131" t="s">
        <v>102</v>
      </c>
      <c r="AX358" s="131" t="s">
        <v>80</v>
      </c>
      <c r="AY358" s="131" t="s">
        <v>139</v>
      </c>
    </row>
    <row r="359" spans="2:51" s="7" customFormat="1" ht="15.75" customHeight="1">
      <c r="B359" s="130"/>
      <c r="E359" s="131"/>
      <c r="F359" s="203" t="s">
        <v>385</v>
      </c>
      <c r="G359" s="204"/>
      <c r="H359" s="204"/>
      <c r="I359" s="204"/>
      <c r="K359" s="132">
        <v>1753</v>
      </c>
      <c r="R359" s="133"/>
      <c r="T359" s="134"/>
      <c r="AB359" s="135"/>
      <c r="AT359" s="131" t="s">
        <v>146</v>
      </c>
      <c r="AU359" s="131" t="s">
        <v>95</v>
      </c>
      <c r="AV359" s="131" t="s">
        <v>95</v>
      </c>
      <c r="AW359" s="131" t="s">
        <v>102</v>
      </c>
      <c r="AX359" s="131" t="s">
        <v>80</v>
      </c>
      <c r="AY359" s="131" t="s">
        <v>139</v>
      </c>
    </row>
    <row r="360" spans="2:51" s="7" customFormat="1" ht="15.75" customHeight="1">
      <c r="B360" s="130"/>
      <c r="E360" s="131"/>
      <c r="F360" s="203" t="s">
        <v>386</v>
      </c>
      <c r="G360" s="204"/>
      <c r="H360" s="204"/>
      <c r="I360" s="204"/>
      <c r="K360" s="132">
        <v>100.7</v>
      </c>
      <c r="R360" s="133"/>
      <c r="T360" s="134"/>
      <c r="AB360" s="135"/>
      <c r="AT360" s="131" t="s">
        <v>146</v>
      </c>
      <c r="AU360" s="131" t="s">
        <v>95</v>
      </c>
      <c r="AV360" s="131" t="s">
        <v>95</v>
      </c>
      <c r="AW360" s="131" t="s">
        <v>102</v>
      </c>
      <c r="AX360" s="131" t="s">
        <v>80</v>
      </c>
      <c r="AY360" s="131" t="s">
        <v>139</v>
      </c>
    </row>
    <row r="361" spans="2:51" s="7" customFormat="1" ht="15.75" customHeight="1">
      <c r="B361" s="130"/>
      <c r="E361" s="131"/>
      <c r="F361" s="203" t="s">
        <v>387</v>
      </c>
      <c r="G361" s="204"/>
      <c r="H361" s="204"/>
      <c r="I361" s="204"/>
      <c r="K361" s="132">
        <v>326.79</v>
      </c>
      <c r="R361" s="133"/>
      <c r="T361" s="134"/>
      <c r="AB361" s="135"/>
      <c r="AT361" s="131" t="s">
        <v>146</v>
      </c>
      <c r="AU361" s="131" t="s">
        <v>95</v>
      </c>
      <c r="AV361" s="131" t="s">
        <v>95</v>
      </c>
      <c r="AW361" s="131" t="s">
        <v>102</v>
      </c>
      <c r="AX361" s="131" t="s">
        <v>80</v>
      </c>
      <c r="AY361" s="131" t="s">
        <v>139</v>
      </c>
    </row>
    <row r="362" spans="2:51" s="7" customFormat="1" ht="15.75" customHeight="1">
      <c r="B362" s="136"/>
      <c r="E362" s="137"/>
      <c r="F362" s="205" t="s">
        <v>147</v>
      </c>
      <c r="G362" s="206"/>
      <c r="H362" s="206"/>
      <c r="I362" s="206"/>
      <c r="K362" s="138">
        <v>3186.49</v>
      </c>
      <c r="R362" s="139"/>
      <c r="T362" s="140"/>
      <c r="AB362" s="141"/>
      <c r="AT362" s="137" t="s">
        <v>146</v>
      </c>
      <c r="AU362" s="137" t="s">
        <v>95</v>
      </c>
      <c r="AV362" s="137" t="s">
        <v>144</v>
      </c>
      <c r="AW362" s="137" t="s">
        <v>102</v>
      </c>
      <c r="AX362" s="137" t="s">
        <v>21</v>
      </c>
      <c r="AY362" s="137" t="s">
        <v>139</v>
      </c>
    </row>
    <row r="363" spans="2:64" s="7" customFormat="1" ht="15.75" customHeight="1">
      <c r="B363" s="23"/>
      <c r="C363" s="123" t="s">
        <v>388</v>
      </c>
      <c r="D363" s="123" t="s">
        <v>140</v>
      </c>
      <c r="E363" s="124" t="s">
        <v>389</v>
      </c>
      <c r="F363" s="199" t="s">
        <v>390</v>
      </c>
      <c r="G363" s="200"/>
      <c r="H363" s="200"/>
      <c r="I363" s="200"/>
      <c r="J363" s="125" t="s">
        <v>165</v>
      </c>
      <c r="K363" s="126">
        <v>1305.2</v>
      </c>
      <c r="L363" s="201">
        <v>10</v>
      </c>
      <c r="M363" s="200"/>
      <c r="N363" s="202">
        <f>ROUND($L$363*$K$363,2)</f>
        <v>13052</v>
      </c>
      <c r="O363" s="200"/>
      <c r="P363" s="200"/>
      <c r="Q363" s="200"/>
      <c r="R363" s="24"/>
      <c r="T363" s="127"/>
      <c r="U363" s="30" t="s">
        <v>45</v>
      </c>
      <c r="V363" s="128">
        <v>0.035</v>
      </c>
      <c r="W363" s="128">
        <f>$V$363*$K$363</f>
        <v>45.68200000000001</v>
      </c>
      <c r="X363" s="128">
        <v>0</v>
      </c>
      <c r="Y363" s="128">
        <f>$X$363*$K$363</f>
        <v>0</v>
      </c>
      <c r="Z363" s="128">
        <v>0</v>
      </c>
      <c r="AA363" s="128">
        <f>$Z$363*$K$363</f>
        <v>0</v>
      </c>
      <c r="AB363" s="129"/>
      <c r="AR363" s="7" t="s">
        <v>144</v>
      </c>
      <c r="AT363" s="7" t="s">
        <v>140</v>
      </c>
      <c r="AU363" s="7" t="s">
        <v>95</v>
      </c>
      <c r="AY363" s="7" t="s">
        <v>139</v>
      </c>
      <c r="BE363" s="82">
        <f>IF($U$363="základní",$N$363,0)</f>
        <v>13052</v>
      </c>
      <c r="BF363" s="82">
        <f>IF($U$363="snížená",$N$363,0)</f>
        <v>0</v>
      </c>
      <c r="BG363" s="82">
        <f>IF($U$363="zákl. přenesená",$N$363,0)</f>
        <v>0</v>
      </c>
      <c r="BH363" s="82">
        <f>IF($U$363="sníž. přenesená",$N$363,0)</f>
        <v>0</v>
      </c>
      <c r="BI363" s="82">
        <f>IF($U$363="nulová",$N$363,0)</f>
        <v>0</v>
      </c>
      <c r="BJ363" s="7" t="s">
        <v>21</v>
      </c>
      <c r="BK363" s="82">
        <f>ROUND($L$363*$K$363,2)</f>
        <v>13052</v>
      </c>
      <c r="BL363" s="7" t="s">
        <v>144</v>
      </c>
    </row>
    <row r="364" spans="2:51" s="7" customFormat="1" ht="15.75" customHeight="1">
      <c r="B364" s="130"/>
      <c r="E364" s="131"/>
      <c r="F364" s="203" t="s">
        <v>391</v>
      </c>
      <c r="G364" s="204"/>
      <c r="H364" s="204"/>
      <c r="I364" s="204"/>
      <c r="K364" s="132">
        <v>324</v>
      </c>
      <c r="R364" s="133"/>
      <c r="T364" s="134"/>
      <c r="AB364" s="135"/>
      <c r="AT364" s="131" t="s">
        <v>146</v>
      </c>
      <c r="AU364" s="131" t="s">
        <v>95</v>
      </c>
      <c r="AV364" s="131" t="s">
        <v>95</v>
      </c>
      <c r="AW364" s="131" t="s">
        <v>102</v>
      </c>
      <c r="AX364" s="131" t="s">
        <v>80</v>
      </c>
      <c r="AY364" s="131" t="s">
        <v>139</v>
      </c>
    </row>
    <row r="365" spans="2:51" s="7" customFormat="1" ht="15.75" customHeight="1">
      <c r="B365" s="130"/>
      <c r="E365" s="131"/>
      <c r="F365" s="203" t="s">
        <v>392</v>
      </c>
      <c r="G365" s="204"/>
      <c r="H365" s="204"/>
      <c r="I365" s="204"/>
      <c r="K365" s="132">
        <v>366.8</v>
      </c>
      <c r="R365" s="133"/>
      <c r="T365" s="134"/>
      <c r="AB365" s="135"/>
      <c r="AT365" s="131" t="s">
        <v>146</v>
      </c>
      <c r="AU365" s="131" t="s">
        <v>95</v>
      </c>
      <c r="AV365" s="131" t="s">
        <v>95</v>
      </c>
      <c r="AW365" s="131" t="s">
        <v>102</v>
      </c>
      <c r="AX365" s="131" t="s">
        <v>80</v>
      </c>
      <c r="AY365" s="131" t="s">
        <v>139</v>
      </c>
    </row>
    <row r="366" spans="2:51" s="7" customFormat="1" ht="15.75" customHeight="1">
      <c r="B366" s="130"/>
      <c r="E366" s="131"/>
      <c r="F366" s="203" t="s">
        <v>393</v>
      </c>
      <c r="G366" s="204"/>
      <c r="H366" s="204"/>
      <c r="I366" s="204"/>
      <c r="K366" s="132">
        <v>614.4</v>
      </c>
      <c r="R366" s="133"/>
      <c r="T366" s="134"/>
      <c r="AB366" s="135"/>
      <c r="AT366" s="131" t="s">
        <v>146</v>
      </c>
      <c r="AU366" s="131" t="s">
        <v>95</v>
      </c>
      <c r="AV366" s="131" t="s">
        <v>95</v>
      </c>
      <c r="AW366" s="131" t="s">
        <v>102</v>
      </c>
      <c r="AX366" s="131" t="s">
        <v>80</v>
      </c>
      <c r="AY366" s="131" t="s">
        <v>139</v>
      </c>
    </row>
    <row r="367" spans="2:51" s="7" customFormat="1" ht="15.75" customHeight="1">
      <c r="B367" s="136"/>
      <c r="E367" s="137"/>
      <c r="F367" s="205" t="s">
        <v>147</v>
      </c>
      <c r="G367" s="206"/>
      <c r="H367" s="206"/>
      <c r="I367" s="206"/>
      <c r="K367" s="138">
        <v>1305.2</v>
      </c>
      <c r="R367" s="139"/>
      <c r="T367" s="140"/>
      <c r="AB367" s="141"/>
      <c r="AT367" s="137" t="s">
        <v>146</v>
      </c>
      <c r="AU367" s="137" t="s">
        <v>95</v>
      </c>
      <c r="AV367" s="137" t="s">
        <v>144</v>
      </c>
      <c r="AW367" s="137" t="s">
        <v>102</v>
      </c>
      <c r="AX367" s="137" t="s">
        <v>21</v>
      </c>
      <c r="AY367" s="137" t="s">
        <v>139</v>
      </c>
    </row>
    <row r="368" spans="2:64" s="7" customFormat="1" ht="15.75" customHeight="1">
      <c r="B368" s="23"/>
      <c r="C368" s="123" t="s">
        <v>394</v>
      </c>
      <c r="D368" s="123" t="s">
        <v>140</v>
      </c>
      <c r="E368" s="124" t="s">
        <v>395</v>
      </c>
      <c r="F368" s="199" t="s">
        <v>396</v>
      </c>
      <c r="G368" s="200"/>
      <c r="H368" s="200"/>
      <c r="I368" s="200"/>
      <c r="J368" s="125" t="s">
        <v>165</v>
      </c>
      <c r="K368" s="126">
        <v>4904.93</v>
      </c>
      <c r="L368" s="201">
        <v>25</v>
      </c>
      <c r="M368" s="200"/>
      <c r="N368" s="202">
        <f>ROUND($L$368*$K$368,2)</f>
        <v>122623.25</v>
      </c>
      <c r="O368" s="200"/>
      <c r="P368" s="200"/>
      <c r="Q368" s="200"/>
      <c r="R368" s="24"/>
      <c r="T368" s="127"/>
      <c r="U368" s="30" t="s">
        <v>45</v>
      </c>
      <c r="V368" s="128">
        <v>0.128</v>
      </c>
      <c r="W368" s="128">
        <f>$V$368*$K$368</f>
        <v>627.83104</v>
      </c>
      <c r="X368" s="128">
        <v>0</v>
      </c>
      <c r="Y368" s="128">
        <f>$X$368*$K$368</f>
        <v>0</v>
      </c>
      <c r="Z368" s="128">
        <v>0</v>
      </c>
      <c r="AA368" s="128">
        <f>$Z$368*$K$368</f>
        <v>0</v>
      </c>
      <c r="AB368" s="129"/>
      <c r="AR368" s="7" t="s">
        <v>144</v>
      </c>
      <c r="AT368" s="7" t="s">
        <v>140</v>
      </c>
      <c r="AU368" s="7" t="s">
        <v>95</v>
      </c>
      <c r="AY368" s="7" t="s">
        <v>139</v>
      </c>
      <c r="BE368" s="82">
        <f>IF($U$368="základní",$N$368,0)</f>
        <v>122623.25</v>
      </c>
      <c r="BF368" s="82">
        <f>IF($U$368="snížená",$N$368,0)</f>
        <v>0</v>
      </c>
      <c r="BG368" s="82">
        <f>IF($U$368="zákl. přenesená",$N$368,0)</f>
        <v>0</v>
      </c>
      <c r="BH368" s="82">
        <f>IF($U$368="sníž. přenesená",$N$368,0)</f>
        <v>0</v>
      </c>
      <c r="BI368" s="82">
        <f>IF($U$368="nulová",$N$368,0)</f>
        <v>0</v>
      </c>
      <c r="BJ368" s="7" t="s">
        <v>21</v>
      </c>
      <c r="BK368" s="82">
        <f>ROUND($L$368*$K$368,2)</f>
        <v>122623.25</v>
      </c>
      <c r="BL368" s="7" t="s">
        <v>144</v>
      </c>
    </row>
    <row r="369" spans="2:51" s="7" customFormat="1" ht="15.75" customHeight="1">
      <c r="B369" s="130"/>
      <c r="E369" s="131"/>
      <c r="F369" s="203" t="s">
        <v>397</v>
      </c>
      <c r="G369" s="204"/>
      <c r="H369" s="204"/>
      <c r="I369" s="204"/>
      <c r="K369" s="132">
        <v>32.76</v>
      </c>
      <c r="R369" s="133"/>
      <c r="T369" s="134"/>
      <c r="AB369" s="135"/>
      <c r="AT369" s="131" t="s">
        <v>146</v>
      </c>
      <c r="AU369" s="131" t="s">
        <v>95</v>
      </c>
      <c r="AV369" s="131" t="s">
        <v>95</v>
      </c>
      <c r="AW369" s="131" t="s">
        <v>102</v>
      </c>
      <c r="AX369" s="131" t="s">
        <v>80</v>
      </c>
      <c r="AY369" s="131" t="s">
        <v>139</v>
      </c>
    </row>
    <row r="370" spans="2:51" s="7" customFormat="1" ht="15.75" customHeight="1">
      <c r="B370" s="130"/>
      <c r="E370" s="131"/>
      <c r="F370" s="203" t="s">
        <v>398</v>
      </c>
      <c r="G370" s="204"/>
      <c r="H370" s="204"/>
      <c r="I370" s="204"/>
      <c r="K370" s="132">
        <v>110</v>
      </c>
      <c r="R370" s="133"/>
      <c r="T370" s="134"/>
      <c r="AB370" s="135"/>
      <c r="AT370" s="131" t="s">
        <v>146</v>
      </c>
      <c r="AU370" s="131" t="s">
        <v>95</v>
      </c>
      <c r="AV370" s="131" t="s">
        <v>95</v>
      </c>
      <c r="AW370" s="131" t="s">
        <v>102</v>
      </c>
      <c r="AX370" s="131" t="s">
        <v>80</v>
      </c>
      <c r="AY370" s="131" t="s">
        <v>139</v>
      </c>
    </row>
    <row r="371" spans="2:51" s="7" customFormat="1" ht="15.75" customHeight="1">
      <c r="B371" s="130"/>
      <c r="E371" s="131"/>
      <c r="F371" s="203" t="s">
        <v>399</v>
      </c>
      <c r="G371" s="204"/>
      <c r="H371" s="204"/>
      <c r="I371" s="204"/>
      <c r="K371" s="132">
        <v>4</v>
      </c>
      <c r="R371" s="133"/>
      <c r="T371" s="134"/>
      <c r="AB371" s="135"/>
      <c r="AT371" s="131" t="s">
        <v>146</v>
      </c>
      <c r="AU371" s="131" t="s">
        <v>95</v>
      </c>
      <c r="AV371" s="131" t="s">
        <v>95</v>
      </c>
      <c r="AW371" s="131" t="s">
        <v>102</v>
      </c>
      <c r="AX371" s="131" t="s">
        <v>80</v>
      </c>
      <c r="AY371" s="131" t="s">
        <v>139</v>
      </c>
    </row>
    <row r="372" spans="2:51" s="7" customFormat="1" ht="15.75" customHeight="1">
      <c r="B372" s="130"/>
      <c r="E372" s="131"/>
      <c r="F372" s="203" t="s">
        <v>400</v>
      </c>
      <c r="G372" s="204"/>
      <c r="H372" s="204"/>
      <c r="I372" s="204"/>
      <c r="K372" s="132">
        <v>4</v>
      </c>
      <c r="R372" s="133"/>
      <c r="T372" s="134"/>
      <c r="AB372" s="135"/>
      <c r="AT372" s="131" t="s">
        <v>146</v>
      </c>
      <c r="AU372" s="131" t="s">
        <v>95</v>
      </c>
      <c r="AV372" s="131" t="s">
        <v>95</v>
      </c>
      <c r="AW372" s="131" t="s">
        <v>102</v>
      </c>
      <c r="AX372" s="131" t="s">
        <v>80</v>
      </c>
      <c r="AY372" s="131" t="s">
        <v>139</v>
      </c>
    </row>
    <row r="373" spans="2:51" s="7" customFormat="1" ht="15.75" customHeight="1">
      <c r="B373" s="130"/>
      <c r="E373" s="131"/>
      <c r="F373" s="203" t="s">
        <v>401</v>
      </c>
      <c r="G373" s="204"/>
      <c r="H373" s="204"/>
      <c r="I373" s="204"/>
      <c r="K373" s="132">
        <v>4</v>
      </c>
      <c r="R373" s="133"/>
      <c r="T373" s="134"/>
      <c r="AB373" s="135"/>
      <c r="AT373" s="131" t="s">
        <v>146</v>
      </c>
      <c r="AU373" s="131" t="s">
        <v>95</v>
      </c>
      <c r="AV373" s="131" t="s">
        <v>95</v>
      </c>
      <c r="AW373" s="131" t="s">
        <v>102</v>
      </c>
      <c r="AX373" s="131" t="s">
        <v>80</v>
      </c>
      <c r="AY373" s="131" t="s">
        <v>139</v>
      </c>
    </row>
    <row r="374" spans="2:51" s="7" customFormat="1" ht="15.75" customHeight="1">
      <c r="B374" s="130"/>
      <c r="E374" s="131"/>
      <c r="F374" s="203" t="s">
        <v>402</v>
      </c>
      <c r="G374" s="204"/>
      <c r="H374" s="204"/>
      <c r="I374" s="204"/>
      <c r="K374" s="132">
        <v>4</v>
      </c>
      <c r="R374" s="133"/>
      <c r="T374" s="134"/>
      <c r="AB374" s="135"/>
      <c r="AT374" s="131" t="s">
        <v>146</v>
      </c>
      <c r="AU374" s="131" t="s">
        <v>95</v>
      </c>
      <c r="AV374" s="131" t="s">
        <v>95</v>
      </c>
      <c r="AW374" s="131" t="s">
        <v>102</v>
      </c>
      <c r="AX374" s="131" t="s">
        <v>80</v>
      </c>
      <c r="AY374" s="131" t="s">
        <v>139</v>
      </c>
    </row>
    <row r="375" spans="2:51" s="7" customFormat="1" ht="15.75" customHeight="1">
      <c r="B375" s="130"/>
      <c r="E375" s="131"/>
      <c r="F375" s="203" t="s">
        <v>403</v>
      </c>
      <c r="G375" s="204"/>
      <c r="H375" s="204"/>
      <c r="I375" s="204"/>
      <c r="K375" s="132">
        <v>6.08</v>
      </c>
      <c r="R375" s="133"/>
      <c r="T375" s="134"/>
      <c r="AB375" s="135"/>
      <c r="AT375" s="131" t="s">
        <v>146</v>
      </c>
      <c r="AU375" s="131" t="s">
        <v>95</v>
      </c>
      <c r="AV375" s="131" t="s">
        <v>95</v>
      </c>
      <c r="AW375" s="131" t="s">
        <v>102</v>
      </c>
      <c r="AX375" s="131" t="s">
        <v>80</v>
      </c>
      <c r="AY375" s="131" t="s">
        <v>139</v>
      </c>
    </row>
    <row r="376" spans="2:51" s="7" customFormat="1" ht="15.75" customHeight="1">
      <c r="B376" s="130"/>
      <c r="E376" s="131"/>
      <c r="F376" s="203" t="s">
        <v>404</v>
      </c>
      <c r="G376" s="204"/>
      <c r="H376" s="204"/>
      <c r="I376" s="204"/>
      <c r="K376" s="132">
        <v>6.08</v>
      </c>
      <c r="R376" s="133"/>
      <c r="T376" s="134"/>
      <c r="AB376" s="135"/>
      <c r="AT376" s="131" t="s">
        <v>146</v>
      </c>
      <c r="AU376" s="131" t="s">
        <v>95</v>
      </c>
      <c r="AV376" s="131" t="s">
        <v>95</v>
      </c>
      <c r="AW376" s="131" t="s">
        <v>102</v>
      </c>
      <c r="AX376" s="131" t="s">
        <v>80</v>
      </c>
      <c r="AY376" s="131" t="s">
        <v>139</v>
      </c>
    </row>
    <row r="377" spans="2:51" s="7" customFormat="1" ht="15.75" customHeight="1">
      <c r="B377" s="130"/>
      <c r="E377" s="131"/>
      <c r="F377" s="203" t="s">
        <v>405</v>
      </c>
      <c r="G377" s="204"/>
      <c r="H377" s="204"/>
      <c r="I377" s="204"/>
      <c r="K377" s="132">
        <v>4</v>
      </c>
      <c r="R377" s="133"/>
      <c r="T377" s="134"/>
      <c r="AB377" s="135"/>
      <c r="AT377" s="131" t="s">
        <v>146</v>
      </c>
      <c r="AU377" s="131" t="s">
        <v>95</v>
      </c>
      <c r="AV377" s="131" t="s">
        <v>95</v>
      </c>
      <c r="AW377" s="131" t="s">
        <v>102</v>
      </c>
      <c r="AX377" s="131" t="s">
        <v>80</v>
      </c>
      <c r="AY377" s="131" t="s">
        <v>139</v>
      </c>
    </row>
    <row r="378" spans="2:51" s="7" customFormat="1" ht="15.75" customHeight="1">
      <c r="B378" s="130"/>
      <c r="E378" s="131"/>
      <c r="F378" s="203" t="s">
        <v>406</v>
      </c>
      <c r="G378" s="204"/>
      <c r="H378" s="204"/>
      <c r="I378" s="204"/>
      <c r="K378" s="132">
        <v>4</v>
      </c>
      <c r="R378" s="133"/>
      <c r="T378" s="134"/>
      <c r="AB378" s="135"/>
      <c r="AT378" s="131" t="s">
        <v>146</v>
      </c>
      <c r="AU378" s="131" t="s">
        <v>95</v>
      </c>
      <c r="AV378" s="131" t="s">
        <v>95</v>
      </c>
      <c r="AW378" s="131" t="s">
        <v>102</v>
      </c>
      <c r="AX378" s="131" t="s">
        <v>80</v>
      </c>
      <c r="AY378" s="131" t="s">
        <v>139</v>
      </c>
    </row>
    <row r="379" spans="2:51" s="7" customFormat="1" ht="15.75" customHeight="1">
      <c r="B379" s="130"/>
      <c r="E379" s="131"/>
      <c r="F379" s="203" t="s">
        <v>407</v>
      </c>
      <c r="G379" s="204"/>
      <c r="H379" s="204"/>
      <c r="I379" s="204"/>
      <c r="K379" s="132">
        <v>4</v>
      </c>
      <c r="R379" s="133"/>
      <c r="T379" s="134"/>
      <c r="AB379" s="135"/>
      <c r="AT379" s="131" t="s">
        <v>146</v>
      </c>
      <c r="AU379" s="131" t="s">
        <v>95</v>
      </c>
      <c r="AV379" s="131" t="s">
        <v>95</v>
      </c>
      <c r="AW379" s="131" t="s">
        <v>102</v>
      </c>
      <c r="AX379" s="131" t="s">
        <v>80</v>
      </c>
      <c r="AY379" s="131" t="s">
        <v>139</v>
      </c>
    </row>
    <row r="380" spans="2:51" s="7" customFormat="1" ht="15.75" customHeight="1">
      <c r="B380" s="130"/>
      <c r="E380" s="131"/>
      <c r="F380" s="203" t="s">
        <v>408</v>
      </c>
      <c r="G380" s="204"/>
      <c r="H380" s="204"/>
      <c r="I380" s="204"/>
      <c r="K380" s="132">
        <v>4</v>
      </c>
      <c r="R380" s="133"/>
      <c r="T380" s="134"/>
      <c r="AB380" s="135"/>
      <c r="AT380" s="131" t="s">
        <v>146</v>
      </c>
      <c r="AU380" s="131" t="s">
        <v>95</v>
      </c>
      <c r="AV380" s="131" t="s">
        <v>95</v>
      </c>
      <c r="AW380" s="131" t="s">
        <v>102</v>
      </c>
      <c r="AX380" s="131" t="s">
        <v>80</v>
      </c>
      <c r="AY380" s="131" t="s">
        <v>139</v>
      </c>
    </row>
    <row r="381" spans="2:51" s="7" customFormat="1" ht="15.75" customHeight="1">
      <c r="B381" s="130"/>
      <c r="E381" s="131"/>
      <c r="F381" s="203" t="s">
        <v>409</v>
      </c>
      <c r="G381" s="204"/>
      <c r="H381" s="204"/>
      <c r="I381" s="204"/>
      <c r="K381" s="132">
        <v>4</v>
      </c>
      <c r="R381" s="133"/>
      <c r="T381" s="134"/>
      <c r="AB381" s="135"/>
      <c r="AT381" s="131" t="s">
        <v>146</v>
      </c>
      <c r="AU381" s="131" t="s">
        <v>95</v>
      </c>
      <c r="AV381" s="131" t="s">
        <v>95</v>
      </c>
      <c r="AW381" s="131" t="s">
        <v>102</v>
      </c>
      <c r="AX381" s="131" t="s">
        <v>80</v>
      </c>
      <c r="AY381" s="131" t="s">
        <v>139</v>
      </c>
    </row>
    <row r="382" spans="2:51" s="7" customFormat="1" ht="15.75" customHeight="1">
      <c r="B382" s="130"/>
      <c r="E382" s="131"/>
      <c r="F382" s="203" t="s">
        <v>410</v>
      </c>
      <c r="G382" s="204"/>
      <c r="H382" s="204"/>
      <c r="I382" s="204"/>
      <c r="K382" s="132">
        <v>4</v>
      </c>
      <c r="R382" s="133"/>
      <c r="T382" s="134"/>
      <c r="AB382" s="135"/>
      <c r="AT382" s="131" t="s">
        <v>146</v>
      </c>
      <c r="AU382" s="131" t="s">
        <v>95</v>
      </c>
      <c r="AV382" s="131" t="s">
        <v>95</v>
      </c>
      <c r="AW382" s="131" t="s">
        <v>102</v>
      </c>
      <c r="AX382" s="131" t="s">
        <v>80</v>
      </c>
      <c r="AY382" s="131" t="s">
        <v>139</v>
      </c>
    </row>
    <row r="383" spans="2:51" s="7" customFormat="1" ht="15.75" customHeight="1">
      <c r="B383" s="130"/>
      <c r="E383" s="131"/>
      <c r="F383" s="203" t="s">
        <v>411</v>
      </c>
      <c r="G383" s="204"/>
      <c r="H383" s="204"/>
      <c r="I383" s="204"/>
      <c r="K383" s="132">
        <v>6.08</v>
      </c>
      <c r="R383" s="133"/>
      <c r="T383" s="134"/>
      <c r="AB383" s="135"/>
      <c r="AT383" s="131" t="s">
        <v>146</v>
      </c>
      <c r="AU383" s="131" t="s">
        <v>95</v>
      </c>
      <c r="AV383" s="131" t="s">
        <v>95</v>
      </c>
      <c r="AW383" s="131" t="s">
        <v>102</v>
      </c>
      <c r="AX383" s="131" t="s">
        <v>80</v>
      </c>
      <c r="AY383" s="131" t="s">
        <v>139</v>
      </c>
    </row>
    <row r="384" spans="2:51" s="7" customFormat="1" ht="15.75" customHeight="1">
      <c r="B384" s="130"/>
      <c r="E384" s="131"/>
      <c r="F384" s="203" t="s">
        <v>412</v>
      </c>
      <c r="G384" s="204"/>
      <c r="H384" s="204"/>
      <c r="I384" s="204"/>
      <c r="K384" s="132">
        <v>4695.52</v>
      </c>
      <c r="R384" s="133"/>
      <c r="T384" s="134"/>
      <c r="AB384" s="135"/>
      <c r="AT384" s="131" t="s">
        <v>146</v>
      </c>
      <c r="AU384" s="131" t="s">
        <v>95</v>
      </c>
      <c r="AV384" s="131" t="s">
        <v>95</v>
      </c>
      <c r="AW384" s="131" t="s">
        <v>102</v>
      </c>
      <c r="AX384" s="131" t="s">
        <v>80</v>
      </c>
      <c r="AY384" s="131" t="s">
        <v>139</v>
      </c>
    </row>
    <row r="385" spans="2:51" s="7" customFormat="1" ht="15.75" customHeight="1">
      <c r="B385" s="130"/>
      <c r="E385" s="131"/>
      <c r="F385" s="203" t="s">
        <v>413</v>
      </c>
      <c r="G385" s="204"/>
      <c r="H385" s="204"/>
      <c r="I385" s="204"/>
      <c r="K385" s="132">
        <v>4.41</v>
      </c>
      <c r="R385" s="133"/>
      <c r="T385" s="134"/>
      <c r="AB385" s="135"/>
      <c r="AT385" s="131" t="s">
        <v>146</v>
      </c>
      <c r="AU385" s="131" t="s">
        <v>95</v>
      </c>
      <c r="AV385" s="131" t="s">
        <v>95</v>
      </c>
      <c r="AW385" s="131" t="s">
        <v>102</v>
      </c>
      <c r="AX385" s="131" t="s">
        <v>80</v>
      </c>
      <c r="AY385" s="131" t="s">
        <v>139</v>
      </c>
    </row>
    <row r="386" spans="2:51" s="7" customFormat="1" ht="15.75" customHeight="1">
      <c r="B386" s="130"/>
      <c r="E386" s="131"/>
      <c r="F386" s="203" t="s">
        <v>414</v>
      </c>
      <c r="G386" s="204"/>
      <c r="H386" s="204"/>
      <c r="I386" s="204"/>
      <c r="K386" s="132">
        <v>4</v>
      </c>
      <c r="R386" s="133"/>
      <c r="T386" s="134"/>
      <c r="AB386" s="135"/>
      <c r="AT386" s="131" t="s">
        <v>146</v>
      </c>
      <c r="AU386" s="131" t="s">
        <v>95</v>
      </c>
      <c r="AV386" s="131" t="s">
        <v>95</v>
      </c>
      <c r="AW386" s="131" t="s">
        <v>102</v>
      </c>
      <c r="AX386" s="131" t="s">
        <v>80</v>
      </c>
      <c r="AY386" s="131" t="s">
        <v>139</v>
      </c>
    </row>
    <row r="387" spans="2:51" s="7" customFormat="1" ht="15.75" customHeight="1">
      <c r="B387" s="136"/>
      <c r="E387" s="137"/>
      <c r="F387" s="205" t="s">
        <v>147</v>
      </c>
      <c r="G387" s="206"/>
      <c r="H387" s="206"/>
      <c r="I387" s="206"/>
      <c r="K387" s="138">
        <v>4904.93</v>
      </c>
      <c r="R387" s="139"/>
      <c r="T387" s="140"/>
      <c r="AB387" s="141"/>
      <c r="AT387" s="137" t="s">
        <v>146</v>
      </c>
      <c r="AU387" s="137" t="s">
        <v>95</v>
      </c>
      <c r="AV387" s="137" t="s">
        <v>144</v>
      </c>
      <c r="AW387" s="137" t="s">
        <v>102</v>
      </c>
      <c r="AX387" s="137" t="s">
        <v>21</v>
      </c>
      <c r="AY387" s="137" t="s">
        <v>139</v>
      </c>
    </row>
    <row r="388" spans="2:64" s="7" customFormat="1" ht="15.75" customHeight="1">
      <c r="B388" s="23"/>
      <c r="C388" s="123" t="s">
        <v>415</v>
      </c>
      <c r="D388" s="123" t="s">
        <v>140</v>
      </c>
      <c r="E388" s="124" t="s">
        <v>416</v>
      </c>
      <c r="F388" s="199" t="s">
        <v>417</v>
      </c>
      <c r="G388" s="200"/>
      <c r="H388" s="200"/>
      <c r="I388" s="200"/>
      <c r="J388" s="125" t="s">
        <v>165</v>
      </c>
      <c r="K388" s="126">
        <v>98.23</v>
      </c>
      <c r="L388" s="201">
        <v>20</v>
      </c>
      <c r="M388" s="200"/>
      <c r="N388" s="202">
        <f>ROUND($L$388*$K$388,2)</f>
        <v>1964.6</v>
      </c>
      <c r="O388" s="200"/>
      <c r="P388" s="200"/>
      <c r="Q388" s="200"/>
      <c r="R388" s="24"/>
      <c r="T388" s="127"/>
      <c r="U388" s="30" t="s">
        <v>45</v>
      </c>
      <c r="V388" s="128">
        <v>0.107</v>
      </c>
      <c r="W388" s="128">
        <f>$V$388*$K$388</f>
        <v>10.51061</v>
      </c>
      <c r="X388" s="128">
        <v>0</v>
      </c>
      <c r="Y388" s="128">
        <f>$X$388*$K$388</f>
        <v>0</v>
      </c>
      <c r="Z388" s="128">
        <v>0</v>
      </c>
      <c r="AA388" s="128">
        <f>$Z$388*$K$388</f>
        <v>0</v>
      </c>
      <c r="AB388" s="129"/>
      <c r="AR388" s="7" t="s">
        <v>144</v>
      </c>
      <c r="AT388" s="7" t="s">
        <v>140</v>
      </c>
      <c r="AU388" s="7" t="s">
        <v>95</v>
      </c>
      <c r="AY388" s="7" t="s">
        <v>139</v>
      </c>
      <c r="BE388" s="82">
        <f>IF($U$388="základní",$N$388,0)</f>
        <v>1964.6</v>
      </c>
      <c r="BF388" s="82">
        <f>IF($U$388="snížená",$N$388,0)</f>
        <v>0</v>
      </c>
      <c r="BG388" s="82">
        <f>IF($U$388="zákl. přenesená",$N$388,0)</f>
        <v>0</v>
      </c>
      <c r="BH388" s="82">
        <f>IF($U$388="sníž. přenesená",$N$388,0)</f>
        <v>0</v>
      </c>
      <c r="BI388" s="82">
        <f>IF($U$388="nulová",$N$388,0)</f>
        <v>0</v>
      </c>
      <c r="BJ388" s="7" t="s">
        <v>21</v>
      </c>
      <c r="BK388" s="82">
        <f>ROUND($L$388*$K$388,2)</f>
        <v>1964.6</v>
      </c>
      <c r="BL388" s="7" t="s">
        <v>144</v>
      </c>
    </row>
    <row r="389" spans="2:51" s="7" customFormat="1" ht="15.75" customHeight="1">
      <c r="B389" s="130"/>
      <c r="E389" s="131"/>
      <c r="F389" s="203" t="s">
        <v>418</v>
      </c>
      <c r="G389" s="204"/>
      <c r="H389" s="204"/>
      <c r="I389" s="204"/>
      <c r="K389" s="132">
        <v>98.23</v>
      </c>
      <c r="R389" s="133"/>
      <c r="T389" s="134"/>
      <c r="AB389" s="135"/>
      <c r="AT389" s="131" t="s">
        <v>146</v>
      </c>
      <c r="AU389" s="131" t="s">
        <v>95</v>
      </c>
      <c r="AV389" s="131" t="s">
        <v>95</v>
      </c>
      <c r="AW389" s="131" t="s">
        <v>102</v>
      </c>
      <c r="AX389" s="131" t="s">
        <v>80</v>
      </c>
      <c r="AY389" s="131" t="s">
        <v>139</v>
      </c>
    </row>
    <row r="390" spans="2:51" s="7" customFormat="1" ht="15.75" customHeight="1">
      <c r="B390" s="136"/>
      <c r="E390" s="137"/>
      <c r="F390" s="205" t="s">
        <v>147</v>
      </c>
      <c r="G390" s="206"/>
      <c r="H390" s="206"/>
      <c r="I390" s="206"/>
      <c r="K390" s="138">
        <v>98.23</v>
      </c>
      <c r="R390" s="139"/>
      <c r="T390" s="140"/>
      <c r="AB390" s="141"/>
      <c r="AT390" s="137" t="s">
        <v>146</v>
      </c>
      <c r="AU390" s="137" t="s">
        <v>95</v>
      </c>
      <c r="AV390" s="137" t="s">
        <v>144</v>
      </c>
      <c r="AW390" s="137" t="s">
        <v>102</v>
      </c>
      <c r="AX390" s="137" t="s">
        <v>21</v>
      </c>
      <c r="AY390" s="137" t="s">
        <v>139</v>
      </c>
    </row>
    <row r="391" spans="2:63" s="113" customFormat="1" ht="30.75" customHeight="1">
      <c r="B391" s="114"/>
      <c r="D391" s="122" t="s">
        <v>105</v>
      </c>
      <c r="N391" s="212">
        <f>$BK$391</f>
        <v>121698</v>
      </c>
      <c r="O391" s="213"/>
      <c r="P391" s="213"/>
      <c r="Q391" s="213"/>
      <c r="R391" s="117"/>
      <c r="T391" s="118"/>
      <c r="W391" s="119">
        <f>SUM($W$392:$W$420)</f>
        <v>169.856596</v>
      </c>
      <c r="Y391" s="119">
        <f>SUM($Y$392:$Y$420)</f>
        <v>38.91402796</v>
      </c>
      <c r="AA391" s="119">
        <f>SUM($AA$392:$AA$420)</f>
        <v>0</v>
      </c>
      <c r="AB391" s="120"/>
      <c r="AR391" s="116" t="s">
        <v>21</v>
      </c>
      <c r="AT391" s="116" t="s">
        <v>79</v>
      </c>
      <c r="AU391" s="116" t="s">
        <v>21</v>
      </c>
      <c r="AY391" s="116" t="s">
        <v>139</v>
      </c>
      <c r="BK391" s="121">
        <f>SUM($BK$392:$BK$420)</f>
        <v>121698</v>
      </c>
    </row>
    <row r="392" spans="2:64" s="7" customFormat="1" ht="27" customHeight="1">
      <c r="B392" s="23"/>
      <c r="C392" s="123" t="s">
        <v>419</v>
      </c>
      <c r="D392" s="123" t="s">
        <v>140</v>
      </c>
      <c r="E392" s="124" t="s">
        <v>420</v>
      </c>
      <c r="F392" s="199" t="s">
        <v>421</v>
      </c>
      <c r="G392" s="200"/>
      <c r="H392" s="200"/>
      <c r="I392" s="200"/>
      <c r="J392" s="125" t="s">
        <v>165</v>
      </c>
      <c r="K392" s="126">
        <v>1955.44</v>
      </c>
      <c r="L392" s="201">
        <v>15</v>
      </c>
      <c r="M392" s="200"/>
      <c r="N392" s="202">
        <f>ROUND($L$392*$K$392,2)</f>
        <v>29331.6</v>
      </c>
      <c r="O392" s="200"/>
      <c r="P392" s="200"/>
      <c r="Q392" s="200"/>
      <c r="R392" s="24"/>
      <c r="T392" s="127"/>
      <c r="U392" s="30" t="s">
        <v>45</v>
      </c>
      <c r="V392" s="128">
        <v>0.06</v>
      </c>
      <c r="W392" s="128">
        <f>$V$392*$K$392</f>
        <v>117.32639999999999</v>
      </c>
      <c r="X392" s="128">
        <v>0.00014</v>
      </c>
      <c r="Y392" s="128">
        <f>$X$392*$K$392</f>
        <v>0.2737616</v>
      </c>
      <c r="Z392" s="128">
        <v>0</v>
      </c>
      <c r="AA392" s="128">
        <f>$Z$392*$K$392</f>
        <v>0</v>
      </c>
      <c r="AB392" s="129"/>
      <c r="AR392" s="7" t="s">
        <v>144</v>
      </c>
      <c r="AT392" s="7" t="s">
        <v>140</v>
      </c>
      <c r="AU392" s="7" t="s">
        <v>95</v>
      </c>
      <c r="AY392" s="7" t="s">
        <v>139</v>
      </c>
      <c r="BE392" s="82">
        <f>IF($U$392="základní",$N$392,0)</f>
        <v>29331.6</v>
      </c>
      <c r="BF392" s="82">
        <f>IF($U$392="snížená",$N$392,0)</f>
        <v>0</v>
      </c>
      <c r="BG392" s="82">
        <f>IF($U$392="zákl. přenesená",$N$392,0)</f>
        <v>0</v>
      </c>
      <c r="BH392" s="82">
        <f>IF($U$392="sníž. přenesená",$N$392,0)</f>
        <v>0</v>
      </c>
      <c r="BI392" s="82">
        <f>IF($U$392="nulová",$N$392,0)</f>
        <v>0</v>
      </c>
      <c r="BJ392" s="7" t="s">
        <v>21</v>
      </c>
      <c r="BK392" s="82">
        <f>ROUND($L$392*$K$392,2)</f>
        <v>29331.6</v>
      </c>
      <c r="BL392" s="7" t="s">
        <v>144</v>
      </c>
    </row>
    <row r="393" spans="2:51" s="7" customFormat="1" ht="15.75" customHeight="1">
      <c r="B393" s="130"/>
      <c r="E393" s="131"/>
      <c r="F393" s="203" t="s">
        <v>391</v>
      </c>
      <c r="G393" s="204"/>
      <c r="H393" s="204"/>
      <c r="I393" s="204"/>
      <c r="K393" s="132">
        <v>324</v>
      </c>
      <c r="R393" s="133"/>
      <c r="T393" s="134"/>
      <c r="AB393" s="135"/>
      <c r="AT393" s="131" t="s">
        <v>146</v>
      </c>
      <c r="AU393" s="131" t="s">
        <v>95</v>
      </c>
      <c r="AV393" s="131" t="s">
        <v>95</v>
      </c>
      <c r="AW393" s="131" t="s">
        <v>102</v>
      </c>
      <c r="AX393" s="131" t="s">
        <v>80</v>
      </c>
      <c r="AY393" s="131" t="s">
        <v>139</v>
      </c>
    </row>
    <row r="394" spans="2:51" s="7" customFormat="1" ht="15.75" customHeight="1">
      <c r="B394" s="130"/>
      <c r="E394" s="131"/>
      <c r="F394" s="203" t="s">
        <v>422</v>
      </c>
      <c r="G394" s="204"/>
      <c r="H394" s="204"/>
      <c r="I394" s="204"/>
      <c r="K394" s="132">
        <v>410</v>
      </c>
      <c r="R394" s="133"/>
      <c r="T394" s="134"/>
      <c r="AB394" s="135"/>
      <c r="AT394" s="131" t="s">
        <v>146</v>
      </c>
      <c r="AU394" s="131" t="s">
        <v>95</v>
      </c>
      <c r="AV394" s="131" t="s">
        <v>95</v>
      </c>
      <c r="AW394" s="131" t="s">
        <v>102</v>
      </c>
      <c r="AX394" s="131" t="s">
        <v>80</v>
      </c>
      <c r="AY394" s="131" t="s">
        <v>139</v>
      </c>
    </row>
    <row r="395" spans="2:51" s="7" customFormat="1" ht="15.75" customHeight="1">
      <c r="B395" s="130"/>
      <c r="E395" s="131"/>
      <c r="F395" s="203" t="s">
        <v>423</v>
      </c>
      <c r="G395" s="204"/>
      <c r="H395" s="204"/>
      <c r="I395" s="204"/>
      <c r="K395" s="132">
        <v>1221.44</v>
      </c>
      <c r="R395" s="133"/>
      <c r="T395" s="134"/>
      <c r="AB395" s="135"/>
      <c r="AT395" s="131" t="s">
        <v>146</v>
      </c>
      <c r="AU395" s="131" t="s">
        <v>95</v>
      </c>
      <c r="AV395" s="131" t="s">
        <v>95</v>
      </c>
      <c r="AW395" s="131" t="s">
        <v>102</v>
      </c>
      <c r="AX395" s="131" t="s">
        <v>80</v>
      </c>
      <c r="AY395" s="131" t="s">
        <v>139</v>
      </c>
    </row>
    <row r="396" spans="2:51" s="7" customFormat="1" ht="15.75" customHeight="1">
      <c r="B396" s="136"/>
      <c r="E396" s="137"/>
      <c r="F396" s="205" t="s">
        <v>147</v>
      </c>
      <c r="G396" s="206"/>
      <c r="H396" s="206"/>
      <c r="I396" s="206"/>
      <c r="K396" s="138">
        <v>1955.44</v>
      </c>
      <c r="R396" s="139"/>
      <c r="T396" s="140"/>
      <c r="AB396" s="141"/>
      <c r="AT396" s="137" t="s">
        <v>146</v>
      </c>
      <c r="AU396" s="137" t="s">
        <v>95</v>
      </c>
      <c r="AV396" s="137" t="s">
        <v>144</v>
      </c>
      <c r="AW396" s="137" t="s">
        <v>102</v>
      </c>
      <c r="AX396" s="137" t="s">
        <v>21</v>
      </c>
      <c r="AY396" s="137" t="s">
        <v>139</v>
      </c>
    </row>
    <row r="397" spans="2:64" s="7" customFormat="1" ht="27" customHeight="1">
      <c r="B397" s="23"/>
      <c r="C397" s="142" t="s">
        <v>424</v>
      </c>
      <c r="D397" s="142" t="s">
        <v>358</v>
      </c>
      <c r="E397" s="143" t="s">
        <v>425</v>
      </c>
      <c r="F397" s="207" t="s">
        <v>426</v>
      </c>
      <c r="G397" s="208"/>
      <c r="H397" s="208"/>
      <c r="I397" s="208"/>
      <c r="J397" s="144" t="s">
        <v>427</v>
      </c>
      <c r="K397" s="145">
        <v>651.814</v>
      </c>
      <c r="L397" s="209">
        <v>100</v>
      </c>
      <c r="M397" s="208"/>
      <c r="N397" s="210">
        <f>ROUND($L$397*$K$397,2)</f>
        <v>65181.4</v>
      </c>
      <c r="O397" s="200"/>
      <c r="P397" s="200"/>
      <c r="Q397" s="200"/>
      <c r="R397" s="24"/>
      <c r="T397" s="127"/>
      <c r="U397" s="30" t="s">
        <v>45</v>
      </c>
      <c r="V397" s="128">
        <v>0</v>
      </c>
      <c r="W397" s="128">
        <f>$V$397*$K$397</f>
        <v>0</v>
      </c>
      <c r="X397" s="128">
        <v>0.0009</v>
      </c>
      <c r="Y397" s="128">
        <f>$X$397*$K$397</f>
        <v>0.5866326</v>
      </c>
      <c r="Z397" s="128">
        <v>0</v>
      </c>
      <c r="AA397" s="128">
        <f>$Z$397*$K$397</f>
        <v>0</v>
      </c>
      <c r="AB397" s="129"/>
      <c r="AR397" s="7" t="s">
        <v>173</v>
      </c>
      <c r="AT397" s="7" t="s">
        <v>358</v>
      </c>
      <c r="AU397" s="7" t="s">
        <v>95</v>
      </c>
      <c r="AY397" s="7" t="s">
        <v>139</v>
      </c>
      <c r="BE397" s="82">
        <f>IF($U$397="základní",$N$397,0)</f>
        <v>65181.4</v>
      </c>
      <c r="BF397" s="82">
        <f>IF($U$397="snížená",$N$397,0)</f>
        <v>0</v>
      </c>
      <c r="BG397" s="82">
        <f>IF($U$397="zákl. přenesená",$N$397,0)</f>
        <v>0</v>
      </c>
      <c r="BH397" s="82">
        <f>IF($U$397="sníž. přenesená",$N$397,0)</f>
        <v>0</v>
      </c>
      <c r="BI397" s="82">
        <f>IF($U$397="nulová",$N$397,0)</f>
        <v>0</v>
      </c>
      <c r="BJ397" s="7" t="s">
        <v>21</v>
      </c>
      <c r="BK397" s="82">
        <f>ROUND($L$397*$K$397,2)</f>
        <v>65181.4</v>
      </c>
      <c r="BL397" s="7" t="s">
        <v>144</v>
      </c>
    </row>
    <row r="398" spans="2:51" s="7" customFormat="1" ht="15.75" customHeight="1">
      <c r="B398" s="130"/>
      <c r="E398" s="131"/>
      <c r="F398" s="203" t="s">
        <v>428</v>
      </c>
      <c r="G398" s="204"/>
      <c r="H398" s="204"/>
      <c r="I398" s="204"/>
      <c r="K398" s="132">
        <v>108</v>
      </c>
      <c r="R398" s="133"/>
      <c r="T398" s="134"/>
      <c r="AB398" s="135"/>
      <c r="AT398" s="131" t="s">
        <v>146</v>
      </c>
      <c r="AU398" s="131" t="s">
        <v>95</v>
      </c>
      <c r="AV398" s="131" t="s">
        <v>95</v>
      </c>
      <c r="AW398" s="131" t="s">
        <v>102</v>
      </c>
      <c r="AX398" s="131" t="s">
        <v>80</v>
      </c>
      <c r="AY398" s="131" t="s">
        <v>139</v>
      </c>
    </row>
    <row r="399" spans="2:51" s="7" customFormat="1" ht="15.75" customHeight="1">
      <c r="B399" s="130"/>
      <c r="E399" s="131"/>
      <c r="F399" s="203" t="s">
        <v>429</v>
      </c>
      <c r="G399" s="204"/>
      <c r="H399" s="204"/>
      <c r="I399" s="204"/>
      <c r="K399" s="132">
        <v>136.667</v>
      </c>
      <c r="R399" s="133"/>
      <c r="T399" s="134"/>
      <c r="AB399" s="135"/>
      <c r="AT399" s="131" t="s">
        <v>146</v>
      </c>
      <c r="AU399" s="131" t="s">
        <v>95</v>
      </c>
      <c r="AV399" s="131" t="s">
        <v>95</v>
      </c>
      <c r="AW399" s="131" t="s">
        <v>102</v>
      </c>
      <c r="AX399" s="131" t="s">
        <v>80</v>
      </c>
      <c r="AY399" s="131" t="s">
        <v>139</v>
      </c>
    </row>
    <row r="400" spans="2:51" s="7" customFormat="1" ht="15.75" customHeight="1">
      <c r="B400" s="130"/>
      <c r="E400" s="131"/>
      <c r="F400" s="203" t="s">
        <v>430</v>
      </c>
      <c r="G400" s="204"/>
      <c r="H400" s="204"/>
      <c r="I400" s="204"/>
      <c r="K400" s="132">
        <v>407.147</v>
      </c>
      <c r="R400" s="133"/>
      <c r="T400" s="134"/>
      <c r="AB400" s="135"/>
      <c r="AT400" s="131" t="s">
        <v>146</v>
      </c>
      <c r="AU400" s="131" t="s">
        <v>95</v>
      </c>
      <c r="AV400" s="131" t="s">
        <v>95</v>
      </c>
      <c r="AW400" s="131" t="s">
        <v>102</v>
      </c>
      <c r="AX400" s="131" t="s">
        <v>80</v>
      </c>
      <c r="AY400" s="131" t="s">
        <v>139</v>
      </c>
    </row>
    <row r="401" spans="2:51" s="7" customFormat="1" ht="15.75" customHeight="1">
      <c r="B401" s="136"/>
      <c r="E401" s="137"/>
      <c r="F401" s="205" t="s">
        <v>147</v>
      </c>
      <c r="G401" s="206"/>
      <c r="H401" s="206"/>
      <c r="I401" s="206"/>
      <c r="K401" s="138">
        <v>651.814</v>
      </c>
      <c r="R401" s="139"/>
      <c r="T401" s="140"/>
      <c r="AB401" s="141"/>
      <c r="AT401" s="137" t="s">
        <v>146</v>
      </c>
      <c r="AU401" s="137" t="s">
        <v>95</v>
      </c>
      <c r="AV401" s="137" t="s">
        <v>144</v>
      </c>
      <c r="AW401" s="137" t="s">
        <v>102</v>
      </c>
      <c r="AX401" s="137" t="s">
        <v>21</v>
      </c>
      <c r="AY401" s="137" t="s">
        <v>139</v>
      </c>
    </row>
    <row r="402" spans="2:64" s="7" customFormat="1" ht="27" customHeight="1">
      <c r="B402" s="23"/>
      <c r="C402" s="123" t="s">
        <v>431</v>
      </c>
      <c r="D402" s="123" t="s">
        <v>140</v>
      </c>
      <c r="E402" s="124" t="s">
        <v>432</v>
      </c>
      <c r="F402" s="199" t="s">
        <v>433</v>
      </c>
      <c r="G402" s="200"/>
      <c r="H402" s="200"/>
      <c r="I402" s="200"/>
      <c r="J402" s="125" t="s">
        <v>176</v>
      </c>
      <c r="K402" s="126">
        <v>9.35</v>
      </c>
      <c r="L402" s="201">
        <v>1500</v>
      </c>
      <c r="M402" s="200"/>
      <c r="N402" s="202">
        <f>ROUND($L$402*$K$402,2)</f>
        <v>14025</v>
      </c>
      <c r="O402" s="200"/>
      <c r="P402" s="200"/>
      <c r="Q402" s="200"/>
      <c r="R402" s="24"/>
      <c r="T402" s="127"/>
      <c r="U402" s="30" t="s">
        <v>45</v>
      </c>
      <c r="V402" s="128">
        <v>5.174</v>
      </c>
      <c r="W402" s="128">
        <f>$V$402*$K$402</f>
        <v>48.3769</v>
      </c>
      <c r="X402" s="128">
        <v>2.7996</v>
      </c>
      <c r="Y402" s="128">
        <f>$X$402*$K$402</f>
        <v>26.17626</v>
      </c>
      <c r="Z402" s="128">
        <v>0</v>
      </c>
      <c r="AA402" s="128">
        <f>$Z$402*$K$402</f>
        <v>0</v>
      </c>
      <c r="AB402" s="129"/>
      <c r="AR402" s="7" t="s">
        <v>144</v>
      </c>
      <c r="AT402" s="7" t="s">
        <v>140</v>
      </c>
      <c r="AU402" s="7" t="s">
        <v>95</v>
      </c>
      <c r="AY402" s="7" t="s">
        <v>139</v>
      </c>
      <c r="BE402" s="82">
        <f>IF($U$402="základní",$N$402,0)</f>
        <v>14025</v>
      </c>
      <c r="BF402" s="82">
        <f>IF($U$402="snížená",$N$402,0)</f>
        <v>0</v>
      </c>
      <c r="BG402" s="82">
        <f>IF($U$402="zákl. přenesená",$N$402,0)</f>
        <v>0</v>
      </c>
      <c r="BH402" s="82">
        <f>IF($U$402="sníž. přenesená",$N$402,0)</f>
        <v>0</v>
      </c>
      <c r="BI402" s="82">
        <f>IF($U$402="nulová",$N$402,0)</f>
        <v>0</v>
      </c>
      <c r="BJ402" s="7" t="s">
        <v>21</v>
      </c>
      <c r="BK402" s="82">
        <f>ROUND($L$402*$K$402,2)</f>
        <v>14025</v>
      </c>
      <c r="BL402" s="7" t="s">
        <v>144</v>
      </c>
    </row>
    <row r="403" spans="2:51" s="7" customFormat="1" ht="15.75" customHeight="1">
      <c r="B403" s="130"/>
      <c r="E403" s="131"/>
      <c r="F403" s="203" t="s">
        <v>434</v>
      </c>
      <c r="G403" s="204"/>
      <c r="H403" s="204"/>
      <c r="I403" s="204"/>
      <c r="K403" s="132">
        <v>0.61</v>
      </c>
      <c r="R403" s="133"/>
      <c r="T403" s="134"/>
      <c r="AB403" s="135"/>
      <c r="AT403" s="131" t="s">
        <v>146</v>
      </c>
      <c r="AU403" s="131" t="s">
        <v>95</v>
      </c>
      <c r="AV403" s="131" t="s">
        <v>95</v>
      </c>
      <c r="AW403" s="131" t="s">
        <v>102</v>
      </c>
      <c r="AX403" s="131" t="s">
        <v>80</v>
      </c>
      <c r="AY403" s="131" t="s">
        <v>139</v>
      </c>
    </row>
    <row r="404" spans="2:51" s="7" customFormat="1" ht="15.75" customHeight="1">
      <c r="B404" s="130"/>
      <c r="E404" s="131"/>
      <c r="F404" s="203" t="s">
        <v>435</v>
      </c>
      <c r="G404" s="204"/>
      <c r="H404" s="204"/>
      <c r="I404" s="204"/>
      <c r="K404" s="132">
        <v>0.61</v>
      </c>
      <c r="R404" s="133"/>
      <c r="T404" s="134"/>
      <c r="AB404" s="135"/>
      <c r="AT404" s="131" t="s">
        <v>146</v>
      </c>
      <c r="AU404" s="131" t="s">
        <v>95</v>
      </c>
      <c r="AV404" s="131" t="s">
        <v>95</v>
      </c>
      <c r="AW404" s="131" t="s">
        <v>102</v>
      </c>
      <c r="AX404" s="131" t="s">
        <v>80</v>
      </c>
      <c r="AY404" s="131" t="s">
        <v>139</v>
      </c>
    </row>
    <row r="405" spans="2:51" s="7" customFormat="1" ht="15.75" customHeight="1">
      <c r="B405" s="130"/>
      <c r="E405" s="131"/>
      <c r="F405" s="203" t="s">
        <v>436</v>
      </c>
      <c r="G405" s="204"/>
      <c r="H405" s="204"/>
      <c r="I405" s="204"/>
      <c r="K405" s="132">
        <v>0.61</v>
      </c>
      <c r="R405" s="133"/>
      <c r="T405" s="134"/>
      <c r="AB405" s="135"/>
      <c r="AT405" s="131" t="s">
        <v>146</v>
      </c>
      <c r="AU405" s="131" t="s">
        <v>95</v>
      </c>
      <c r="AV405" s="131" t="s">
        <v>95</v>
      </c>
      <c r="AW405" s="131" t="s">
        <v>102</v>
      </c>
      <c r="AX405" s="131" t="s">
        <v>80</v>
      </c>
      <c r="AY405" s="131" t="s">
        <v>139</v>
      </c>
    </row>
    <row r="406" spans="2:51" s="7" customFormat="1" ht="15.75" customHeight="1">
      <c r="B406" s="130"/>
      <c r="E406" s="131"/>
      <c r="F406" s="203" t="s">
        <v>437</v>
      </c>
      <c r="G406" s="204"/>
      <c r="H406" s="204"/>
      <c r="I406" s="204"/>
      <c r="K406" s="132">
        <v>0.61</v>
      </c>
      <c r="R406" s="133"/>
      <c r="T406" s="134"/>
      <c r="AB406" s="135"/>
      <c r="AT406" s="131" t="s">
        <v>146</v>
      </c>
      <c r="AU406" s="131" t="s">
        <v>95</v>
      </c>
      <c r="AV406" s="131" t="s">
        <v>95</v>
      </c>
      <c r="AW406" s="131" t="s">
        <v>102</v>
      </c>
      <c r="AX406" s="131" t="s">
        <v>80</v>
      </c>
      <c r="AY406" s="131" t="s">
        <v>139</v>
      </c>
    </row>
    <row r="407" spans="2:51" s="7" customFormat="1" ht="15.75" customHeight="1">
      <c r="B407" s="130"/>
      <c r="E407" s="131"/>
      <c r="F407" s="203" t="s">
        <v>438</v>
      </c>
      <c r="G407" s="204"/>
      <c r="H407" s="204"/>
      <c r="I407" s="204"/>
      <c r="K407" s="132">
        <v>0.88</v>
      </c>
      <c r="R407" s="133"/>
      <c r="T407" s="134"/>
      <c r="AB407" s="135"/>
      <c r="AT407" s="131" t="s">
        <v>146</v>
      </c>
      <c r="AU407" s="131" t="s">
        <v>95</v>
      </c>
      <c r="AV407" s="131" t="s">
        <v>95</v>
      </c>
      <c r="AW407" s="131" t="s">
        <v>102</v>
      </c>
      <c r="AX407" s="131" t="s">
        <v>80</v>
      </c>
      <c r="AY407" s="131" t="s">
        <v>139</v>
      </c>
    </row>
    <row r="408" spans="2:51" s="7" customFormat="1" ht="15.75" customHeight="1">
      <c r="B408" s="130"/>
      <c r="E408" s="131"/>
      <c r="F408" s="203" t="s">
        <v>439</v>
      </c>
      <c r="G408" s="204"/>
      <c r="H408" s="204"/>
      <c r="I408" s="204"/>
      <c r="K408" s="132">
        <v>0.88</v>
      </c>
      <c r="R408" s="133"/>
      <c r="T408" s="134"/>
      <c r="AB408" s="135"/>
      <c r="AT408" s="131" t="s">
        <v>146</v>
      </c>
      <c r="AU408" s="131" t="s">
        <v>95</v>
      </c>
      <c r="AV408" s="131" t="s">
        <v>95</v>
      </c>
      <c r="AW408" s="131" t="s">
        <v>102</v>
      </c>
      <c r="AX408" s="131" t="s">
        <v>80</v>
      </c>
      <c r="AY408" s="131" t="s">
        <v>139</v>
      </c>
    </row>
    <row r="409" spans="2:51" s="7" customFormat="1" ht="15.75" customHeight="1">
      <c r="B409" s="130"/>
      <c r="E409" s="131"/>
      <c r="F409" s="203" t="s">
        <v>440</v>
      </c>
      <c r="G409" s="204"/>
      <c r="H409" s="204"/>
      <c r="I409" s="204"/>
      <c r="K409" s="132">
        <v>0.61</v>
      </c>
      <c r="R409" s="133"/>
      <c r="T409" s="134"/>
      <c r="AB409" s="135"/>
      <c r="AT409" s="131" t="s">
        <v>146</v>
      </c>
      <c r="AU409" s="131" t="s">
        <v>95</v>
      </c>
      <c r="AV409" s="131" t="s">
        <v>95</v>
      </c>
      <c r="AW409" s="131" t="s">
        <v>102</v>
      </c>
      <c r="AX409" s="131" t="s">
        <v>80</v>
      </c>
      <c r="AY409" s="131" t="s">
        <v>139</v>
      </c>
    </row>
    <row r="410" spans="2:51" s="7" customFormat="1" ht="15.75" customHeight="1">
      <c r="B410" s="130"/>
      <c r="E410" s="131"/>
      <c r="F410" s="203" t="s">
        <v>441</v>
      </c>
      <c r="G410" s="204"/>
      <c r="H410" s="204"/>
      <c r="I410" s="204"/>
      <c r="K410" s="132">
        <v>0.61</v>
      </c>
      <c r="R410" s="133"/>
      <c r="T410" s="134"/>
      <c r="AB410" s="135"/>
      <c r="AT410" s="131" t="s">
        <v>146</v>
      </c>
      <c r="AU410" s="131" t="s">
        <v>95</v>
      </c>
      <c r="AV410" s="131" t="s">
        <v>95</v>
      </c>
      <c r="AW410" s="131" t="s">
        <v>102</v>
      </c>
      <c r="AX410" s="131" t="s">
        <v>80</v>
      </c>
      <c r="AY410" s="131" t="s">
        <v>139</v>
      </c>
    </row>
    <row r="411" spans="2:51" s="7" customFormat="1" ht="15.75" customHeight="1">
      <c r="B411" s="130"/>
      <c r="E411" s="131"/>
      <c r="F411" s="203" t="s">
        <v>442</v>
      </c>
      <c r="G411" s="204"/>
      <c r="H411" s="204"/>
      <c r="I411" s="204"/>
      <c r="K411" s="132">
        <v>0.61</v>
      </c>
      <c r="R411" s="133"/>
      <c r="T411" s="134"/>
      <c r="AB411" s="135"/>
      <c r="AT411" s="131" t="s">
        <v>146</v>
      </c>
      <c r="AU411" s="131" t="s">
        <v>95</v>
      </c>
      <c r="AV411" s="131" t="s">
        <v>95</v>
      </c>
      <c r="AW411" s="131" t="s">
        <v>102</v>
      </c>
      <c r="AX411" s="131" t="s">
        <v>80</v>
      </c>
      <c r="AY411" s="131" t="s">
        <v>139</v>
      </c>
    </row>
    <row r="412" spans="2:51" s="7" customFormat="1" ht="15.75" customHeight="1">
      <c r="B412" s="130"/>
      <c r="E412" s="131"/>
      <c r="F412" s="203" t="s">
        <v>443</v>
      </c>
      <c r="G412" s="204"/>
      <c r="H412" s="204"/>
      <c r="I412" s="204"/>
      <c r="K412" s="132">
        <v>0.61</v>
      </c>
      <c r="R412" s="133"/>
      <c r="T412" s="134"/>
      <c r="AB412" s="135"/>
      <c r="AT412" s="131" t="s">
        <v>146</v>
      </c>
      <c r="AU412" s="131" t="s">
        <v>95</v>
      </c>
      <c r="AV412" s="131" t="s">
        <v>95</v>
      </c>
      <c r="AW412" s="131" t="s">
        <v>102</v>
      </c>
      <c r="AX412" s="131" t="s">
        <v>80</v>
      </c>
      <c r="AY412" s="131" t="s">
        <v>139</v>
      </c>
    </row>
    <row r="413" spans="2:51" s="7" customFormat="1" ht="15.75" customHeight="1">
      <c r="B413" s="130"/>
      <c r="E413" s="131"/>
      <c r="F413" s="203" t="s">
        <v>444</v>
      </c>
      <c r="G413" s="204"/>
      <c r="H413" s="204"/>
      <c r="I413" s="204"/>
      <c r="K413" s="132">
        <v>0.61</v>
      </c>
      <c r="R413" s="133"/>
      <c r="T413" s="134"/>
      <c r="AB413" s="135"/>
      <c r="AT413" s="131" t="s">
        <v>146</v>
      </c>
      <c r="AU413" s="131" t="s">
        <v>95</v>
      </c>
      <c r="AV413" s="131" t="s">
        <v>95</v>
      </c>
      <c r="AW413" s="131" t="s">
        <v>102</v>
      </c>
      <c r="AX413" s="131" t="s">
        <v>80</v>
      </c>
      <c r="AY413" s="131" t="s">
        <v>139</v>
      </c>
    </row>
    <row r="414" spans="2:51" s="7" customFormat="1" ht="15.75" customHeight="1">
      <c r="B414" s="130"/>
      <c r="E414" s="131"/>
      <c r="F414" s="203" t="s">
        <v>445</v>
      </c>
      <c r="G414" s="204"/>
      <c r="H414" s="204"/>
      <c r="I414" s="204"/>
      <c r="K414" s="132">
        <v>0.61</v>
      </c>
      <c r="R414" s="133"/>
      <c r="T414" s="134"/>
      <c r="AB414" s="135"/>
      <c r="AT414" s="131" t="s">
        <v>146</v>
      </c>
      <c r="AU414" s="131" t="s">
        <v>95</v>
      </c>
      <c r="AV414" s="131" t="s">
        <v>95</v>
      </c>
      <c r="AW414" s="131" t="s">
        <v>102</v>
      </c>
      <c r="AX414" s="131" t="s">
        <v>80</v>
      </c>
      <c r="AY414" s="131" t="s">
        <v>139</v>
      </c>
    </row>
    <row r="415" spans="2:51" s="7" customFormat="1" ht="15.75" customHeight="1">
      <c r="B415" s="130"/>
      <c r="E415" s="131"/>
      <c r="F415" s="203" t="s">
        <v>446</v>
      </c>
      <c r="G415" s="204"/>
      <c r="H415" s="204"/>
      <c r="I415" s="204"/>
      <c r="K415" s="132">
        <v>0.88</v>
      </c>
      <c r="R415" s="133"/>
      <c r="T415" s="134"/>
      <c r="AB415" s="135"/>
      <c r="AT415" s="131" t="s">
        <v>146</v>
      </c>
      <c r="AU415" s="131" t="s">
        <v>95</v>
      </c>
      <c r="AV415" s="131" t="s">
        <v>95</v>
      </c>
      <c r="AW415" s="131" t="s">
        <v>102</v>
      </c>
      <c r="AX415" s="131" t="s">
        <v>80</v>
      </c>
      <c r="AY415" s="131" t="s">
        <v>139</v>
      </c>
    </row>
    <row r="416" spans="2:51" s="7" customFormat="1" ht="15.75" customHeight="1">
      <c r="B416" s="130"/>
      <c r="E416" s="131"/>
      <c r="F416" s="203" t="s">
        <v>447</v>
      </c>
      <c r="G416" s="204"/>
      <c r="H416" s="204"/>
      <c r="I416" s="204"/>
      <c r="K416" s="132">
        <v>0.61</v>
      </c>
      <c r="R416" s="133"/>
      <c r="T416" s="134"/>
      <c r="AB416" s="135"/>
      <c r="AT416" s="131" t="s">
        <v>146</v>
      </c>
      <c r="AU416" s="131" t="s">
        <v>95</v>
      </c>
      <c r="AV416" s="131" t="s">
        <v>95</v>
      </c>
      <c r="AW416" s="131" t="s">
        <v>102</v>
      </c>
      <c r="AX416" s="131" t="s">
        <v>80</v>
      </c>
      <c r="AY416" s="131" t="s">
        <v>139</v>
      </c>
    </row>
    <row r="417" spans="2:51" s="7" customFormat="1" ht="15.75" customHeight="1">
      <c r="B417" s="136"/>
      <c r="E417" s="137"/>
      <c r="F417" s="205" t="s">
        <v>147</v>
      </c>
      <c r="G417" s="206"/>
      <c r="H417" s="206"/>
      <c r="I417" s="206"/>
      <c r="K417" s="138">
        <v>9.35</v>
      </c>
      <c r="R417" s="139"/>
      <c r="T417" s="140"/>
      <c r="AB417" s="141"/>
      <c r="AT417" s="137" t="s">
        <v>146</v>
      </c>
      <c r="AU417" s="137" t="s">
        <v>95</v>
      </c>
      <c r="AV417" s="137" t="s">
        <v>144</v>
      </c>
      <c r="AW417" s="137" t="s">
        <v>102</v>
      </c>
      <c r="AX417" s="137" t="s">
        <v>21</v>
      </c>
      <c r="AY417" s="137" t="s">
        <v>139</v>
      </c>
    </row>
    <row r="418" spans="2:64" s="7" customFormat="1" ht="15.75" customHeight="1">
      <c r="B418" s="23"/>
      <c r="C418" s="123" t="s">
        <v>448</v>
      </c>
      <c r="D418" s="123" t="s">
        <v>140</v>
      </c>
      <c r="E418" s="124" t="s">
        <v>449</v>
      </c>
      <c r="F418" s="199" t="s">
        <v>450</v>
      </c>
      <c r="G418" s="200"/>
      <c r="H418" s="200"/>
      <c r="I418" s="200"/>
      <c r="J418" s="125" t="s">
        <v>176</v>
      </c>
      <c r="K418" s="126">
        <v>5.264</v>
      </c>
      <c r="L418" s="201">
        <v>2500</v>
      </c>
      <c r="M418" s="200"/>
      <c r="N418" s="202">
        <f>ROUND($L$418*$K$418,2)</f>
        <v>13160</v>
      </c>
      <c r="O418" s="200"/>
      <c r="P418" s="200"/>
      <c r="Q418" s="200"/>
      <c r="R418" s="24"/>
      <c r="T418" s="127"/>
      <c r="U418" s="30" t="s">
        <v>45</v>
      </c>
      <c r="V418" s="128">
        <v>0.789</v>
      </c>
      <c r="W418" s="128">
        <f>$V$418*$K$418</f>
        <v>4.153296</v>
      </c>
      <c r="X418" s="128">
        <v>2.25634</v>
      </c>
      <c r="Y418" s="128">
        <f>$X$418*$K$418</f>
        <v>11.87737376</v>
      </c>
      <c r="Z418" s="128">
        <v>0</v>
      </c>
      <c r="AA418" s="128">
        <f>$Z$418*$K$418</f>
        <v>0</v>
      </c>
      <c r="AB418" s="129"/>
      <c r="AR418" s="7" t="s">
        <v>144</v>
      </c>
      <c r="AT418" s="7" t="s">
        <v>140</v>
      </c>
      <c r="AU418" s="7" t="s">
        <v>95</v>
      </c>
      <c r="AY418" s="7" t="s">
        <v>139</v>
      </c>
      <c r="BE418" s="82">
        <f>IF($U$418="základní",$N$418,0)</f>
        <v>13160</v>
      </c>
      <c r="BF418" s="82">
        <f>IF($U$418="snížená",$N$418,0)</f>
        <v>0</v>
      </c>
      <c r="BG418" s="82">
        <f>IF($U$418="zákl. přenesená",$N$418,0)</f>
        <v>0</v>
      </c>
      <c r="BH418" s="82">
        <f>IF($U$418="sníž. přenesená",$N$418,0)</f>
        <v>0</v>
      </c>
      <c r="BI418" s="82">
        <f>IF($U$418="nulová",$N$418,0)</f>
        <v>0</v>
      </c>
      <c r="BJ418" s="7" t="s">
        <v>21</v>
      </c>
      <c r="BK418" s="82">
        <f>ROUND($L$418*$K$418,2)</f>
        <v>13160</v>
      </c>
      <c r="BL418" s="7" t="s">
        <v>144</v>
      </c>
    </row>
    <row r="419" spans="2:51" s="7" customFormat="1" ht="15.75" customHeight="1">
      <c r="B419" s="130"/>
      <c r="E419" s="131"/>
      <c r="F419" s="203" t="s">
        <v>451</v>
      </c>
      <c r="G419" s="204"/>
      <c r="H419" s="204"/>
      <c r="I419" s="204"/>
      <c r="K419" s="132">
        <v>5.264</v>
      </c>
      <c r="R419" s="133"/>
      <c r="T419" s="134"/>
      <c r="AB419" s="135"/>
      <c r="AT419" s="131" t="s">
        <v>146</v>
      </c>
      <c r="AU419" s="131" t="s">
        <v>95</v>
      </c>
      <c r="AV419" s="131" t="s">
        <v>95</v>
      </c>
      <c r="AW419" s="131" t="s">
        <v>102</v>
      </c>
      <c r="AX419" s="131" t="s">
        <v>80</v>
      </c>
      <c r="AY419" s="131" t="s">
        <v>139</v>
      </c>
    </row>
    <row r="420" spans="2:51" s="7" customFormat="1" ht="15.75" customHeight="1">
      <c r="B420" s="136"/>
      <c r="E420" s="137"/>
      <c r="F420" s="205" t="s">
        <v>147</v>
      </c>
      <c r="G420" s="206"/>
      <c r="H420" s="206"/>
      <c r="I420" s="206"/>
      <c r="K420" s="138">
        <v>5.264</v>
      </c>
      <c r="R420" s="139"/>
      <c r="T420" s="140"/>
      <c r="AB420" s="141"/>
      <c r="AT420" s="137" t="s">
        <v>146</v>
      </c>
      <c r="AU420" s="137" t="s">
        <v>95</v>
      </c>
      <c r="AV420" s="137" t="s">
        <v>144</v>
      </c>
      <c r="AW420" s="137" t="s">
        <v>102</v>
      </c>
      <c r="AX420" s="137" t="s">
        <v>21</v>
      </c>
      <c r="AY420" s="137" t="s">
        <v>139</v>
      </c>
    </row>
    <row r="421" spans="2:63" s="113" customFormat="1" ht="30.75" customHeight="1">
      <c r="B421" s="114"/>
      <c r="D421" s="122" t="s">
        <v>106</v>
      </c>
      <c r="N421" s="212">
        <f>$BK$421</f>
        <v>111218.8</v>
      </c>
      <c r="O421" s="213"/>
      <c r="P421" s="213"/>
      <c r="Q421" s="213"/>
      <c r="R421" s="117"/>
      <c r="T421" s="118"/>
      <c r="W421" s="119">
        <f>SUM($W$422:$W$459)</f>
        <v>231.31078000000002</v>
      </c>
      <c r="Y421" s="119">
        <f>SUM($Y$422:$Y$459)</f>
        <v>146.27224148</v>
      </c>
      <c r="AA421" s="119">
        <f>SUM($AA$422:$AA$459)</f>
        <v>0</v>
      </c>
      <c r="AB421" s="120"/>
      <c r="AR421" s="116" t="s">
        <v>21</v>
      </c>
      <c r="AT421" s="116" t="s">
        <v>79</v>
      </c>
      <c r="AU421" s="116" t="s">
        <v>21</v>
      </c>
      <c r="AY421" s="116" t="s">
        <v>139</v>
      </c>
      <c r="BK421" s="121">
        <f>SUM($BK$422:$BK$459)</f>
        <v>111218.8</v>
      </c>
    </row>
    <row r="422" spans="2:64" s="7" customFormat="1" ht="27" customHeight="1">
      <c r="B422" s="23"/>
      <c r="C422" s="123" t="s">
        <v>452</v>
      </c>
      <c r="D422" s="123" t="s">
        <v>140</v>
      </c>
      <c r="E422" s="124" t="s">
        <v>453</v>
      </c>
      <c r="F422" s="199" t="s">
        <v>454</v>
      </c>
      <c r="G422" s="200"/>
      <c r="H422" s="200"/>
      <c r="I422" s="200"/>
      <c r="J422" s="125" t="s">
        <v>176</v>
      </c>
      <c r="K422" s="126">
        <v>9.604</v>
      </c>
      <c r="L422" s="201">
        <v>700</v>
      </c>
      <c r="M422" s="200"/>
      <c r="N422" s="202">
        <f>ROUND($L$422*$K$422,2)</f>
        <v>6722.8</v>
      </c>
      <c r="O422" s="200"/>
      <c r="P422" s="200"/>
      <c r="Q422" s="200"/>
      <c r="R422" s="24"/>
      <c r="T422" s="127"/>
      <c r="U422" s="30" t="s">
        <v>45</v>
      </c>
      <c r="V422" s="128">
        <v>1.695</v>
      </c>
      <c r="W422" s="128">
        <f>$V$422*$K$422</f>
        <v>16.278779999999998</v>
      </c>
      <c r="X422" s="128">
        <v>1.89077</v>
      </c>
      <c r="Y422" s="128">
        <f>$X$422*$K$422</f>
        <v>18.15895508</v>
      </c>
      <c r="Z422" s="128">
        <v>0</v>
      </c>
      <c r="AA422" s="128">
        <f>$Z$422*$K$422</f>
        <v>0</v>
      </c>
      <c r="AB422" s="129"/>
      <c r="AR422" s="7" t="s">
        <v>144</v>
      </c>
      <c r="AT422" s="7" t="s">
        <v>140</v>
      </c>
      <c r="AU422" s="7" t="s">
        <v>95</v>
      </c>
      <c r="AY422" s="7" t="s">
        <v>139</v>
      </c>
      <c r="BE422" s="82">
        <f>IF($U$422="základní",$N$422,0)</f>
        <v>6722.8</v>
      </c>
      <c r="BF422" s="82">
        <f>IF($U$422="snížená",$N$422,0)</f>
        <v>0</v>
      </c>
      <c r="BG422" s="82">
        <f>IF($U$422="zákl. přenesená",$N$422,0)</f>
        <v>0</v>
      </c>
      <c r="BH422" s="82">
        <f>IF($U$422="sníž. přenesená",$N$422,0)</f>
        <v>0</v>
      </c>
      <c r="BI422" s="82">
        <f>IF($U$422="nulová",$N$422,0)</f>
        <v>0</v>
      </c>
      <c r="BJ422" s="7" t="s">
        <v>21</v>
      </c>
      <c r="BK422" s="82">
        <f>ROUND($L$422*$K$422,2)</f>
        <v>6722.8</v>
      </c>
      <c r="BL422" s="7" t="s">
        <v>144</v>
      </c>
    </row>
    <row r="423" spans="2:51" s="7" customFormat="1" ht="15.75" customHeight="1">
      <c r="B423" s="130"/>
      <c r="E423" s="131"/>
      <c r="F423" s="203" t="s">
        <v>455</v>
      </c>
      <c r="G423" s="204"/>
      <c r="H423" s="204"/>
      <c r="I423" s="204"/>
      <c r="K423" s="132">
        <v>2.18</v>
      </c>
      <c r="R423" s="133"/>
      <c r="T423" s="134"/>
      <c r="AB423" s="135"/>
      <c r="AT423" s="131" t="s">
        <v>146</v>
      </c>
      <c r="AU423" s="131" t="s">
        <v>95</v>
      </c>
      <c r="AV423" s="131" t="s">
        <v>95</v>
      </c>
      <c r="AW423" s="131" t="s">
        <v>102</v>
      </c>
      <c r="AX423" s="131" t="s">
        <v>80</v>
      </c>
      <c r="AY423" s="131" t="s">
        <v>139</v>
      </c>
    </row>
    <row r="424" spans="2:51" s="7" customFormat="1" ht="15.75" customHeight="1">
      <c r="B424" s="130"/>
      <c r="E424" s="131"/>
      <c r="F424" s="203" t="s">
        <v>456</v>
      </c>
      <c r="G424" s="204"/>
      <c r="H424" s="204"/>
      <c r="I424" s="204"/>
      <c r="K424" s="132">
        <v>0.51</v>
      </c>
      <c r="R424" s="133"/>
      <c r="T424" s="134"/>
      <c r="AB424" s="135"/>
      <c r="AT424" s="131" t="s">
        <v>146</v>
      </c>
      <c r="AU424" s="131" t="s">
        <v>95</v>
      </c>
      <c r="AV424" s="131" t="s">
        <v>95</v>
      </c>
      <c r="AW424" s="131" t="s">
        <v>102</v>
      </c>
      <c r="AX424" s="131" t="s">
        <v>80</v>
      </c>
      <c r="AY424" s="131" t="s">
        <v>139</v>
      </c>
    </row>
    <row r="425" spans="2:51" s="7" customFormat="1" ht="15.75" customHeight="1">
      <c r="B425" s="130"/>
      <c r="E425" s="131"/>
      <c r="F425" s="203" t="s">
        <v>457</v>
      </c>
      <c r="G425" s="204"/>
      <c r="H425" s="204"/>
      <c r="I425" s="204"/>
      <c r="K425" s="132">
        <v>0.44</v>
      </c>
      <c r="R425" s="133"/>
      <c r="T425" s="134"/>
      <c r="AB425" s="135"/>
      <c r="AT425" s="131" t="s">
        <v>146</v>
      </c>
      <c r="AU425" s="131" t="s">
        <v>95</v>
      </c>
      <c r="AV425" s="131" t="s">
        <v>95</v>
      </c>
      <c r="AW425" s="131" t="s">
        <v>102</v>
      </c>
      <c r="AX425" s="131" t="s">
        <v>80</v>
      </c>
      <c r="AY425" s="131" t="s">
        <v>139</v>
      </c>
    </row>
    <row r="426" spans="2:51" s="7" customFormat="1" ht="15.75" customHeight="1">
      <c r="B426" s="130"/>
      <c r="E426" s="131"/>
      <c r="F426" s="203" t="s">
        <v>458</v>
      </c>
      <c r="G426" s="204"/>
      <c r="H426" s="204"/>
      <c r="I426" s="204"/>
      <c r="K426" s="132">
        <v>0.51</v>
      </c>
      <c r="R426" s="133"/>
      <c r="T426" s="134"/>
      <c r="AB426" s="135"/>
      <c r="AT426" s="131" t="s">
        <v>146</v>
      </c>
      <c r="AU426" s="131" t="s">
        <v>95</v>
      </c>
      <c r="AV426" s="131" t="s">
        <v>95</v>
      </c>
      <c r="AW426" s="131" t="s">
        <v>102</v>
      </c>
      <c r="AX426" s="131" t="s">
        <v>80</v>
      </c>
      <c r="AY426" s="131" t="s">
        <v>139</v>
      </c>
    </row>
    <row r="427" spans="2:51" s="7" customFormat="1" ht="15.75" customHeight="1">
      <c r="B427" s="130"/>
      <c r="E427" s="131"/>
      <c r="F427" s="203" t="s">
        <v>459</v>
      </c>
      <c r="G427" s="204"/>
      <c r="H427" s="204"/>
      <c r="I427" s="204"/>
      <c r="K427" s="132">
        <v>0.51</v>
      </c>
      <c r="R427" s="133"/>
      <c r="T427" s="134"/>
      <c r="AB427" s="135"/>
      <c r="AT427" s="131" t="s">
        <v>146</v>
      </c>
      <c r="AU427" s="131" t="s">
        <v>95</v>
      </c>
      <c r="AV427" s="131" t="s">
        <v>95</v>
      </c>
      <c r="AW427" s="131" t="s">
        <v>102</v>
      </c>
      <c r="AX427" s="131" t="s">
        <v>80</v>
      </c>
      <c r="AY427" s="131" t="s">
        <v>139</v>
      </c>
    </row>
    <row r="428" spans="2:51" s="7" customFormat="1" ht="15.75" customHeight="1">
      <c r="B428" s="130"/>
      <c r="E428" s="131"/>
      <c r="F428" s="203" t="s">
        <v>460</v>
      </c>
      <c r="G428" s="204"/>
      <c r="H428" s="204"/>
      <c r="I428" s="204"/>
      <c r="K428" s="132">
        <v>0.44</v>
      </c>
      <c r="R428" s="133"/>
      <c r="T428" s="134"/>
      <c r="AB428" s="135"/>
      <c r="AT428" s="131" t="s">
        <v>146</v>
      </c>
      <c r="AU428" s="131" t="s">
        <v>95</v>
      </c>
      <c r="AV428" s="131" t="s">
        <v>95</v>
      </c>
      <c r="AW428" s="131" t="s">
        <v>102</v>
      </c>
      <c r="AX428" s="131" t="s">
        <v>80</v>
      </c>
      <c r="AY428" s="131" t="s">
        <v>139</v>
      </c>
    </row>
    <row r="429" spans="2:51" s="7" customFormat="1" ht="15.75" customHeight="1">
      <c r="B429" s="130"/>
      <c r="E429" s="131"/>
      <c r="F429" s="203" t="s">
        <v>461</v>
      </c>
      <c r="G429" s="204"/>
      <c r="H429" s="204"/>
      <c r="I429" s="204"/>
      <c r="K429" s="132">
        <v>0.36</v>
      </c>
      <c r="R429" s="133"/>
      <c r="T429" s="134"/>
      <c r="AB429" s="135"/>
      <c r="AT429" s="131" t="s">
        <v>146</v>
      </c>
      <c r="AU429" s="131" t="s">
        <v>95</v>
      </c>
      <c r="AV429" s="131" t="s">
        <v>95</v>
      </c>
      <c r="AW429" s="131" t="s">
        <v>102</v>
      </c>
      <c r="AX429" s="131" t="s">
        <v>80</v>
      </c>
      <c r="AY429" s="131" t="s">
        <v>139</v>
      </c>
    </row>
    <row r="430" spans="2:51" s="7" customFormat="1" ht="15.75" customHeight="1">
      <c r="B430" s="130"/>
      <c r="E430" s="131"/>
      <c r="F430" s="203" t="s">
        <v>462</v>
      </c>
      <c r="G430" s="204"/>
      <c r="H430" s="204"/>
      <c r="I430" s="204"/>
      <c r="K430" s="132">
        <v>0.51</v>
      </c>
      <c r="R430" s="133"/>
      <c r="T430" s="134"/>
      <c r="AB430" s="135"/>
      <c r="AT430" s="131" t="s">
        <v>146</v>
      </c>
      <c r="AU430" s="131" t="s">
        <v>95</v>
      </c>
      <c r="AV430" s="131" t="s">
        <v>95</v>
      </c>
      <c r="AW430" s="131" t="s">
        <v>102</v>
      </c>
      <c r="AX430" s="131" t="s">
        <v>80</v>
      </c>
      <c r="AY430" s="131" t="s">
        <v>139</v>
      </c>
    </row>
    <row r="431" spans="2:51" s="7" customFormat="1" ht="15.75" customHeight="1">
      <c r="B431" s="130"/>
      <c r="E431" s="131"/>
      <c r="F431" s="203" t="s">
        <v>463</v>
      </c>
      <c r="G431" s="204"/>
      <c r="H431" s="204"/>
      <c r="I431" s="204"/>
      <c r="K431" s="132">
        <v>0.51</v>
      </c>
      <c r="R431" s="133"/>
      <c r="T431" s="134"/>
      <c r="AB431" s="135"/>
      <c r="AT431" s="131" t="s">
        <v>146</v>
      </c>
      <c r="AU431" s="131" t="s">
        <v>95</v>
      </c>
      <c r="AV431" s="131" t="s">
        <v>95</v>
      </c>
      <c r="AW431" s="131" t="s">
        <v>102</v>
      </c>
      <c r="AX431" s="131" t="s">
        <v>80</v>
      </c>
      <c r="AY431" s="131" t="s">
        <v>139</v>
      </c>
    </row>
    <row r="432" spans="2:51" s="7" customFormat="1" ht="15.75" customHeight="1">
      <c r="B432" s="130"/>
      <c r="E432" s="131"/>
      <c r="F432" s="203" t="s">
        <v>464</v>
      </c>
      <c r="G432" s="204"/>
      <c r="H432" s="204"/>
      <c r="I432" s="204"/>
      <c r="K432" s="132">
        <v>0.51</v>
      </c>
      <c r="R432" s="133"/>
      <c r="T432" s="134"/>
      <c r="AB432" s="135"/>
      <c r="AT432" s="131" t="s">
        <v>146</v>
      </c>
      <c r="AU432" s="131" t="s">
        <v>95</v>
      </c>
      <c r="AV432" s="131" t="s">
        <v>95</v>
      </c>
      <c r="AW432" s="131" t="s">
        <v>102</v>
      </c>
      <c r="AX432" s="131" t="s">
        <v>80</v>
      </c>
      <c r="AY432" s="131" t="s">
        <v>139</v>
      </c>
    </row>
    <row r="433" spans="2:51" s="7" customFormat="1" ht="15.75" customHeight="1">
      <c r="B433" s="130"/>
      <c r="E433" s="131"/>
      <c r="F433" s="203" t="s">
        <v>465</v>
      </c>
      <c r="G433" s="204"/>
      <c r="H433" s="204"/>
      <c r="I433" s="204"/>
      <c r="K433" s="132">
        <v>0.51</v>
      </c>
      <c r="R433" s="133"/>
      <c r="T433" s="134"/>
      <c r="AB433" s="135"/>
      <c r="AT433" s="131" t="s">
        <v>146</v>
      </c>
      <c r="AU433" s="131" t="s">
        <v>95</v>
      </c>
      <c r="AV433" s="131" t="s">
        <v>95</v>
      </c>
      <c r="AW433" s="131" t="s">
        <v>102</v>
      </c>
      <c r="AX433" s="131" t="s">
        <v>80</v>
      </c>
      <c r="AY433" s="131" t="s">
        <v>139</v>
      </c>
    </row>
    <row r="434" spans="2:51" s="7" customFormat="1" ht="15.75" customHeight="1">
      <c r="B434" s="130"/>
      <c r="E434" s="131"/>
      <c r="F434" s="203" t="s">
        <v>466</v>
      </c>
      <c r="G434" s="204"/>
      <c r="H434" s="204"/>
      <c r="I434" s="204"/>
      <c r="K434" s="132">
        <v>0.51</v>
      </c>
      <c r="R434" s="133"/>
      <c r="T434" s="134"/>
      <c r="AB434" s="135"/>
      <c r="AT434" s="131" t="s">
        <v>146</v>
      </c>
      <c r="AU434" s="131" t="s">
        <v>95</v>
      </c>
      <c r="AV434" s="131" t="s">
        <v>95</v>
      </c>
      <c r="AW434" s="131" t="s">
        <v>102</v>
      </c>
      <c r="AX434" s="131" t="s">
        <v>80</v>
      </c>
      <c r="AY434" s="131" t="s">
        <v>139</v>
      </c>
    </row>
    <row r="435" spans="2:51" s="7" customFormat="1" ht="15.75" customHeight="1">
      <c r="B435" s="130"/>
      <c r="E435" s="131"/>
      <c r="F435" s="203" t="s">
        <v>467</v>
      </c>
      <c r="G435" s="204"/>
      <c r="H435" s="204"/>
      <c r="I435" s="204"/>
      <c r="K435" s="132">
        <v>0.51</v>
      </c>
      <c r="R435" s="133"/>
      <c r="T435" s="134"/>
      <c r="AB435" s="135"/>
      <c r="AT435" s="131" t="s">
        <v>146</v>
      </c>
      <c r="AU435" s="131" t="s">
        <v>95</v>
      </c>
      <c r="AV435" s="131" t="s">
        <v>95</v>
      </c>
      <c r="AW435" s="131" t="s">
        <v>102</v>
      </c>
      <c r="AX435" s="131" t="s">
        <v>80</v>
      </c>
      <c r="AY435" s="131" t="s">
        <v>139</v>
      </c>
    </row>
    <row r="436" spans="2:51" s="7" customFormat="1" ht="15.75" customHeight="1">
      <c r="B436" s="130"/>
      <c r="E436" s="131"/>
      <c r="F436" s="203" t="s">
        <v>468</v>
      </c>
      <c r="G436" s="204"/>
      <c r="H436" s="204"/>
      <c r="I436" s="204"/>
      <c r="K436" s="132">
        <v>0.44</v>
      </c>
      <c r="R436" s="133"/>
      <c r="T436" s="134"/>
      <c r="AB436" s="135"/>
      <c r="AT436" s="131" t="s">
        <v>146</v>
      </c>
      <c r="AU436" s="131" t="s">
        <v>95</v>
      </c>
      <c r="AV436" s="131" t="s">
        <v>95</v>
      </c>
      <c r="AW436" s="131" t="s">
        <v>102</v>
      </c>
      <c r="AX436" s="131" t="s">
        <v>80</v>
      </c>
      <c r="AY436" s="131" t="s">
        <v>139</v>
      </c>
    </row>
    <row r="437" spans="2:51" s="7" customFormat="1" ht="15.75" customHeight="1">
      <c r="B437" s="130"/>
      <c r="E437" s="131"/>
      <c r="F437" s="203" t="s">
        <v>469</v>
      </c>
      <c r="G437" s="204"/>
      <c r="H437" s="204"/>
      <c r="I437" s="204"/>
      <c r="K437" s="132">
        <v>0.644</v>
      </c>
      <c r="R437" s="133"/>
      <c r="T437" s="134"/>
      <c r="AB437" s="135"/>
      <c r="AT437" s="131" t="s">
        <v>146</v>
      </c>
      <c r="AU437" s="131" t="s">
        <v>95</v>
      </c>
      <c r="AV437" s="131" t="s">
        <v>95</v>
      </c>
      <c r="AW437" s="131" t="s">
        <v>102</v>
      </c>
      <c r="AX437" s="131" t="s">
        <v>80</v>
      </c>
      <c r="AY437" s="131" t="s">
        <v>139</v>
      </c>
    </row>
    <row r="438" spans="2:51" s="7" customFormat="1" ht="15.75" customHeight="1">
      <c r="B438" s="130"/>
      <c r="E438" s="131"/>
      <c r="F438" s="203" t="s">
        <v>470</v>
      </c>
      <c r="G438" s="204"/>
      <c r="H438" s="204"/>
      <c r="I438" s="204"/>
      <c r="K438" s="132">
        <v>0.51</v>
      </c>
      <c r="R438" s="133"/>
      <c r="T438" s="134"/>
      <c r="AB438" s="135"/>
      <c r="AT438" s="131" t="s">
        <v>146</v>
      </c>
      <c r="AU438" s="131" t="s">
        <v>95</v>
      </c>
      <c r="AV438" s="131" t="s">
        <v>95</v>
      </c>
      <c r="AW438" s="131" t="s">
        <v>102</v>
      </c>
      <c r="AX438" s="131" t="s">
        <v>80</v>
      </c>
      <c r="AY438" s="131" t="s">
        <v>139</v>
      </c>
    </row>
    <row r="439" spans="2:51" s="7" customFormat="1" ht="15.75" customHeight="1">
      <c r="B439" s="136"/>
      <c r="E439" s="137"/>
      <c r="F439" s="205" t="s">
        <v>147</v>
      </c>
      <c r="G439" s="206"/>
      <c r="H439" s="206"/>
      <c r="I439" s="206"/>
      <c r="K439" s="138">
        <v>9.604</v>
      </c>
      <c r="R439" s="139"/>
      <c r="T439" s="140"/>
      <c r="AB439" s="141"/>
      <c r="AT439" s="137" t="s">
        <v>146</v>
      </c>
      <c r="AU439" s="137" t="s">
        <v>95</v>
      </c>
      <c r="AV439" s="137" t="s">
        <v>144</v>
      </c>
      <c r="AW439" s="137" t="s">
        <v>102</v>
      </c>
      <c r="AX439" s="137" t="s">
        <v>21</v>
      </c>
      <c r="AY439" s="137" t="s">
        <v>139</v>
      </c>
    </row>
    <row r="440" spans="2:64" s="7" customFormat="1" ht="27" customHeight="1">
      <c r="B440" s="23"/>
      <c r="C440" s="123" t="s">
        <v>471</v>
      </c>
      <c r="D440" s="123" t="s">
        <v>140</v>
      </c>
      <c r="E440" s="124" t="s">
        <v>472</v>
      </c>
      <c r="F440" s="199" t="s">
        <v>473</v>
      </c>
      <c r="G440" s="200"/>
      <c r="H440" s="200"/>
      <c r="I440" s="200"/>
      <c r="J440" s="125" t="s">
        <v>176</v>
      </c>
      <c r="K440" s="126">
        <v>40</v>
      </c>
      <c r="L440" s="201">
        <v>1200</v>
      </c>
      <c r="M440" s="200"/>
      <c r="N440" s="202">
        <f>ROUND($L$440*$K$440,2)</f>
        <v>48000</v>
      </c>
      <c r="O440" s="200"/>
      <c r="P440" s="200"/>
      <c r="Q440" s="200"/>
      <c r="R440" s="24"/>
      <c r="T440" s="127"/>
      <c r="U440" s="30" t="s">
        <v>45</v>
      </c>
      <c r="V440" s="128">
        <v>2.23</v>
      </c>
      <c r="W440" s="128">
        <f>$V$440*$K$440</f>
        <v>89.2</v>
      </c>
      <c r="X440" s="128">
        <v>2.0328</v>
      </c>
      <c r="Y440" s="128">
        <f>$X$440*$K$440</f>
        <v>81.312</v>
      </c>
      <c r="Z440" s="128">
        <v>0</v>
      </c>
      <c r="AA440" s="128">
        <f>$Z$440*$K$440</f>
        <v>0</v>
      </c>
      <c r="AB440" s="129"/>
      <c r="AR440" s="7" t="s">
        <v>144</v>
      </c>
      <c r="AT440" s="7" t="s">
        <v>140</v>
      </c>
      <c r="AU440" s="7" t="s">
        <v>95</v>
      </c>
      <c r="AY440" s="7" t="s">
        <v>139</v>
      </c>
      <c r="BE440" s="82">
        <f>IF($U$440="základní",$N$440,0)</f>
        <v>48000</v>
      </c>
      <c r="BF440" s="82">
        <f>IF($U$440="snížená",$N$440,0)</f>
        <v>0</v>
      </c>
      <c r="BG440" s="82">
        <f>IF($U$440="zákl. přenesená",$N$440,0)</f>
        <v>0</v>
      </c>
      <c r="BH440" s="82">
        <f>IF($U$440="sníž. přenesená",$N$440,0)</f>
        <v>0</v>
      </c>
      <c r="BI440" s="82">
        <f>IF($U$440="nulová",$N$440,0)</f>
        <v>0</v>
      </c>
      <c r="BJ440" s="7" t="s">
        <v>21</v>
      </c>
      <c r="BK440" s="82">
        <f>ROUND($L$440*$K$440,2)</f>
        <v>48000</v>
      </c>
      <c r="BL440" s="7" t="s">
        <v>144</v>
      </c>
    </row>
    <row r="441" spans="2:51" s="7" customFormat="1" ht="15.75" customHeight="1">
      <c r="B441" s="130"/>
      <c r="E441" s="131"/>
      <c r="F441" s="203" t="s">
        <v>474</v>
      </c>
      <c r="G441" s="204"/>
      <c r="H441" s="204"/>
      <c r="I441" s="204"/>
      <c r="K441" s="132">
        <v>39</v>
      </c>
      <c r="R441" s="133"/>
      <c r="T441" s="134"/>
      <c r="AB441" s="135"/>
      <c r="AT441" s="131" t="s">
        <v>146</v>
      </c>
      <c r="AU441" s="131" t="s">
        <v>95</v>
      </c>
      <c r="AV441" s="131" t="s">
        <v>95</v>
      </c>
      <c r="AW441" s="131" t="s">
        <v>102</v>
      </c>
      <c r="AX441" s="131" t="s">
        <v>80</v>
      </c>
      <c r="AY441" s="131" t="s">
        <v>139</v>
      </c>
    </row>
    <row r="442" spans="2:51" s="7" customFormat="1" ht="15.75" customHeight="1">
      <c r="B442" s="130"/>
      <c r="E442" s="131"/>
      <c r="F442" s="203" t="s">
        <v>475</v>
      </c>
      <c r="G442" s="204"/>
      <c r="H442" s="204"/>
      <c r="I442" s="204"/>
      <c r="K442" s="132">
        <v>1</v>
      </c>
      <c r="R442" s="133"/>
      <c r="T442" s="134"/>
      <c r="AB442" s="135"/>
      <c r="AT442" s="131" t="s">
        <v>146</v>
      </c>
      <c r="AU442" s="131" t="s">
        <v>95</v>
      </c>
      <c r="AV442" s="131" t="s">
        <v>95</v>
      </c>
      <c r="AW442" s="131" t="s">
        <v>102</v>
      </c>
      <c r="AX442" s="131" t="s">
        <v>80</v>
      </c>
      <c r="AY442" s="131" t="s">
        <v>139</v>
      </c>
    </row>
    <row r="443" spans="2:51" s="7" customFormat="1" ht="15.75" customHeight="1">
      <c r="B443" s="136"/>
      <c r="E443" s="137"/>
      <c r="F443" s="205" t="s">
        <v>147</v>
      </c>
      <c r="G443" s="206"/>
      <c r="H443" s="206"/>
      <c r="I443" s="206"/>
      <c r="K443" s="138">
        <v>40</v>
      </c>
      <c r="R443" s="139"/>
      <c r="T443" s="140"/>
      <c r="AB443" s="141"/>
      <c r="AT443" s="137" t="s">
        <v>146</v>
      </c>
      <c r="AU443" s="137" t="s">
        <v>95</v>
      </c>
      <c r="AV443" s="137" t="s">
        <v>144</v>
      </c>
      <c r="AW443" s="137" t="s">
        <v>102</v>
      </c>
      <c r="AX443" s="137" t="s">
        <v>21</v>
      </c>
      <c r="AY443" s="137" t="s">
        <v>139</v>
      </c>
    </row>
    <row r="444" spans="2:64" s="7" customFormat="1" ht="39" customHeight="1">
      <c r="B444" s="23"/>
      <c r="C444" s="123" t="s">
        <v>476</v>
      </c>
      <c r="D444" s="123" t="s">
        <v>140</v>
      </c>
      <c r="E444" s="124" t="s">
        <v>477</v>
      </c>
      <c r="F444" s="199" t="s">
        <v>478</v>
      </c>
      <c r="G444" s="200"/>
      <c r="H444" s="200"/>
      <c r="I444" s="200"/>
      <c r="J444" s="125" t="s">
        <v>165</v>
      </c>
      <c r="K444" s="126">
        <v>51.36</v>
      </c>
      <c r="L444" s="201">
        <v>1100</v>
      </c>
      <c r="M444" s="200"/>
      <c r="N444" s="202">
        <f>ROUND($L$444*$K$444,2)</f>
        <v>56496</v>
      </c>
      <c r="O444" s="200"/>
      <c r="P444" s="200"/>
      <c r="Q444" s="200"/>
      <c r="R444" s="24"/>
      <c r="T444" s="127"/>
      <c r="U444" s="30" t="s">
        <v>45</v>
      </c>
      <c r="V444" s="128">
        <v>2.45</v>
      </c>
      <c r="W444" s="128">
        <f>$V$444*$K$444</f>
        <v>125.83200000000001</v>
      </c>
      <c r="X444" s="128">
        <v>0.91124</v>
      </c>
      <c r="Y444" s="128">
        <f>$X$444*$K$444</f>
        <v>46.8012864</v>
      </c>
      <c r="Z444" s="128">
        <v>0</v>
      </c>
      <c r="AA444" s="128">
        <f>$Z$444*$K$444</f>
        <v>0</v>
      </c>
      <c r="AB444" s="129"/>
      <c r="AR444" s="7" t="s">
        <v>144</v>
      </c>
      <c r="AT444" s="7" t="s">
        <v>140</v>
      </c>
      <c r="AU444" s="7" t="s">
        <v>95</v>
      </c>
      <c r="AY444" s="7" t="s">
        <v>139</v>
      </c>
      <c r="BE444" s="82">
        <f>IF($U$444="základní",$N$444,0)</f>
        <v>56496</v>
      </c>
      <c r="BF444" s="82">
        <f>IF($U$444="snížená",$N$444,0)</f>
        <v>0</v>
      </c>
      <c r="BG444" s="82">
        <f>IF($U$444="zákl. přenesená",$N$444,0)</f>
        <v>0</v>
      </c>
      <c r="BH444" s="82">
        <f>IF($U$444="sníž. přenesená",$N$444,0)</f>
        <v>0</v>
      </c>
      <c r="BI444" s="82">
        <f>IF($U$444="nulová",$N$444,0)</f>
        <v>0</v>
      </c>
      <c r="BJ444" s="7" t="s">
        <v>21</v>
      </c>
      <c r="BK444" s="82">
        <f>ROUND($L$444*$K$444,2)</f>
        <v>56496</v>
      </c>
      <c r="BL444" s="7" t="s">
        <v>144</v>
      </c>
    </row>
    <row r="445" spans="2:51" s="7" customFormat="1" ht="15.75" customHeight="1">
      <c r="B445" s="130"/>
      <c r="E445" s="131"/>
      <c r="F445" s="203" t="s">
        <v>479</v>
      </c>
      <c r="G445" s="204"/>
      <c r="H445" s="204"/>
      <c r="I445" s="204"/>
      <c r="K445" s="132">
        <v>3.3</v>
      </c>
      <c r="R445" s="133"/>
      <c r="T445" s="134"/>
      <c r="AB445" s="135"/>
      <c r="AT445" s="131" t="s">
        <v>146</v>
      </c>
      <c r="AU445" s="131" t="s">
        <v>95</v>
      </c>
      <c r="AV445" s="131" t="s">
        <v>95</v>
      </c>
      <c r="AW445" s="131" t="s">
        <v>102</v>
      </c>
      <c r="AX445" s="131" t="s">
        <v>80</v>
      </c>
      <c r="AY445" s="131" t="s">
        <v>139</v>
      </c>
    </row>
    <row r="446" spans="2:51" s="7" customFormat="1" ht="15.75" customHeight="1">
      <c r="B446" s="130"/>
      <c r="E446" s="131"/>
      <c r="F446" s="203" t="s">
        <v>480</v>
      </c>
      <c r="G446" s="204"/>
      <c r="H446" s="204"/>
      <c r="I446" s="204"/>
      <c r="K446" s="132">
        <v>3.3</v>
      </c>
      <c r="R446" s="133"/>
      <c r="T446" s="134"/>
      <c r="AB446" s="135"/>
      <c r="AT446" s="131" t="s">
        <v>146</v>
      </c>
      <c r="AU446" s="131" t="s">
        <v>95</v>
      </c>
      <c r="AV446" s="131" t="s">
        <v>95</v>
      </c>
      <c r="AW446" s="131" t="s">
        <v>102</v>
      </c>
      <c r="AX446" s="131" t="s">
        <v>80</v>
      </c>
      <c r="AY446" s="131" t="s">
        <v>139</v>
      </c>
    </row>
    <row r="447" spans="2:51" s="7" customFormat="1" ht="15.75" customHeight="1">
      <c r="B447" s="130"/>
      <c r="E447" s="131"/>
      <c r="F447" s="203" t="s">
        <v>481</v>
      </c>
      <c r="G447" s="204"/>
      <c r="H447" s="204"/>
      <c r="I447" s="204"/>
      <c r="K447" s="132">
        <v>3.3</v>
      </c>
      <c r="R447" s="133"/>
      <c r="T447" s="134"/>
      <c r="AB447" s="135"/>
      <c r="AT447" s="131" t="s">
        <v>146</v>
      </c>
      <c r="AU447" s="131" t="s">
        <v>95</v>
      </c>
      <c r="AV447" s="131" t="s">
        <v>95</v>
      </c>
      <c r="AW447" s="131" t="s">
        <v>102</v>
      </c>
      <c r="AX447" s="131" t="s">
        <v>80</v>
      </c>
      <c r="AY447" s="131" t="s">
        <v>139</v>
      </c>
    </row>
    <row r="448" spans="2:51" s="7" customFormat="1" ht="15.75" customHeight="1">
      <c r="B448" s="130"/>
      <c r="E448" s="131"/>
      <c r="F448" s="203" t="s">
        <v>482</v>
      </c>
      <c r="G448" s="204"/>
      <c r="H448" s="204"/>
      <c r="I448" s="204"/>
      <c r="K448" s="132">
        <v>3.3</v>
      </c>
      <c r="R448" s="133"/>
      <c r="T448" s="134"/>
      <c r="AB448" s="135"/>
      <c r="AT448" s="131" t="s">
        <v>146</v>
      </c>
      <c r="AU448" s="131" t="s">
        <v>95</v>
      </c>
      <c r="AV448" s="131" t="s">
        <v>95</v>
      </c>
      <c r="AW448" s="131" t="s">
        <v>102</v>
      </c>
      <c r="AX448" s="131" t="s">
        <v>80</v>
      </c>
      <c r="AY448" s="131" t="s">
        <v>139</v>
      </c>
    </row>
    <row r="449" spans="2:51" s="7" customFormat="1" ht="15.75" customHeight="1">
      <c r="B449" s="130"/>
      <c r="E449" s="131"/>
      <c r="F449" s="203" t="s">
        <v>483</v>
      </c>
      <c r="G449" s="204"/>
      <c r="H449" s="204"/>
      <c r="I449" s="204"/>
      <c r="K449" s="132">
        <v>5.02</v>
      </c>
      <c r="R449" s="133"/>
      <c r="T449" s="134"/>
      <c r="AB449" s="135"/>
      <c r="AT449" s="131" t="s">
        <v>146</v>
      </c>
      <c r="AU449" s="131" t="s">
        <v>95</v>
      </c>
      <c r="AV449" s="131" t="s">
        <v>95</v>
      </c>
      <c r="AW449" s="131" t="s">
        <v>102</v>
      </c>
      <c r="AX449" s="131" t="s">
        <v>80</v>
      </c>
      <c r="AY449" s="131" t="s">
        <v>139</v>
      </c>
    </row>
    <row r="450" spans="2:51" s="7" customFormat="1" ht="15.75" customHeight="1">
      <c r="B450" s="130"/>
      <c r="E450" s="131"/>
      <c r="F450" s="203" t="s">
        <v>484</v>
      </c>
      <c r="G450" s="204"/>
      <c r="H450" s="204"/>
      <c r="I450" s="204"/>
      <c r="K450" s="132">
        <v>5.02</v>
      </c>
      <c r="R450" s="133"/>
      <c r="T450" s="134"/>
      <c r="AB450" s="135"/>
      <c r="AT450" s="131" t="s">
        <v>146</v>
      </c>
      <c r="AU450" s="131" t="s">
        <v>95</v>
      </c>
      <c r="AV450" s="131" t="s">
        <v>95</v>
      </c>
      <c r="AW450" s="131" t="s">
        <v>102</v>
      </c>
      <c r="AX450" s="131" t="s">
        <v>80</v>
      </c>
      <c r="AY450" s="131" t="s">
        <v>139</v>
      </c>
    </row>
    <row r="451" spans="2:51" s="7" customFormat="1" ht="15.75" customHeight="1">
      <c r="B451" s="130"/>
      <c r="E451" s="131"/>
      <c r="F451" s="203" t="s">
        <v>485</v>
      </c>
      <c r="G451" s="204"/>
      <c r="H451" s="204"/>
      <c r="I451" s="204"/>
      <c r="K451" s="132">
        <v>3.3</v>
      </c>
      <c r="R451" s="133"/>
      <c r="T451" s="134"/>
      <c r="AB451" s="135"/>
      <c r="AT451" s="131" t="s">
        <v>146</v>
      </c>
      <c r="AU451" s="131" t="s">
        <v>95</v>
      </c>
      <c r="AV451" s="131" t="s">
        <v>95</v>
      </c>
      <c r="AW451" s="131" t="s">
        <v>102</v>
      </c>
      <c r="AX451" s="131" t="s">
        <v>80</v>
      </c>
      <c r="AY451" s="131" t="s">
        <v>139</v>
      </c>
    </row>
    <row r="452" spans="2:51" s="7" customFormat="1" ht="15.75" customHeight="1">
      <c r="B452" s="130"/>
      <c r="E452" s="131"/>
      <c r="F452" s="203" t="s">
        <v>486</v>
      </c>
      <c r="G452" s="204"/>
      <c r="H452" s="204"/>
      <c r="I452" s="204"/>
      <c r="K452" s="132">
        <v>3.3</v>
      </c>
      <c r="R452" s="133"/>
      <c r="T452" s="134"/>
      <c r="AB452" s="135"/>
      <c r="AT452" s="131" t="s">
        <v>146</v>
      </c>
      <c r="AU452" s="131" t="s">
        <v>95</v>
      </c>
      <c r="AV452" s="131" t="s">
        <v>95</v>
      </c>
      <c r="AW452" s="131" t="s">
        <v>102</v>
      </c>
      <c r="AX452" s="131" t="s">
        <v>80</v>
      </c>
      <c r="AY452" s="131" t="s">
        <v>139</v>
      </c>
    </row>
    <row r="453" spans="2:51" s="7" customFormat="1" ht="15.75" customHeight="1">
      <c r="B453" s="130"/>
      <c r="E453" s="131"/>
      <c r="F453" s="203" t="s">
        <v>487</v>
      </c>
      <c r="G453" s="204"/>
      <c r="H453" s="204"/>
      <c r="I453" s="204"/>
      <c r="K453" s="132">
        <v>3.3</v>
      </c>
      <c r="R453" s="133"/>
      <c r="T453" s="134"/>
      <c r="AB453" s="135"/>
      <c r="AT453" s="131" t="s">
        <v>146</v>
      </c>
      <c r="AU453" s="131" t="s">
        <v>95</v>
      </c>
      <c r="AV453" s="131" t="s">
        <v>95</v>
      </c>
      <c r="AW453" s="131" t="s">
        <v>102</v>
      </c>
      <c r="AX453" s="131" t="s">
        <v>80</v>
      </c>
      <c r="AY453" s="131" t="s">
        <v>139</v>
      </c>
    </row>
    <row r="454" spans="2:51" s="7" customFormat="1" ht="15.75" customHeight="1">
      <c r="B454" s="130"/>
      <c r="E454" s="131"/>
      <c r="F454" s="203" t="s">
        <v>488</v>
      </c>
      <c r="G454" s="204"/>
      <c r="H454" s="204"/>
      <c r="I454" s="204"/>
      <c r="K454" s="132">
        <v>3.3</v>
      </c>
      <c r="R454" s="133"/>
      <c r="T454" s="134"/>
      <c r="AB454" s="135"/>
      <c r="AT454" s="131" t="s">
        <v>146</v>
      </c>
      <c r="AU454" s="131" t="s">
        <v>95</v>
      </c>
      <c r="AV454" s="131" t="s">
        <v>95</v>
      </c>
      <c r="AW454" s="131" t="s">
        <v>102</v>
      </c>
      <c r="AX454" s="131" t="s">
        <v>80</v>
      </c>
      <c r="AY454" s="131" t="s">
        <v>139</v>
      </c>
    </row>
    <row r="455" spans="2:51" s="7" customFormat="1" ht="15.75" customHeight="1">
      <c r="B455" s="130"/>
      <c r="E455" s="131"/>
      <c r="F455" s="203" t="s">
        <v>489</v>
      </c>
      <c r="G455" s="204"/>
      <c r="H455" s="204"/>
      <c r="I455" s="204"/>
      <c r="K455" s="132">
        <v>3.3</v>
      </c>
      <c r="R455" s="133"/>
      <c r="T455" s="134"/>
      <c r="AB455" s="135"/>
      <c r="AT455" s="131" t="s">
        <v>146</v>
      </c>
      <c r="AU455" s="131" t="s">
        <v>95</v>
      </c>
      <c r="AV455" s="131" t="s">
        <v>95</v>
      </c>
      <c r="AW455" s="131" t="s">
        <v>102</v>
      </c>
      <c r="AX455" s="131" t="s">
        <v>80</v>
      </c>
      <c r="AY455" s="131" t="s">
        <v>139</v>
      </c>
    </row>
    <row r="456" spans="2:51" s="7" customFormat="1" ht="15.75" customHeight="1">
      <c r="B456" s="130"/>
      <c r="E456" s="131"/>
      <c r="F456" s="203" t="s">
        <v>490</v>
      </c>
      <c r="G456" s="204"/>
      <c r="H456" s="204"/>
      <c r="I456" s="204"/>
      <c r="K456" s="132">
        <v>3.3</v>
      </c>
      <c r="R456" s="133"/>
      <c r="T456" s="134"/>
      <c r="AB456" s="135"/>
      <c r="AT456" s="131" t="s">
        <v>146</v>
      </c>
      <c r="AU456" s="131" t="s">
        <v>95</v>
      </c>
      <c r="AV456" s="131" t="s">
        <v>95</v>
      </c>
      <c r="AW456" s="131" t="s">
        <v>102</v>
      </c>
      <c r="AX456" s="131" t="s">
        <v>80</v>
      </c>
      <c r="AY456" s="131" t="s">
        <v>139</v>
      </c>
    </row>
    <row r="457" spans="2:51" s="7" customFormat="1" ht="15.75" customHeight="1">
      <c r="B457" s="130"/>
      <c r="E457" s="131"/>
      <c r="F457" s="203" t="s">
        <v>491</v>
      </c>
      <c r="G457" s="204"/>
      <c r="H457" s="204"/>
      <c r="I457" s="204"/>
      <c r="K457" s="132">
        <v>5.02</v>
      </c>
      <c r="R457" s="133"/>
      <c r="T457" s="134"/>
      <c r="AB457" s="135"/>
      <c r="AT457" s="131" t="s">
        <v>146</v>
      </c>
      <c r="AU457" s="131" t="s">
        <v>95</v>
      </c>
      <c r="AV457" s="131" t="s">
        <v>95</v>
      </c>
      <c r="AW457" s="131" t="s">
        <v>102</v>
      </c>
      <c r="AX457" s="131" t="s">
        <v>80</v>
      </c>
      <c r="AY457" s="131" t="s">
        <v>139</v>
      </c>
    </row>
    <row r="458" spans="2:51" s="7" customFormat="1" ht="15.75" customHeight="1">
      <c r="B458" s="130"/>
      <c r="E458" s="131"/>
      <c r="F458" s="203" t="s">
        <v>492</v>
      </c>
      <c r="G458" s="204"/>
      <c r="H458" s="204"/>
      <c r="I458" s="204"/>
      <c r="K458" s="132">
        <v>3.3</v>
      </c>
      <c r="R458" s="133"/>
      <c r="T458" s="134"/>
      <c r="AB458" s="135"/>
      <c r="AT458" s="131" t="s">
        <v>146</v>
      </c>
      <c r="AU458" s="131" t="s">
        <v>95</v>
      </c>
      <c r="AV458" s="131" t="s">
        <v>95</v>
      </c>
      <c r="AW458" s="131" t="s">
        <v>102</v>
      </c>
      <c r="AX458" s="131" t="s">
        <v>80</v>
      </c>
      <c r="AY458" s="131" t="s">
        <v>139</v>
      </c>
    </row>
    <row r="459" spans="2:51" s="7" customFormat="1" ht="15.75" customHeight="1">
      <c r="B459" s="136"/>
      <c r="E459" s="137"/>
      <c r="F459" s="205" t="s">
        <v>147</v>
      </c>
      <c r="G459" s="206"/>
      <c r="H459" s="206"/>
      <c r="I459" s="206"/>
      <c r="K459" s="138">
        <v>51.36</v>
      </c>
      <c r="R459" s="139"/>
      <c r="T459" s="140"/>
      <c r="AB459" s="141"/>
      <c r="AT459" s="137" t="s">
        <v>146</v>
      </c>
      <c r="AU459" s="137" t="s">
        <v>95</v>
      </c>
      <c r="AV459" s="137" t="s">
        <v>144</v>
      </c>
      <c r="AW459" s="137" t="s">
        <v>102</v>
      </c>
      <c r="AX459" s="137" t="s">
        <v>21</v>
      </c>
      <c r="AY459" s="137" t="s">
        <v>139</v>
      </c>
    </row>
    <row r="460" spans="2:63" s="113" customFormat="1" ht="30.75" customHeight="1">
      <c r="B460" s="114"/>
      <c r="D460" s="122" t="s">
        <v>107</v>
      </c>
      <c r="N460" s="212">
        <f>$BK$460</f>
        <v>5074208.35</v>
      </c>
      <c r="O460" s="213"/>
      <c r="P460" s="213"/>
      <c r="Q460" s="213"/>
      <c r="R460" s="117"/>
      <c r="T460" s="118"/>
      <c r="W460" s="119">
        <f>SUM($W$461:$W$545)</f>
        <v>1617.02883</v>
      </c>
      <c r="Y460" s="119">
        <f>SUM($Y$461:$Y$545)</f>
        <v>7930.466975199999</v>
      </c>
      <c r="AA460" s="119">
        <f>SUM($AA$461:$AA$545)</f>
        <v>0</v>
      </c>
      <c r="AB460" s="120"/>
      <c r="AR460" s="116" t="s">
        <v>21</v>
      </c>
      <c r="AT460" s="116" t="s">
        <v>79</v>
      </c>
      <c r="AU460" s="116" t="s">
        <v>21</v>
      </c>
      <c r="AY460" s="116" t="s">
        <v>139</v>
      </c>
      <c r="BK460" s="121">
        <f>SUM($BK$461:$BK$545)</f>
        <v>5074208.35</v>
      </c>
    </row>
    <row r="461" spans="2:64" s="7" customFormat="1" ht="27" customHeight="1">
      <c r="B461" s="23"/>
      <c r="C461" s="123" t="s">
        <v>493</v>
      </c>
      <c r="D461" s="123" t="s">
        <v>140</v>
      </c>
      <c r="E461" s="124" t="s">
        <v>494</v>
      </c>
      <c r="F461" s="199" t="s">
        <v>495</v>
      </c>
      <c r="G461" s="200"/>
      <c r="H461" s="200"/>
      <c r="I461" s="200"/>
      <c r="J461" s="125" t="s">
        <v>165</v>
      </c>
      <c r="K461" s="126">
        <v>1089.62</v>
      </c>
      <c r="L461" s="201">
        <v>150</v>
      </c>
      <c r="M461" s="200"/>
      <c r="N461" s="202">
        <f>ROUND($L$461*$K$461,2)</f>
        <v>163443</v>
      </c>
      <c r="O461" s="200"/>
      <c r="P461" s="200"/>
      <c r="Q461" s="200"/>
      <c r="R461" s="24"/>
      <c r="T461" s="127"/>
      <c r="U461" s="30" t="s">
        <v>45</v>
      </c>
      <c r="V461" s="128">
        <v>0.04</v>
      </c>
      <c r="W461" s="128">
        <f>$V$461*$K$461</f>
        <v>43.584799999999994</v>
      </c>
      <c r="X461" s="128">
        <v>0.4809</v>
      </c>
      <c r="Y461" s="128">
        <f>$X$461*$K$461</f>
        <v>523.998258</v>
      </c>
      <c r="Z461" s="128">
        <v>0</v>
      </c>
      <c r="AA461" s="128">
        <f>$Z$461*$K$461</f>
        <v>0</v>
      </c>
      <c r="AB461" s="129"/>
      <c r="AR461" s="7" t="s">
        <v>144</v>
      </c>
      <c r="AT461" s="7" t="s">
        <v>140</v>
      </c>
      <c r="AU461" s="7" t="s">
        <v>95</v>
      </c>
      <c r="AY461" s="7" t="s">
        <v>139</v>
      </c>
      <c r="BE461" s="82">
        <f>IF($U$461="základní",$N$461,0)</f>
        <v>163443</v>
      </c>
      <c r="BF461" s="82">
        <f>IF($U$461="snížená",$N$461,0)</f>
        <v>0</v>
      </c>
      <c r="BG461" s="82">
        <f>IF($U$461="zákl. přenesená",$N$461,0)</f>
        <v>0</v>
      </c>
      <c r="BH461" s="82">
        <f>IF($U$461="sníž. přenesená",$N$461,0)</f>
        <v>0</v>
      </c>
      <c r="BI461" s="82">
        <f>IF($U$461="nulová",$N$461,0)</f>
        <v>0</v>
      </c>
      <c r="BJ461" s="7" t="s">
        <v>21</v>
      </c>
      <c r="BK461" s="82">
        <f>ROUND($L$461*$K$461,2)</f>
        <v>163443</v>
      </c>
      <c r="BL461" s="7" t="s">
        <v>144</v>
      </c>
    </row>
    <row r="462" spans="2:51" s="7" customFormat="1" ht="15.75" customHeight="1">
      <c r="B462" s="130"/>
      <c r="E462" s="131"/>
      <c r="F462" s="203" t="s">
        <v>496</v>
      </c>
      <c r="G462" s="204"/>
      <c r="H462" s="204"/>
      <c r="I462" s="204"/>
      <c r="K462" s="132">
        <v>736</v>
      </c>
      <c r="R462" s="133"/>
      <c r="T462" s="134"/>
      <c r="AB462" s="135"/>
      <c r="AT462" s="131" t="s">
        <v>146</v>
      </c>
      <c r="AU462" s="131" t="s">
        <v>95</v>
      </c>
      <c r="AV462" s="131" t="s">
        <v>95</v>
      </c>
      <c r="AW462" s="131" t="s">
        <v>102</v>
      </c>
      <c r="AX462" s="131" t="s">
        <v>80</v>
      </c>
      <c r="AY462" s="131" t="s">
        <v>139</v>
      </c>
    </row>
    <row r="463" spans="2:51" s="7" customFormat="1" ht="15.75" customHeight="1">
      <c r="B463" s="130"/>
      <c r="E463" s="131"/>
      <c r="F463" s="203" t="s">
        <v>497</v>
      </c>
      <c r="G463" s="204"/>
      <c r="H463" s="204"/>
      <c r="I463" s="204"/>
      <c r="K463" s="132">
        <v>353.62</v>
      </c>
      <c r="R463" s="133"/>
      <c r="T463" s="134"/>
      <c r="AB463" s="135"/>
      <c r="AT463" s="131" t="s">
        <v>146</v>
      </c>
      <c r="AU463" s="131" t="s">
        <v>95</v>
      </c>
      <c r="AV463" s="131" t="s">
        <v>95</v>
      </c>
      <c r="AW463" s="131" t="s">
        <v>102</v>
      </c>
      <c r="AX463" s="131" t="s">
        <v>80</v>
      </c>
      <c r="AY463" s="131" t="s">
        <v>139</v>
      </c>
    </row>
    <row r="464" spans="2:51" s="7" customFormat="1" ht="15.75" customHeight="1">
      <c r="B464" s="136"/>
      <c r="E464" s="137"/>
      <c r="F464" s="205" t="s">
        <v>147</v>
      </c>
      <c r="G464" s="206"/>
      <c r="H464" s="206"/>
      <c r="I464" s="206"/>
      <c r="K464" s="138">
        <v>1089.62</v>
      </c>
      <c r="R464" s="139"/>
      <c r="T464" s="140"/>
      <c r="AB464" s="141"/>
      <c r="AT464" s="137" t="s">
        <v>146</v>
      </c>
      <c r="AU464" s="137" t="s">
        <v>95</v>
      </c>
      <c r="AV464" s="137" t="s">
        <v>144</v>
      </c>
      <c r="AW464" s="137" t="s">
        <v>102</v>
      </c>
      <c r="AX464" s="137" t="s">
        <v>21</v>
      </c>
      <c r="AY464" s="137" t="s">
        <v>139</v>
      </c>
    </row>
    <row r="465" spans="2:64" s="7" customFormat="1" ht="27" customHeight="1">
      <c r="B465" s="23"/>
      <c r="C465" s="123" t="s">
        <v>498</v>
      </c>
      <c r="D465" s="123" t="s">
        <v>140</v>
      </c>
      <c r="E465" s="124" t="s">
        <v>499</v>
      </c>
      <c r="F465" s="199" t="s">
        <v>500</v>
      </c>
      <c r="G465" s="200"/>
      <c r="H465" s="200"/>
      <c r="I465" s="200"/>
      <c r="J465" s="125" t="s">
        <v>165</v>
      </c>
      <c r="K465" s="126">
        <v>1481.63</v>
      </c>
      <c r="L465" s="201">
        <v>165</v>
      </c>
      <c r="M465" s="200"/>
      <c r="N465" s="202">
        <f>ROUND($L$465*$K$465,2)</f>
        <v>244468.95</v>
      </c>
      <c r="O465" s="200"/>
      <c r="P465" s="200"/>
      <c r="Q465" s="200"/>
      <c r="R465" s="24"/>
      <c r="T465" s="127"/>
      <c r="U465" s="30" t="s">
        <v>45</v>
      </c>
      <c r="V465" s="128">
        <v>0.044</v>
      </c>
      <c r="W465" s="128">
        <f>$V$465*$K$465</f>
        <v>65.19172</v>
      </c>
      <c r="X465" s="128">
        <v>0.573</v>
      </c>
      <c r="Y465" s="128">
        <f>$X$465*$K$465</f>
        <v>848.97399</v>
      </c>
      <c r="Z465" s="128">
        <v>0</v>
      </c>
      <c r="AA465" s="128">
        <f>$Z$465*$K$465</f>
        <v>0</v>
      </c>
      <c r="AB465" s="129"/>
      <c r="AR465" s="7" t="s">
        <v>144</v>
      </c>
      <c r="AT465" s="7" t="s">
        <v>140</v>
      </c>
      <c r="AU465" s="7" t="s">
        <v>95</v>
      </c>
      <c r="AY465" s="7" t="s">
        <v>139</v>
      </c>
      <c r="BE465" s="82">
        <f>IF($U$465="základní",$N$465,0)</f>
        <v>244468.95</v>
      </c>
      <c r="BF465" s="82">
        <f>IF($U$465="snížená",$N$465,0)</f>
        <v>0</v>
      </c>
      <c r="BG465" s="82">
        <f>IF($U$465="zákl. přenesená",$N$465,0)</f>
        <v>0</v>
      </c>
      <c r="BH465" s="82">
        <f>IF($U$465="sníž. přenesená",$N$465,0)</f>
        <v>0</v>
      </c>
      <c r="BI465" s="82">
        <f>IF($U$465="nulová",$N$465,0)</f>
        <v>0</v>
      </c>
      <c r="BJ465" s="7" t="s">
        <v>21</v>
      </c>
      <c r="BK465" s="82">
        <f>ROUND($L$465*$K$465,2)</f>
        <v>244468.95</v>
      </c>
      <c r="BL465" s="7" t="s">
        <v>144</v>
      </c>
    </row>
    <row r="466" spans="2:51" s="7" customFormat="1" ht="15.75" customHeight="1">
      <c r="B466" s="130"/>
      <c r="E466" s="131"/>
      <c r="F466" s="203" t="s">
        <v>391</v>
      </c>
      <c r="G466" s="204"/>
      <c r="H466" s="204"/>
      <c r="I466" s="204"/>
      <c r="K466" s="132">
        <v>324</v>
      </c>
      <c r="R466" s="133"/>
      <c r="T466" s="134"/>
      <c r="AB466" s="135"/>
      <c r="AT466" s="131" t="s">
        <v>146</v>
      </c>
      <c r="AU466" s="131" t="s">
        <v>95</v>
      </c>
      <c r="AV466" s="131" t="s">
        <v>95</v>
      </c>
      <c r="AW466" s="131" t="s">
        <v>102</v>
      </c>
      <c r="AX466" s="131" t="s">
        <v>80</v>
      </c>
      <c r="AY466" s="131" t="s">
        <v>139</v>
      </c>
    </row>
    <row r="467" spans="2:51" s="7" customFormat="1" ht="15.75" customHeight="1">
      <c r="B467" s="130"/>
      <c r="E467" s="131"/>
      <c r="F467" s="203" t="s">
        <v>501</v>
      </c>
      <c r="G467" s="204"/>
      <c r="H467" s="204"/>
      <c r="I467" s="204"/>
      <c r="K467" s="132">
        <v>1157.63</v>
      </c>
      <c r="R467" s="133"/>
      <c r="T467" s="134"/>
      <c r="AB467" s="135"/>
      <c r="AT467" s="131" t="s">
        <v>146</v>
      </c>
      <c r="AU467" s="131" t="s">
        <v>95</v>
      </c>
      <c r="AV467" s="131" t="s">
        <v>95</v>
      </c>
      <c r="AW467" s="131" t="s">
        <v>102</v>
      </c>
      <c r="AX467" s="131" t="s">
        <v>80</v>
      </c>
      <c r="AY467" s="131" t="s">
        <v>139</v>
      </c>
    </row>
    <row r="468" spans="2:51" s="7" customFormat="1" ht="15.75" customHeight="1">
      <c r="B468" s="136"/>
      <c r="E468" s="137"/>
      <c r="F468" s="205" t="s">
        <v>147</v>
      </c>
      <c r="G468" s="206"/>
      <c r="H468" s="206"/>
      <c r="I468" s="206"/>
      <c r="K468" s="138">
        <v>1481.63</v>
      </c>
      <c r="R468" s="139"/>
      <c r="T468" s="140"/>
      <c r="AB468" s="141"/>
      <c r="AT468" s="137" t="s">
        <v>146</v>
      </c>
      <c r="AU468" s="137" t="s">
        <v>95</v>
      </c>
      <c r="AV468" s="137" t="s">
        <v>144</v>
      </c>
      <c r="AW468" s="137" t="s">
        <v>102</v>
      </c>
      <c r="AX468" s="137" t="s">
        <v>21</v>
      </c>
      <c r="AY468" s="137" t="s">
        <v>139</v>
      </c>
    </row>
    <row r="469" spans="2:64" s="7" customFormat="1" ht="27" customHeight="1">
      <c r="B469" s="23"/>
      <c r="C469" s="123" t="s">
        <v>502</v>
      </c>
      <c r="D469" s="123" t="s">
        <v>140</v>
      </c>
      <c r="E469" s="124" t="s">
        <v>503</v>
      </c>
      <c r="F469" s="199" t="s">
        <v>504</v>
      </c>
      <c r="G469" s="200"/>
      <c r="H469" s="200"/>
      <c r="I469" s="200"/>
      <c r="J469" s="125" t="s">
        <v>165</v>
      </c>
      <c r="K469" s="126">
        <v>1569.7</v>
      </c>
      <c r="L469" s="201">
        <v>65</v>
      </c>
      <c r="M469" s="200"/>
      <c r="N469" s="202">
        <f>ROUND($L$469*$K$469,2)</f>
        <v>102030.5</v>
      </c>
      <c r="O469" s="200"/>
      <c r="P469" s="200"/>
      <c r="Q469" s="200"/>
      <c r="R469" s="24"/>
      <c r="T469" s="127"/>
      <c r="U469" s="30" t="s">
        <v>45</v>
      </c>
      <c r="V469" s="128">
        <v>0.025</v>
      </c>
      <c r="W469" s="128">
        <f>$V$469*$K$469</f>
        <v>39.24250000000001</v>
      </c>
      <c r="X469" s="128">
        <v>0.19695</v>
      </c>
      <c r="Y469" s="128">
        <f>$X$469*$K$469</f>
        <v>309.15241499999996</v>
      </c>
      <c r="Z469" s="128">
        <v>0</v>
      </c>
      <c r="AA469" s="128">
        <f>$Z$469*$K$469</f>
        <v>0</v>
      </c>
      <c r="AB469" s="129"/>
      <c r="AR469" s="7" t="s">
        <v>144</v>
      </c>
      <c r="AT469" s="7" t="s">
        <v>140</v>
      </c>
      <c r="AU469" s="7" t="s">
        <v>95</v>
      </c>
      <c r="AY469" s="7" t="s">
        <v>139</v>
      </c>
      <c r="BE469" s="82">
        <f>IF($U$469="základní",$N$469,0)</f>
        <v>102030.5</v>
      </c>
      <c r="BF469" s="82">
        <f>IF($U$469="snížená",$N$469,0)</f>
        <v>0</v>
      </c>
      <c r="BG469" s="82">
        <f>IF($U$469="zákl. přenesená",$N$469,0)</f>
        <v>0</v>
      </c>
      <c r="BH469" s="82">
        <f>IF($U$469="sníž. přenesená",$N$469,0)</f>
        <v>0</v>
      </c>
      <c r="BI469" s="82">
        <f>IF($U$469="nulová",$N$469,0)</f>
        <v>0</v>
      </c>
      <c r="BJ469" s="7" t="s">
        <v>21</v>
      </c>
      <c r="BK469" s="82">
        <f>ROUND($L$469*$K$469,2)</f>
        <v>102030.5</v>
      </c>
      <c r="BL469" s="7" t="s">
        <v>144</v>
      </c>
    </row>
    <row r="470" spans="2:51" s="7" customFormat="1" ht="15.75" customHeight="1">
      <c r="B470" s="130"/>
      <c r="E470" s="131"/>
      <c r="F470" s="203" t="s">
        <v>496</v>
      </c>
      <c r="G470" s="204"/>
      <c r="H470" s="204"/>
      <c r="I470" s="204"/>
      <c r="K470" s="132">
        <v>736</v>
      </c>
      <c r="R470" s="133"/>
      <c r="T470" s="134"/>
      <c r="AB470" s="135"/>
      <c r="AT470" s="131" t="s">
        <v>146</v>
      </c>
      <c r="AU470" s="131" t="s">
        <v>95</v>
      </c>
      <c r="AV470" s="131" t="s">
        <v>95</v>
      </c>
      <c r="AW470" s="131" t="s">
        <v>102</v>
      </c>
      <c r="AX470" s="131" t="s">
        <v>80</v>
      </c>
      <c r="AY470" s="131" t="s">
        <v>139</v>
      </c>
    </row>
    <row r="471" spans="2:51" s="7" customFormat="1" ht="15.75" customHeight="1">
      <c r="B471" s="130"/>
      <c r="E471" s="131"/>
      <c r="F471" s="203" t="s">
        <v>505</v>
      </c>
      <c r="G471" s="204"/>
      <c r="H471" s="204"/>
      <c r="I471" s="204"/>
      <c r="K471" s="132">
        <v>498</v>
      </c>
      <c r="R471" s="133"/>
      <c r="T471" s="134"/>
      <c r="AB471" s="135"/>
      <c r="AT471" s="131" t="s">
        <v>146</v>
      </c>
      <c r="AU471" s="131" t="s">
        <v>95</v>
      </c>
      <c r="AV471" s="131" t="s">
        <v>95</v>
      </c>
      <c r="AW471" s="131" t="s">
        <v>102</v>
      </c>
      <c r="AX471" s="131" t="s">
        <v>80</v>
      </c>
      <c r="AY471" s="131" t="s">
        <v>139</v>
      </c>
    </row>
    <row r="472" spans="2:51" s="7" customFormat="1" ht="15.75" customHeight="1">
      <c r="B472" s="130"/>
      <c r="E472" s="131"/>
      <c r="F472" s="203" t="s">
        <v>506</v>
      </c>
      <c r="G472" s="204"/>
      <c r="H472" s="204"/>
      <c r="I472" s="204"/>
      <c r="K472" s="132">
        <v>335.7</v>
      </c>
      <c r="R472" s="133"/>
      <c r="T472" s="134"/>
      <c r="AB472" s="135"/>
      <c r="AT472" s="131" t="s">
        <v>146</v>
      </c>
      <c r="AU472" s="131" t="s">
        <v>95</v>
      </c>
      <c r="AV472" s="131" t="s">
        <v>95</v>
      </c>
      <c r="AW472" s="131" t="s">
        <v>102</v>
      </c>
      <c r="AX472" s="131" t="s">
        <v>80</v>
      </c>
      <c r="AY472" s="131" t="s">
        <v>139</v>
      </c>
    </row>
    <row r="473" spans="2:51" s="7" customFormat="1" ht="15.75" customHeight="1">
      <c r="B473" s="136"/>
      <c r="E473" s="137"/>
      <c r="F473" s="205" t="s">
        <v>147</v>
      </c>
      <c r="G473" s="206"/>
      <c r="H473" s="206"/>
      <c r="I473" s="206"/>
      <c r="K473" s="138">
        <v>1569.7</v>
      </c>
      <c r="R473" s="139"/>
      <c r="T473" s="140"/>
      <c r="AB473" s="141"/>
      <c r="AT473" s="137" t="s">
        <v>146</v>
      </c>
      <c r="AU473" s="137" t="s">
        <v>95</v>
      </c>
      <c r="AV473" s="137" t="s">
        <v>144</v>
      </c>
      <c r="AW473" s="137" t="s">
        <v>102</v>
      </c>
      <c r="AX473" s="137" t="s">
        <v>21</v>
      </c>
      <c r="AY473" s="137" t="s">
        <v>139</v>
      </c>
    </row>
    <row r="474" spans="2:64" s="7" customFormat="1" ht="27" customHeight="1">
      <c r="B474" s="23"/>
      <c r="C474" s="123" t="s">
        <v>507</v>
      </c>
      <c r="D474" s="123" t="s">
        <v>140</v>
      </c>
      <c r="E474" s="124" t="s">
        <v>508</v>
      </c>
      <c r="F474" s="199" t="s">
        <v>509</v>
      </c>
      <c r="G474" s="200"/>
      <c r="H474" s="200"/>
      <c r="I474" s="200"/>
      <c r="J474" s="125" t="s">
        <v>165</v>
      </c>
      <c r="K474" s="126">
        <v>423</v>
      </c>
      <c r="L474" s="201">
        <v>125</v>
      </c>
      <c r="M474" s="200"/>
      <c r="N474" s="202">
        <f>ROUND($L$474*$K$474,2)</f>
        <v>52875</v>
      </c>
      <c r="O474" s="200"/>
      <c r="P474" s="200"/>
      <c r="Q474" s="200"/>
      <c r="R474" s="24"/>
      <c r="T474" s="127"/>
      <c r="U474" s="30" t="s">
        <v>45</v>
      </c>
      <c r="V474" s="128">
        <v>0.028</v>
      </c>
      <c r="W474" s="128">
        <f>$V$474*$K$474</f>
        <v>11.844</v>
      </c>
      <c r="X474" s="128">
        <v>0.38625</v>
      </c>
      <c r="Y474" s="128">
        <f>$X$474*$K$474</f>
        <v>163.38375</v>
      </c>
      <c r="Z474" s="128">
        <v>0</v>
      </c>
      <c r="AA474" s="128">
        <f>$Z$474*$K$474</f>
        <v>0</v>
      </c>
      <c r="AB474" s="129"/>
      <c r="AR474" s="7" t="s">
        <v>144</v>
      </c>
      <c r="AT474" s="7" t="s">
        <v>140</v>
      </c>
      <c r="AU474" s="7" t="s">
        <v>95</v>
      </c>
      <c r="AY474" s="7" t="s">
        <v>139</v>
      </c>
      <c r="BE474" s="82">
        <f>IF($U$474="základní",$N$474,0)</f>
        <v>52875</v>
      </c>
      <c r="BF474" s="82">
        <f>IF($U$474="snížená",$N$474,0)</f>
        <v>0</v>
      </c>
      <c r="BG474" s="82">
        <f>IF($U$474="zákl. přenesená",$N$474,0)</f>
        <v>0</v>
      </c>
      <c r="BH474" s="82">
        <f>IF($U$474="sníž. přenesená",$N$474,0)</f>
        <v>0</v>
      </c>
      <c r="BI474" s="82">
        <f>IF($U$474="nulová",$N$474,0)</f>
        <v>0</v>
      </c>
      <c r="BJ474" s="7" t="s">
        <v>21</v>
      </c>
      <c r="BK474" s="82">
        <f>ROUND($L$474*$K$474,2)</f>
        <v>52875</v>
      </c>
      <c r="BL474" s="7" t="s">
        <v>144</v>
      </c>
    </row>
    <row r="475" spans="2:51" s="7" customFormat="1" ht="15.75" customHeight="1">
      <c r="B475" s="130"/>
      <c r="E475" s="131"/>
      <c r="F475" s="203" t="s">
        <v>510</v>
      </c>
      <c r="G475" s="204"/>
      <c r="H475" s="204"/>
      <c r="I475" s="204"/>
      <c r="K475" s="132">
        <v>153</v>
      </c>
      <c r="R475" s="133"/>
      <c r="T475" s="134"/>
      <c r="AB475" s="135"/>
      <c r="AT475" s="131" t="s">
        <v>146</v>
      </c>
      <c r="AU475" s="131" t="s">
        <v>95</v>
      </c>
      <c r="AV475" s="131" t="s">
        <v>95</v>
      </c>
      <c r="AW475" s="131" t="s">
        <v>102</v>
      </c>
      <c r="AX475" s="131" t="s">
        <v>80</v>
      </c>
      <c r="AY475" s="131" t="s">
        <v>139</v>
      </c>
    </row>
    <row r="476" spans="2:51" s="7" customFormat="1" ht="15.75" customHeight="1">
      <c r="B476" s="130"/>
      <c r="E476" s="131"/>
      <c r="F476" s="203" t="s">
        <v>511</v>
      </c>
      <c r="G476" s="204"/>
      <c r="H476" s="204"/>
      <c r="I476" s="204"/>
      <c r="K476" s="132">
        <v>270</v>
      </c>
      <c r="R476" s="133"/>
      <c r="T476" s="134"/>
      <c r="AB476" s="135"/>
      <c r="AT476" s="131" t="s">
        <v>146</v>
      </c>
      <c r="AU476" s="131" t="s">
        <v>95</v>
      </c>
      <c r="AV476" s="131" t="s">
        <v>95</v>
      </c>
      <c r="AW476" s="131" t="s">
        <v>102</v>
      </c>
      <c r="AX476" s="131" t="s">
        <v>80</v>
      </c>
      <c r="AY476" s="131" t="s">
        <v>139</v>
      </c>
    </row>
    <row r="477" spans="2:51" s="7" customFormat="1" ht="15.75" customHeight="1">
      <c r="B477" s="136"/>
      <c r="E477" s="137"/>
      <c r="F477" s="205" t="s">
        <v>147</v>
      </c>
      <c r="G477" s="206"/>
      <c r="H477" s="206"/>
      <c r="I477" s="206"/>
      <c r="K477" s="138">
        <v>423</v>
      </c>
      <c r="R477" s="139"/>
      <c r="T477" s="140"/>
      <c r="AB477" s="141"/>
      <c r="AT477" s="137" t="s">
        <v>146</v>
      </c>
      <c r="AU477" s="137" t="s">
        <v>95</v>
      </c>
      <c r="AV477" s="137" t="s">
        <v>144</v>
      </c>
      <c r="AW477" s="137" t="s">
        <v>102</v>
      </c>
      <c r="AX477" s="137" t="s">
        <v>21</v>
      </c>
      <c r="AY477" s="137" t="s">
        <v>139</v>
      </c>
    </row>
    <row r="478" spans="2:64" s="7" customFormat="1" ht="15.75" customHeight="1">
      <c r="B478" s="23"/>
      <c r="C478" s="123" t="s">
        <v>512</v>
      </c>
      <c r="D478" s="123" t="s">
        <v>140</v>
      </c>
      <c r="E478" s="124" t="s">
        <v>513</v>
      </c>
      <c r="F478" s="199" t="s">
        <v>514</v>
      </c>
      <c r="G478" s="200"/>
      <c r="H478" s="200"/>
      <c r="I478" s="200"/>
      <c r="J478" s="125" t="s">
        <v>165</v>
      </c>
      <c r="K478" s="126">
        <v>1332.9</v>
      </c>
      <c r="L478" s="201">
        <v>35</v>
      </c>
      <c r="M478" s="200"/>
      <c r="N478" s="202">
        <f>ROUND($L$478*$K$478,2)</f>
        <v>46651.5</v>
      </c>
      <c r="O478" s="200"/>
      <c r="P478" s="200"/>
      <c r="Q478" s="200"/>
      <c r="R478" s="24"/>
      <c r="T478" s="127"/>
      <c r="U478" s="30" t="s">
        <v>45</v>
      </c>
      <c r="V478" s="128">
        <v>0.021</v>
      </c>
      <c r="W478" s="128">
        <f>$V$478*$K$478</f>
        <v>27.990900000000003</v>
      </c>
      <c r="X478" s="128">
        <v>0.0982</v>
      </c>
      <c r="Y478" s="128">
        <f>$X$478*$K$478</f>
        <v>130.89078</v>
      </c>
      <c r="Z478" s="128">
        <v>0</v>
      </c>
      <c r="AA478" s="128">
        <f>$Z$478*$K$478</f>
        <v>0</v>
      </c>
      <c r="AB478" s="129"/>
      <c r="AR478" s="7" t="s">
        <v>144</v>
      </c>
      <c r="AT478" s="7" t="s">
        <v>140</v>
      </c>
      <c r="AU478" s="7" t="s">
        <v>95</v>
      </c>
      <c r="AY478" s="7" t="s">
        <v>139</v>
      </c>
      <c r="BE478" s="82">
        <f>IF($U$478="základní",$N$478,0)</f>
        <v>46651.5</v>
      </c>
      <c r="BF478" s="82">
        <f>IF($U$478="snížená",$N$478,0)</f>
        <v>0</v>
      </c>
      <c r="BG478" s="82">
        <f>IF($U$478="zákl. přenesená",$N$478,0)</f>
        <v>0</v>
      </c>
      <c r="BH478" s="82">
        <f>IF($U$478="sníž. přenesená",$N$478,0)</f>
        <v>0</v>
      </c>
      <c r="BI478" s="82">
        <f>IF($U$478="nulová",$N$478,0)</f>
        <v>0</v>
      </c>
      <c r="BJ478" s="7" t="s">
        <v>21</v>
      </c>
      <c r="BK478" s="82">
        <f>ROUND($L$478*$K$478,2)</f>
        <v>46651.5</v>
      </c>
      <c r="BL478" s="7" t="s">
        <v>144</v>
      </c>
    </row>
    <row r="479" spans="2:47" s="7" customFormat="1" ht="18.75" customHeight="1">
      <c r="B479" s="23"/>
      <c r="F479" s="211" t="s">
        <v>515</v>
      </c>
      <c r="G479" s="155"/>
      <c r="H479" s="155"/>
      <c r="I479" s="155"/>
      <c r="R479" s="24"/>
      <c r="T479" s="58"/>
      <c r="AB479" s="59"/>
      <c r="AT479" s="7" t="s">
        <v>516</v>
      </c>
      <c r="AU479" s="7" t="s">
        <v>95</v>
      </c>
    </row>
    <row r="480" spans="2:51" s="7" customFormat="1" ht="15.75" customHeight="1">
      <c r="B480" s="130"/>
      <c r="E480" s="131"/>
      <c r="F480" s="203" t="s">
        <v>384</v>
      </c>
      <c r="G480" s="204"/>
      <c r="H480" s="204"/>
      <c r="I480" s="204"/>
      <c r="K480" s="132">
        <v>1006</v>
      </c>
      <c r="R480" s="133"/>
      <c r="T480" s="134"/>
      <c r="AB480" s="135"/>
      <c r="AT480" s="131" t="s">
        <v>146</v>
      </c>
      <c r="AU480" s="131" t="s">
        <v>95</v>
      </c>
      <c r="AV480" s="131" t="s">
        <v>95</v>
      </c>
      <c r="AW480" s="131" t="s">
        <v>102</v>
      </c>
      <c r="AX480" s="131" t="s">
        <v>80</v>
      </c>
      <c r="AY480" s="131" t="s">
        <v>139</v>
      </c>
    </row>
    <row r="481" spans="2:51" s="7" customFormat="1" ht="15.75" customHeight="1">
      <c r="B481" s="130"/>
      <c r="E481" s="131"/>
      <c r="F481" s="203" t="s">
        <v>517</v>
      </c>
      <c r="G481" s="204"/>
      <c r="H481" s="204"/>
      <c r="I481" s="204"/>
      <c r="K481" s="132">
        <v>326.9</v>
      </c>
      <c r="R481" s="133"/>
      <c r="T481" s="134"/>
      <c r="AB481" s="135"/>
      <c r="AT481" s="131" t="s">
        <v>146</v>
      </c>
      <c r="AU481" s="131" t="s">
        <v>95</v>
      </c>
      <c r="AV481" s="131" t="s">
        <v>95</v>
      </c>
      <c r="AW481" s="131" t="s">
        <v>102</v>
      </c>
      <c r="AX481" s="131" t="s">
        <v>80</v>
      </c>
      <c r="AY481" s="131" t="s">
        <v>139</v>
      </c>
    </row>
    <row r="482" spans="2:51" s="7" customFormat="1" ht="15.75" customHeight="1">
      <c r="B482" s="136"/>
      <c r="E482" s="137"/>
      <c r="F482" s="205" t="s">
        <v>147</v>
      </c>
      <c r="G482" s="206"/>
      <c r="H482" s="206"/>
      <c r="I482" s="206"/>
      <c r="K482" s="138">
        <v>1332.9</v>
      </c>
      <c r="R482" s="139"/>
      <c r="T482" s="140"/>
      <c r="AB482" s="141"/>
      <c r="AT482" s="137" t="s">
        <v>146</v>
      </c>
      <c r="AU482" s="137" t="s">
        <v>95</v>
      </c>
      <c r="AV482" s="137" t="s">
        <v>144</v>
      </c>
      <c r="AW482" s="137" t="s">
        <v>102</v>
      </c>
      <c r="AX482" s="137" t="s">
        <v>21</v>
      </c>
      <c r="AY482" s="137" t="s">
        <v>139</v>
      </c>
    </row>
    <row r="483" spans="2:64" s="7" customFormat="1" ht="15.75" customHeight="1">
      <c r="B483" s="23"/>
      <c r="C483" s="123" t="s">
        <v>518</v>
      </c>
      <c r="D483" s="123" t="s">
        <v>140</v>
      </c>
      <c r="E483" s="124" t="s">
        <v>519</v>
      </c>
      <c r="F483" s="199" t="s">
        <v>520</v>
      </c>
      <c r="G483" s="200"/>
      <c r="H483" s="200"/>
      <c r="I483" s="200"/>
      <c r="J483" s="125" t="s">
        <v>165</v>
      </c>
      <c r="K483" s="126">
        <v>292.6</v>
      </c>
      <c r="L483" s="201">
        <v>120</v>
      </c>
      <c r="M483" s="200"/>
      <c r="N483" s="202">
        <f>ROUND($L$483*$K$483,2)</f>
        <v>35112</v>
      </c>
      <c r="O483" s="200"/>
      <c r="P483" s="200"/>
      <c r="Q483" s="200"/>
      <c r="R483" s="24"/>
      <c r="T483" s="127"/>
      <c r="U483" s="30" t="s">
        <v>45</v>
      </c>
      <c r="V483" s="128">
        <v>0.029</v>
      </c>
      <c r="W483" s="128">
        <f>$V$483*$K$483</f>
        <v>8.4854</v>
      </c>
      <c r="X483" s="128">
        <v>0.378</v>
      </c>
      <c r="Y483" s="128">
        <f>$X$483*$K$483</f>
        <v>110.60280000000002</v>
      </c>
      <c r="Z483" s="128">
        <v>0</v>
      </c>
      <c r="AA483" s="128">
        <f>$Z$483*$K$483</f>
        <v>0</v>
      </c>
      <c r="AB483" s="129"/>
      <c r="AR483" s="7" t="s">
        <v>144</v>
      </c>
      <c r="AT483" s="7" t="s">
        <v>140</v>
      </c>
      <c r="AU483" s="7" t="s">
        <v>95</v>
      </c>
      <c r="AY483" s="7" t="s">
        <v>139</v>
      </c>
      <c r="BE483" s="82">
        <f>IF($U$483="základní",$N$483,0)</f>
        <v>35112</v>
      </c>
      <c r="BF483" s="82">
        <f>IF($U$483="snížená",$N$483,0)</f>
        <v>0</v>
      </c>
      <c r="BG483" s="82">
        <f>IF($U$483="zákl. přenesená",$N$483,0)</f>
        <v>0</v>
      </c>
      <c r="BH483" s="82">
        <f>IF($U$483="sníž. přenesená",$N$483,0)</f>
        <v>0</v>
      </c>
      <c r="BI483" s="82">
        <f>IF($U$483="nulová",$N$483,0)</f>
        <v>0</v>
      </c>
      <c r="BJ483" s="7" t="s">
        <v>21</v>
      </c>
      <c r="BK483" s="82">
        <f>ROUND($L$483*$K$483,2)</f>
        <v>35112</v>
      </c>
      <c r="BL483" s="7" t="s">
        <v>144</v>
      </c>
    </row>
    <row r="484" spans="2:51" s="7" customFormat="1" ht="15.75" customHeight="1">
      <c r="B484" s="130"/>
      <c r="E484" s="131"/>
      <c r="F484" s="203" t="s">
        <v>521</v>
      </c>
      <c r="G484" s="204"/>
      <c r="H484" s="204"/>
      <c r="I484" s="204"/>
      <c r="K484" s="132">
        <v>292.6</v>
      </c>
      <c r="R484" s="133"/>
      <c r="T484" s="134"/>
      <c r="AB484" s="135"/>
      <c r="AT484" s="131" t="s">
        <v>146</v>
      </c>
      <c r="AU484" s="131" t="s">
        <v>95</v>
      </c>
      <c r="AV484" s="131" t="s">
        <v>95</v>
      </c>
      <c r="AW484" s="131" t="s">
        <v>102</v>
      </c>
      <c r="AX484" s="131" t="s">
        <v>80</v>
      </c>
      <c r="AY484" s="131" t="s">
        <v>139</v>
      </c>
    </row>
    <row r="485" spans="2:51" s="7" customFormat="1" ht="15.75" customHeight="1">
      <c r="B485" s="136"/>
      <c r="E485" s="137"/>
      <c r="F485" s="205" t="s">
        <v>147</v>
      </c>
      <c r="G485" s="206"/>
      <c r="H485" s="206"/>
      <c r="I485" s="206"/>
      <c r="K485" s="138">
        <v>292.6</v>
      </c>
      <c r="R485" s="139"/>
      <c r="T485" s="140"/>
      <c r="AB485" s="141"/>
      <c r="AT485" s="137" t="s">
        <v>146</v>
      </c>
      <c r="AU485" s="137" t="s">
        <v>95</v>
      </c>
      <c r="AV485" s="137" t="s">
        <v>144</v>
      </c>
      <c r="AW485" s="137" t="s">
        <v>102</v>
      </c>
      <c r="AX485" s="137" t="s">
        <v>21</v>
      </c>
      <c r="AY485" s="137" t="s">
        <v>139</v>
      </c>
    </row>
    <row r="486" spans="2:64" s="7" customFormat="1" ht="15.75" customHeight="1">
      <c r="B486" s="23"/>
      <c r="C486" s="123" t="s">
        <v>522</v>
      </c>
      <c r="D486" s="123" t="s">
        <v>140</v>
      </c>
      <c r="E486" s="124" t="s">
        <v>523</v>
      </c>
      <c r="F486" s="199" t="s">
        <v>524</v>
      </c>
      <c r="G486" s="200"/>
      <c r="H486" s="200"/>
      <c r="I486" s="200"/>
      <c r="J486" s="125" t="s">
        <v>165</v>
      </c>
      <c r="K486" s="126">
        <v>1700.91</v>
      </c>
      <c r="L486" s="201">
        <v>180</v>
      </c>
      <c r="M486" s="200"/>
      <c r="N486" s="202">
        <f>ROUND($L$486*$K$486,2)</f>
        <v>306163.8</v>
      </c>
      <c r="O486" s="200"/>
      <c r="P486" s="200"/>
      <c r="Q486" s="200"/>
      <c r="R486" s="24"/>
      <c r="T486" s="127"/>
      <c r="U486" s="30" t="s">
        <v>45</v>
      </c>
      <c r="V486" s="128">
        <v>0.041</v>
      </c>
      <c r="W486" s="128">
        <f>$V$486*$K$486</f>
        <v>69.73731000000001</v>
      </c>
      <c r="X486" s="128">
        <v>0.567</v>
      </c>
      <c r="Y486" s="128">
        <f>$X$486*$K$486</f>
        <v>964.4159699999999</v>
      </c>
      <c r="Z486" s="128">
        <v>0</v>
      </c>
      <c r="AA486" s="128">
        <f>$Z$486*$K$486</f>
        <v>0</v>
      </c>
      <c r="AB486" s="129"/>
      <c r="AR486" s="7" t="s">
        <v>144</v>
      </c>
      <c r="AT486" s="7" t="s">
        <v>140</v>
      </c>
      <c r="AU486" s="7" t="s">
        <v>95</v>
      </c>
      <c r="AY486" s="7" t="s">
        <v>139</v>
      </c>
      <c r="BE486" s="82">
        <f>IF($U$486="základní",$N$486,0)</f>
        <v>306163.8</v>
      </c>
      <c r="BF486" s="82">
        <f>IF($U$486="snížená",$N$486,0)</f>
        <v>0</v>
      </c>
      <c r="BG486" s="82">
        <f>IF($U$486="zákl. přenesená",$N$486,0)</f>
        <v>0</v>
      </c>
      <c r="BH486" s="82">
        <f>IF($U$486="sníž. přenesená",$N$486,0)</f>
        <v>0</v>
      </c>
      <c r="BI486" s="82">
        <f>IF($U$486="nulová",$N$486,0)</f>
        <v>0</v>
      </c>
      <c r="BJ486" s="7" t="s">
        <v>21</v>
      </c>
      <c r="BK486" s="82">
        <f>ROUND($L$486*$K$486,2)</f>
        <v>306163.8</v>
      </c>
      <c r="BL486" s="7" t="s">
        <v>144</v>
      </c>
    </row>
    <row r="487" spans="2:51" s="7" customFormat="1" ht="15.75" customHeight="1">
      <c r="B487" s="130"/>
      <c r="E487" s="131"/>
      <c r="F487" s="203" t="s">
        <v>525</v>
      </c>
      <c r="G487" s="204"/>
      <c r="H487" s="204"/>
      <c r="I487" s="204"/>
      <c r="K487" s="132">
        <v>1700.91</v>
      </c>
      <c r="R487" s="133"/>
      <c r="T487" s="134"/>
      <c r="AB487" s="135"/>
      <c r="AT487" s="131" t="s">
        <v>146</v>
      </c>
      <c r="AU487" s="131" t="s">
        <v>95</v>
      </c>
      <c r="AV487" s="131" t="s">
        <v>95</v>
      </c>
      <c r="AW487" s="131" t="s">
        <v>102</v>
      </c>
      <c r="AX487" s="131" t="s">
        <v>80</v>
      </c>
      <c r="AY487" s="131" t="s">
        <v>139</v>
      </c>
    </row>
    <row r="488" spans="2:51" s="7" customFormat="1" ht="15.75" customHeight="1">
      <c r="B488" s="136"/>
      <c r="E488" s="137"/>
      <c r="F488" s="205" t="s">
        <v>147</v>
      </c>
      <c r="G488" s="206"/>
      <c r="H488" s="206"/>
      <c r="I488" s="206"/>
      <c r="K488" s="138">
        <v>1700.91</v>
      </c>
      <c r="R488" s="139"/>
      <c r="T488" s="140"/>
      <c r="AB488" s="141"/>
      <c r="AT488" s="137" t="s">
        <v>146</v>
      </c>
      <c r="AU488" s="137" t="s">
        <v>95</v>
      </c>
      <c r="AV488" s="137" t="s">
        <v>144</v>
      </c>
      <c r="AW488" s="137" t="s">
        <v>102</v>
      </c>
      <c r="AX488" s="137" t="s">
        <v>21</v>
      </c>
      <c r="AY488" s="137" t="s">
        <v>139</v>
      </c>
    </row>
    <row r="489" spans="2:64" s="7" customFormat="1" ht="27" customHeight="1">
      <c r="B489" s="23"/>
      <c r="C489" s="123" t="s">
        <v>526</v>
      </c>
      <c r="D489" s="123" t="s">
        <v>140</v>
      </c>
      <c r="E489" s="124" t="s">
        <v>527</v>
      </c>
      <c r="F489" s="199" t="s">
        <v>528</v>
      </c>
      <c r="G489" s="200"/>
      <c r="H489" s="200"/>
      <c r="I489" s="200"/>
      <c r="J489" s="125" t="s">
        <v>165</v>
      </c>
      <c r="K489" s="126">
        <v>9018.64</v>
      </c>
      <c r="L489" s="201">
        <v>30</v>
      </c>
      <c r="M489" s="200"/>
      <c r="N489" s="202">
        <f>ROUND($L$489*$K$489,2)</f>
        <v>270559.2</v>
      </c>
      <c r="O489" s="200"/>
      <c r="P489" s="200"/>
      <c r="Q489" s="200"/>
      <c r="R489" s="24"/>
      <c r="T489" s="127"/>
      <c r="U489" s="30" t="s">
        <v>45</v>
      </c>
      <c r="V489" s="128">
        <v>0.021</v>
      </c>
      <c r="W489" s="128">
        <f>$V$489*$K$489</f>
        <v>189.39144</v>
      </c>
      <c r="X489" s="128">
        <v>0.09848</v>
      </c>
      <c r="Y489" s="128">
        <f>$X$489*$K$489</f>
        <v>888.1556671999999</v>
      </c>
      <c r="Z489" s="128">
        <v>0</v>
      </c>
      <c r="AA489" s="128">
        <f>$Z$489*$K$489</f>
        <v>0</v>
      </c>
      <c r="AB489" s="129"/>
      <c r="AR489" s="7" t="s">
        <v>144</v>
      </c>
      <c r="AT489" s="7" t="s">
        <v>140</v>
      </c>
      <c r="AU489" s="7" t="s">
        <v>95</v>
      </c>
      <c r="AY489" s="7" t="s">
        <v>139</v>
      </c>
      <c r="BE489" s="82">
        <f>IF($U$489="základní",$N$489,0)</f>
        <v>270559.2</v>
      </c>
      <c r="BF489" s="82">
        <f>IF($U$489="snížená",$N$489,0)</f>
        <v>0</v>
      </c>
      <c r="BG489" s="82">
        <f>IF($U$489="zákl. přenesená",$N$489,0)</f>
        <v>0</v>
      </c>
      <c r="BH489" s="82">
        <f>IF($U$489="sníž. přenesená",$N$489,0)</f>
        <v>0</v>
      </c>
      <c r="BI489" s="82">
        <f>IF($U$489="nulová",$N$489,0)</f>
        <v>0</v>
      </c>
      <c r="BJ489" s="7" t="s">
        <v>21</v>
      </c>
      <c r="BK489" s="82">
        <f>ROUND($L$489*$K$489,2)</f>
        <v>270559.2</v>
      </c>
      <c r="BL489" s="7" t="s">
        <v>144</v>
      </c>
    </row>
    <row r="490" spans="2:51" s="7" customFormat="1" ht="15.75" customHeight="1">
      <c r="B490" s="130"/>
      <c r="E490" s="131"/>
      <c r="F490" s="203" t="s">
        <v>529</v>
      </c>
      <c r="G490" s="204"/>
      <c r="H490" s="204"/>
      <c r="I490" s="204"/>
      <c r="K490" s="132">
        <v>9018.64</v>
      </c>
      <c r="R490" s="133"/>
      <c r="T490" s="134"/>
      <c r="AB490" s="135"/>
      <c r="AT490" s="131" t="s">
        <v>146</v>
      </c>
      <c r="AU490" s="131" t="s">
        <v>95</v>
      </c>
      <c r="AV490" s="131" t="s">
        <v>95</v>
      </c>
      <c r="AW490" s="131" t="s">
        <v>102</v>
      </c>
      <c r="AX490" s="131" t="s">
        <v>80</v>
      </c>
      <c r="AY490" s="131" t="s">
        <v>139</v>
      </c>
    </row>
    <row r="491" spans="2:51" s="7" customFormat="1" ht="15.75" customHeight="1">
      <c r="B491" s="136"/>
      <c r="E491" s="137"/>
      <c r="F491" s="205" t="s">
        <v>147</v>
      </c>
      <c r="G491" s="206"/>
      <c r="H491" s="206"/>
      <c r="I491" s="206"/>
      <c r="K491" s="138">
        <v>9018.64</v>
      </c>
      <c r="R491" s="139"/>
      <c r="T491" s="140"/>
      <c r="AB491" s="141"/>
      <c r="AT491" s="137" t="s">
        <v>146</v>
      </c>
      <c r="AU491" s="137" t="s">
        <v>95</v>
      </c>
      <c r="AV491" s="137" t="s">
        <v>144</v>
      </c>
      <c r="AW491" s="137" t="s">
        <v>102</v>
      </c>
      <c r="AX491" s="137" t="s">
        <v>21</v>
      </c>
      <c r="AY491" s="137" t="s">
        <v>139</v>
      </c>
    </row>
    <row r="492" spans="2:64" s="7" customFormat="1" ht="39" customHeight="1">
      <c r="B492" s="23"/>
      <c r="C492" s="123" t="s">
        <v>530</v>
      </c>
      <c r="D492" s="123" t="s">
        <v>140</v>
      </c>
      <c r="E492" s="124" t="s">
        <v>531</v>
      </c>
      <c r="F492" s="199" t="s">
        <v>532</v>
      </c>
      <c r="G492" s="200"/>
      <c r="H492" s="200"/>
      <c r="I492" s="200"/>
      <c r="J492" s="125" t="s">
        <v>165</v>
      </c>
      <c r="K492" s="126">
        <v>204.94</v>
      </c>
      <c r="L492" s="201">
        <v>150</v>
      </c>
      <c r="M492" s="200"/>
      <c r="N492" s="202">
        <f>ROUND($L$492*$K$492,2)</f>
        <v>30741</v>
      </c>
      <c r="O492" s="200"/>
      <c r="P492" s="200"/>
      <c r="Q492" s="200"/>
      <c r="R492" s="24"/>
      <c r="T492" s="127"/>
      <c r="U492" s="30" t="s">
        <v>45</v>
      </c>
      <c r="V492" s="128">
        <v>0.569</v>
      </c>
      <c r="W492" s="128">
        <f>$V$492*$K$492</f>
        <v>116.61085999999999</v>
      </c>
      <c r="X492" s="128">
        <v>0.4809</v>
      </c>
      <c r="Y492" s="128">
        <f>$X$492*$K$492</f>
        <v>98.555646</v>
      </c>
      <c r="Z492" s="128">
        <v>0</v>
      </c>
      <c r="AA492" s="128">
        <f>$Z$492*$K$492</f>
        <v>0</v>
      </c>
      <c r="AB492" s="129"/>
      <c r="AR492" s="7" t="s">
        <v>144</v>
      </c>
      <c r="AT492" s="7" t="s">
        <v>140</v>
      </c>
      <c r="AU492" s="7" t="s">
        <v>95</v>
      </c>
      <c r="AY492" s="7" t="s">
        <v>139</v>
      </c>
      <c r="BE492" s="82">
        <f>IF($U$492="základní",$N$492,0)</f>
        <v>30741</v>
      </c>
      <c r="BF492" s="82">
        <f>IF($U$492="snížená",$N$492,0)</f>
        <v>0</v>
      </c>
      <c r="BG492" s="82">
        <f>IF($U$492="zákl. přenesená",$N$492,0)</f>
        <v>0</v>
      </c>
      <c r="BH492" s="82">
        <f>IF($U$492="sníž. přenesená",$N$492,0)</f>
        <v>0</v>
      </c>
      <c r="BI492" s="82">
        <f>IF($U$492="nulová",$N$492,0)</f>
        <v>0</v>
      </c>
      <c r="BJ492" s="7" t="s">
        <v>21</v>
      </c>
      <c r="BK492" s="82">
        <f>ROUND($L$492*$K$492,2)</f>
        <v>30741</v>
      </c>
      <c r="BL492" s="7" t="s">
        <v>144</v>
      </c>
    </row>
    <row r="493" spans="2:51" s="7" customFormat="1" ht="15.75" customHeight="1">
      <c r="B493" s="130"/>
      <c r="E493" s="131"/>
      <c r="F493" s="203" t="s">
        <v>533</v>
      </c>
      <c r="G493" s="204"/>
      <c r="H493" s="204"/>
      <c r="I493" s="204"/>
      <c r="K493" s="132">
        <v>15.52</v>
      </c>
      <c r="R493" s="133"/>
      <c r="T493" s="134"/>
      <c r="AB493" s="135"/>
      <c r="AT493" s="131" t="s">
        <v>146</v>
      </c>
      <c r="AU493" s="131" t="s">
        <v>95</v>
      </c>
      <c r="AV493" s="131" t="s">
        <v>95</v>
      </c>
      <c r="AW493" s="131" t="s">
        <v>102</v>
      </c>
      <c r="AX493" s="131" t="s">
        <v>80</v>
      </c>
      <c r="AY493" s="131" t="s">
        <v>139</v>
      </c>
    </row>
    <row r="494" spans="2:51" s="7" customFormat="1" ht="15.75" customHeight="1">
      <c r="B494" s="130"/>
      <c r="E494" s="131"/>
      <c r="F494" s="203" t="s">
        <v>534</v>
      </c>
      <c r="G494" s="204"/>
      <c r="H494" s="204"/>
      <c r="I494" s="204"/>
      <c r="K494" s="132">
        <v>14.28</v>
      </c>
      <c r="R494" s="133"/>
      <c r="T494" s="134"/>
      <c r="AB494" s="135"/>
      <c r="AT494" s="131" t="s">
        <v>146</v>
      </c>
      <c r="AU494" s="131" t="s">
        <v>95</v>
      </c>
      <c r="AV494" s="131" t="s">
        <v>95</v>
      </c>
      <c r="AW494" s="131" t="s">
        <v>102</v>
      </c>
      <c r="AX494" s="131" t="s">
        <v>80</v>
      </c>
      <c r="AY494" s="131" t="s">
        <v>139</v>
      </c>
    </row>
    <row r="495" spans="2:51" s="7" customFormat="1" ht="15.75" customHeight="1">
      <c r="B495" s="130"/>
      <c r="E495" s="131"/>
      <c r="F495" s="203" t="s">
        <v>535</v>
      </c>
      <c r="G495" s="204"/>
      <c r="H495" s="204"/>
      <c r="I495" s="204"/>
      <c r="K495" s="132">
        <v>12.18</v>
      </c>
      <c r="R495" s="133"/>
      <c r="T495" s="134"/>
      <c r="AB495" s="135"/>
      <c r="AT495" s="131" t="s">
        <v>146</v>
      </c>
      <c r="AU495" s="131" t="s">
        <v>95</v>
      </c>
      <c r="AV495" s="131" t="s">
        <v>95</v>
      </c>
      <c r="AW495" s="131" t="s">
        <v>102</v>
      </c>
      <c r="AX495" s="131" t="s">
        <v>80</v>
      </c>
      <c r="AY495" s="131" t="s">
        <v>139</v>
      </c>
    </row>
    <row r="496" spans="2:51" s="7" customFormat="1" ht="15.75" customHeight="1">
      <c r="B496" s="130"/>
      <c r="E496" s="131"/>
      <c r="F496" s="203" t="s">
        <v>536</v>
      </c>
      <c r="G496" s="204"/>
      <c r="H496" s="204"/>
      <c r="I496" s="204"/>
      <c r="K496" s="132">
        <v>14.28</v>
      </c>
      <c r="R496" s="133"/>
      <c r="T496" s="134"/>
      <c r="AB496" s="135"/>
      <c r="AT496" s="131" t="s">
        <v>146</v>
      </c>
      <c r="AU496" s="131" t="s">
        <v>95</v>
      </c>
      <c r="AV496" s="131" t="s">
        <v>95</v>
      </c>
      <c r="AW496" s="131" t="s">
        <v>102</v>
      </c>
      <c r="AX496" s="131" t="s">
        <v>80</v>
      </c>
      <c r="AY496" s="131" t="s">
        <v>139</v>
      </c>
    </row>
    <row r="497" spans="2:51" s="7" customFormat="1" ht="15.75" customHeight="1">
      <c r="B497" s="130"/>
      <c r="E497" s="131"/>
      <c r="F497" s="203" t="s">
        <v>537</v>
      </c>
      <c r="G497" s="204"/>
      <c r="H497" s="204"/>
      <c r="I497" s="204"/>
      <c r="K497" s="132">
        <v>14.28</v>
      </c>
      <c r="R497" s="133"/>
      <c r="T497" s="134"/>
      <c r="AB497" s="135"/>
      <c r="AT497" s="131" t="s">
        <v>146</v>
      </c>
      <c r="AU497" s="131" t="s">
        <v>95</v>
      </c>
      <c r="AV497" s="131" t="s">
        <v>95</v>
      </c>
      <c r="AW497" s="131" t="s">
        <v>102</v>
      </c>
      <c r="AX497" s="131" t="s">
        <v>80</v>
      </c>
      <c r="AY497" s="131" t="s">
        <v>139</v>
      </c>
    </row>
    <row r="498" spans="2:51" s="7" customFormat="1" ht="15.75" customHeight="1">
      <c r="B498" s="130"/>
      <c r="E498" s="131"/>
      <c r="F498" s="203" t="s">
        <v>538</v>
      </c>
      <c r="G498" s="204"/>
      <c r="H498" s="204"/>
      <c r="I498" s="204"/>
      <c r="K498" s="132">
        <v>12.18</v>
      </c>
      <c r="R498" s="133"/>
      <c r="T498" s="134"/>
      <c r="AB498" s="135"/>
      <c r="AT498" s="131" t="s">
        <v>146</v>
      </c>
      <c r="AU498" s="131" t="s">
        <v>95</v>
      </c>
      <c r="AV498" s="131" t="s">
        <v>95</v>
      </c>
      <c r="AW498" s="131" t="s">
        <v>102</v>
      </c>
      <c r="AX498" s="131" t="s">
        <v>80</v>
      </c>
      <c r="AY498" s="131" t="s">
        <v>139</v>
      </c>
    </row>
    <row r="499" spans="2:51" s="7" customFormat="1" ht="15.75" customHeight="1">
      <c r="B499" s="130"/>
      <c r="E499" s="131"/>
      <c r="F499" s="203" t="s">
        <v>539</v>
      </c>
      <c r="G499" s="204"/>
      <c r="H499" s="204"/>
      <c r="I499" s="204"/>
      <c r="K499" s="132">
        <v>10.08</v>
      </c>
      <c r="R499" s="133"/>
      <c r="T499" s="134"/>
      <c r="AB499" s="135"/>
      <c r="AT499" s="131" t="s">
        <v>146</v>
      </c>
      <c r="AU499" s="131" t="s">
        <v>95</v>
      </c>
      <c r="AV499" s="131" t="s">
        <v>95</v>
      </c>
      <c r="AW499" s="131" t="s">
        <v>102</v>
      </c>
      <c r="AX499" s="131" t="s">
        <v>80</v>
      </c>
      <c r="AY499" s="131" t="s">
        <v>139</v>
      </c>
    </row>
    <row r="500" spans="2:51" s="7" customFormat="1" ht="15.75" customHeight="1">
      <c r="B500" s="130"/>
      <c r="E500" s="131"/>
      <c r="F500" s="203" t="s">
        <v>540</v>
      </c>
      <c r="G500" s="204"/>
      <c r="H500" s="204"/>
      <c r="I500" s="204"/>
      <c r="K500" s="132">
        <v>14.28</v>
      </c>
      <c r="R500" s="133"/>
      <c r="T500" s="134"/>
      <c r="AB500" s="135"/>
      <c r="AT500" s="131" t="s">
        <v>146</v>
      </c>
      <c r="AU500" s="131" t="s">
        <v>95</v>
      </c>
      <c r="AV500" s="131" t="s">
        <v>95</v>
      </c>
      <c r="AW500" s="131" t="s">
        <v>102</v>
      </c>
      <c r="AX500" s="131" t="s">
        <v>80</v>
      </c>
      <c r="AY500" s="131" t="s">
        <v>139</v>
      </c>
    </row>
    <row r="501" spans="2:51" s="7" customFormat="1" ht="15.75" customHeight="1">
      <c r="B501" s="130"/>
      <c r="E501" s="131"/>
      <c r="F501" s="203" t="s">
        <v>541</v>
      </c>
      <c r="G501" s="204"/>
      <c r="H501" s="204"/>
      <c r="I501" s="204"/>
      <c r="K501" s="132">
        <v>14.28</v>
      </c>
      <c r="R501" s="133"/>
      <c r="T501" s="134"/>
      <c r="AB501" s="135"/>
      <c r="AT501" s="131" t="s">
        <v>146</v>
      </c>
      <c r="AU501" s="131" t="s">
        <v>95</v>
      </c>
      <c r="AV501" s="131" t="s">
        <v>95</v>
      </c>
      <c r="AW501" s="131" t="s">
        <v>102</v>
      </c>
      <c r="AX501" s="131" t="s">
        <v>80</v>
      </c>
      <c r="AY501" s="131" t="s">
        <v>139</v>
      </c>
    </row>
    <row r="502" spans="2:51" s="7" customFormat="1" ht="15.75" customHeight="1">
      <c r="B502" s="130"/>
      <c r="E502" s="131"/>
      <c r="F502" s="203" t="s">
        <v>542</v>
      </c>
      <c r="G502" s="204"/>
      <c r="H502" s="204"/>
      <c r="I502" s="204"/>
      <c r="K502" s="132">
        <v>14.28</v>
      </c>
      <c r="R502" s="133"/>
      <c r="T502" s="134"/>
      <c r="AB502" s="135"/>
      <c r="AT502" s="131" t="s">
        <v>146</v>
      </c>
      <c r="AU502" s="131" t="s">
        <v>95</v>
      </c>
      <c r="AV502" s="131" t="s">
        <v>95</v>
      </c>
      <c r="AW502" s="131" t="s">
        <v>102</v>
      </c>
      <c r="AX502" s="131" t="s">
        <v>80</v>
      </c>
      <c r="AY502" s="131" t="s">
        <v>139</v>
      </c>
    </row>
    <row r="503" spans="2:51" s="7" customFormat="1" ht="15.75" customHeight="1">
      <c r="B503" s="130"/>
      <c r="E503" s="131"/>
      <c r="F503" s="203" t="s">
        <v>543</v>
      </c>
      <c r="G503" s="204"/>
      <c r="H503" s="204"/>
      <c r="I503" s="204"/>
      <c r="K503" s="132">
        <v>14.28</v>
      </c>
      <c r="R503" s="133"/>
      <c r="T503" s="134"/>
      <c r="AB503" s="135"/>
      <c r="AT503" s="131" t="s">
        <v>146</v>
      </c>
      <c r="AU503" s="131" t="s">
        <v>95</v>
      </c>
      <c r="AV503" s="131" t="s">
        <v>95</v>
      </c>
      <c r="AW503" s="131" t="s">
        <v>102</v>
      </c>
      <c r="AX503" s="131" t="s">
        <v>80</v>
      </c>
      <c r="AY503" s="131" t="s">
        <v>139</v>
      </c>
    </row>
    <row r="504" spans="2:51" s="7" customFormat="1" ht="15.75" customHeight="1">
      <c r="B504" s="130"/>
      <c r="E504" s="131"/>
      <c r="F504" s="203" t="s">
        <v>544</v>
      </c>
      <c r="G504" s="204"/>
      <c r="H504" s="204"/>
      <c r="I504" s="204"/>
      <c r="K504" s="132">
        <v>14.28</v>
      </c>
      <c r="R504" s="133"/>
      <c r="T504" s="134"/>
      <c r="AB504" s="135"/>
      <c r="AT504" s="131" t="s">
        <v>146</v>
      </c>
      <c r="AU504" s="131" t="s">
        <v>95</v>
      </c>
      <c r="AV504" s="131" t="s">
        <v>95</v>
      </c>
      <c r="AW504" s="131" t="s">
        <v>102</v>
      </c>
      <c r="AX504" s="131" t="s">
        <v>80</v>
      </c>
      <c r="AY504" s="131" t="s">
        <v>139</v>
      </c>
    </row>
    <row r="505" spans="2:51" s="7" customFormat="1" ht="15.75" customHeight="1">
      <c r="B505" s="130"/>
      <c r="E505" s="131"/>
      <c r="F505" s="203" t="s">
        <v>545</v>
      </c>
      <c r="G505" s="204"/>
      <c r="H505" s="204"/>
      <c r="I505" s="204"/>
      <c r="K505" s="132">
        <v>14.28</v>
      </c>
      <c r="R505" s="133"/>
      <c r="T505" s="134"/>
      <c r="AB505" s="135"/>
      <c r="AT505" s="131" t="s">
        <v>146</v>
      </c>
      <c r="AU505" s="131" t="s">
        <v>95</v>
      </c>
      <c r="AV505" s="131" t="s">
        <v>95</v>
      </c>
      <c r="AW505" s="131" t="s">
        <v>102</v>
      </c>
      <c r="AX505" s="131" t="s">
        <v>80</v>
      </c>
      <c r="AY505" s="131" t="s">
        <v>139</v>
      </c>
    </row>
    <row r="506" spans="2:51" s="7" customFormat="1" ht="15.75" customHeight="1">
      <c r="B506" s="130"/>
      <c r="E506" s="131"/>
      <c r="F506" s="203" t="s">
        <v>546</v>
      </c>
      <c r="G506" s="204"/>
      <c r="H506" s="204"/>
      <c r="I506" s="204"/>
      <c r="K506" s="132">
        <v>12.18</v>
      </c>
      <c r="R506" s="133"/>
      <c r="T506" s="134"/>
      <c r="AB506" s="135"/>
      <c r="AT506" s="131" t="s">
        <v>146</v>
      </c>
      <c r="AU506" s="131" t="s">
        <v>95</v>
      </c>
      <c r="AV506" s="131" t="s">
        <v>95</v>
      </c>
      <c r="AW506" s="131" t="s">
        <v>102</v>
      </c>
      <c r="AX506" s="131" t="s">
        <v>80</v>
      </c>
      <c r="AY506" s="131" t="s">
        <v>139</v>
      </c>
    </row>
    <row r="507" spans="2:51" s="7" customFormat="1" ht="15.75" customHeight="1">
      <c r="B507" s="130"/>
      <c r="E507" s="131"/>
      <c r="F507" s="203" t="s">
        <v>547</v>
      </c>
      <c r="G507" s="204"/>
      <c r="H507" s="204"/>
      <c r="I507" s="204"/>
      <c r="K507" s="132">
        <v>14.28</v>
      </c>
      <c r="R507" s="133"/>
      <c r="T507" s="134"/>
      <c r="AB507" s="135"/>
      <c r="AT507" s="131" t="s">
        <v>146</v>
      </c>
      <c r="AU507" s="131" t="s">
        <v>95</v>
      </c>
      <c r="AV507" s="131" t="s">
        <v>95</v>
      </c>
      <c r="AW507" s="131" t="s">
        <v>102</v>
      </c>
      <c r="AX507" s="131" t="s">
        <v>80</v>
      </c>
      <c r="AY507" s="131" t="s">
        <v>139</v>
      </c>
    </row>
    <row r="508" spans="2:51" s="7" customFormat="1" ht="15.75" customHeight="1">
      <c r="B508" s="136"/>
      <c r="E508" s="137"/>
      <c r="F508" s="205" t="s">
        <v>147</v>
      </c>
      <c r="G508" s="206"/>
      <c r="H508" s="206"/>
      <c r="I508" s="206"/>
      <c r="K508" s="138">
        <v>204.94</v>
      </c>
      <c r="R508" s="139"/>
      <c r="T508" s="140"/>
      <c r="AB508" s="141"/>
      <c r="AT508" s="137" t="s">
        <v>146</v>
      </c>
      <c r="AU508" s="137" t="s">
        <v>95</v>
      </c>
      <c r="AV508" s="137" t="s">
        <v>144</v>
      </c>
      <c r="AW508" s="137" t="s">
        <v>102</v>
      </c>
      <c r="AX508" s="137" t="s">
        <v>21</v>
      </c>
      <c r="AY508" s="137" t="s">
        <v>139</v>
      </c>
    </row>
    <row r="509" spans="2:64" s="7" customFormat="1" ht="15.75" customHeight="1">
      <c r="B509" s="23"/>
      <c r="C509" s="142" t="s">
        <v>548</v>
      </c>
      <c r="D509" s="142" t="s">
        <v>358</v>
      </c>
      <c r="E509" s="143" t="s">
        <v>549</v>
      </c>
      <c r="F509" s="207" t="s">
        <v>550</v>
      </c>
      <c r="G509" s="208"/>
      <c r="H509" s="208"/>
      <c r="I509" s="208"/>
      <c r="J509" s="144" t="s">
        <v>361</v>
      </c>
      <c r="K509" s="145">
        <v>302.398</v>
      </c>
      <c r="L509" s="209">
        <v>2450</v>
      </c>
      <c r="M509" s="208"/>
      <c r="N509" s="210">
        <f>ROUND($L$509*$K$509,2)</f>
        <v>740875.1</v>
      </c>
      <c r="O509" s="200"/>
      <c r="P509" s="200"/>
      <c r="Q509" s="200"/>
      <c r="R509" s="24"/>
      <c r="T509" s="127"/>
      <c r="U509" s="30" t="s">
        <v>45</v>
      </c>
      <c r="V509" s="128">
        <v>0</v>
      </c>
      <c r="W509" s="128">
        <f>$V$509*$K$509</f>
        <v>0</v>
      </c>
      <c r="X509" s="128">
        <v>1</v>
      </c>
      <c r="Y509" s="128">
        <f>$X$509*$K$509</f>
        <v>302.398</v>
      </c>
      <c r="Z509" s="128">
        <v>0</v>
      </c>
      <c r="AA509" s="128">
        <f>$Z$509*$K$509</f>
        <v>0</v>
      </c>
      <c r="AB509" s="129"/>
      <c r="AR509" s="7" t="s">
        <v>173</v>
      </c>
      <c r="AT509" s="7" t="s">
        <v>358</v>
      </c>
      <c r="AU509" s="7" t="s">
        <v>95</v>
      </c>
      <c r="AY509" s="7" t="s">
        <v>139</v>
      </c>
      <c r="BE509" s="82">
        <f>IF($U$509="základní",$N$509,0)</f>
        <v>740875.1</v>
      </c>
      <c r="BF509" s="82">
        <f>IF($U$509="snížená",$N$509,0)</f>
        <v>0</v>
      </c>
      <c r="BG509" s="82">
        <f>IF($U$509="zákl. přenesená",$N$509,0)</f>
        <v>0</v>
      </c>
      <c r="BH509" s="82">
        <f>IF($U$509="sníž. přenesená",$N$509,0)</f>
        <v>0</v>
      </c>
      <c r="BI509" s="82">
        <f>IF($U$509="nulová",$N$509,0)</f>
        <v>0</v>
      </c>
      <c r="BJ509" s="7" t="s">
        <v>21</v>
      </c>
      <c r="BK509" s="82">
        <f>ROUND($L$509*$K$509,2)</f>
        <v>740875.1</v>
      </c>
      <c r="BL509" s="7" t="s">
        <v>144</v>
      </c>
    </row>
    <row r="510" spans="2:47" s="7" customFormat="1" ht="138.75" customHeight="1">
      <c r="B510" s="23"/>
      <c r="F510" s="211" t="s">
        <v>551</v>
      </c>
      <c r="G510" s="155"/>
      <c r="H510" s="155"/>
      <c r="I510" s="155"/>
      <c r="R510" s="24"/>
      <c r="T510" s="58"/>
      <c r="AB510" s="59"/>
      <c r="AT510" s="7" t="s">
        <v>516</v>
      </c>
      <c r="AU510" s="7" t="s">
        <v>95</v>
      </c>
    </row>
    <row r="511" spans="2:51" s="7" customFormat="1" ht="15.75" customHeight="1">
      <c r="B511" s="130"/>
      <c r="E511" s="131"/>
      <c r="F511" s="203" t="s">
        <v>552</v>
      </c>
      <c r="G511" s="204"/>
      <c r="H511" s="204"/>
      <c r="I511" s="204"/>
      <c r="K511" s="132">
        <v>272.415</v>
      </c>
      <c r="R511" s="133"/>
      <c r="T511" s="134"/>
      <c r="AB511" s="135"/>
      <c r="AT511" s="131" t="s">
        <v>146</v>
      </c>
      <c r="AU511" s="131" t="s">
        <v>95</v>
      </c>
      <c r="AV511" s="131" t="s">
        <v>95</v>
      </c>
      <c r="AW511" s="131" t="s">
        <v>102</v>
      </c>
      <c r="AX511" s="131" t="s">
        <v>80</v>
      </c>
      <c r="AY511" s="131" t="s">
        <v>139</v>
      </c>
    </row>
    <row r="512" spans="2:51" s="7" customFormat="1" ht="15.75" customHeight="1">
      <c r="B512" s="130"/>
      <c r="E512" s="131"/>
      <c r="F512" s="203" t="s">
        <v>553</v>
      </c>
      <c r="G512" s="204"/>
      <c r="H512" s="204"/>
      <c r="I512" s="204"/>
      <c r="K512" s="132">
        <v>29.983</v>
      </c>
      <c r="R512" s="133"/>
      <c r="T512" s="134"/>
      <c r="AB512" s="135"/>
      <c r="AT512" s="131" t="s">
        <v>146</v>
      </c>
      <c r="AU512" s="131" t="s">
        <v>95</v>
      </c>
      <c r="AV512" s="131" t="s">
        <v>95</v>
      </c>
      <c r="AW512" s="131" t="s">
        <v>102</v>
      </c>
      <c r="AX512" s="131" t="s">
        <v>80</v>
      </c>
      <c r="AY512" s="131" t="s">
        <v>139</v>
      </c>
    </row>
    <row r="513" spans="2:51" s="7" customFormat="1" ht="15.75" customHeight="1">
      <c r="B513" s="136"/>
      <c r="E513" s="137"/>
      <c r="F513" s="205" t="s">
        <v>147</v>
      </c>
      <c r="G513" s="206"/>
      <c r="H513" s="206"/>
      <c r="I513" s="206"/>
      <c r="K513" s="138">
        <v>302.398</v>
      </c>
      <c r="R513" s="139"/>
      <c r="T513" s="140"/>
      <c r="AB513" s="141"/>
      <c r="AT513" s="137" t="s">
        <v>146</v>
      </c>
      <c r="AU513" s="137" t="s">
        <v>95</v>
      </c>
      <c r="AV513" s="137" t="s">
        <v>144</v>
      </c>
      <c r="AW513" s="137" t="s">
        <v>102</v>
      </c>
      <c r="AX513" s="137" t="s">
        <v>21</v>
      </c>
      <c r="AY513" s="137" t="s">
        <v>139</v>
      </c>
    </row>
    <row r="514" spans="2:64" s="7" customFormat="1" ht="39" customHeight="1">
      <c r="B514" s="23"/>
      <c r="C514" s="123" t="s">
        <v>554</v>
      </c>
      <c r="D514" s="123" t="s">
        <v>140</v>
      </c>
      <c r="E514" s="124" t="s">
        <v>555</v>
      </c>
      <c r="F514" s="199" t="s">
        <v>556</v>
      </c>
      <c r="G514" s="200"/>
      <c r="H514" s="200"/>
      <c r="I514" s="200"/>
      <c r="J514" s="125" t="s">
        <v>165</v>
      </c>
      <c r="K514" s="126">
        <v>1291</v>
      </c>
      <c r="L514" s="201">
        <v>50</v>
      </c>
      <c r="M514" s="200"/>
      <c r="N514" s="202">
        <f>ROUND($L$514*$K$514,2)</f>
        <v>64550</v>
      </c>
      <c r="O514" s="200"/>
      <c r="P514" s="200"/>
      <c r="Q514" s="200"/>
      <c r="R514" s="24"/>
      <c r="T514" s="127"/>
      <c r="U514" s="30" t="s">
        <v>45</v>
      </c>
      <c r="V514" s="128">
        <v>0.019</v>
      </c>
      <c r="W514" s="128">
        <f>$V$514*$K$514</f>
        <v>24.529</v>
      </c>
      <c r="X514" s="128">
        <v>0</v>
      </c>
      <c r="Y514" s="128">
        <f>$X$514*$K$514</f>
        <v>0</v>
      </c>
      <c r="Z514" s="128">
        <v>0</v>
      </c>
      <c r="AA514" s="128">
        <f>$Z$514*$K$514</f>
        <v>0</v>
      </c>
      <c r="AB514" s="129"/>
      <c r="AR514" s="7" t="s">
        <v>144</v>
      </c>
      <c r="AT514" s="7" t="s">
        <v>140</v>
      </c>
      <c r="AU514" s="7" t="s">
        <v>95</v>
      </c>
      <c r="AY514" s="7" t="s">
        <v>139</v>
      </c>
      <c r="BE514" s="82">
        <f>IF($U$514="základní",$N$514,0)</f>
        <v>64550</v>
      </c>
      <c r="BF514" s="82">
        <f>IF($U$514="snížená",$N$514,0)</f>
        <v>0</v>
      </c>
      <c r="BG514" s="82">
        <f>IF($U$514="zákl. přenesená",$N$514,0)</f>
        <v>0</v>
      </c>
      <c r="BH514" s="82">
        <f>IF($U$514="sníž. přenesená",$N$514,0)</f>
        <v>0</v>
      </c>
      <c r="BI514" s="82">
        <f>IF($U$514="nulová",$N$514,0)</f>
        <v>0</v>
      </c>
      <c r="BJ514" s="7" t="s">
        <v>21</v>
      </c>
      <c r="BK514" s="82">
        <f>ROUND($L$514*$K$514,2)</f>
        <v>64550</v>
      </c>
      <c r="BL514" s="7" t="s">
        <v>144</v>
      </c>
    </row>
    <row r="515" spans="2:51" s="7" customFormat="1" ht="15.75" customHeight="1">
      <c r="B515" s="130"/>
      <c r="E515" s="131"/>
      <c r="F515" s="203" t="s">
        <v>557</v>
      </c>
      <c r="G515" s="204"/>
      <c r="H515" s="204"/>
      <c r="I515" s="204"/>
      <c r="K515" s="132">
        <v>1291</v>
      </c>
      <c r="R515" s="133"/>
      <c r="T515" s="134"/>
      <c r="AB515" s="135"/>
      <c r="AT515" s="131" t="s">
        <v>146</v>
      </c>
      <c r="AU515" s="131" t="s">
        <v>95</v>
      </c>
      <c r="AV515" s="131" t="s">
        <v>95</v>
      </c>
      <c r="AW515" s="131" t="s">
        <v>102</v>
      </c>
      <c r="AX515" s="131" t="s">
        <v>80</v>
      </c>
      <c r="AY515" s="131" t="s">
        <v>139</v>
      </c>
    </row>
    <row r="516" spans="2:51" s="7" customFormat="1" ht="15.75" customHeight="1">
      <c r="B516" s="136"/>
      <c r="E516" s="137"/>
      <c r="F516" s="205" t="s">
        <v>147</v>
      </c>
      <c r="G516" s="206"/>
      <c r="H516" s="206"/>
      <c r="I516" s="206"/>
      <c r="K516" s="138">
        <v>1291</v>
      </c>
      <c r="R516" s="139"/>
      <c r="T516" s="140"/>
      <c r="AB516" s="141"/>
      <c r="AT516" s="137" t="s">
        <v>146</v>
      </c>
      <c r="AU516" s="137" t="s">
        <v>95</v>
      </c>
      <c r="AV516" s="137" t="s">
        <v>144</v>
      </c>
      <c r="AW516" s="137" t="s">
        <v>102</v>
      </c>
      <c r="AX516" s="137" t="s">
        <v>21</v>
      </c>
      <c r="AY516" s="137" t="s">
        <v>139</v>
      </c>
    </row>
    <row r="517" spans="2:64" s="7" customFormat="1" ht="39" customHeight="1">
      <c r="B517" s="23"/>
      <c r="C517" s="123" t="s">
        <v>558</v>
      </c>
      <c r="D517" s="123" t="s">
        <v>140</v>
      </c>
      <c r="E517" s="124" t="s">
        <v>559</v>
      </c>
      <c r="F517" s="199" t="s">
        <v>560</v>
      </c>
      <c r="G517" s="200"/>
      <c r="H517" s="200"/>
      <c r="I517" s="200"/>
      <c r="J517" s="125" t="s">
        <v>165</v>
      </c>
      <c r="K517" s="126">
        <v>9774.5</v>
      </c>
      <c r="L517" s="201">
        <v>60</v>
      </c>
      <c r="M517" s="200"/>
      <c r="N517" s="202">
        <f>ROUND($L$517*$K$517,2)</f>
        <v>586470</v>
      </c>
      <c r="O517" s="200"/>
      <c r="P517" s="200"/>
      <c r="Q517" s="200"/>
      <c r="R517" s="24"/>
      <c r="T517" s="127"/>
      <c r="U517" s="30" t="s">
        <v>45</v>
      </c>
      <c r="V517" s="128">
        <v>0.019</v>
      </c>
      <c r="W517" s="128">
        <f>$V$517*$K$517</f>
        <v>185.7155</v>
      </c>
      <c r="X517" s="128">
        <v>0</v>
      </c>
      <c r="Y517" s="128">
        <f>$X$517*$K$517</f>
        <v>0</v>
      </c>
      <c r="Z517" s="128">
        <v>0</v>
      </c>
      <c r="AA517" s="128">
        <f>$Z$517*$K$517</f>
        <v>0</v>
      </c>
      <c r="AB517" s="129"/>
      <c r="AR517" s="7" t="s">
        <v>144</v>
      </c>
      <c r="AT517" s="7" t="s">
        <v>140</v>
      </c>
      <c r="AU517" s="7" t="s">
        <v>95</v>
      </c>
      <c r="AY517" s="7" t="s">
        <v>139</v>
      </c>
      <c r="BE517" s="82">
        <f>IF($U$517="základní",$N$517,0)</f>
        <v>586470</v>
      </c>
      <c r="BF517" s="82">
        <f>IF($U$517="snížená",$N$517,0)</f>
        <v>0</v>
      </c>
      <c r="BG517" s="82">
        <f>IF($U$517="zákl. přenesená",$N$517,0)</f>
        <v>0</v>
      </c>
      <c r="BH517" s="82">
        <f>IF($U$517="sníž. přenesená",$N$517,0)</f>
        <v>0</v>
      </c>
      <c r="BI517" s="82">
        <f>IF($U$517="nulová",$N$517,0)</f>
        <v>0</v>
      </c>
      <c r="BJ517" s="7" t="s">
        <v>21</v>
      </c>
      <c r="BK517" s="82">
        <f>ROUND($L$517*$K$517,2)</f>
        <v>586470</v>
      </c>
      <c r="BL517" s="7" t="s">
        <v>144</v>
      </c>
    </row>
    <row r="518" spans="2:51" s="7" customFormat="1" ht="15.75" customHeight="1">
      <c r="B518" s="130"/>
      <c r="E518" s="131"/>
      <c r="F518" s="203" t="s">
        <v>561</v>
      </c>
      <c r="G518" s="204"/>
      <c r="H518" s="204"/>
      <c r="I518" s="204"/>
      <c r="K518" s="132">
        <v>9774.5</v>
      </c>
      <c r="R518" s="133"/>
      <c r="T518" s="134"/>
      <c r="AB518" s="135"/>
      <c r="AT518" s="131" t="s">
        <v>146</v>
      </c>
      <c r="AU518" s="131" t="s">
        <v>95</v>
      </c>
      <c r="AV518" s="131" t="s">
        <v>95</v>
      </c>
      <c r="AW518" s="131" t="s">
        <v>102</v>
      </c>
      <c r="AX518" s="131" t="s">
        <v>80</v>
      </c>
      <c r="AY518" s="131" t="s">
        <v>139</v>
      </c>
    </row>
    <row r="519" spans="2:51" s="7" customFormat="1" ht="15.75" customHeight="1">
      <c r="B519" s="136"/>
      <c r="E519" s="137"/>
      <c r="F519" s="205" t="s">
        <v>147</v>
      </c>
      <c r="G519" s="206"/>
      <c r="H519" s="206"/>
      <c r="I519" s="206"/>
      <c r="K519" s="138">
        <v>9774.5</v>
      </c>
      <c r="R519" s="139"/>
      <c r="T519" s="140"/>
      <c r="AB519" s="141"/>
      <c r="AT519" s="137" t="s">
        <v>146</v>
      </c>
      <c r="AU519" s="137" t="s">
        <v>95</v>
      </c>
      <c r="AV519" s="137" t="s">
        <v>144</v>
      </c>
      <c r="AW519" s="137" t="s">
        <v>102</v>
      </c>
      <c r="AX519" s="137" t="s">
        <v>21</v>
      </c>
      <c r="AY519" s="137" t="s">
        <v>139</v>
      </c>
    </row>
    <row r="520" spans="2:64" s="7" customFormat="1" ht="27" customHeight="1">
      <c r="B520" s="23"/>
      <c r="C520" s="123" t="s">
        <v>562</v>
      </c>
      <c r="D520" s="123" t="s">
        <v>140</v>
      </c>
      <c r="E520" s="124" t="s">
        <v>563</v>
      </c>
      <c r="F520" s="199" t="s">
        <v>564</v>
      </c>
      <c r="G520" s="200"/>
      <c r="H520" s="200"/>
      <c r="I520" s="200"/>
      <c r="J520" s="125" t="s">
        <v>165</v>
      </c>
      <c r="K520" s="126">
        <v>3721</v>
      </c>
      <c r="L520" s="201">
        <v>50</v>
      </c>
      <c r="M520" s="200"/>
      <c r="N520" s="202">
        <f>ROUND($L$520*$K$520,2)</f>
        <v>186050</v>
      </c>
      <c r="O520" s="200"/>
      <c r="P520" s="200"/>
      <c r="Q520" s="200"/>
      <c r="R520" s="24"/>
      <c r="T520" s="127"/>
      <c r="U520" s="30" t="s">
        <v>45</v>
      </c>
      <c r="V520" s="128">
        <v>0.052</v>
      </c>
      <c r="W520" s="128">
        <f>$V$520*$K$520</f>
        <v>193.492</v>
      </c>
      <c r="X520" s="128">
        <v>0.132</v>
      </c>
      <c r="Y520" s="128">
        <f>$X$520*$K$520</f>
        <v>491.172</v>
      </c>
      <c r="Z520" s="128">
        <v>0</v>
      </c>
      <c r="AA520" s="128">
        <f>$Z$520*$K$520</f>
        <v>0</v>
      </c>
      <c r="AB520" s="129"/>
      <c r="AR520" s="7" t="s">
        <v>144</v>
      </c>
      <c r="AT520" s="7" t="s">
        <v>140</v>
      </c>
      <c r="AU520" s="7" t="s">
        <v>95</v>
      </c>
      <c r="AY520" s="7" t="s">
        <v>139</v>
      </c>
      <c r="BE520" s="82">
        <f>IF($U$520="základní",$N$520,0)</f>
        <v>186050</v>
      </c>
      <c r="BF520" s="82">
        <f>IF($U$520="snížená",$N$520,0)</f>
        <v>0</v>
      </c>
      <c r="BG520" s="82">
        <f>IF($U$520="zákl. přenesená",$N$520,0)</f>
        <v>0</v>
      </c>
      <c r="BH520" s="82">
        <f>IF($U$520="sníž. přenesená",$N$520,0)</f>
        <v>0</v>
      </c>
      <c r="BI520" s="82">
        <f>IF($U$520="nulová",$N$520,0)</f>
        <v>0</v>
      </c>
      <c r="BJ520" s="7" t="s">
        <v>21</v>
      </c>
      <c r="BK520" s="82">
        <f>ROUND($L$520*$K$520,2)</f>
        <v>186050</v>
      </c>
      <c r="BL520" s="7" t="s">
        <v>144</v>
      </c>
    </row>
    <row r="521" spans="2:47" s="7" customFormat="1" ht="18.75" customHeight="1">
      <c r="B521" s="23"/>
      <c r="F521" s="211" t="s">
        <v>565</v>
      </c>
      <c r="G521" s="155"/>
      <c r="H521" s="155"/>
      <c r="I521" s="155"/>
      <c r="R521" s="24"/>
      <c r="T521" s="58"/>
      <c r="AB521" s="59"/>
      <c r="AT521" s="7" t="s">
        <v>516</v>
      </c>
      <c r="AU521" s="7" t="s">
        <v>95</v>
      </c>
    </row>
    <row r="522" spans="2:51" s="7" customFormat="1" ht="15.75" customHeight="1">
      <c r="B522" s="130"/>
      <c r="E522" s="131"/>
      <c r="F522" s="203" t="s">
        <v>566</v>
      </c>
      <c r="G522" s="204"/>
      <c r="H522" s="204"/>
      <c r="I522" s="204"/>
      <c r="K522" s="132">
        <v>1932</v>
      </c>
      <c r="R522" s="133"/>
      <c r="T522" s="134"/>
      <c r="AB522" s="135"/>
      <c r="AT522" s="131" t="s">
        <v>146</v>
      </c>
      <c r="AU522" s="131" t="s">
        <v>95</v>
      </c>
      <c r="AV522" s="131" t="s">
        <v>95</v>
      </c>
      <c r="AW522" s="131" t="s">
        <v>102</v>
      </c>
      <c r="AX522" s="131" t="s">
        <v>80</v>
      </c>
      <c r="AY522" s="131" t="s">
        <v>139</v>
      </c>
    </row>
    <row r="523" spans="2:51" s="7" customFormat="1" ht="15.75" customHeight="1">
      <c r="B523" s="130"/>
      <c r="E523" s="131"/>
      <c r="F523" s="203" t="s">
        <v>567</v>
      </c>
      <c r="G523" s="204"/>
      <c r="H523" s="204"/>
      <c r="I523" s="204"/>
      <c r="K523" s="132">
        <v>1789</v>
      </c>
      <c r="R523" s="133"/>
      <c r="T523" s="134"/>
      <c r="AB523" s="135"/>
      <c r="AT523" s="131" t="s">
        <v>146</v>
      </c>
      <c r="AU523" s="131" t="s">
        <v>95</v>
      </c>
      <c r="AV523" s="131" t="s">
        <v>95</v>
      </c>
      <c r="AW523" s="131" t="s">
        <v>102</v>
      </c>
      <c r="AX523" s="131" t="s">
        <v>80</v>
      </c>
      <c r="AY523" s="131" t="s">
        <v>139</v>
      </c>
    </row>
    <row r="524" spans="2:51" s="7" customFormat="1" ht="15.75" customHeight="1">
      <c r="B524" s="136"/>
      <c r="E524" s="137"/>
      <c r="F524" s="205" t="s">
        <v>147</v>
      </c>
      <c r="G524" s="206"/>
      <c r="H524" s="206"/>
      <c r="I524" s="206"/>
      <c r="K524" s="138">
        <v>3721</v>
      </c>
      <c r="R524" s="139"/>
      <c r="T524" s="140"/>
      <c r="AB524" s="141"/>
      <c r="AT524" s="137" t="s">
        <v>146</v>
      </c>
      <c r="AU524" s="137" t="s">
        <v>95</v>
      </c>
      <c r="AV524" s="137" t="s">
        <v>144</v>
      </c>
      <c r="AW524" s="137" t="s">
        <v>102</v>
      </c>
      <c r="AX524" s="137" t="s">
        <v>21</v>
      </c>
      <c r="AY524" s="137" t="s">
        <v>139</v>
      </c>
    </row>
    <row r="525" spans="2:64" s="7" customFormat="1" ht="27" customHeight="1">
      <c r="B525" s="23"/>
      <c r="C525" s="123" t="s">
        <v>568</v>
      </c>
      <c r="D525" s="123" t="s">
        <v>140</v>
      </c>
      <c r="E525" s="124" t="s">
        <v>569</v>
      </c>
      <c r="F525" s="199" t="s">
        <v>570</v>
      </c>
      <c r="G525" s="200"/>
      <c r="H525" s="200"/>
      <c r="I525" s="200"/>
      <c r="J525" s="125" t="s">
        <v>165</v>
      </c>
      <c r="K525" s="126">
        <v>9167.8</v>
      </c>
      <c r="L525" s="201">
        <v>30</v>
      </c>
      <c r="M525" s="200"/>
      <c r="N525" s="202">
        <f>ROUND($L$525*$K$525,2)</f>
        <v>275034</v>
      </c>
      <c r="O525" s="200"/>
      <c r="P525" s="200"/>
      <c r="Q525" s="200"/>
      <c r="R525" s="24"/>
      <c r="T525" s="127"/>
      <c r="U525" s="30" t="s">
        <v>45</v>
      </c>
      <c r="V525" s="128">
        <v>0.018</v>
      </c>
      <c r="W525" s="128">
        <f>$V$525*$K$525</f>
        <v>165.02039999999997</v>
      </c>
      <c r="X525" s="128">
        <v>0.07011</v>
      </c>
      <c r="Y525" s="128">
        <f>$X$525*$K$525</f>
        <v>642.754458</v>
      </c>
      <c r="Z525" s="128">
        <v>0</v>
      </c>
      <c r="AA525" s="128">
        <f>$Z$525*$K$525</f>
        <v>0</v>
      </c>
      <c r="AB525" s="129"/>
      <c r="AR525" s="7" t="s">
        <v>144</v>
      </c>
      <c r="AT525" s="7" t="s">
        <v>140</v>
      </c>
      <c r="AU525" s="7" t="s">
        <v>95</v>
      </c>
      <c r="AY525" s="7" t="s">
        <v>139</v>
      </c>
      <c r="BE525" s="82">
        <f>IF($U$525="základní",$N$525,0)</f>
        <v>275034</v>
      </c>
      <c r="BF525" s="82">
        <f>IF($U$525="snížená",$N$525,0)</f>
        <v>0</v>
      </c>
      <c r="BG525" s="82">
        <f>IF($U$525="zákl. přenesená",$N$525,0)</f>
        <v>0</v>
      </c>
      <c r="BH525" s="82">
        <f>IF($U$525="sníž. přenesená",$N$525,0)</f>
        <v>0</v>
      </c>
      <c r="BI525" s="82">
        <f>IF($U$525="nulová",$N$525,0)</f>
        <v>0</v>
      </c>
      <c r="BJ525" s="7" t="s">
        <v>21</v>
      </c>
      <c r="BK525" s="82">
        <f>ROUND($L$525*$K$525,2)</f>
        <v>275034</v>
      </c>
      <c r="BL525" s="7" t="s">
        <v>144</v>
      </c>
    </row>
    <row r="526" spans="2:51" s="7" customFormat="1" ht="15.75" customHeight="1">
      <c r="B526" s="130"/>
      <c r="E526" s="131"/>
      <c r="F526" s="203" t="s">
        <v>571</v>
      </c>
      <c r="G526" s="204"/>
      <c r="H526" s="204"/>
      <c r="I526" s="204"/>
      <c r="K526" s="132">
        <v>9167.8</v>
      </c>
      <c r="R526" s="133"/>
      <c r="T526" s="134"/>
      <c r="AB526" s="135"/>
      <c r="AT526" s="131" t="s">
        <v>146</v>
      </c>
      <c r="AU526" s="131" t="s">
        <v>95</v>
      </c>
      <c r="AV526" s="131" t="s">
        <v>95</v>
      </c>
      <c r="AW526" s="131" t="s">
        <v>102</v>
      </c>
      <c r="AX526" s="131" t="s">
        <v>80</v>
      </c>
      <c r="AY526" s="131" t="s">
        <v>139</v>
      </c>
    </row>
    <row r="527" spans="2:51" s="7" customFormat="1" ht="15.75" customHeight="1">
      <c r="B527" s="136"/>
      <c r="E527" s="137"/>
      <c r="F527" s="205" t="s">
        <v>147</v>
      </c>
      <c r="G527" s="206"/>
      <c r="H527" s="206"/>
      <c r="I527" s="206"/>
      <c r="K527" s="138">
        <v>9167.8</v>
      </c>
      <c r="R527" s="139"/>
      <c r="T527" s="140"/>
      <c r="AB527" s="141"/>
      <c r="AT527" s="137" t="s">
        <v>146</v>
      </c>
      <c r="AU527" s="137" t="s">
        <v>95</v>
      </c>
      <c r="AV527" s="137" t="s">
        <v>144</v>
      </c>
      <c r="AW527" s="137" t="s">
        <v>102</v>
      </c>
      <c r="AX527" s="137" t="s">
        <v>21</v>
      </c>
      <c r="AY527" s="137" t="s">
        <v>139</v>
      </c>
    </row>
    <row r="528" spans="2:64" s="7" customFormat="1" ht="27" customHeight="1">
      <c r="B528" s="23"/>
      <c r="C528" s="123" t="s">
        <v>572</v>
      </c>
      <c r="D528" s="123" t="s">
        <v>140</v>
      </c>
      <c r="E528" s="124" t="s">
        <v>573</v>
      </c>
      <c r="F528" s="199" t="s">
        <v>574</v>
      </c>
      <c r="G528" s="200"/>
      <c r="H528" s="200"/>
      <c r="I528" s="200"/>
      <c r="J528" s="125" t="s">
        <v>165</v>
      </c>
      <c r="K528" s="126">
        <v>8547.9</v>
      </c>
      <c r="L528" s="201">
        <v>32</v>
      </c>
      <c r="M528" s="200"/>
      <c r="N528" s="202">
        <f>ROUND($L$528*$K$528,2)</f>
        <v>273532.8</v>
      </c>
      <c r="O528" s="200"/>
      <c r="P528" s="200"/>
      <c r="Q528" s="200"/>
      <c r="R528" s="24"/>
      <c r="T528" s="127"/>
      <c r="U528" s="30" t="s">
        <v>45</v>
      </c>
      <c r="V528" s="128">
        <v>0.007</v>
      </c>
      <c r="W528" s="128">
        <f>$V$528*$K$528</f>
        <v>59.8353</v>
      </c>
      <c r="X528" s="128">
        <v>0.01826</v>
      </c>
      <c r="Y528" s="128">
        <f>$X$528*$K$528</f>
        <v>156.08465399999997</v>
      </c>
      <c r="Z528" s="128">
        <v>0</v>
      </c>
      <c r="AA528" s="128">
        <f>$Z$528*$K$528</f>
        <v>0</v>
      </c>
      <c r="AB528" s="129"/>
      <c r="AR528" s="7" t="s">
        <v>144</v>
      </c>
      <c r="AT528" s="7" t="s">
        <v>140</v>
      </c>
      <c r="AU528" s="7" t="s">
        <v>95</v>
      </c>
      <c r="AY528" s="7" t="s">
        <v>139</v>
      </c>
      <c r="BE528" s="82">
        <f>IF($U$528="základní",$N$528,0)</f>
        <v>273532.8</v>
      </c>
      <c r="BF528" s="82">
        <f>IF($U$528="snížená",$N$528,0)</f>
        <v>0</v>
      </c>
      <c r="BG528" s="82">
        <f>IF($U$528="zákl. přenesená",$N$528,0)</f>
        <v>0</v>
      </c>
      <c r="BH528" s="82">
        <f>IF($U$528="sníž. přenesená",$N$528,0)</f>
        <v>0</v>
      </c>
      <c r="BI528" s="82">
        <f>IF($U$528="nulová",$N$528,0)</f>
        <v>0</v>
      </c>
      <c r="BJ528" s="7" t="s">
        <v>21</v>
      </c>
      <c r="BK528" s="82">
        <f>ROUND($L$528*$K$528,2)</f>
        <v>273532.8</v>
      </c>
      <c r="BL528" s="7" t="s">
        <v>144</v>
      </c>
    </row>
    <row r="529" spans="2:51" s="7" customFormat="1" ht="15.75" customHeight="1">
      <c r="B529" s="130"/>
      <c r="E529" s="131"/>
      <c r="F529" s="203" t="s">
        <v>575</v>
      </c>
      <c r="G529" s="204"/>
      <c r="H529" s="204"/>
      <c r="I529" s="204"/>
      <c r="K529" s="132">
        <v>8285.9</v>
      </c>
      <c r="R529" s="133"/>
      <c r="T529" s="134"/>
      <c r="AB529" s="135"/>
      <c r="AT529" s="131" t="s">
        <v>146</v>
      </c>
      <c r="AU529" s="131" t="s">
        <v>95</v>
      </c>
      <c r="AV529" s="131" t="s">
        <v>95</v>
      </c>
      <c r="AW529" s="131" t="s">
        <v>102</v>
      </c>
      <c r="AX529" s="131" t="s">
        <v>80</v>
      </c>
      <c r="AY529" s="131" t="s">
        <v>139</v>
      </c>
    </row>
    <row r="530" spans="2:51" s="7" customFormat="1" ht="15.75" customHeight="1">
      <c r="B530" s="130"/>
      <c r="E530" s="131"/>
      <c r="F530" s="203" t="s">
        <v>576</v>
      </c>
      <c r="G530" s="204"/>
      <c r="H530" s="204"/>
      <c r="I530" s="204"/>
      <c r="K530" s="132">
        <v>262</v>
      </c>
      <c r="R530" s="133"/>
      <c r="T530" s="134"/>
      <c r="AB530" s="135"/>
      <c r="AT530" s="131" t="s">
        <v>146</v>
      </c>
      <c r="AU530" s="131" t="s">
        <v>95</v>
      </c>
      <c r="AV530" s="131" t="s">
        <v>95</v>
      </c>
      <c r="AW530" s="131" t="s">
        <v>102</v>
      </c>
      <c r="AX530" s="131" t="s">
        <v>80</v>
      </c>
      <c r="AY530" s="131" t="s">
        <v>139</v>
      </c>
    </row>
    <row r="531" spans="2:51" s="7" customFormat="1" ht="15.75" customHeight="1">
      <c r="B531" s="136"/>
      <c r="E531" s="137"/>
      <c r="F531" s="205" t="s">
        <v>147</v>
      </c>
      <c r="G531" s="206"/>
      <c r="H531" s="206"/>
      <c r="I531" s="206"/>
      <c r="K531" s="138">
        <v>8547.9</v>
      </c>
      <c r="R531" s="139"/>
      <c r="T531" s="140"/>
      <c r="AB531" s="141"/>
      <c r="AT531" s="137" t="s">
        <v>146</v>
      </c>
      <c r="AU531" s="137" t="s">
        <v>95</v>
      </c>
      <c r="AV531" s="137" t="s">
        <v>144</v>
      </c>
      <c r="AW531" s="137" t="s">
        <v>102</v>
      </c>
      <c r="AX531" s="137" t="s">
        <v>21</v>
      </c>
      <c r="AY531" s="137" t="s">
        <v>139</v>
      </c>
    </row>
    <row r="532" spans="2:64" s="7" customFormat="1" ht="27" customHeight="1">
      <c r="B532" s="23"/>
      <c r="C532" s="123" t="s">
        <v>577</v>
      </c>
      <c r="D532" s="123" t="s">
        <v>140</v>
      </c>
      <c r="E532" s="124" t="s">
        <v>578</v>
      </c>
      <c r="F532" s="199" t="s">
        <v>579</v>
      </c>
      <c r="G532" s="200"/>
      <c r="H532" s="200"/>
      <c r="I532" s="200"/>
      <c r="J532" s="125" t="s">
        <v>165</v>
      </c>
      <c r="K532" s="126">
        <v>8547.9</v>
      </c>
      <c r="L532" s="201">
        <v>35</v>
      </c>
      <c r="M532" s="200"/>
      <c r="N532" s="202">
        <f>ROUND($L$532*$K$532,2)</f>
        <v>299176.5</v>
      </c>
      <c r="O532" s="200"/>
      <c r="P532" s="200"/>
      <c r="Q532" s="200"/>
      <c r="R532" s="24"/>
      <c r="T532" s="127"/>
      <c r="U532" s="30" t="s">
        <v>45</v>
      </c>
      <c r="V532" s="128">
        <v>0.008</v>
      </c>
      <c r="W532" s="128">
        <f>$V$532*$K$532</f>
        <v>68.3832</v>
      </c>
      <c r="X532" s="128">
        <v>0.02653</v>
      </c>
      <c r="Y532" s="128">
        <f>$X$532*$K$532</f>
        <v>226.775787</v>
      </c>
      <c r="Z532" s="128">
        <v>0</v>
      </c>
      <c r="AA532" s="128">
        <f>$Z$532*$K$532</f>
        <v>0</v>
      </c>
      <c r="AB532" s="129"/>
      <c r="AR532" s="7" t="s">
        <v>144</v>
      </c>
      <c r="AT532" s="7" t="s">
        <v>140</v>
      </c>
      <c r="AU532" s="7" t="s">
        <v>95</v>
      </c>
      <c r="AY532" s="7" t="s">
        <v>139</v>
      </c>
      <c r="BE532" s="82">
        <f>IF($U$532="základní",$N$532,0)</f>
        <v>299176.5</v>
      </c>
      <c r="BF532" s="82">
        <f>IF($U$532="snížená",$N$532,0)</f>
        <v>0</v>
      </c>
      <c r="BG532" s="82">
        <f>IF($U$532="zákl. přenesená",$N$532,0)</f>
        <v>0</v>
      </c>
      <c r="BH532" s="82">
        <f>IF($U$532="sníž. přenesená",$N$532,0)</f>
        <v>0</v>
      </c>
      <c r="BI532" s="82">
        <f>IF($U$532="nulová",$N$532,0)</f>
        <v>0</v>
      </c>
      <c r="BJ532" s="7" t="s">
        <v>21</v>
      </c>
      <c r="BK532" s="82">
        <f>ROUND($L$532*$K$532,2)</f>
        <v>299176.5</v>
      </c>
      <c r="BL532" s="7" t="s">
        <v>144</v>
      </c>
    </row>
    <row r="533" spans="2:51" s="7" customFormat="1" ht="15.75" customHeight="1">
      <c r="B533" s="130"/>
      <c r="E533" s="131"/>
      <c r="F533" s="203" t="s">
        <v>575</v>
      </c>
      <c r="G533" s="204"/>
      <c r="H533" s="204"/>
      <c r="I533" s="204"/>
      <c r="K533" s="132">
        <v>8285.9</v>
      </c>
      <c r="R533" s="133"/>
      <c r="T533" s="134"/>
      <c r="AB533" s="135"/>
      <c r="AT533" s="131" t="s">
        <v>146</v>
      </c>
      <c r="AU533" s="131" t="s">
        <v>95</v>
      </c>
      <c r="AV533" s="131" t="s">
        <v>95</v>
      </c>
      <c r="AW533" s="131" t="s">
        <v>102</v>
      </c>
      <c r="AX533" s="131" t="s">
        <v>80</v>
      </c>
      <c r="AY533" s="131" t="s">
        <v>139</v>
      </c>
    </row>
    <row r="534" spans="2:51" s="7" customFormat="1" ht="15.75" customHeight="1">
      <c r="B534" s="130"/>
      <c r="E534" s="131"/>
      <c r="F534" s="203" t="s">
        <v>576</v>
      </c>
      <c r="G534" s="204"/>
      <c r="H534" s="204"/>
      <c r="I534" s="204"/>
      <c r="K534" s="132">
        <v>262</v>
      </c>
      <c r="R534" s="133"/>
      <c r="T534" s="134"/>
      <c r="AB534" s="135"/>
      <c r="AT534" s="131" t="s">
        <v>146</v>
      </c>
      <c r="AU534" s="131" t="s">
        <v>95</v>
      </c>
      <c r="AV534" s="131" t="s">
        <v>95</v>
      </c>
      <c r="AW534" s="131" t="s">
        <v>102</v>
      </c>
      <c r="AX534" s="131" t="s">
        <v>80</v>
      </c>
      <c r="AY534" s="131" t="s">
        <v>139</v>
      </c>
    </row>
    <row r="535" spans="2:51" s="7" customFormat="1" ht="15.75" customHeight="1">
      <c r="B535" s="136"/>
      <c r="E535" s="137"/>
      <c r="F535" s="205" t="s">
        <v>147</v>
      </c>
      <c r="G535" s="206"/>
      <c r="H535" s="206"/>
      <c r="I535" s="206"/>
      <c r="K535" s="138">
        <v>8547.9</v>
      </c>
      <c r="R535" s="139"/>
      <c r="T535" s="140"/>
      <c r="AB535" s="141"/>
      <c r="AT535" s="137" t="s">
        <v>146</v>
      </c>
      <c r="AU535" s="137" t="s">
        <v>95</v>
      </c>
      <c r="AV535" s="137" t="s">
        <v>144</v>
      </c>
      <c r="AW535" s="137" t="s">
        <v>102</v>
      </c>
      <c r="AX535" s="137" t="s">
        <v>21</v>
      </c>
      <c r="AY535" s="137" t="s">
        <v>139</v>
      </c>
    </row>
    <row r="536" spans="2:64" s="7" customFormat="1" ht="15.75" customHeight="1">
      <c r="B536" s="23"/>
      <c r="C536" s="123" t="s">
        <v>580</v>
      </c>
      <c r="D536" s="123" t="s">
        <v>140</v>
      </c>
      <c r="E536" s="124" t="s">
        <v>581</v>
      </c>
      <c r="F536" s="199" t="s">
        <v>582</v>
      </c>
      <c r="G536" s="200"/>
      <c r="H536" s="200"/>
      <c r="I536" s="200"/>
      <c r="J536" s="125" t="s">
        <v>165</v>
      </c>
      <c r="K536" s="126">
        <v>8768.5</v>
      </c>
      <c r="L536" s="201">
        <v>150</v>
      </c>
      <c r="M536" s="200"/>
      <c r="N536" s="202">
        <f>ROUND($L$536*$K$536,2)</f>
        <v>1315275</v>
      </c>
      <c r="O536" s="200"/>
      <c r="P536" s="200"/>
      <c r="Q536" s="200"/>
      <c r="R536" s="24"/>
      <c r="T536" s="127"/>
      <c r="U536" s="30" t="s">
        <v>45</v>
      </c>
      <c r="V536" s="128">
        <v>0.029</v>
      </c>
      <c r="W536" s="128">
        <f>$V$536*$K$536</f>
        <v>254.28650000000002</v>
      </c>
      <c r="X536" s="128">
        <v>0.2288</v>
      </c>
      <c r="Y536" s="128">
        <f>$X$536*$K$536</f>
        <v>2006.2328</v>
      </c>
      <c r="Z536" s="128">
        <v>0</v>
      </c>
      <c r="AA536" s="128">
        <f>$Z$536*$K$536</f>
        <v>0</v>
      </c>
      <c r="AB536" s="129"/>
      <c r="AR536" s="7" t="s">
        <v>144</v>
      </c>
      <c r="AT536" s="7" t="s">
        <v>140</v>
      </c>
      <c r="AU536" s="7" t="s">
        <v>95</v>
      </c>
      <c r="AY536" s="7" t="s">
        <v>139</v>
      </c>
      <c r="BE536" s="82">
        <f>IF($U$536="základní",$N$536,0)</f>
        <v>1315275</v>
      </c>
      <c r="BF536" s="82">
        <f>IF($U$536="snížená",$N$536,0)</f>
        <v>0</v>
      </c>
      <c r="BG536" s="82">
        <f>IF($U$536="zákl. přenesená",$N$536,0)</f>
        <v>0</v>
      </c>
      <c r="BH536" s="82">
        <f>IF($U$536="sníž. přenesená",$N$536,0)</f>
        <v>0</v>
      </c>
      <c r="BI536" s="82">
        <f>IF($U$536="nulová",$N$536,0)</f>
        <v>0</v>
      </c>
      <c r="BJ536" s="7" t="s">
        <v>21</v>
      </c>
      <c r="BK536" s="82">
        <f>ROUND($L$536*$K$536,2)</f>
        <v>1315275</v>
      </c>
      <c r="BL536" s="7" t="s">
        <v>144</v>
      </c>
    </row>
    <row r="537" spans="2:51" s="7" customFormat="1" ht="15.75" customHeight="1">
      <c r="B537" s="130"/>
      <c r="E537" s="131"/>
      <c r="F537" s="203" t="s">
        <v>583</v>
      </c>
      <c r="G537" s="204"/>
      <c r="H537" s="204"/>
      <c r="I537" s="204"/>
      <c r="K537" s="132">
        <v>8501</v>
      </c>
      <c r="R537" s="133"/>
      <c r="T537" s="134"/>
      <c r="AB537" s="135"/>
      <c r="AT537" s="131" t="s">
        <v>146</v>
      </c>
      <c r="AU537" s="131" t="s">
        <v>95</v>
      </c>
      <c r="AV537" s="131" t="s">
        <v>95</v>
      </c>
      <c r="AW537" s="131" t="s">
        <v>102</v>
      </c>
      <c r="AX537" s="131" t="s">
        <v>80</v>
      </c>
      <c r="AY537" s="131" t="s">
        <v>139</v>
      </c>
    </row>
    <row r="538" spans="2:51" s="7" customFormat="1" ht="15.75" customHeight="1">
      <c r="B538" s="130"/>
      <c r="E538" s="131"/>
      <c r="F538" s="203" t="s">
        <v>584</v>
      </c>
      <c r="G538" s="204"/>
      <c r="H538" s="204"/>
      <c r="I538" s="204"/>
      <c r="K538" s="132">
        <v>267.5</v>
      </c>
      <c r="R538" s="133"/>
      <c r="T538" s="134"/>
      <c r="AB538" s="135"/>
      <c r="AT538" s="131" t="s">
        <v>146</v>
      </c>
      <c r="AU538" s="131" t="s">
        <v>95</v>
      </c>
      <c r="AV538" s="131" t="s">
        <v>95</v>
      </c>
      <c r="AW538" s="131" t="s">
        <v>102</v>
      </c>
      <c r="AX538" s="131" t="s">
        <v>80</v>
      </c>
      <c r="AY538" s="131" t="s">
        <v>139</v>
      </c>
    </row>
    <row r="539" spans="2:51" s="7" customFormat="1" ht="15.75" customHeight="1">
      <c r="B539" s="136"/>
      <c r="E539" s="137"/>
      <c r="F539" s="205" t="s">
        <v>147</v>
      </c>
      <c r="G539" s="206"/>
      <c r="H539" s="206"/>
      <c r="I539" s="206"/>
      <c r="K539" s="138">
        <v>8768.5</v>
      </c>
      <c r="R539" s="139"/>
      <c r="T539" s="140"/>
      <c r="AB539" s="141"/>
      <c r="AT539" s="137" t="s">
        <v>146</v>
      </c>
      <c r="AU539" s="137" t="s">
        <v>95</v>
      </c>
      <c r="AV539" s="137" t="s">
        <v>144</v>
      </c>
      <c r="AW539" s="137" t="s">
        <v>102</v>
      </c>
      <c r="AX539" s="137" t="s">
        <v>21</v>
      </c>
      <c r="AY539" s="137" t="s">
        <v>139</v>
      </c>
    </row>
    <row r="540" spans="2:64" s="7" customFormat="1" ht="27" customHeight="1">
      <c r="B540" s="23"/>
      <c r="C540" s="123" t="s">
        <v>585</v>
      </c>
      <c r="D540" s="123" t="s">
        <v>140</v>
      </c>
      <c r="E540" s="124" t="s">
        <v>586</v>
      </c>
      <c r="F540" s="199" t="s">
        <v>587</v>
      </c>
      <c r="G540" s="200"/>
      <c r="H540" s="200"/>
      <c r="I540" s="200"/>
      <c r="J540" s="125" t="s">
        <v>165</v>
      </c>
      <c r="K540" s="126">
        <v>840</v>
      </c>
      <c r="L540" s="201">
        <v>30</v>
      </c>
      <c r="M540" s="200"/>
      <c r="N540" s="202">
        <f>ROUND($L$540*$K$540,2)</f>
        <v>25200</v>
      </c>
      <c r="O540" s="200"/>
      <c r="P540" s="200"/>
      <c r="Q540" s="200"/>
      <c r="R540" s="24"/>
      <c r="T540" s="127"/>
      <c r="U540" s="30" t="s">
        <v>45</v>
      </c>
      <c r="V540" s="128">
        <v>0.011</v>
      </c>
      <c r="W540" s="128">
        <f>$V$540*$K$540</f>
        <v>9.24</v>
      </c>
      <c r="X540" s="128">
        <v>0.02256</v>
      </c>
      <c r="Y540" s="128">
        <f>$X$540*$K$540</f>
        <v>18.950400000000002</v>
      </c>
      <c r="Z540" s="128">
        <v>0</v>
      </c>
      <c r="AA540" s="128">
        <f>$Z$540*$K$540</f>
        <v>0</v>
      </c>
      <c r="AB540" s="129"/>
      <c r="AR540" s="7" t="s">
        <v>144</v>
      </c>
      <c r="AT540" s="7" t="s">
        <v>140</v>
      </c>
      <c r="AU540" s="7" t="s">
        <v>95</v>
      </c>
      <c r="AY540" s="7" t="s">
        <v>139</v>
      </c>
      <c r="BE540" s="82">
        <f>IF($U$540="základní",$N$540,0)</f>
        <v>25200</v>
      </c>
      <c r="BF540" s="82">
        <f>IF($U$540="snížená",$N$540,0)</f>
        <v>0</v>
      </c>
      <c r="BG540" s="82">
        <f>IF($U$540="zákl. přenesená",$N$540,0)</f>
        <v>0</v>
      </c>
      <c r="BH540" s="82">
        <f>IF($U$540="sníž. přenesená",$N$540,0)</f>
        <v>0</v>
      </c>
      <c r="BI540" s="82">
        <f>IF($U$540="nulová",$N$540,0)</f>
        <v>0</v>
      </c>
      <c r="BJ540" s="7" t="s">
        <v>21</v>
      </c>
      <c r="BK540" s="82">
        <f>ROUND($L$540*$K$540,2)</f>
        <v>25200</v>
      </c>
      <c r="BL540" s="7" t="s">
        <v>144</v>
      </c>
    </row>
    <row r="541" spans="2:51" s="7" customFormat="1" ht="15.75" customHeight="1">
      <c r="B541" s="130"/>
      <c r="E541" s="131"/>
      <c r="F541" s="203" t="s">
        <v>588</v>
      </c>
      <c r="G541" s="204"/>
      <c r="H541" s="204"/>
      <c r="I541" s="204"/>
      <c r="K541" s="132">
        <v>840</v>
      </c>
      <c r="R541" s="133"/>
      <c r="T541" s="134"/>
      <c r="AB541" s="135"/>
      <c r="AT541" s="131" t="s">
        <v>146</v>
      </c>
      <c r="AU541" s="131" t="s">
        <v>95</v>
      </c>
      <c r="AV541" s="131" t="s">
        <v>95</v>
      </c>
      <c r="AW541" s="131" t="s">
        <v>102</v>
      </c>
      <c r="AX541" s="131" t="s">
        <v>80</v>
      </c>
      <c r="AY541" s="131" t="s">
        <v>139</v>
      </c>
    </row>
    <row r="542" spans="2:51" s="7" customFormat="1" ht="15.75" customHeight="1">
      <c r="B542" s="136"/>
      <c r="E542" s="137"/>
      <c r="F542" s="205" t="s">
        <v>147</v>
      </c>
      <c r="G542" s="206"/>
      <c r="H542" s="206"/>
      <c r="I542" s="206"/>
      <c r="K542" s="138">
        <v>840</v>
      </c>
      <c r="R542" s="139"/>
      <c r="T542" s="140"/>
      <c r="AB542" s="141"/>
      <c r="AT542" s="137" t="s">
        <v>146</v>
      </c>
      <c r="AU542" s="137" t="s">
        <v>95</v>
      </c>
      <c r="AV542" s="137" t="s">
        <v>144</v>
      </c>
      <c r="AW542" s="137" t="s">
        <v>102</v>
      </c>
      <c r="AX542" s="137" t="s">
        <v>21</v>
      </c>
      <c r="AY542" s="137" t="s">
        <v>139</v>
      </c>
    </row>
    <row r="543" spans="2:64" s="7" customFormat="1" ht="27" customHeight="1">
      <c r="B543" s="23"/>
      <c r="C543" s="123" t="s">
        <v>589</v>
      </c>
      <c r="D543" s="123" t="s">
        <v>140</v>
      </c>
      <c r="E543" s="124" t="s">
        <v>590</v>
      </c>
      <c r="F543" s="199" t="s">
        <v>591</v>
      </c>
      <c r="G543" s="200"/>
      <c r="H543" s="200"/>
      <c r="I543" s="200"/>
      <c r="J543" s="125" t="s">
        <v>165</v>
      </c>
      <c r="K543" s="126">
        <v>56</v>
      </c>
      <c r="L543" s="201">
        <v>1000</v>
      </c>
      <c r="M543" s="200"/>
      <c r="N543" s="202">
        <f>ROUND($L$543*$K$543,2)</f>
        <v>56000</v>
      </c>
      <c r="O543" s="200"/>
      <c r="P543" s="200"/>
      <c r="Q543" s="200"/>
      <c r="R543" s="24"/>
      <c r="T543" s="127"/>
      <c r="U543" s="30" t="s">
        <v>45</v>
      </c>
      <c r="V543" s="128">
        <v>1.508</v>
      </c>
      <c r="W543" s="128">
        <f>$V$543*$K$543</f>
        <v>84.44800000000001</v>
      </c>
      <c r="X543" s="128">
        <v>0.8566</v>
      </c>
      <c r="Y543" s="128">
        <f>$X$543*$K$543</f>
        <v>47.9696</v>
      </c>
      <c r="Z543" s="128">
        <v>0</v>
      </c>
      <c r="AA543" s="128">
        <f>$Z$543*$K$543</f>
        <v>0</v>
      </c>
      <c r="AB543" s="129"/>
      <c r="AR543" s="7" t="s">
        <v>144</v>
      </c>
      <c r="AT543" s="7" t="s">
        <v>140</v>
      </c>
      <c r="AU543" s="7" t="s">
        <v>95</v>
      </c>
      <c r="AY543" s="7" t="s">
        <v>139</v>
      </c>
      <c r="BE543" s="82">
        <f>IF($U$543="základní",$N$543,0)</f>
        <v>56000</v>
      </c>
      <c r="BF543" s="82">
        <f>IF($U$543="snížená",$N$543,0)</f>
        <v>0</v>
      </c>
      <c r="BG543" s="82">
        <f>IF($U$543="zákl. přenesená",$N$543,0)</f>
        <v>0</v>
      </c>
      <c r="BH543" s="82">
        <f>IF($U$543="sníž. přenesená",$N$543,0)</f>
        <v>0</v>
      </c>
      <c r="BI543" s="82">
        <f>IF($U$543="nulová",$N$543,0)</f>
        <v>0</v>
      </c>
      <c r="BJ543" s="7" t="s">
        <v>21</v>
      </c>
      <c r="BK543" s="82">
        <f>ROUND($L$543*$K$543,2)</f>
        <v>56000</v>
      </c>
      <c r="BL543" s="7" t="s">
        <v>144</v>
      </c>
    </row>
    <row r="544" spans="2:51" s="7" customFormat="1" ht="15.75" customHeight="1">
      <c r="B544" s="130"/>
      <c r="E544" s="131"/>
      <c r="F544" s="203" t="s">
        <v>592</v>
      </c>
      <c r="G544" s="204"/>
      <c r="H544" s="204"/>
      <c r="I544" s="204"/>
      <c r="K544" s="132">
        <v>56</v>
      </c>
      <c r="R544" s="133"/>
      <c r="T544" s="134"/>
      <c r="AB544" s="135"/>
      <c r="AT544" s="131" t="s">
        <v>146</v>
      </c>
      <c r="AU544" s="131" t="s">
        <v>95</v>
      </c>
      <c r="AV544" s="131" t="s">
        <v>95</v>
      </c>
      <c r="AW544" s="131" t="s">
        <v>102</v>
      </c>
      <c r="AX544" s="131" t="s">
        <v>80</v>
      </c>
      <c r="AY544" s="131" t="s">
        <v>139</v>
      </c>
    </row>
    <row r="545" spans="2:51" s="7" customFormat="1" ht="15.75" customHeight="1">
      <c r="B545" s="136"/>
      <c r="E545" s="137"/>
      <c r="F545" s="205" t="s">
        <v>147</v>
      </c>
      <c r="G545" s="206"/>
      <c r="H545" s="206"/>
      <c r="I545" s="206"/>
      <c r="K545" s="138">
        <v>56</v>
      </c>
      <c r="R545" s="139"/>
      <c r="T545" s="140"/>
      <c r="AB545" s="141"/>
      <c r="AT545" s="137" t="s">
        <v>146</v>
      </c>
      <c r="AU545" s="137" t="s">
        <v>95</v>
      </c>
      <c r="AV545" s="137" t="s">
        <v>144</v>
      </c>
      <c r="AW545" s="137" t="s">
        <v>102</v>
      </c>
      <c r="AX545" s="137" t="s">
        <v>21</v>
      </c>
      <c r="AY545" s="137" t="s">
        <v>139</v>
      </c>
    </row>
    <row r="546" spans="2:63" s="113" customFormat="1" ht="30.75" customHeight="1">
      <c r="B546" s="114"/>
      <c r="D546" s="122" t="s">
        <v>108</v>
      </c>
      <c r="N546" s="212">
        <f>$BK$546</f>
        <v>800683.75</v>
      </c>
      <c r="O546" s="213"/>
      <c r="P546" s="213"/>
      <c r="Q546" s="213"/>
      <c r="R546" s="117"/>
      <c r="T546" s="118"/>
      <c r="W546" s="119">
        <f>SUM($W$547:$W$632)</f>
        <v>1524.7991520000003</v>
      </c>
      <c r="Y546" s="119">
        <f>SUM($Y$547:$Y$632)</f>
        <v>491.21902</v>
      </c>
      <c r="AA546" s="119">
        <f>SUM($AA$547:$AA$632)</f>
        <v>161.70430000000002</v>
      </c>
      <c r="AB546" s="120"/>
      <c r="AR546" s="116" t="s">
        <v>21</v>
      </c>
      <c r="AT546" s="116" t="s">
        <v>79</v>
      </c>
      <c r="AU546" s="116" t="s">
        <v>21</v>
      </c>
      <c r="AY546" s="116" t="s">
        <v>139</v>
      </c>
      <c r="BK546" s="121">
        <f>SUM($BK$547:$BK$632)</f>
        <v>800683.75</v>
      </c>
    </row>
    <row r="547" spans="2:64" s="7" customFormat="1" ht="15.75" customHeight="1">
      <c r="B547" s="23"/>
      <c r="C547" s="142" t="s">
        <v>593</v>
      </c>
      <c r="D547" s="142" t="s">
        <v>358</v>
      </c>
      <c r="E547" s="143" t="s">
        <v>594</v>
      </c>
      <c r="F547" s="207" t="s">
        <v>595</v>
      </c>
      <c r="G547" s="208"/>
      <c r="H547" s="208"/>
      <c r="I547" s="208"/>
      <c r="J547" s="144" t="s">
        <v>143</v>
      </c>
      <c r="K547" s="145">
        <v>28</v>
      </c>
      <c r="L547" s="209">
        <v>1350</v>
      </c>
      <c r="M547" s="208"/>
      <c r="N547" s="210">
        <f>ROUND($L$547*$K$547,2)</f>
        <v>37800</v>
      </c>
      <c r="O547" s="200"/>
      <c r="P547" s="200"/>
      <c r="Q547" s="200"/>
      <c r="R547" s="24"/>
      <c r="T547" s="127"/>
      <c r="U547" s="30" t="s">
        <v>45</v>
      </c>
      <c r="V547" s="128">
        <v>0</v>
      </c>
      <c r="W547" s="128">
        <f>$V$547*$K$547</f>
        <v>0</v>
      </c>
      <c r="X547" s="128">
        <v>0.0135</v>
      </c>
      <c r="Y547" s="128">
        <f>$X$547*$K$547</f>
        <v>0.378</v>
      </c>
      <c r="Z547" s="128">
        <v>0</v>
      </c>
      <c r="AA547" s="128">
        <f>$Z$547*$K$547</f>
        <v>0</v>
      </c>
      <c r="AB547" s="129"/>
      <c r="AR547" s="7" t="s">
        <v>173</v>
      </c>
      <c r="AT547" s="7" t="s">
        <v>358</v>
      </c>
      <c r="AU547" s="7" t="s">
        <v>95</v>
      </c>
      <c r="AY547" s="7" t="s">
        <v>139</v>
      </c>
      <c r="BE547" s="82">
        <f>IF($U$547="základní",$N$547,0)</f>
        <v>37800</v>
      </c>
      <c r="BF547" s="82">
        <f>IF($U$547="snížená",$N$547,0)</f>
        <v>0</v>
      </c>
      <c r="BG547" s="82">
        <f>IF($U$547="zákl. přenesená",$N$547,0)</f>
        <v>0</v>
      </c>
      <c r="BH547" s="82">
        <f>IF($U$547="sníž. přenesená",$N$547,0)</f>
        <v>0</v>
      </c>
      <c r="BI547" s="82">
        <f>IF($U$547="nulová",$N$547,0)</f>
        <v>0</v>
      </c>
      <c r="BJ547" s="7" t="s">
        <v>21</v>
      </c>
      <c r="BK547" s="82">
        <f>ROUND($L$547*$K$547,2)</f>
        <v>37800</v>
      </c>
      <c r="BL547" s="7" t="s">
        <v>144</v>
      </c>
    </row>
    <row r="548" spans="2:51" s="7" customFormat="1" ht="15.75" customHeight="1">
      <c r="B548" s="130"/>
      <c r="E548" s="131"/>
      <c r="F548" s="203" t="s">
        <v>596</v>
      </c>
      <c r="G548" s="204"/>
      <c r="H548" s="204"/>
      <c r="I548" s="204"/>
      <c r="K548" s="132">
        <v>28</v>
      </c>
      <c r="R548" s="133"/>
      <c r="T548" s="134"/>
      <c r="AB548" s="135"/>
      <c r="AT548" s="131" t="s">
        <v>146</v>
      </c>
      <c r="AU548" s="131" t="s">
        <v>95</v>
      </c>
      <c r="AV548" s="131" t="s">
        <v>95</v>
      </c>
      <c r="AW548" s="131" t="s">
        <v>102</v>
      </c>
      <c r="AX548" s="131" t="s">
        <v>80</v>
      </c>
      <c r="AY548" s="131" t="s">
        <v>139</v>
      </c>
    </row>
    <row r="549" spans="2:51" s="7" customFormat="1" ht="15.75" customHeight="1">
      <c r="B549" s="136"/>
      <c r="E549" s="137"/>
      <c r="F549" s="205" t="s">
        <v>147</v>
      </c>
      <c r="G549" s="206"/>
      <c r="H549" s="206"/>
      <c r="I549" s="206"/>
      <c r="K549" s="138">
        <v>28</v>
      </c>
      <c r="R549" s="139"/>
      <c r="T549" s="140"/>
      <c r="AB549" s="141"/>
      <c r="AT549" s="137" t="s">
        <v>146</v>
      </c>
      <c r="AU549" s="137" t="s">
        <v>95</v>
      </c>
      <c r="AV549" s="137" t="s">
        <v>144</v>
      </c>
      <c r="AW549" s="137" t="s">
        <v>102</v>
      </c>
      <c r="AX549" s="137" t="s">
        <v>21</v>
      </c>
      <c r="AY549" s="137" t="s">
        <v>139</v>
      </c>
    </row>
    <row r="550" spans="2:64" s="7" customFormat="1" ht="27" customHeight="1">
      <c r="B550" s="23"/>
      <c r="C550" s="123" t="s">
        <v>597</v>
      </c>
      <c r="D550" s="123" t="s">
        <v>140</v>
      </c>
      <c r="E550" s="124" t="s">
        <v>598</v>
      </c>
      <c r="F550" s="199" t="s">
        <v>599</v>
      </c>
      <c r="G550" s="200"/>
      <c r="H550" s="200"/>
      <c r="I550" s="200"/>
      <c r="J550" s="125" t="s">
        <v>143</v>
      </c>
      <c r="K550" s="126">
        <v>1</v>
      </c>
      <c r="L550" s="201">
        <v>10000</v>
      </c>
      <c r="M550" s="200"/>
      <c r="N550" s="202">
        <f>ROUND($L$550*$K$550,2)</f>
        <v>10000</v>
      </c>
      <c r="O550" s="200"/>
      <c r="P550" s="200"/>
      <c r="Q550" s="200"/>
      <c r="R550" s="24"/>
      <c r="T550" s="127"/>
      <c r="U550" s="30" t="s">
        <v>45</v>
      </c>
      <c r="V550" s="128">
        <v>21.214</v>
      </c>
      <c r="W550" s="128">
        <f>$V$550*$K$550</f>
        <v>21.214</v>
      </c>
      <c r="X550" s="128">
        <v>7.00566</v>
      </c>
      <c r="Y550" s="128">
        <f>$X$550*$K$550</f>
        <v>7.00566</v>
      </c>
      <c r="Z550" s="128">
        <v>0</v>
      </c>
      <c r="AA550" s="128">
        <f>$Z$550*$K$550</f>
        <v>0</v>
      </c>
      <c r="AB550" s="129"/>
      <c r="AR550" s="7" t="s">
        <v>144</v>
      </c>
      <c r="AT550" s="7" t="s">
        <v>140</v>
      </c>
      <c r="AU550" s="7" t="s">
        <v>95</v>
      </c>
      <c r="AY550" s="7" t="s">
        <v>139</v>
      </c>
      <c r="BE550" s="82">
        <f>IF($U$550="základní",$N$550,0)</f>
        <v>10000</v>
      </c>
      <c r="BF550" s="82">
        <f>IF($U$550="snížená",$N$550,0)</f>
        <v>0</v>
      </c>
      <c r="BG550" s="82">
        <f>IF($U$550="zákl. přenesená",$N$550,0)</f>
        <v>0</v>
      </c>
      <c r="BH550" s="82">
        <f>IF($U$550="sníž. přenesená",$N$550,0)</f>
        <v>0</v>
      </c>
      <c r="BI550" s="82">
        <f>IF($U$550="nulová",$N$550,0)</f>
        <v>0</v>
      </c>
      <c r="BJ550" s="7" t="s">
        <v>21</v>
      </c>
      <c r="BK550" s="82">
        <f>ROUND($L$550*$K$550,2)</f>
        <v>10000</v>
      </c>
      <c r="BL550" s="7" t="s">
        <v>144</v>
      </c>
    </row>
    <row r="551" spans="2:51" s="7" customFormat="1" ht="15.75" customHeight="1">
      <c r="B551" s="130"/>
      <c r="E551" s="131"/>
      <c r="F551" s="203" t="s">
        <v>600</v>
      </c>
      <c r="G551" s="204"/>
      <c r="H551" s="204"/>
      <c r="I551" s="204"/>
      <c r="K551" s="132">
        <v>1</v>
      </c>
      <c r="R551" s="133"/>
      <c r="T551" s="134"/>
      <c r="AB551" s="135"/>
      <c r="AT551" s="131" t="s">
        <v>146</v>
      </c>
      <c r="AU551" s="131" t="s">
        <v>95</v>
      </c>
      <c r="AV551" s="131" t="s">
        <v>95</v>
      </c>
      <c r="AW551" s="131" t="s">
        <v>102</v>
      </c>
      <c r="AX551" s="131" t="s">
        <v>80</v>
      </c>
      <c r="AY551" s="131" t="s">
        <v>139</v>
      </c>
    </row>
    <row r="552" spans="2:51" s="7" customFormat="1" ht="15.75" customHeight="1">
      <c r="B552" s="136"/>
      <c r="E552" s="137"/>
      <c r="F552" s="205" t="s">
        <v>147</v>
      </c>
      <c r="G552" s="206"/>
      <c r="H552" s="206"/>
      <c r="I552" s="206"/>
      <c r="K552" s="138">
        <v>1</v>
      </c>
      <c r="R552" s="139"/>
      <c r="T552" s="140"/>
      <c r="AB552" s="141"/>
      <c r="AT552" s="137" t="s">
        <v>146</v>
      </c>
      <c r="AU552" s="137" t="s">
        <v>95</v>
      </c>
      <c r="AV552" s="137" t="s">
        <v>144</v>
      </c>
      <c r="AW552" s="137" t="s">
        <v>102</v>
      </c>
      <c r="AX552" s="137" t="s">
        <v>21</v>
      </c>
      <c r="AY552" s="137" t="s">
        <v>139</v>
      </c>
    </row>
    <row r="553" spans="2:64" s="7" customFormat="1" ht="27" customHeight="1">
      <c r="B553" s="23"/>
      <c r="C553" s="123" t="s">
        <v>601</v>
      </c>
      <c r="D553" s="123" t="s">
        <v>140</v>
      </c>
      <c r="E553" s="124" t="s">
        <v>602</v>
      </c>
      <c r="F553" s="199" t="s">
        <v>603</v>
      </c>
      <c r="G553" s="200"/>
      <c r="H553" s="200"/>
      <c r="I553" s="200"/>
      <c r="J553" s="125" t="s">
        <v>143</v>
      </c>
      <c r="K553" s="126">
        <v>28</v>
      </c>
      <c r="L553" s="201">
        <v>12000</v>
      </c>
      <c r="M553" s="200"/>
      <c r="N553" s="202">
        <f>ROUND($L$553*$K$553,2)</f>
        <v>336000</v>
      </c>
      <c r="O553" s="200"/>
      <c r="P553" s="200"/>
      <c r="Q553" s="200"/>
      <c r="R553" s="24"/>
      <c r="T553" s="127"/>
      <c r="U553" s="30" t="s">
        <v>45</v>
      </c>
      <c r="V553" s="128">
        <v>37.472</v>
      </c>
      <c r="W553" s="128">
        <f>$V$553*$K$553</f>
        <v>1049.2160000000001</v>
      </c>
      <c r="X553" s="128">
        <v>16.75142</v>
      </c>
      <c r="Y553" s="128">
        <f>$X$553*$K$553</f>
        <v>469.03976</v>
      </c>
      <c r="Z553" s="128">
        <v>0</v>
      </c>
      <c r="AA553" s="128">
        <f>$Z$553*$K$553</f>
        <v>0</v>
      </c>
      <c r="AB553" s="129"/>
      <c r="AR553" s="7" t="s">
        <v>144</v>
      </c>
      <c r="AT553" s="7" t="s">
        <v>140</v>
      </c>
      <c r="AU553" s="7" t="s">
        <v>95</v>
      </c>
      <c r="AY553" s="7" t="s">
        <v>139</v>
      </c>
      <c r="BE553" s="82">
        <f>IF($U$553="základní",$N$553,0)</f>
        <v>336000</v>
      </c>
      <c r="BF553" s="82">
        <f>IF($U$553="snížená",$N$553,0)</f>
        <v>0</v>
      </c>
      <c r="BG553" s="82">
        <f>IF($U$553="zákl. přenesená",$N$553,0)</f>
        <v>0</v>
      </c>
      <c r="BH553" s="82">
        <f>IF($U$553="sníž. přenesená",$N$553,0)</f>
        <v>0</v>
      </c>
      <c r="BI553" s="82">
        <f>IF($U$553="nulová",$N$553,0)</f>
        <v>0</v>
      </c>
      <c r="BJ553" s="7" t="s">
        <v>21</v>
      </c>
      <c r="BK553" s="82">
        <f>ROUND($L$553*$K$553,2)</f>
        <v>336000</v>
      </c>
      <c r="BL553" s="7" t="s">
        <v>144</v>
      </c>
    </row>
    <row r="554" spans="2:51" s="7" customFormat="1" ht="15.75" customHeight="1">
      <c r="B554" s="130"/>
      <c r="E554" s="131"/>
      <c r="F554" s="203" t="s">
        <v>604</v>
      </c>
      <c r="G554" s="204"/>
      <c r="H554" s="204"/>
      <c r="I554" s="204"/>
      <c r="K554" s="132">
        <v>2</v>
      </c>
      <c r="R554" s="133"/>
      <c r="T554" s="134"/>
      <c r="AB554" s="135"/>
      <c r="AT554" s="131" t="s">
        <v>146</v>
      </c>
      <c r="AU554" s="131" t="s">
        <v>95</v>
      </c>
      <c r="AV554" s="131" t="s">
        <v>95</v>
      </c>
      <c r="AW554" s="131" t="s">
        <v>102</v>
      </c>
      <c r="AX554" s="131" t="s">
        <v>80</v>
      </c>
      <c r="AY554" s="131" t="s">
        <v>139</v>
      </c>
    </row>
    <row r="555" spans="2:51" s="7" customFormat="1" ht="15.75" customHeight="1">
      <c r="B555" s="130"/>
      <c r="E555" s="131"/>
      <c r="F555" s="203" t="s">
        <v>605</v>
      </c>
      <c r="G555" s="204"/>
      <c r="H555" s="204"/>
      <c r="I555" s="204"/>
      <c r="K555" s="132">
        <v>2</v>
      </c>
      <c r="R555" s="133"/>
      <c r="T555" s="134"/>
      <c r="AB555" s="135"/>
      <c r="AT555" s="131" t="s">
        <v>146</v>
      </c>
      <c r="AU555" s="131" t="s">
        <v>95</v>
      </c>
      <c r="AV555" s="131" t="s">
        <v>95</v>
      </c>
      <c r="AW555" s="131" t="s">
        <v>102</v>
      </c>
      <c r="AX555" s="131" t="s">
        <v>80</v>
      </c>
      <c r="AY555" s="131" t="s">
        <v>139</v>
      </c>
    </row>
    <row r="556" spans="2:51" s="7" customFormat="1" ht="15.75" customHeight="1">
      <c r="B556" s="130"/>
      <c r="E556" s="131"/>
      <c r="F556" s="203" t="s">
        <v>606</v>
      </c>
      <c r="G556" s="204"/>
      <c r="H556" s="204"/>
      <c r="I556" s="204"/>
      <c r="K556" s="132">
        <v>2</v>
      </c>
      <c r="R556" s="133"/>
      <c r="T556" s="134"/>
      <c r="AB556" s="135"/>
      <c r="AT556" s="131" t="s">
        <v>146</v>
      </c>
      <c r="AU556" s="131" t="s">
        <v>95</v>
      </c>
      <c r="AV556" s="131" t="s">
        <v>95</v>
      </c>
      <c r="AW556" s="131" t="s">
        <v>102</v>
      </c>
      <c r="AX556" s="131" t="s">
        <v>80</v>
      </c>
      <c r="AY556" s="131" t="s">
        <v>139</v>
      </c>
    </row>
    <row r="557" spans="2:51" s="7" customFormat="1" ht="15.75" customHeight="1">
      <c r="B557" s="130"/>
      <c r="E557" s="131"/>
      <c r="F557" s="203" t="s">
        <v>607</v>
      </c>
      <c r="G557" s="204"/>
      <c r="H557" s="204"/>
      <c r="I557" s="204"/>
      <c r="K557" s="132">
        <v>2</v>
      </c>
      <c r="R557" s="133"/>
      <c r="T557" s="134"/>
      <c r="AB557" s="135"/>
      <c r="AT557" s="131" t="s">
        <v>146</v>
      </c>
      <c r="AU557" s="131" t="s">
        <v>95</v>
      </c>
      <c r="AV557" s="131" t="s">
        <v>95</v>
      </c>
      <c r="AW557" s="131" t="s">
        <v>102</v>
      </c>
      <c r="AX557" s="131" t="s">
        <v>80</v>
      </c>
      <c r="AY557" s="131" t="s">
        <v>139</v>
      </c>
    </row>
    <row r="558" spans="2:51" s="7" customFormat="1" ht="15.75" customHeight="1">
      <c r="B558" s="130"/>
      <c r="E558" s="131"/>
      <c r="F558" s="203" t="s">
        <v>608</v>
      </c>
      <c r="G558" s="204"/>
      <c r="H558" s="204"/>
      <c r="I558" s="204"/>
      <c r="K558" s="132">
        <v>2</v>
      </c>
      <c r="R558" s="133"/>
      <c r="T558" s="134"/>
      <c r="AB558" s="135"/>
      <c r="AT558" s="131" t="s">
        <v>146</v>
      </c>
      <c r="AU558" s="131" t="s">
        <v>95</v>
      </c>
      <c r="AV558" s="131" t="s">
        <v>95</v>
      </c>
      <c r="AW558" s="131" t="s">
        <v>102</v>
      </c>
      <c r="AX558" s="131" t="s">
        <v>80</v>
      </c>
      <c r="AY558" s="131" t="s">
        <v>139</v>
      </c>
    </row>
    <row r="559" spans="2:51" s="7" customFormat="1" ht="15.75" customHeight="1">
      <c r="B559" s="130"/>
      <c r="E559" s="131"/>
      <c r="F559" s="203" t="s">
        <v>609</v>
      </c>
      <c r="G559" s="204"/>
      <c r="H559" s="204"/>
      <c r="I559" s="204"/>
      <c r="K559" s="132">
        <v>2</v>
      </c>
      <c r="R559" s="133"/>
      <c r="T559" s="134"/>
      <c r="AB559" s="135"/>
      <c r="AT559" s="131" t="s">
        <v>146</v>
      </c>
      <c r="AU559" s="131" t="s">
        <v>95</v>
      </c>
      <c r="AV559" s="131" t="s">
        <v>95</v>
      </c>
      <c r="AW559" s="131" t="s">
        <v>102</v>
      </c>
      <c r="AX559" s="131" t="s">
        <v>80</v>
      </c>
      <c r="AY559" s="131" t="s">
        <v>139</v>
      </c>
    </row>
    <row r="560" spans="2:51" s="7" customFormat="1" ht="15.75" customHeight="1">
      <c r="B560" s="130"/>
      <c r="E560" s="131"/>
      <c r="F560" s="203" t="s">
        <v>610</v>
      </c>
      <c r="G560" s="204"/>
      <c r="H560" s="204"/>
      <c r="I560" s="204"/>
      <c r="K560" s="132">
        <v>2</v>
      </c>
      <c r="R560" s="133"/>
      <c r="T560" s="134"/>
      <c r="AB560" s="135"/>
      <c r="AT560" s="131" t="s">
        <v>146</v>
      </c>
      <c r="AU560" s="131" t="s">
        <v>95</v>
      </c>
      <c r="AV560" s="131" t="s">
        <v>95</v>
      </c>
      <c r="AW560" s="131" t="s">
        <v>102</v>
      </c>
      <c r="AX560" s="131" t="s">
        <v>80</v>
      </c>
      <c r="AY560" s="131" t="s">
        <v>139</v>
      </c>
    </row>
    <row r="561" spans="2:51" s="7" customFormat="1" ht="15.75" customHeight="1">
      <c r="B561" s="130"/>
      <c r="E561" s="131"/>
      <c r="F561" s="203" t="s">
        <v>611</v>
      </c>
      <c r="G561" s="204"/>
      <c r="H561" s="204"/>
      <c r="I561" s="204"/>
      <c r="K561" s="132">
        <v>2</v>
      </c>
      <c r="R561" s="133"/>
      <c r="T561" s="134"/>
      <c r="AB561" s="135"/>
      <c r="AT561" s="131" t="s">
        <v>146</v>
      </c>
      <c r="AU561" s="131" t="s">
        <v>95</v>
      </c>
      <c r="AV561" s="131" t="s">
        <v>95</v>
      </c>
      <c r="AW561" s="131" t="s">
        <v>102</v>
      </c>
      <c r="AX561" s="131" t="s">
        <v>80</v>
      </c>
      <c r="AY561" s="131" t="s">
        <v>139</v>
      </c>
    </row>
    <row r="562" spans="2:51" s="7" customFormat="1" ht="15.75" customHeight="1">
      <c r="B562" s="130"/>
      <c r="E562" s="131"/>
      <c r="F562" s="203" t="s">
        <v>612</v>
      </c>
      <c r="G562" s="204"/>
      <c r="H562" s="204"/>
      <c r="I562" s="204"/>
      <c r="K562" s="132">
        <v>2</v>
      </c>
      <c r="R562" s="133"/>
      <c r="T562" s="134"/>
      <c r="AB562" s="135"/>
      <c r="AT562" s="131" t="s">
        <v>146</v>
      </c>
      <c r="AU562" s="131" t="s">
        <v>95</v>
      </c>
      <c r="AV562" s="131" t="s">
        <v>95</v>
      </c>
      <c r="AW562" s="131" t="s">
        <v>102</v>
      </c>
      <c r="AX562" s="131" t="s">
        <v>80</v>
      </c>
      <c r="AY562" s="131" t="s">
        <v>139</v>
      </c>
    </row>
    <row r="563" spans="2:51" s="7" customFormat="1" ht="15.75" customHeight="1">
      <c r="B563" s="130"/>
      <c r="E563" s="131"/>
      <c r="F563" s="203" t="s">
        <v>613</v>
      </c>
      <c r="G563" s="204"/>
      <c r="H563" s="204"/>
      <c r="I563" s="204"/>
      <c r="K563" s="132">
        <v>2</v>
      </c>
      <c r="R563" s="133"/>
      <c r="T563" s="134"/>
      <c r="AB563" s="135"/>
      <c r="AT563" s="131" t="s">
        <v>146</v>
      </c>
      <c r="AU563" s="131" t="s">
        <v>95</v>
      </c>
      <c r="AV563" s="131" t="s">
        <v>95</v>
      </c>
      <c r="AW563" s="131" t="s">
        <v>102</v>
      </c>
      <c r="AX563" s="131" t="s">
        <v>80</v>
      </c>
      <c r="AY563" s="131" t="s">
        <v>139</v>
      </c>
    </row>
    <row r="564" spans="2:51" s="7" customFormat="1" ht="15.75" customHeight="1">
      <c r="B564" s="130"/>
      <c r="E564" s="131"/>
      <c r="F564" s="203" t="s">
        <v>614</v>
      </c>
      <c r="G564" s="204"/>
      <c r="H564" s="204"/>
      <c r="I564" s="204"/>
      <c r="K564" s="132">
        <v>2</v>
      </c>
      <c r="R564" s="133"/>
      <c r="T564" s="134"/>
      <c r="AB564" s="135"/>
      <c r="AT564" s="131" t="s">
        <v>146</v>
      </c>
      <c r="AU564" s="131" t="s">
        <v>95</v>
      </c>
      <c r="AV564" s="131" t="s">
        <v>95</v>
      </c>
      <c r="AW564" s="131" t="s">
        <v>102</v>
      </c>
      <c r="AX564" s="131" t="s">
        <v>80</v>
      </c>
      <c r="AY564" s="131" t="s">
        <v>139</v>
      </c>
    </row>
    <row r="565" spans="2:51" s="7" customFormat="1" ht="15.75" customHeight="1">
      <c r="B565" s="130"/>
      <c r="E565" s="131"/>
      <c r="F565" s="203" t="s">
        <v>615</v>
      </c>
      <c r="G565" s="204"/>
      <c r="H565" s="204"/>
      <c r="I565" s="204"/>
      <c r="K565" s="132">
        <v>2</v>
      </c>
      <c r="R565" s="133"/>
      <c r="T565" s="134"/>
      <c r="AB565" s="135"/>
      <c r="AT565" s="131" t="s">
        <v>146</v>
      </c>
      <c r="AU565" s="131" t="s">
        <v>95</v>
      </c>
      <c r="AV565" s="131" t="s">
        <v>95</v>
      </c>
      <c r="AW565" s="131" t="s">
        <v>102</v>
      </c>
      <c r="AX565" s="131" t="s">
        <v>80</v>
      </c>
      <c r="AY565" s="131" t="s">
        <v>139</v>
      </c>
    </row>
    <row r="566" spans="2:51" s="7" customFormat="1" ht="15.75" customHeight="1">
      <c r="B566" s="130"/>
      <c r="E566" s="131"/>
      <c r="F566" s="203" t="s">
        <v>616</v>
      </c>
      <c r="G566" s="204"/>
      <c r="H566" s="204"/>
      <c r="I566" s="204"/>
      <c r="K566" s="132">
        <v>2</v>
      </c>
      <c r="R566" s="133"/>
      <c r="T566" s="134"/>
      <c r="AB566" s="135"/>
      <c r="AT566" s="131" t="s">
        <v>146</v>
      </c>
      <c r="AU566" s="131" t="s">
        <v>95</v>
      </c>
      <c r="AV566" s="131" t="s">
        <v>95</v>
      </c>
      <c r="AW566" s="131" t="s">
        <v>102</v>
      </c>
      <c r="AX566" s="131" t="s">
        <v>80</v>
      </c>
      <c r="AY566" s="131" t="s">
        <v>139</v>
      </c>
    </row>
    <row r="567" spans="2:51" s="7" customFormat="1" ht="15.75" customHeight="1">
      <c r="B567" s="130"/>
      <c r="E567" s="131"/>
      <c r="F567" s="203" t="s">
        <v>617</v>
      </c>
      <c r="G567" s="204"/>
      <c r="H567" s="204"/>
      <c r="I567" s="204"/>
      <c r="K567" s="132">
        <v>2</v>
      </c>
      <c r="R567" s="133"/>
      <c r="T567" s="134"/>
      <c r="AB567" s="135"/>
      <c r="AT567" s="131" t="s">
        <v>146</v>
      </c>
      <c r="AU567" s="131" t="s">
        <v>95</v>
      </c>
      <c r="AV567" s="131" t="s">
        <v>95</v>
      </c>
      <c r="AW567" s="131" t="s">
        <v>102</v>
      </c>
      <c r="AX567" s="131" t="s">
        <v>80</v>
      </c>
      <c r="AY567" s="131" t="s">
        <v>139</v>
      </c>
    </row>
    <row r="568" spans="2:51" s="7" customFormat="1" ht="15.75" customHeight="1">
      <c r="B568" s="136"/>
      <c r="E568" s="137"/>
      <c r="F568" s="205" t="s">
        <v>147</v>
      </c>
      <c r="G568" s="206"/>
      <c r="H568" s="206"/>
      <c r="I568" s="206"/>
      <c r="K568" s="138">
        <v>28</v>
      </c>
      <c r="R568" s="139"/>
      <c r="T568" s="140"/>
      <c r="AB568" s="141"/>
      <c r="AT568" s="137" t="s">
        <v>146</v>
      </c>
      <c r="AU568" s="137" t="s">
        <v>95</v>
      </c>
      <c r="AV568" s="137" t="s">
        <v>144</v>
      </c>
      <c r="AW568" s="137" t="s">
        <v>102</v>
      </c>
      <c r="AX568" s="137" t="s">
        <v>21</v>
      </c>
      <c r="AY568" s="137" t="s">
        <v>139</v>
      </c>
    </row>
    <row r="569" spans="2:64" s="7" customFormat="1" ht="27" customHeight="1">
      <c r="B569" s="23"/>
      <c r="C569" s="123" t="s">
        <v>618</v>
      </c>
      <c r="D569" s="123" t="s">
        <v>140</v>
      </c>
      <c r="E569" s="124" t="s">
        <v>619</v>
      </c>
      <c r="F569" s="199" t="s">
        <v>620</v>
      </c>
      <c r="G569" s="200"/>
      <c r="H569" s="200"/>
      <c r="I569" s="200"/>
      <c r="J569" s="125" t="s">
        <v>427</v>
      </c>
      <c r="K569" s="126">
        <v>136</v>
      </c>
      <c r="L569" s="201">
        <v>700</v>
      </c>
      <c r="M569" s="200"/>
      <c r="N569" s="202">
        <f>ROUND($L$569*$K$569,2)</f>
        <v>95200</v>
      </c>
      <c r="O569" s="200"/>
      <c r="P569" s="200"/>
      <c r="Q569" s="200"/>
      <c r="R569" s="24"/>
      <c r="T569" s="127"/>
      <c r="U569" s="30" t="s">
        <v>45</v>
      </c>
      <c r="V569" s="128">
        <v>0.2</v>
      </c>
      <c r="W569" s="128">
        <f>$V$569*$K$569</f>
        <v>27.200000000000003</v>
      </c>
      <c r="X569" s="128">
        <v>0</v>
      </c>
      <c r="Y569" s="128">
        <f>$X$569*$K$569</f>
        <v>0</v>
      </c>
      <c r="Z569" s="128">
        <v>0</v>
      </c>
      <c r="AA569" s="128">
        <f>$Z$569*$K$569</f>
        <v>0</v>
      </c>
      <c r="AB569" s="129"/>
      <c r="AR569" s="7" t="s">
        <v>144</v>
      </c>
      <c r="AT569" s="7" t="s">
        <v>140</v>
      </c>
      <c r="AU569" s="7" t="s">
        <v>95</v>
      </c>
      <c r="AY569" s="7" t="s">
        <v>139</v>
      </c>
      <c r="BE569" s="82">
        <f>IF($U$569="základní",$N$569,0)</f>
        <v>95200</v>
      </c>
      <c r="BF569" s="82">
        <f>IF($U$569="snížená",$N$569,0)</f>
        <v>0</v>
      </c>
      <c r="BG569" s="82">
        <f>IF($U$569="zákl. přenesená",$N$569,0)</f>
        <v>0</v>
      </c>
      <c r="BH569" s="82">
        <f>IF($U$569="sníž. přenesená",$N$569,0)</f>
        <v>0</v>
      </c>
      <c r="BI569" s="82">
        <f>IF($U$569="nulová",$N$569,0)</f>
        <v>0</v>
      </c>
      <c r="BJ569" s="7" t="s">
        <v>21</v>
      </c>
      <c r="BK569" s="82">
        <f>ROUND($L$569*$K$569,2)</f>
        <v>95200</v>
      </c>
      <c r="BL569" s="7" t="s">
        <v>144</v>
      </c>
    </row>
    <row r="570" spans="2:51" s="7" customFormat="1" ht="15.75" customHeight="1">
      <c r="B570" s="130"/>
      <c r="E570" s="131"/>
      <c r="F570" s="203" t="s">
        <v>621</v>
      </c>
      <c r="G570" s="204"/>
      <c r="H570" s="204"/>
      <c r="I570" s="204"/>
      <c r="K570" s="132">
        <v>29</v>
      </c>
      <c r="R570" s="133"/>
      <c r="T570" s="134"/>
      <c r="AB570" s="135"/>
      <c r="AT570" s="131" t="s">
        <v>146</v>
      </c>
      <c r="AU570" s="131" t="s">
        <v>95</v>
      </c>
      <c r="AV570" s="131" t="s">
        <v>95</v>
      </c>
      <c r="AW570" s="131" t="s">
        <v>102</v>
      </c>
      <c r="AX570" s="131" t="s">
        <v>80</v>
      </c>
      <c r="AY570" s="131" t="s">
        <v>139</v>
      </c>
    </row>
    <row r="571" spans="2:51" s="7" customFormat="1" ht="15.75" customHeight="1">
      <c r="B571" s="130"/>
      <c r="E571" s="131"/>
      <c r="F571" s="203" t="s">
        <v>622</v>
      </c>
      <c r="G571" s="204"/>
      <c r="H571" s="204"/>
      <c r="I571" s="204"/>
      <c r="K571" s="132">
        <v>8</v>
      </c>
      <c r="R571" s="133"/>
      <c r="T571" s="134"/>
      <c r="AB571" s="135"/>
      <c r="AT571" s="131" t="s">
        <v>146</v>
      </c>
      <c r="AU571" s="131" t="s">
        <v>95</v>
      </c>
      <c r="AV571" s="131" t="s">
        <v>95</v>
      </c>
      <c r="AW571" s="131" t="s">
        <v>102</v>
      </c>
      <c r="AX571" s="131" t="s">
        <v>80</v>
      </c>
      <c r="AY571" s="131" t="s">
        <v>139</v>
      </c>
    </row>
    <row r="572" spans="2:51" s="7" customFormat="1" ht="15.75" customHeight="1">
      <c r="B572" s="130"/>
      <c r="E572" s="131"/>
      <c r="F572" s="203" t="s">
        <v>623</v>
      </c>
      <c r="G572" s="204"/>
      <c r="H572" s="204"/>
      <c r="I572" s="204"/>
      <c r="K572" s="132">
        <v>7</v>
      </c>
      <c r="R572" s="133"/>
      <c r="T572" s="134"/>
      <c r="AB572" s="135"/>
      <c r="AT572" s="131" t="s">
        <v>146</v>
      </c>
      <c r="AU572" s="131" t="s">
        <v>95</v>
      </c>
      <c r="AV572" s="131" t="s">
        <v>95</v>
      </c>
      <c r="AW572" s="131" t="s">
        <v>102</v>
      </c>
      <c r="AX572" s="131" t="s">
        <v>80</v>
      </c>
      <c r="AY572" s="131" t="s">
        <v>139</v>
      </c>
    </row>
    <row r="573" spans="2:51" s="7" customFormat="1" ht="15.75" customHeight="1">
      <c r="B573" s="130"/>
      <c r="E573" s="131"/>
      <c r="F573" s="203" t="s">
        <v>624</v>
      </c>
      <c r="G573" s="204"/>
      <c r="H573" s="204"/>
      <c r="I573" s="204"/>
      <c r="K573" s="132">
        <v>8</v>
      </c>
      <c r="R573" s="133"/>
      <c r="T573" s="134"/>
      <c r="AB573" s="135"/>
      <c r="AT573" s="131" t="s">
        <v>146</v>
      </c>
      <c r="AU573" s="131" t="s">
        <v>95</v>
      </c>
      <c r="AV573" s="131" t="s">
        <v>95</v>
      </c>
      <c r="AW573" s="131" t="s">
        <v>102</v>
      </c>
      <c r="AX573" s="131" t="s">
        <v>80</v>
      </c>
      <c r="AY573" s="131" t="s">
        <v>139</v>
      </c>
    </row>
    <row r="574" spans="2:51" s="7" customFormat="1" ht="15.75" customHeight="1">
      <c r="B574" s="130"/>
      <c r="E574" s="131"/>
      <c r="F574" s="203" t="s">
        <v>625</v>
      </c>
      <c r="G574" s="204"/>
      <c r="H574" s="204"/>
      <c r="I574" s="204"/>
      <c r="K574" s="132">
        <v>8</v>
      </c>
      <c r="R574" s="133"/>
      <c r="T574" s="134"/>
      <c r="AB574" s="135"/>
      <c r="AT574" s="131" t="s">
        <v>146</v>
      </c>
      <c r="AU574" s="131" t="s">
        <v>95</v>
      </c>
      <c r="AV574" s="131" t="s">
        <v>95</v>
      </c>
      <c r="AW574" s="131" t="s">
        <v>102</v>
      </c>
      <c r="AX574" s="131" t="s">
        <v>80</v>
      </c>
      <c r="AY574" s="131" t="s">
        <v>139</v>
      </c>
    </row>
    <row r="575" spans="2:51" s="7" customFormat="1" ht="15.75" customHeight="1">
      <c r="B575" s="130"/>
      <c r="E575" s="131"/>
      <c r="F575" s="203" t="s">
        <v>626</v>
      </c>
      <c r="G575" s="204"/>
      <c r="H575" s="204"/>
      <c r="I575" s="204"/>
      <c r="K575" s="132">
        <v>7</v>
      </c>
      <c r="R575" s="133"/>
      <c r="T575" s="134"/>
      <c r="AB575" s="135"/>
      <c r="AT575" s="131" t="s">
        <v>146</v>
      </c>
      <c r="AU575" s="131" t="s">
        <v>95</v>
      </c>
      <c r="AV575" s="131" t="s">
        <v>95</v>
      </c>
      <c r="AW575" s="131" t="s">
        <v>102</v>
      </c>
      <c r="AX575" s="131" t="s">
        <v>80</v>
      </c>
      <c r="AY575" s="131" t="s">
        <v>139</v>
      </c>
    </row>
    <row r="576" spans="2:51" s="7" customFormat="1" ht="15.75" customHeight="1">
      <c r="B576" s="130"/>
      <c r="E576" s="131"/>
      <c r="F576" s="203" t="s">
        <v>627</v>
      </c>
      <c r="G576" s="204"/>
      <c r="H576" s="204"/>
      <c r="I576" s="204"/>
      <c r="K576" s="132">
        <v>6</v>
      </c>
      <c r="R576" s="133"/>
      <c r="T576" s="134"/>
      <c r="AB576" s="135"/>
      <c r="AT576" s="131" t="s">
        <v>146</v>
      </c>
      <c r="AU576" s="131" t="s">
        <v>95</v>
      </c>
      <c r="AV576" s="131" t="s">
        <v>95</v>
      </c>
      <c r="AW576" s="131" t="s">
        <v>102</v>
      </c>
      <c r="AX576" s="131" t="s">
        <v>80</v>
      </c>
      <c r="AY576" s="131" t="s">
        <v>139</v>
      </c>
    </row>
    <row r="577" spans="2:51" s="7" customFormat="1" ht="15.75" customHeight="1">
      <c r="B577" s="130"/>
      <c r="E577" s="131"/>
      <c r="F577" s="203" t="s">
        <v>628</v>
      </c>
      <c r="G577" s="204"/>
      <c r="H577" s="204"/>
      <c r="I577" s="204"/>
      <c r="K577" s="132">
        <v>8</v>
      </c>
      <c r="R577" s="133"/>
      <c r="T577" s="134"/>
      <c r="AB577" s="135"/>
      <c r="AT577" s="131" t="s">
        <v>146</v>
      </c>
      <c r="AU577" s="131" t="s">
        <v>95</v>
      </c>
      <c r="AV577" s="131" t="s">
        <v>95</v>
      </c>
      <c r="AW577" s="131" t="s">
        <v>102</v>
      </c>
      <c r="AX577" s="131" t="s">
        <v>80</v>
      </c>
      <c r="AY577" s="131" t="s">
        <v>139</v>
      </c>
    </row>
    <row r="578" spans="2:51" s="7" customFormat="1" ht="15.75" customHeight="1">
      <c r="B578" s="130"/>
      <c r="E578" s="131"/>
      <c r="F578" s="203" t="s">
        <v>629</v>
      </c>
      <c r="G578" s="204"/>
      <c r="H578" s="204"/>
      <c r="I578" s="204"/>
      <c r="K578" s="132">
        <v>8</v>
      </c>
      <c r="R578" s="133"/>
      <c r="T578" s="134"/>
      <c r="AB578" s="135"/>
      <c r="AT578" s="131" t="s">
        <v>146</v>
      </c>
      <c r="AU578" s="131" t="s">
        <v>95</v>
      </c>
      <c r="AV578" s="131" t="s">
        <v>95</v>
      </c>
      <c r="AW578" s="131" t="s">
        <v>102</v>
      </c>
      <c r="AX578" s="131" t="s">
        <v>80</v>
      </c>
      <c r="AY578" s="131" t="s">
        <v>139</v>
      </c>
    </row>
    <row r="579" spans="2:51" s="7" customFormat="1" ht="15.75" customHeight="1">
      <c r="B579" s="130"/>
      <c r="E579" s="131"/>
      <c r="F579" s="203" t="s">
        <v>630</v>
      </c>
      <c r="G579" s="204"/>
      <c r="H579" s="204"/>
      <c r="I579" s="204"/>
      <c r="K579" s="132">
        <v>8</v>
      </c>
      <c r="R579" s="133"/>
      <c r="T579" s="134"/>
      <c r="AB579" s="135"/>
      <c r="AT579" s="131" t="s">
        <v>146</v>
      </c>
      <c r="AU579" s="131" t="s">
        <v>95</v>
      </c>
      <c r="AV579" s="131" t="s">
        <v>95</v>
      </c>
      <c r="AW579" s="131" t="s">
        <v>102</v>
      </c>
      <c r="AX579" s="131" t="s">
        <v>80</v>
      </c>
      <c r="AY579" s="131" t="s">
        <v>139</v>
      </c>
    </row>
    <row r="580" spans="2:51" s="7" customFormat="1" ht="15.75" customHeight="1">
      <c r="B580" s="130"/>
      <c r="E580" s="131"/>
      <c r="F580" s="203" t="s">
        <v>631</v>
      </c>
      <c r="G580" s="204"/>
      <c r="H580" s="204"/>
      <c r="I580" s="204"/>
      <c r="K580" s="132">
        <v>8</v>
      </c>
      <c r="R580" s="133"/>
      <c r="T580" s="134"/>
      <c r="AB580" s="135"/>
      <c r="AT580" s="131" t="s">
        <v>146</v>
      </c>
      <c r="AU580" s="131" t="s">
        <v>95</v>
      </c>
      <c r="AV580" s="131" t="s">
        <v>95</v>
      </c>
      <c r="AW580" s="131" t="s">
        <v>102</v>
      </c>
      <c r="AX580" s="131" t="s">
        <v>80</v>
      </c>
      <c r="AY580" s="131" t="s">
        <v>139</v>
      </c>
    </row>
    <row r="581" spans="2:51" s="7" customFormat="1" ht="15.75" customHeight="1">
      <c r="B581" s="130"/>
      <c r="E581" s="131"/>
      <c r="F581" s="203" t="s">
        <v>632</v>
      </c>
      <c r="G581" s="204"/>
      <c r="H581" s="204"/>
      <c r="I581" s="204"/>
      <c r="K581" s="132">
        <v>8</v>
      </c>
      <c r="R581" s="133"/>
      <c r="T581" s="134"/>
      <c r="AB581" s="135"/>
      <c r="AT581" s="131" t="s">
        <v>146</v>
      </c>
      <c r="AU581" s="131" t="s">
        <v>95</v>
      </c>
      <c r="AV581" s="131" t="s">
        <v>95</v>
      </c>
      <c r="AW581" s="131" t="s">
        <v>102</v>
      </c>
      <c r="AX581" s="131" t="s">
        <v>80</v>
      </c>
      <c r="AY581" s="131" t="s">
        <v>139</v>
      </c>
    </row>
    <row r="582" spans="2:51" s="7" customFormat="1" ht="15.75" customHeight="1">
      <c r="B582" s="130"/>
      <c r="E582" s="131"/>
      <c r="F582" s="203" t="s">
        <v>633</v>
      </c>
      <c r="G582" s="204"/>
      <c r="H582" s="204"/>
      <c r="I582" s="204"/>
      <c r="K582" s="132">
        <v>8</v>
      </c>
      <c r="R582" s="133"/>
      <c r="T582" s="134"/>
      <c r="AB582" s="135"/>
      <c r="AT582" s="131" t="s">
        <v>146</v>
      </c>
      <c r="AU582" s="131" t="s">
        <v>95</v>
      </c>
      <c r="AV582" s="131" t="s">
        <v>95</v>
      </c>
      <c r="AW582" s="131" t="s">
        <v>102</v>
      </c>
      <c r="AX582" s="131" t="s">
        <v>80</v>
      </c>
      <c r="AY582" s="131" t="s">
        <v>139</v>
      </c>
    </row>
    <row r="583" spans="2:51" s="7" customFormat="1" ht="15.75" customHeight="1">
      <c r="B583" s="130"/>
      <c r="E583" s="131"/>
      <c r="F583" s="203" t="s">
        <v>634</v>
      </c>
      <c r="G583" s="204"/>
      <c r="H583" s="204"/>
      <c r="I583" s="204"/>
      <c r="K583" s="132">
        <v>7</v>
      </c>
      <c r="R583" s="133"/>
      <c r="T583" s="134"/>
      <c r="AB583" s="135"/>
      <c r="AT583" s="131" t="s">
        <v>146</v>
      </c>
      <c r="AU583" s="131" t="s">
        <v>95</v>
      </c>
      <c r="AV583" s="131" t="s">
        <v>95</v>
      </c>
      <c r="AW583" s="131" t="s">
        <v>102</v>
      </c>
      <c r="AX583" s="131" t="s">
        <v>80</v>
      </c>
      <c r="AY583" s="131" t="s">
        <v>139</v>
      </c>
    </row>
    <row r="584" spans="2:51" s="7" customFormat="1" ht="15.75" customHeight="1">
      <c r="B584" s="130"/>
      <c r="E584" s="131"/>
      <c r="F584" s="203" t="s">
        <v>635</v>
      </c>
      <c r="G584" s="204"/>
      <c r="H584" s="204"/>
      <c r="I584" s="204"/>
      <c r="K584" s="132">
        <v>8</v>
      </c>
      <c r="R584" s="133"/>
      <c r="T584" s="134"/>
      <c r="AB584" s="135"/>
      <c r="AT584" s="131" t="s">
        <v>146</v>
      </c>
      <c r="AU584" s="131" t="s">
        <v>95</v>
      </c>
      <c r="AV584" s="131" t="s">
        <v>95</v>
      </c>
      <c r="AW584" s="131" t="s">
        <v>102</v>
      </c>
      <c r="AX584" s="131" t="s">
        <v>80</v>
      </c>
      <c r="AY584" s="131" t="s">
        <v>139</v>
      </c>
    </row>
    <row r="585" spans="2:51" s="7" customFormat="1" ht="15.75" customHeight="1">
      <c r="B585" s="136"/>
      <c r="E585" s="137"/>
      <c r="F585" s="205" t="s">
        <v>147</v>
      </c>
      <c r="G585" s="206"/>
      <c r="H585" s="206"/>
      <c r="I585" s="206"/>
      <c r="K585" s="138">
        <v>136</v>
      </c>
      <c r="R585" s="139"/>
      <c r="T585" s="140"/>
      <c r="AB585" s="141"/>
      <c r="AT585" s="137" t="s">
        <v>146</v>
      </c>
      <c r="AU585" s="137" t="s">
        <v>95</v>
      </c>
      <c r="AV585" s="137" t="s">
        <v>144</v>
      </c>
      <c r="AW585" s="137" t="s">
        <v>102</v>
      </c>
      <c r="AX585" s="137" t="s">
        <v>21</v>
      </c>
      <c r="AY585" s="137" t="s">
        <v>139</v>
      </c>
    </row>
    <row r="586" spans="2:64" s="7" customFormat="1" ht="27" customHeight="1">
      <c r="B586" s="23"/>
      <c r="C586" s="142" t="s">
        <v>636</v>
      </c>
      <c r="D586" s="142" t="s">
        <v>358</v>
      </c>
      <c r="E586" s="143" t="s">
        <v>637</v>
      </c>
      <c r="F586" s="207" t="s">
        <v>638</v>
      </c>
      <c r="G586" s="208"/>
      <c r="H586" s="208"/>
      <c r="I586" s="208"/>
      <c r="J586" s="144" t="s">
        <v>427</v>
      </c>
      <c r="K586" s="145">
        <v>107</v>
      </c>
      <c r="L586" s="209">
        <v>1700</v>
      </c>
      <c r="M586" s="208"/>
      <c r="N586" s="210">
        <f>ROUND($L$586*$K$586,2)</f>
        <v>181900</v>
      </c>
      <c r="O586" s="200"/>
      <c r="P586" s="200"/>
      <c r="Q586" s="200"/>
      <c r="R586" s="24"/>
      <c r="T586" s="127"/>
      <c r="U586" s="30" t="s">
        <v>45</v>
      </c>
      <c r="V586" s="128">
        <v>0</v>
      </c>
      <c r="W586" s="128">
        <f>$V$586*$K$586</f>
        <v>0</v>
      </c>
      <c r="X586" s="128">
        <v>0.105</v>
      </c>
      <c r="Y586" s="128">
        <f>$X$586*$K$586</f>
        <v>11.235</v>
      </c>
      <c r="Z586" s="128">
        <v>0</v>
      </c>
      <c r="AA586" s="128">
        <f>$Z$586*$K$586</f>
        <v>0</v>
      </c>
      <c r="AB586" s="129"/>
      <c r="AR586" s="7" t="s">
        <v>173</v>
      </c>
      <c r="AT586" s="7" t="s">
        <v>358</v>
      </c>
      <c r="AU586" s="7" t="s">
        <v>95</v>
      </c>
      <c r="AY586" s="7" t="s">
        <v>139</v>
      </c>
      <c r="BE586" s="82">
        <f>IF($U$586="základní",$N$586,0)</f>
        <v>181900</v>
      </c>
      <c r="BF586" s="82">
        <f>IF($U$586="snížená",$N$586,0)</f>
        <v>0</v>
      </c>
      <c r="BG586" s="82">
        <f>IF($U$586="zákl. přenesená",$N$586,0)</f>
        <v>0</v>
      </c>
      <c r="BH586" s="82">
        <f>IF($U$586="sníž. přenesená",$N$586,0)</f>
        <v>0</v>
      </c>
      <c r="BI586" s="82">
        <f>IF($U$586="nulová",$N$586,0)</f>
        <v>0</v>
      </c>
      <c r="BJ586" s="7" t="s">
        <v>21</v>
      </c>
      <c r="BK586" s="82">
        <f>ROUND($L$586*$K$586,2)</f>
        <v>181900</v>
      </c>
      <c r="BL586" s="7" t="s">
        <v>144</v>
      </c>
    </row>
    <row r="587" spans="2:47" s="7" customFormat="1" ht="18.75" customHeight="1">
      <c r="B587" s="23"/>
      <c r="F587" s="211" t="s">
        <v>639</v>
      </c>
      <c r="G587" s="155"/>
      <c r="H587" s="155"/>
      <c r="I587" s="155"/>
      <c r="R587" s="24"/>
      <c r="T587" s="58"/>
      <c r="AB587" s="59"/>
      <c r="AT587" s="7" t="s">
        <v>516</v>
      </c>
      <c r="AU587" s="7" t="s">
        <v>95</v>
      </c>
    </row>
    <row r="588" spans="2:51" s="7" customFormat="1" ht="15.75" customHeight="1">
      <c r="B588" s="130"/>
      <c r="E588" s="131"/>
      <c r="F588" s="203" t="s">
        <v>622</v>
      </c>
      <c r="G588" s="204"/>
      <c r="H588" s="204"/>
      <c r="I588" s="204"/>
      <c r="K588" s="132">
        <v>8</v>
      </c>
      <c r="R588" s="133"/>
      <c r="T588" s="134"/>
      <c r="AB588" s="135"/>
      <c r="AT588" s="131" t="s">
        <v>146</v>
      </c>
      <c r="AU588" s="131" t="s">
        <v>95</v>
      </c>
      <c r="AV588" s="131" t="s">
        <v>95</v>
      </c>
      <c r="AW588" s="131" t="s">
        <v>102</v>
      </c>
      <c r="AX588" s="131" t="s">
        <v>80</v>
      </c>
      <c r="AY588" s="131" t="s">
        <v>139</v>
      </c>
    </row>
    <row r="589" spans="2:51" s="7" customFormat="1" ht="15.75" customHeight="1">
      <c r="B589" s="130"/>
      <c r="E589" s="131"/>
      <c r="F589" s="203" t="s">
        <v>623</v>
      </c>
      <c r="G589" s="204"/>
      <c r="H589" s="204"/>
      <c r="I589" s="204"/>
      <c r="K589" s="132">
        <v>7</v>
      </c>
      <c r="R589" s="133"/>
      <c r="T589" s="134"/>
      <c r="AB589" s="135"/>
      <c r="AT589" s="131" t="s">
        <v>146</v>
      </c>
      <c r="AU589" s="131" t="s">
        <v>95</v>
      </c>
      <c r="AV589" s="131" t="s">
        <v>95</v>
      </c>
      <c r="AW589" s="131" t="s">
        <v>102</v>
      </c>
      <c r="AX589" s="131" t="s">
        <v>80</v>
      </c>
      <c r="AY589" s="131" t="s">
        <v>139</v>
      </c>
    </row>
    <row r="590" spans="2:51" s="7" customFormat="1" ht="15.75" customHeight="1">
      <c r="B590" s="130"/>
      <c r="E590" s="131"/>
      <c r="F590" s="203" t="s">
        <v>624</v>
      </c>
      <c r="G590" s="204"/>
      <c r="H590" s="204"/>
      <c r="I590" s="204"/>
      <c r="K590" s="132">
        <v>8</v>
      </c>
      <c r="R590" s="133"/>
      <c r="T590" s="134"/>
      <c r="AB590" s="135"/>
      <c r="AT590" s="131" t="s">
        <v>146</v>
      </c>
      <c r="AU590" s="131" t="s">
        <v>95</v>
      </c>
      <c r="AV590" s="131" t="s">
        <v>95</v>
      </c>
      <c r="AW590" s="131" t="s">
        <v>102</v>
      </c>
      <c r="AX590" s="131" t="s">
        <v>80</v>
      </c>
      <c r="AY590" s="131" t="s">
        <v>139</v>
      </c>
    </row>
    <row r="591" spans="2:51" s="7" customFormat="1" ht="15.75" customHeight="1">
      <c r="B591" s="130"/>
      <c r="E591" s="131"/>
      <c r="F591" s="203" t="s">
        <v>625</v>
      </c>
      <c r="G591" s="204"/>
      <c r="H591" s="204"/>
      <c r="I591" s="204"/>
      <c r="K591" s="132">
        <v>8</v>
      </c>
      <c r="R591" s="133"/>
      <c r="T591" s="134"/>
      <c r="AB591" s="135"/>
      <c r="AT591" s="131" t="s">
        <v>146</v>
      </c>
      <c r="AU591" s="131" t="s">
        <v>95</v>
      </c>
      <c r="AV591" s="131" t="s">
        <v>95</v>
      </c>
      <c r="AW591" s="131" t="s">
        <v>102</v>
      </c>
      <c r="AX591" s="131" t="s">
        <v>80</v>
      </c>
      <c r="AY591" s="131" t="s">
        <v>139</v>
      </c>
    </row>
    <row r="592" spans="2:51" s="7" customFormat="1" ht="15.75" customHeight="1">
      <c r="B592" s="130"/>
      <c r="E592" s="131"/>
      <c r="F592" s="203" t="s">
        <v>626</v>
      </c>
      <c r="G592" s="204"/>
      <c r="H592" s="204"/>
      <c r="I592" s="204"/>
      <c r="K592" s="132">
        <v>7</v>
      </c>
      <c r="R592" s="133"/>
      <c r="T592" s="134"/>
      <c r="AB592" s="135"/>
      <c r="AT592" s="131" t="s">
        <v>146</v>
      </c>
      <c r="AU592" s="131" t="s">
        <v>95</v>
      </c>
      <c r="AV592" s="131" t="s">
        <v>95</v>
      </c>
      <c r="AW592" s="131" t="s">
        <v>102</v>
      </c>
      <c r="AX592" s="131" t="s">
        <v>80</v>
      </c>
      <c r="AY592" s="131" t="s">
        <v>139</v>
      </c>
    </row>
    <row r="593" spans="2:51" s="7" customFormat="1" ht="15.75" customHeight="1">
      <c r="B593" s="130"/>
      <c r="E593" s="131"/>
      <c r="F593" s="203" t="s">
        <v>627</v>
      </c>
      <c r="G593" s="204"/>
      <c r="H593" s="204"/>
      <c r="I593" s="204"/>
      <c r="K593" s="132">
        <v>6</v>
      </c>
      <c r="R593" s="133"/>
      <c r="T593" s="134"/>
      <c r="AB593" s="135"/>
      <c r="AT593" s="131" t="s">
        <v>146</v>
      </c>
      <c r="AU593" s="131" t="s">
        <v>95</v>
      </c>
      <c r="AV593" s="131" t="s">
        <v>95</v>
      </c>
      <c r="AW593" s="131" t="s">
        <v>102</v>
      </c>
      <c r="AX593" s="131" t="s">
        <v>80</v>
      </c>
      <c r="AY593" s="131" t="s">
        <v>139</v>
      </c>
    </row>
    <row r="594" spans="2:51" s="7" customFormat="1" ht="15.75" customHeight="1">
      <c r="B594" s="130"/>
      <c r="E594" s="131"/>
      <c r="F594" s="203" t="s">
        <v>628</v>
      </c>
      <c r="G594" s="204"/>
      <c r="H594" s="204"/>
      <c r="I594" s="204"/>
      <c r="K594" s="132">
        <v>8</v>
      </c>
      <c r="R594" s="133"/>
      <c r="T594" s="134"/>
      <c r="AB594" s="135"/>
      <c r="AT594" s="131" t="s">
        <v>146</v>
      </c>
      <c r="AU594" s="131" t="s">
        <v>95</v>
      </c>
      <c r="AV594" s="131" t="s">
        <v>95</v>
      </c>
      <c r="AW594" s="131" t="s">
        <v>102</v>
      </c>
      <c r="AX594" s="131" t="s">
        <v>80</v>
      </c>
      <c r="AY594" s="131" t="s">
        <v>139</v>
      </c>
    </row>
    <row r="595" spans="2:51" s="7" customFormat="1" ht="15.75" customHeight="1">
      <c r="B595" s="130"/>
      <c r="E595" s="131"/>
      <c r="F595" s="203" t="s">
        <v>629</v>
      </c>
      <c r="G595" s="204"/>
      <c r="H595" s="204"/>
      <c r="I595" s="204"/>
      <c r="K595" s="132">
        <v>8</v>
      </c>
      <c r="R595" s="133"/>
      <c r="T595" s="134"/>
      <c r="AB595" s="135"/>
      <c r="AT595" s="131" t="s">
        <v>146</v>
      </c>
      <c r="AU595" s="131" t="s">
        <v>95</v>
      </c>
      <c r="AV595" s="131" t="s">
        <v>95</v>
      </c>
      <c r="AW595" s="131" t="s">
        <v>102</v>
      </c>
      <c r="AX595" s="131" t="s">
        <v>80</v>
      </c>
      <c r="AY595" s="131" t="s">
        <v>139</v>
      </c>
    </row>
    <row r="596" spans="2:51" s="7" customFormat="1" ht="15.75" customHeight="1">
      <c r="B596" s="130"/>
      <c r="E596" s="131"/>
      <c r="F596" s="203" t="s">
        <v>630</v>
      </c>
      <c r="G596" s="204"/>
      <c r="H596" s="204"/>
      <c r="I596" s="204"/>
      <c r="K596" s="132">
        <v>8</v>
      </c>
      <c r="R596" s="133"/>
      <c r="T596" s="134"/>
      <c r="AB596" s="135"/>
      <c r="AT596" s="131" t="s">
        <v>146</v>
      </c>
      <c r="AU596" s="131" t="s">
        <v>95</v>
      </c>
      <c r="AV596" s="131" t="s">
        <v>95</v>
      </c>
      <c r="AW596" s="131" t="s">
        <v>102</v>
      </c>
      <c r="AX596" s="131" t="s">
        <v>80</v>
      </c>
      <c r="AY596" s="131" t="s">
        <v>139</v>
      </c>
    </row>
    <row r="597" spans="2:51" s="7" customFormat="1" ht="15.75" customHeight="1">
      <c r="B597" s="130"/>
      <c r="E597" s="131"/>
      <c r="F597" s="203" t="s">
        <v>631</v>
      </c>
      <c r="G597" s="204"/>
      <c r="H597" s="204"/>
      <c r="I597" s="204"/>
      <c r="K597" s="132">
        <v>8</v>
      </c>
      <c r="R597" s="133"/>
      <c r="T597" s="134"/>
      <c r="AB597" s="135"/>
      <c r="AT597" s="131" t="s">
        <v>146</v>
      </c>
      <c r="AU597" s="131" t="s">
        <v>95</v>
      </c>
      <c r="AV597" s="131" t="s">
        <v>95</v>
      </c>
      <c r="AW597" s="131" t="s">
        <v>102</v>
      </c>
      <c r="AX597" s="131" t="s">
        <v>80</v>
      </c>
      <c r="AY597" s="131" t="s">
        <v>139</v>
      </c>
    </row>
    <row r="598" spans="2:51" s="7" customFormat="1" ht="15.75" customHeight="1">
      <c r="B598" s="130"/>
      <c r="E598" s="131"/>
      <c r="F598" s="203" t="s">
        <v>632</v>
      </c>
      <c r="G598" s="204"/>
      <c r="H598" s="204"/>
      <c r="I598" s="204"/>
      <c r="K598" s="132">
        <v>8</v>
      </c>
      <c r="R598" s="133"/>
      <c r="T598" s="134"/>
      <c r="AB598" s="135"/>
      <c r="AT598" s="131" t="s">
        <v>146</v>
      </c>
      <c r="AU598" s="131" t="s">
        <v>95</v>
      </c>
      <c r="AV598" s="131" t="s">
        <v>95</v>
      </c>
      <c r="AW598" s="131" t="s">
        <v>102</v>
      </c>
      <c r="AX598" s="131" t="s">
        <v>80</v>
      </c>
      <c r="AY598" s="131" t="s">
        <v>139</v>
      </c>
    </row>
    <row r="599" spans="2:51" s="7" customFormat="1" ht="15.75" customHeight="1">
      <c r="B599" s="130"/>
      <c r="E599" s="131"/>
      <c r="F599" s="203" t="s">
        <v>633</v>
      </c>
      <c r="G599" s="204"/>
      <c r="H599" s="204"/>
      <c r="I599" s="204"/>
      <c r="K599" s="132">
        <v>8</v>
      </c>
      <c r="R599" s="133"/>
      <c r="T599" s="134"/>
      <c r="AB599" s="135"/>
      <c r="AT599" s="131" t="s">
        <v>146</v>
      </c>
      <c r="AU599" s="131" t="s">
        <v>95</v>
      </c>
      <c r="AV599" s="131" t="s">
        <v>95</v>
      </c>
      <c r="AW599" s="131" t="s">
        <v>102</v>
      </c>
      <c r="AX599" s="131" t="s">
        <v>80</v>
      </c>
      <c r="AY599" s="131" t="s">
        <v>139</v>
      </c>
    </row>
    <row r="600" spans="2:51" s="7" customFormat="1" ht="15.75" customHeight="1">
      <c r="B600" s="130"/>
      <c r="E600" s="131"/>
      <c r="F600" s="203" t="s">
        <v>634</v>
      </c>
      <c r="G600" s="204"/>
      <c r="H600" s="204"/>
      <c r="I600" s="204"/>
      <c r="K600" s="132">
        <v>7</v>
      </c>
      <c r="R600" s="133"/>
      <c r="T600" s="134"/>
      <c r="AB600" s="135"/>
      <c r="AT600" s="131" t="s">
        <v>146</v>
      </c>
      <c r="AU600" s="131" t="s">
        <v>95</v>
      </c>
      <c r="AV600" s="131" t="s">
        <v>95</v>
      </c>
      <c r="AW600" s="131" t="s">
        <v>102</v>
      </c>
      <c r="AX600" s="131" t="s">
        <v>80</v>
      </c>
      <c r="AY600" s="131" t="s">
        <v>139</v>
      </c>
    </row>
    <row r="601" spans="2:51" s="7" customFormat="1" ht="15.75" customHeight="1">
      <c r="B601" s="130"/>
      <c r="E601" s="131"/>
      <c r="F601" s="203" t="s">
        <v>635</v>
      </c>
      <c r="G601" s="204"/>
      <c r="H601" s="204"/>
      <c r="I601" s="204"/>
      <c r="K601" s="132">
        <v>8</v>
      </c>
      <c r="R601" s="133"/>
      <c r="T601" s="134"/>
      <c r="AB601" s="135"/>
      <c r="AT601" s="131" t="s">
        <v>146</v>
      </c>
      <c r="AU601" s="131" t="s">
        <v>95</v>
      </c>
      <c r="AV601" s="131" t="s">
        <v>95</v>
      </c>
      <c r="AW601" s="131" t="s">
        <v>102</v>
      </c>
      <c r="AX601" s="131" t="s">
        <v>80</v>
      </c>
      <c r="AY601" s="131" t="s">
        <v>139</v>
      </c>
    </row>
    <row r="602" spans="2:51" s="7" customFormat="1" ht="15.75" customHeight="1">
      <c r="B602" s="136"/>
      <c r="E602" s="137"/>
      <c r="F602" s="205" t="s">
        <v>147</v>
      </c>
      <c r="G602" s="206"/>
      <c r="H602" s="206"/>
      <c r="I602" s="206"/>
      <c r="K602" s="138">
        <v>107</v>
      </c>
      <c r="R602" s="139"/>
      <c r="T602" s="140"/>
      <c r="AB602" s="141"/>
      <c r="AT602" s="137" t="s">
        <v>146</v>
      </c>
      <c r="AU602" s="137" t="s">
        <v>95</v>
      </c>
      <c r="AV602" s="137" t="s">
        <v>144</v>
      </c>
      <c r="AW602" s="137" t="s">
        <v>102</v>
      </c>
      <c r="AX602" s="137" t="s">
        <v>21</v>
      </c>
      <c r="AY602" s="137" t="s">
        <v>139</v>
      </c>
    </row>
    <row r="603" spans="2:64" s="7" customFormat="1" ht="27" customHeight="1">
      <c r="B603" s="23"/>
      <c r="C603" s="123" t="s">
        <v>640</v>
      </c>
      <c r="D603" s="123" t="s">
        <v>140</v>
      </c>
      <c r="E603" s="124" t="s">
        <v>641</v>
      </c>
      <c r="F603" s="199" t="s">
        <v>642</v>
      </c>
      <c r="G603" s="200"/>
      <c r="H603" s="200"/>
      <c r="I603" s="200"/>
      <c r="J603" s="125" t="s">
        <v>427</v>
      </c>
      <c r="K603" s="126">
        <v>624</v>
      </c>
      <c r="L603" s="201">
        <v>50</v>
      </c>
      <c r="M603" s="200"/>
      <c r="N603" s="202">
        <f>ROUND($L$603*$K$603,2)</f>
        <v>31200</v>
      </c>
      <c r="O603" s="200"/>
      <c r="P603" s="200"/>
      <c r="Q603" s="200"/>
      <c r="R603" s="24"/>
      <c r="T603" s="127"/>
      <c r="U603" s="30" t="s">
        <v>45</v>
      </c>
      <c r="V603" s="128">
        <v>0.015</v>
      </c>
      <c r="W603" s="128">
        <f>$V$603*$K$603</f>
        <v>9.36</v>
      </c>
      <c r="X603" s="128">
        <v>0</v>
      </c>
      <c r="Y603" s="128">
        <f>$X$603*$K$603</f>
        <v>0</v>
      </c>
      <c r="Z603" s="128">
        <v>0</v>
      </c>
      <c r="AA603" s="128">
        <f>$Z$603*$K$603</f>
        <v>0</v>
      </c>
      <c r="AB603" s="129"/>
      <c r="AR603" s="7" t="s">
        <v>144</v>
      </c>
      <c r="AT603" s="7" t="s">
        <v>140</v>
      </c>
      <c r="AU603" s="7" t="s">
        <v>95</v>
      </c>
      <c r="AY603" s="7" t="s">
        <v>139</v>
      </c>
      <c r="BE603" s="82">
        <f>IF($U$603="základní",$N$603,0)</f>
        <v>31200</v>
      </c>
      <c r="BF603" s="82">
        <f>IF($U$603="snížená",$N$603,0)</f>
        <v>0</v>
      </c>
      <c r="BG603" s="82">
        <f>IF($U$603="zákl. přenesená",$N$603,0)</f>
        <v>0</v>
      </c>
      <c r="BH603" s="82">
        <f>IF($U$603="sníž. přenesená",$N$603,0)</f>
        <v>0</v>
      </c>
      <c r="BI603" s="82">
        <f>IF($U$603="nulová",$N$603,0)</f>
        <v>0</v>
      </c>
      <c r="BJ603" s="7" t="s">
        <v>21</v>
      </c>
      <c r="BK603" s="82">
        <f>ROUND($L$603*$K$603,2)</f>
        <v>31200</v>
      </c>
      <c r="BL603" s="7" t="s">
        <v>144</v>
      </c>
    </row>
    <row r="604" spans="2:51" s="7" customFormat="1" ht="15.75" customHeight="1">
      <c r="B604" s="130"/>
      <c r="E604" s="131"/>
      <c r="F604" s="203" t="s">
        <v>643</v>
      </c>
      <c r="G604" s="204"/>
      <c r="H604" s="204"/>
      <c r="I604" s="204"/>
      <c r="K604" s="132">
        <v>624</v>
      </c>
      <c r="R604" s="133"/>
      <c r="T604" s="134"/>
      <c r="AB604" s="135"/>
      <c r="AT604" s="131" t="s">
        <v>146</v>
      </c>
      <c r="AU604" s="131" t="s">
        <v>95</v>
      </c>
      <c r="AV604" s="131" t="s">
        <v>95</v>
      </c>
      <c r="AW604" s="131" t="s">
        <v>102</v>
      </c>
      <c r="AX604" s="131" t="s">
        <v>80</v>
      </c>
      <c r="AY604" s="131" t="s">
        <v>139</v>
      </c>
    </row>
    <row r="605" spans="2:51" s="7" customFormat="1" ht="15.75" customHeight="1">
      <c r="B605" s="136"/>
      <c r="E605" s="137"/>
      <c r="F605" s="205" t="s">
        <v>147</v>
      </c>
      <c r="G605" s="206"/>
      <c r="H605" s="206"/>
      <c r="I605" s="206"/>
      <c r="K605" s="138">
        <v>624</v>
      </c>
      <c r="R605" s="139"/>
      <c r="T605" s="140"/>
      <c r="AB605" s="141"/>
      <c r="AT605" s="137" t="s">
        <v>146</v>
      </c>
      <c r="AU605" s="137" t="s">
        <v>95</v>
      </c>
      <c r="AV605" s="137" t="s">
        <v>144</v>
      </c>
      <c r="AW605" s="137" t="s">
        <v>102</v>
      </c>
      <c r="AX605" s="137" t="s">
        <v>21</v>
      </c>
      <c r="AY605" s="137" t="s">
        <v>139</v>
      </c>
    </row>
    <row r="606" spans="2:64" s="7" customFormat="1" ht="27" customHeight="1">
      <c r="B606" s="23"/>
      <c r="C606" s="123" t="s">
        <v>644</v>
      </c>
      <c r="D606" s="123" t="s">
        <v>140</v>
      </c>
      <c r="E606" s="124" t="s">
        <v>645</v>
      </c>
      <c r="F606" s="199" t="s">
        <v>646</v>
      </c>
      <c r="G606" s="200"/>
      <c r="H606" s="200"/>
      <c r="I606" s="200"/>
      <c r="J606" s="125" t="s">
        <v>427</v>
      </c>
      <c r="K606" s="126">
        <v>57</v>
      </c>
      <c r="L606" s="201">
        <v>50</v>
      </c>
      <c r="M606" s="200"/>
      <c r="N606" s="202">
        <f>ROUND($L$606*$K$606,2)</f>
        <v>2850</v>
      </c>
      <c r="O606" s="200"/>
      <c r="P606" s="200"/>
      <c r="Q606" s="200"/>
      <c r="R606" s="24"/>
      <c r="T606" s="127"/>
      <c r="U606" s="30" t="s">
        <v>45</v>
      </c>
      <c r="V606" s="128">
        <v>0.018</v>
      </c>
      <c r="W606" s="128">
        <f>$V$606*$K$606</f>
        <v>1.026</v>
      </c>
      <c r="X606" s="128">
        <v>0</v>
      </c>
      <c r="Y606" s="128">
        <f>$X$606*$K$606</f>
        <v>0</v>
      </c>
      <c r="Z606" s="128">
        <v>0</v>
      </c>
      <c r="AA606" s="128">
        <f>$Z$606*$K$606</f>
        <v>0</v>
      </c>
      <c r="AB606" s="129"/>
      <c r="AR606" s="7" t="s">
        <v>144</v>
      </c>
      <c r="AT606" s="7" t="s">
        <v>140</v>
      </c>
      <c r="AU606" s="7" t="s">
        <v>95</v>
      </c>
      <c r="AY606" s="7" t="s">
        <v>139</v>
      </c>
      <c r="BE606" s="82">
        <f>IF($U$606="základní",$N$606,0)</f>
        <v>2850</v>
      </c>
      <c r="BF606" s="82">
        <f>IF($U$606="snížená",$N$606,0)</f>
        <v>0</v>
      </c>
      <c r="BG606" s="82">
        <f>IF($U$606="zákl. přenesená",$N$606,0)</f>
        <v>0</v>
      </c>
      <c r="BH606" s="82">
        <f>IF($U$606="sníž. přenesená",$N$606,0)</f>
        <v>0</v>
      </c>
      <c r="BI606" s="82">
        <f>IF($U$606="nulová",$N$606,0)</f>
        <v>0</v>
      </c>
      <c r="BJ606" s="7" t="s">
        <v>21</v>
      </c>
      <c r="BK606" s="82">
        <f>ROUND($L$606*$K$606,2)</f>
        <v>2850</v>
      </c>
      <c r="BL606" s="7" t="s">
        <v>144</v>
      </c>
    </row>
    <row r="607" spans="2:51" s="7" customFormat="1" ht="15.75" customHeight="1">
      <c r="B607" s="130"/>
      <c r="E607" s="131"/>
      <c r="F607" s="203" t="s">
        <v>647</v>
      </c>
      <c r="G607" s="204"/>
      <c r="H607" s="204"/>
      <c r="I607" s="204"/>
      <c r="K607" s="132">
        <v>57</v>
      </c>
      <c r="R607" s="133"/>
      <c r="T607" s="134"/>
      <c r="AB607" s="135"/>
      <c r="AT607" s="131" t="s">
        <v>146</v>
      </c>
      <c r="AU607" s="131" t="s">
        <v>95</v>
      </c>
      <c r="AV607" s="131" t="s">
        <v>95</v>
      </c>
      <c r="AW607" s="131" t="s">
        <v>102</v>
      </c>
      <c r="AX607" s="131" t="s">
        <v>80</v>
      </c>
      <c r="AY607" s="131" t="s">
        <v>139</v>
      </c>
    </row>
    <row r="608" spans="2:51" s="7" customFormat="1" ht="15.75" customHeight="1">
      <c r="B608" s="136"/>
      <c r="E608" s="137"/>
      <c r="F608" s="205" t="s">
        <v>147</v>
      </c>
      <c r="G608" s="206"/>
      <c r="H608" s="206"/>
      <c r="I608" s="206"/>
      <c r="K608" s="138">
        <v>57</v>
      </c>
      <c r="R608" s="139"/>
      <c r="T608" s="140"/>
      <c r="AB608" s="141"/>
      <c r="AT608" s="137" t="s">
        <v>146</v>
      </c>
      <c r="AU608" s="137" t="s">
        <v>95</v>
      </c>
      <c r="AV608" s="137" t="s">
        <v>144</v>
      </c>
      <c r="AW608" s="137" t="s">
        <v>102</v>
      </c>
      <c r="AX608" s="137" t="s">
        <v>21</v>
      </c>
      <c r="AY608" s="137" t="s">
        <v>139</v>
      </c>
    </row>
    <row r="609" spans="2:64" s="7" customFormat="1" ht="27" customHeight="1">
      <c r="B609" s="23"/>
      <c r="C609" s="123" t="s">
        <v>648</v>
      </c>
      <c r="D609" s="123" t="s">
        <v>140</v>
      </c>
      <c r="E609" s="124" t="s">
        <v>649</v>
      </c>
      <c r="F609" s="199" t="s">
        <v>650</v>
      </c>
      <c r="G609" s="200"/>
      <c r="H609" s="200"/>
      <c r="I609" s="200"/>
      <c r="J609" s="125" t="s">
        <v>165</v>
      </c>
      <c r="K609" s="126">
        <v>7634.3</v>
      </c>
      <c r="L609" s="201">
        <v>2.5</v>
      </c>
      <c r="M609" s="200"/>
      <c r="N609" s="202">
        <f>ROUND($L$609*$K$609,2)</f>
        <v>19085.75</v>
      </c>
      <c r="O609" s="200"/>
      <c r="P609" s="200"/>
      <c r="Q609" s="200"/>
      <c r="R609" s="24"/>
      <c r="T609" s="127"/>
      <c r="U609" s="30" t="s">
        <v>45</v>
      </c>
      <c r="V609" s="128">
        <v>0.002</v>
      </c>
      <c r="W609" s="128">
        <f>$V$609*$K$609</f>
        <v>15.268600000000001</v>
      </c>
      <c r="X609" s="128">
        <v>0</v>
      </c>
      <c r="Y609" s="128">
        <f>$X$609*$K$609</f>
        <v>0</v>
      </c>
      <c r="Z609" s="128">
        <v>0</v>
      </c>
      <c r="AA609" s="128">
        <f>$Z$609*$K$609</f>
        <v>0</v>
      </c>
      <c r="AB609" s="129"/>
      <c r="AR609" s="7" t="s">
        <v>144</v>
      </c>
      <c r="AT609" s="7" t="s">
        <v>140</v>
      </c>
      <c r="AU609" s="7" t="s">
        <v>95</v>
      </c>
      <c r="AY609" s="7" t="s">
        <v>139</v>
      </c>
      <c r="BE609" s="82">
        <f>IF($U$609="základní",$N$609,0)</f>
        <v>19085.75</v>
      </c>
      <c r="BF609" s="82">
        <f>IF($U$609="snížená",$N$609,0)</f>
        <v>0</v>
      </c>
      <c r="BG609" s="82">
        <f>IF($U$609="zákl. přenesená",$N$609,0)</f>
        <v>0</v>
      </c>
      <c r="BH609" s="82">
        <f>IF($U$609="sníž. přenesená",$N$609,0)</f>
        <v>0</v>
      </c>
      <c r="BI609" s="82">
        <f>IF($U$609="nulová",$N$609,0)</f>
        <v>0</v>
      </c>
      <c r="BJ609" s="7" t="s">
        <v>21</v>
      </c>
      <c r="BK609" s="82">
        <f>ROUND($L$609*$K$609,2)</f>
        <v>19085.75</v>
      </c>
      <c r="BL609" s="7" t="s">
        <v>144</v>
      </c>
    </row>
    <row r="610" spans="2:51" s="7" customFormat="1" ht="15.75" customHeight="1">
      <c r="B610" s="130"/>
      <c r="E610" s="131"/>
      <c r="F610" s="203" t="s">
        <v>170</v>
      </c>
      <c r="G610" s="204"/>
      <c r="H610" s="204"/>
      <c r="I610" s="204"/>
      <c r="K610" s="132">
        <v>7103.55</v>
      </c>
      <c r="R610" s="133"/>
      <c r="T610" s="134"/>
      <c r="AB610" s="135"/>
      <c r="AT610" s="131" t="s">
        <v>146</v>
      </c>
      <c r="AU610" s="131" t="s">
        <v>95</v>
      </c>
      <c r="AV610" s="131" t="s">
        <v>95</v>
      </c>
      <c r="AW610" s="131" t="s">
        <v>102</v>
      </c>
      <c r="AX610" s="131" t="s">
        <v>80</v>
      </c>
      <c r="AY610" s="131" t="s">
        <v>139</v>
      </c>
    </row>
    <row r="611" spans="2:51" s="7" customFormat="1" ht="15.75" customHeight="1">
      <c r="B611" s="130"/>
      <c r="E611" s="131"/>
      <c r="F611" s="203" t="s">
        <v>171</v>
      </c>
      <c r="G611" s="204"/>
      <c r="H611" s="204"/>
      <c r="I611" s="204"/>
      <c r="K611" s="132">
        <v>260</v>
      </c>
      <c r="R611" s="133"/>
      <c r="T611" s="134"/>
      <c r="AB611" s="135"/>
      <c r="AT611" s="131" t="s">
        <v>146</v>
      </c>
      <c r="AU611" s="131" t="s">
        <v>95</v>
      </c>
      <c r="AV611" s="131" t="s">
        <v>95</v>
      </c>
      <c r="AW611" s="131" t="s">
        <v>102</v>
      </c>
      <c r="AX611" s="131" t="s">
        <v>80</v>
      </c>
      <c r="AY611" s="131" t="s">
        <v>139</v>
      </c>
    </row>
    <row r="612" spans="2:51" s="7" customFormat="1" ht="15.75" customHeight="1">
      <c r="B612" s="130"/>
      <c r="E612" s="131"/>
      <c r="F612" s="203" t="s">
        <v>172</v>
      </c>
      <c r="G612" s="204"/>
      <c r="H612" s="204"/>
      <c r="I612" s="204"/>
      <c r="K612" s="132">
        <v>36</v>
      </c>
      <c r="R612" s="133"/>
      <c r="T612" s="134"/>
      <c r="AB612" s="135"/>
      <c r="AT612" s="131" t="s">
        <v>146</v>
      </c>
      <c r="AU612" s="131" t="s">
        <v>95</v>
      </c>
      <c r="AV612" s="131" t="s">
        <v>95</v>
      </c>
      <c r="AW612" s="131" t="s">
        <v>102</v>
      </c>
      <c r="AX612" s="131" t="s">
        <v>80</v>
      </c>
      <c r="AY612" s="131" t="s">
        <v>139</v>
      </c>
    </row>
    <row r="613" spans="2:51" s="7" customFormat="1" ht="15.75" customHeight="1">
      <c r="B613" s="130"/>
      <c r="E613" s="131"/>
      <c r="F613" s="203" t="s">
        <v>166</v>
      </c>
      <c r="G613" s="204"/>
      <c r="H613" s="204"/>
      <c r="I613" s="204"/>
      <c r="K613" s="132">
        <v>234.75</v>
      </c>
      <c r="R613" s="133"/>
      <c r="T613" s="134"/>
      <c r="AB613" s="135"/>
      <c r="AT613" s="131" t="s">
        <v>146</v>
      </c>
      <c r="AU613" s="131" t="s">
        <v>95</v>
      </c>
      <c r="AV613" s="131" t="s">
        <v>95</v>
      </c>
      <c r="AW613" s="131" t="s">
        <v>102</v>
      </c>
      <c r="AX613" s="131" t="s">
        <v>80</v>
      </c>
      <c r="AY613" s="131" t="s">
        <v>139</v>
      </c>
    </row>
    <row r="614" spans="2:51" s="7" customFormat="1" ht="15.75" customHeight="1">
      <c r="B614" s="136"/>
      <c r="E614" s="137"/>
      <c r="F614" s="205" t="s">
        <v>147</v>
      </c>
      <c r="G614" s="206"/>
      <c r="H614" s="206"/>
      <c r="I614" s="206"/>
      <c r="K614" s="138">
        <v>7634.3</v>
      </c>
      <c r="R614" s="139"/>
      <c r="T614" s="140"/>
      <c r="AB614" s="141"/>
      <c r="AT614" s="137" t="s">
        <v>146</v>
      </c>
      <c r="AU614" s="137" t="s">
        <v>95</v>
      </c>
      <c r="AV614" s="137" t="s">
        <v>144</v>
      </c>
      <c r="AW614" s="137" t="s">
        <v>102</v>
      </c>
      <c r="AX614" s="137" t="s">
        <v>21</v>
      </c>
      <c r="AY614" s="137" t="s">
        <v>139</v>
      </c>
    </row>
    <row r="615" spans="2:64" s="7" customFormat="1" ht="27" customHeight="1">
      <c r="B615" s="23"/>
      <c r="C615" s="123" t="s">
        <v>651</v>
      </c>
      <c r="D615" s="123" t="s">
        <v>140</v>
      </c>
      <c r="E615" s="124" t="s">
        <v>652</v>
      </c>
      <c r="F615" s="199" t="s">
        <v>653</v>
      </c>
      <c r="G615" s="200"/>
      <c r="H615" s="200"/>
      <c r="I615" s="200"/>
      <c r="J615" s="125" t="s">
        <v>143</v>
      </c>
      <c r="K615" s="126">
        <v>7</v>
      </c>
      <c r="L615" s="201">
        <v>500</v>
      </c>
      <c r="M615" s="200"/>
      <c r="N615" s="202">
        <f>ROUND($L$615*$K$615,2)</f>
        <v>3500</v>
      </c>
      <c r="O615" s="200"/>
      <c r="P615" s="200"/>
      <c r="Q615" s="200"/>
      <c r="R615" s="24"/>
      <c r="T615" s="127"/>
      <c r="U615" s="30" t="s">
        <v>45</v>
      </c>
      <c r="V615" s="128">
        <v>1.25</v>
      </c>
      <c r="W615" s="128">
        <f>$V$615*$K$615</f>
        <v>8.75</v>
      </c>
      <c r="X615" s="128">
        <v>0.00068</v>
      </c>
      <c r="Y615" s="128">
        <f>$X$615*$K$615</f>
        <v>0.00476</v>
      </c>
      <c r="Z615" s="128">
        <v>0</v>
      </c>
      <c r="AA615" s="128">
        <f>$Z$615*$K$615</f>
        <v>0</v>
      </c>
      <c r="AB615" s="129"/>
      <c r="AR615" s="7" t="s">
        <v>144</v>
      </c>
      <c r="AT615" s="7" t="s">
        <v>140</v>
      </c>
      <c r="AU615" s="7" t="s">
        <v>95</v>
      </c>
      <c r="AY615" s="7" t="s">
        <v>139</v>
      </c>
      <c r="BE615" s="82">
        <f>IF($U$615="základní",$N$615,0)</f>
        <v>3500</v>
      </c>
      <c r="BF615" s="82">
        <f>IF($U$615="snížená",$N$615,0)</f>
        <v>0</v>
      </c>
      <c r="BG615" s="82">
        <f>IF($U$615="zákl. přenesená",$N$615,0)</f>
        <v>0</v>
      </c>
      <c r="BH615" s="82">
        <f>IF($U$615="sníž. přenesená",$N$615,0)</f>
        <v>0</v>
      </c>
      <c r="BI615" s="82">
        <f>IF($U$615="nulová",$N$615,0)</f>
        <v>0</v>
      </c>
      <c r="BJ615" s="7" t="s">
        <v>21</v>
      </c>
      <c r="BK615" s="82">
        <f>ROUND($L$615*$K$615,2)</f>
        <v>3500</v>
      </c>
      <c r="BL615" s="7" t="s">
        <v>144</v>
      </c>
    </row>
    <row r="616" spans="2:51" s="7" customFormat="1" ht="15.75" customHeight="1">
      <c r="B616" s="130"/>
      <c r="E616" s="131"/>
      <c r="F616" s="203" t="s">
        <v>654</v>
      </c>
      <c r="G616" s="204"/>
      <c r="H616" s="204"/>
      <c r="I616" s="204"/>
      <c r="K616" s="132">
        <v>7</v>
      </c>
      <c r="R616" s="133"/>
      <c r="T616" s="134"/>
      <c r="AB616" s="135"/>
      <c r="AT616" s="131" t="s">
        <v>146</v>
      </c>
      <c r="AU616" s="131" t="s">
        <v>95</v>
      </c>
      <c r="AV616" s="131" t="s">
        <v>95</v>
      </c>
      <c r="AW616" s="131" t="s">
        <v>102</v>
      </c>
      <c r="AX616" s="131" t="s">
        <v>80</v>
      </c>
      <c r="AY616" s="131" t="s">
        <v>139</v>
      </c>
    </row>
    <row r="617" spans="2:51" s="7" customFormat="1" ht="15.75" customHeight="1">
      <c r="B617" s="136"/>
      <c r="E617" s="137"/>
      <c r="F617" s="205" t="s">
        <v>147</v>
      </c>
      <c r="G617" s="206"/>
      <c r="H617" s="206"/>
      <c r="I617" s="206"/>
      <c r="K617" s="138">
        <v>7</v>
      </c>
      <c r="R617" s="139"/>
      <c r="T617" s="140"/>
      <c r="AB617" s="141"/>
      <c r="AT617" s="137" t="s">
        <v>146</v>
      </c>
      <c r="AU617" s="137" t="s">
        <v>95</v>
      </c>
      <c r="AV617" s="137" t="s">
        <v>144</v>
      </c>
      <c r="AW617" s="137" t="s">
        <v>102</v>
      </c>
      <c r="AX617" s="137" t="s">
        <v>21</v>
      </c>
      <c r="AY617" s="137" t="s">
        <v>139</v>
      </c>
    </row>
    <row r="618" spans="2:64" s="7" customFormat="1" ht="15.75" customHeight="1">
      <c r="B618" s="23"/>
      <c r="C618" s="123" t="s">
        <v>655</v>
      </c>
      <c r="D618" s="123" t="s">
        <v>140</v>
      </c>
      <c r="E618" s="124" t="s">
        <v>656</v>
      </c>
      <c r="F618" s="199" t="s">
        <v>657</v>
      </c>
      <c r="G618" s="200"/>
      <c r="H618" s="200"/>
      <c r="I618" s="200"/>
      <c r="J618" s="125" t="s">
        <v>176</v>
      </c>
      <c r="K618" s="126">
        <v>9</v>
      </c>
      <c r="L618" s="201">
        <v>1500</v>
      </c>
      <c r="M618" s="200"/>
      <c r="N618" s="202">
        <f>ROUND($L$618*$K$618,2)</f>
        <v>13500</v>
      </c>
      <c r="O618" s="200"/>
      <c r="P618" s="200"/>
      <c r="Q618" s="200"/>
      <c r="R618" s="24"/>
      <c r="T618" s="127"/>
      <c r="U618" s="30" t="s">
        <v>45</v>
      </c>
      <c r="V618" s="128">
        <v>1.824</v>
      </c>
      <c r="W618" s="128">
        <f>$V$618*$K$618</f>
        <v>16.416</v>
      </c>
      <c r="X618" s="128">
        <v>0</v>
      </c>
      <c r="Y618" s="128">
        <f>$X$618*$K$618</f>
        <v>0</v>
      </c>
      <c r="Z618" s="128">
        <v>2.5</v>
      </c>
      <c r="AA618" s="128">
        <f>$Z$618*$K$618</f>
        <v>22.5</v>
      </c>
      <c r="AB618" s="129"/>
      <c r="AR618" s="7" t="s">
        <v>144</v>
      </c>
      <c r="AT618" s="7" t="s">
        <v>140</v>
      </c>
      <c r="AU618" s="7" t="s">
        <v>95</v>
      </c>
      <c r="AY618" s="7" t="s">
        <v>139</v>
      </c>
      <c r="BE618" s="82">
        <f>IF($U$618="základní",$N$618,0)</f>
        <v>13500</v>
      </c>
      <c r="BF618" s="82">
        <f>IF($U$618="snížená",$N$618,0)</f>
        <v>0</v>
      </c>
      <c r="BG618" s="82">
        <f>IF($U$618="zákl. přenesená",$N$618,0)</f>
        <v>0</v>
      </c>
      <c r="BH618" s="82">
        <f>IF($U$618="sníž. přenesená",$N$618,0)</f>
        <v>0</v>
      </c>
      <c r="BI618" s="82">
        <f>IF($U$618="nulová",$N$618,0)</f>
        <v>0</v>
      </c>
      <c r="BJ618" s="7" t="s">
        <v>21</v>
      </c>
      <c r="BK618" s="82">
        <f>ROUND($L$618*$K$618,2)</f>
        <v>13500</v>
      </c>
      <c r="BL618" s="7" t="s">
        <v>144</v>
      </c>
    </row>
    <row r="619" spans="2:51" s="7" customFormat="1" ht="27" customHeight="1">
      <c r="B619" s="130"/>
      <c r="E619" s="131"/>
      <c r="F619" s="203" t="s">
        <v>658</v>
      </c>
      <c r="G619" s="204"/>
      <c r="H619" s="204"/>
      <c r="I619" s="204"/>
      <c r="K619" s="132">
        <v>9</v>
      </c>
      <c r="R619" s="133"/>
      <c r="T619" s="134"/>
      <c r="AB619" s="135"/>
      <c r="AT619" s="131" t="s">
        <v>146</v>
      </c>
      <c r="AU619" s="131" t="s">
        <v>95</v>
      </c>
      <c r="AV619" s="131" t="s">
        <v>95</v>
      </c>
      <c r="AW619" s="131" t="s">
        <v>102</v>
      </c>
      <c r="AX619" s="131" t="s">
        <v>80</v>
      </c>
      <c r="AY619" s="131" t="s">
        <v>139</v>
      </c>
    </row>
    <row r="620" spans="2:51" s="7" customFormat="1" ht="15.75" customHeight="1">
      <c r="B620" s="136"/>
      <c r="E620" s="137"/>
      <c r="F620" s="205" t="s">
        <v>147</v>
      </c>
      <c r="G620" s="206"/>
      <c r="H620" s="206"/>
      <c r="I620" s="206"/>
      <c r="K620" s="138">
        <v>9</v>
      </c>
      <c r="R620" s="139"/>
      <c r="T620" s="140"/>
      <c r="AB620" s="141"/>
      <c r="AT620" s="137" t="s">
        <v>146</v>
      </c>
      <c r="AU620" s="137" t="s">
        <v>95</v>
      </c>
      <c r="AV620" s="137" t="s">
        <v>144</v>
      </c>
      <c r="AW620" s="137" t="s">
        <v>102</v>
      </c>
      <c r="AX620" s="137" t="s">
        <v>21</v>
      </c>
      <c r="AY620" s="137" t="s">
        <v>139</v>
      </c>
    </row>
    <row r="621" spans="2:64" s="7" customFormat="1" ht="15.75" customHeight="1">
      <c r="B621" s="23"/>
      <c r="C621" s="123" t="s">
        <v>659</v>
      </c>
      <c r="D621" s="123" t="s">
        <v>140</v>
      </c>
      <c r="E621" s="124" t="s">
        <v>660</v>
      </c>
      <c r="F621" s="199" t="s">
        <v>661</v>
      </c>
      <c r="G621" s="200"/>
      <c r="H621" s="200"/>
      <c r="I621" s="200"/>
      <c r="J621" s="125" t="s">
        <v>176</v>
      </c>
      <c r="K621" s="126">
        <v>16.642</v>
      </c>
      <c r="L621" s="201">
        <v>1500</v>
      </c>
      <c r="M621" s="200"/>
      <c r="N621" s="202">
        <f>ROUND($L$621*$K$621,2)</f>
        <v>24963</v>
      </c>
      <c r="O621" s="200"/>
      <c r="P621" s="200"/>
      <c r="Q621" s="200"/>
      <c r="R621" s="24"/>
      <c r="T621" s="127"/>
      <c r="U621" s="30" t="s">
        <v>45</v>
      </c>
      <c r="V621" s="128">
        <v>5.236</v>
      </c>
      <c r="W621" s="128">
        <f>$V$621*$K$621</f>
        <v>87.13751199999999</v>
      </c>
      <c r="X621" s="128">
        <v>0.12</v>
      </c>
      <c r="Y621" s="128">
        <f>$X$621*$K$621</f>
        <v>1.99704</v>
      </c>
      <c r="Z621" s="128">
        <v>2.2</v>
      </c>
      <c r="AA621" s="128">
        <f>$Z$621*$K$621</f>
        <v>36.6124</v>
      </c>
      <c r="AB621" s="129"/>
      <c r="AR621" s="7" t="s">
        <v>144</v>
      </c>
      <c r="AT621" s="7" t="s">
        <v>140</v>
      </c>
      <c r="AU621" s="7" t="s">
        <v>95</v>
      </c>
      <c r="AY621" s="7" t="s">
        <v>139</v>
      </c>
      <c r="BE621" s="82">
        <f>IF($U$621="základní",$N$621,0)</f>
        <v>24963</v>
      </c>
      <c r="BF621" s="82">
        <f>IF($U$621="snížená",$N$621,0)</f>
        <v>0</v>
      </c>
      <c r="BG621" s="82">
        <f>IF($U$621="zákl. přenesená",$N$621,0)</f>
        <v>0</v>
      </c>
      <c r="BH621" s="82">
        <f>IF($U$621="sníž. přenesená",$N$621,0)</f>
        <v>0</v>
      </c>
      <c r="BI621" s="82">
        <f>IF($U$621="nulová",$N$621,0)</f>
        <v>0</v>
      </c>
      <c r="BJ621" s="7" t="s">
        <v>21</v>
      </c>
      <c r="BK621" s="82">
        <f>ROUND($L$621*$K$621,2)</f>
        <v>24963</v>
      </c>
      <c r="BL621" s="7" t="s">
        <v>144</v>
      </c>
    </row>
    <row r="622" spans="2:51" s="7" customFormat="1" ht="51" customHeight="1">
      <c r="B622" s="130"/>
      <c r="E622" s="131"/>
      <c r="F622" s="203" t="s">
        <v>662</v>
      </c>
      <c r="G622" s="204"/>
      <c r="H622" s="204"/>
      <c r="I622" s="204"/>
      <c r="K622" s="132">
        <v>16.642</v>
      </c>
      <c r="R622" s="133"/>
      <c r="T622" s="134"/>
      <c r="AB622" s="135"/>
      <c r="AT622" s="131" t="s">
        <v>146</v>
      </c>
      <c r="AU622" s="131" t="s">
        <v>95</v>
      </c>
      <c r="AV622" s="131" t="s">
        <v>95</v>
      </c>
      <c r="AW622" s="131" t="s">
        <v>102</v>
      </c>
      <c r="AX622" s="131" t="s">
        <v>80</v>
      </c>
      <c r="AY622" s="131" t="s">
        <v>139</v>
      </c>
    </row>
    <row r="623" spans="2:51" s="7" customFormat="1" ht="15.75" customHeight="1">
      <c r="B623" s="136"/>
      <c r="E623" s="137"/>
      <c r="F623" s="205" t="s">
        <v>147</v>
      </c>
      <c r="G623" s="206"/>
      <c r="H623" s="206"/>
      <c r="I623" s="206"/>
      <c r="K623" s="138">
        <v>16.642</v>
      </c>
      <c r="R623" s="139"/>
      <c r="T623" s="140"/>
      <c r="AB623" s="141"/>
      <c r="AT623" s="137" t="s">
        <v>146</v>
      </c>
      <c r="AU623" s="137" t="s">
        <v>95</v>
      </c>
      <c r="AV623" s="137" t="s">
        <v>144</v>
      </c>
      <c r="AW623" s="137" t="s">
        <v>102</v>
      </c>
      <c r="AX623" s="137" t="s">
        <v>21</v>
      </c>
      <c r="AY623" s="137" t="s">
        <v>139</v>
      </c>
    </row>
    <row r="624" spans="2:64" s="7" customFormat="1" ht="15.75" customHeight="1">
      <c r="B624" s="23"/>
      <c r="C624" s="123" t="s">
        <v>663</v>
      </c>
      <c r="D624" s="123" t="s">
        <v>140</v>
      </c>
      <c r="E624" s="124" t="s">
        <v>664</v>
      </c>
      <c r="F624" s="199" t="s">
        <v>665</v>
      </c>
      <c r="G624" s="200"/>
      <c r="H624" s="200"/>
      <c r="I624" s="200"/>
      <c r="J624" s="125" t="s">
        <v>176</v>
      </c>
      <c r="K624" s="126">
        <v>11.91</v>
      </c>
      <c r="L624" s="201">
        <v>1500</v>
      </c>
      <c r="M624" s="200"/>
      <c r="N624" s="202">
        <f>ROUND($L$624*$K$624,2)</f>
        <v>17865</v>
      </c>
      <c r="O624" s="200"/>
      <c r="P624" s="200"/>
      <c r="Q624" s="200"/>
      <c r="R624" s="24"/>
      <c r="T624" s="127"/>
      <c r="U624" s="30" t="s">
        <v>45</v>
      </c>
      <c r="V624" s="128">
        <v>2.976</v>
      </c>
      <c r="W624" s="128">
        <f>$V$624*$K$624</f>
        <v>35.444160000000004</v>
      </c>
      <c r="X624" s="128">
        <v>0.12</v>
      </c>
      <c r="Y624" s="128">
        <f>$X$624*$K$624</f>
        <v>1.4292</v>
      </c>
      <c r="Z624" s="128">
        <v>2.49</v>
      </c>
      <c r="AA624" s="128">
        <f>$Z$624*$K$624</f>
        <v>29.655900000000003</v>
      </c>
      <c r="AB624" s="129"/>
      <c r="AR624" s="7" t="s">
        <v>144</v>
      </c>
      <c r="AT624" s="7" t="s">
        <v>140</v>
      </c>
      <c r="AU624" s="7" t="s">
        <v>95</v>
      </c>
      <c r="AY624" s="7" t="s">
        <v>139</v>
      </c>
      <c r="BE624" s="82">
        <f>IF($U$624="základní",$N$624,0)</f>
        <v>17865</v>
      </c>
      <c r="BF624" s="82">
        <f>IF($U$624="snížená",$N$624,0)</f>
        <v>0</v>
      </c>
      <c r="BG624" s="82">
        <f>IF($U$624="zákl. přenesená",$N$624,0)</f>
        <v>0</v>
      </c>
      <c r="BH624" s="82">
        <f>IF($U$624="sníž. přenesená",$N$624,0)</f>
        <v>0</v>
      </c>
      <c r="BI624" s="82">
        <f>IF($U$624="nulová",$N$624,0)</f>
        <v>0</v>
      </c>
      <c r="BJ624" s="7" t="s">
        <v>21</v>
      </c>
      <c r="BK624" s="82">
        <f>ROUND($L$624*$K$624,2)</f>
        <v>17865</v>
      </c>
      <c r="BL624" s="7" t="s">
        <v>144</v>
      </c>
    </row>
    <row r="625" spans="2:51" s="7" customFormat="1" ht="15.75" customHeight="1">
      <c r="B625" s="130"/>
      <c r="E625" s="131"/>
      <c r="F625" s="203" t="s">
        <v>666</v>
      </c>
      <c r="G625" s="204"/>
      <c r="H625" s="204"/>
      <c r="I625" s="204"/>
      <c r="K625" s="132">
        <v>11.91</v>
      </c>
      <c r="R625" s="133"/>
      <c r="T625" s="134"/>
      <c r="AB625" s="135"/>
      <c r="AT625" s="131" t="s">
        <v>146</v>
      </c>
      <c r="AU625" s="131" t="s">
        <v>95</v>
      </c>
      <c r="AV625" s="131" t="s">
        <v>95</v>
      </c>
      <c r="AW625" s="131" t="s">
        <v>102</v>
      </c>
      <c r="AX625" s="131" t="s">
        <v>80</v>
      </c>
      <c r="AY625" s="131" t="s">
        <v>139</v>
      </c>
    </row>
    <row r="626" spans="2:51" s="7" customFormat="1" ht="15.75" customHeight="1">
      <c r="B626" s="136"/>
      <c r="E626" s="137"/>
      <c r="F626" s="205" t="s">
        <v>147</v>
      </c>
      <c r="G626" s="206"/>
      <c r="H626" s="206"/>
      <c r="I626" s="206"/>
      <c r="K626" s="138">
        <v>11.91</v>
      </c>
      <c r="R626" s="139"/>
      <c r="T626" s="140"/>
      <c r="AB626" s="141"/>
      <c r="AT626" s="137" t="s">
        <v>146</v>
      </c>
      <c r="AU626" s="137" t="s">
        <v>95</v>
      </c>
      <c r="AV626" s="137" t="s">
        <v>144</v>
      </c>
      <c r="AW626" s="137" t="s">
        <v>102</v>
      </c>
      <c r="AX626" s="137" t="s">
        <v>21</v>
      </c>
      <c r="AY626" s="137" t="s">
        <v>139</v>
      </c>
    </row>
    <row r="627" spans="2:64" s="7" customFormat="1" ht="15.75" customHeight="1">
      <c r="B627" s="23"/>
      <c r="C627" s="123" t="s">
        <v>667</v>
      </c>
      <c r="D627" s="123" t="s">
        <v>140</v>
      </c>
      <c r="E627" s="124" t="s">
        <v>668</v>
      </c>
      <c r="F627" s="199" t="s">
        <v>669</v>
      </c>
      <c r="G627" s="200"/>
      <c r="H627" s="200"/>
      <c r="I627" s="200"/>
      <c r="J627" s="125" t="s">
        <v>176</v>
      </c>
      <c r="K627" s="126">
        <v>1.08</v>
      </c>
      <c r="L627" s="201">
        <v>1500</v>
      </c>
      <c r="M627" s="200"/>
      <c r="N627" s="202">
        <f>ROUND($L$627*$K$627,2)</f>
        <v>1620</v>
      </c>
      <c r="O627" s="200"/>
      <c r="P627" s="200"/>
      <c r="Q627" s="200"/>
      <c r="R627" s="24"/>
      <c r="T627" s="127"/>
      <c r="U627" s="30" t="s">
        <v>45</v>
      </c>
      <c r="V627" s="128">
        <v>5.236</v>
      </c>
      <c r="W627" s="128">
        <f>$V$627*$K$627</f>
        <v>5.65488</v>
      </c>
      <c r="X627" s="128">
        <v>0.12</v>
      </c>
      <c r="Y627" s="128">
        <f>$X$627*$K$627</f>
        <v>0.1296</v>
      </c>
      <c r="Z627" s="128">
        <v>2.2</v>
      </c>
      <c r="AA627" s="128">
        <f>$Z$627*$K$627</f>
        <v>2.3760000000000003</v>
      </c>
      <c r="AB627" s="129"/>
      <c r="AR627" s="7" t="s">
        <v>144</v>
      </c>
      <c r="AT627" s="7" t="s">
        <v>140</v>
      </c>
      <c r="AU627" s="7" t="s">
        <v>95</v>
      </c>
      <c r="AY627" s="7" t="s">
        <v>139</v>
      </c>
      <c r="BE627" s="82">
        <f>IF($U$627="základní",$N$627,0)</f>
        <v>1620</v>
      </c>
      <c r="BF627" s="82">
        <f>IF($U$627="snížená",$N$627,0)</f>
        <v>0</v>
      </c>
      <c r="BG627" s="82">
        <f>IF($U$627="zákl. přenesená",$N$627,0)</f>
        <v>0</v>
      </c>
      <c r="BH627" s="82">
        <f>IF($U$627="sníž. přenesená",$N$627,0)</f>
        <v>0</v>
      </c>
      <c r="BI627" s="82">
        <f>IF($U$627="nulová",$N$627,0)</f>
        <v>0</v>
      </c>
      <c r="BJ627" s="7" t="s">
        <v>21</v>
      </c>
      <c r="BK627" s="82">
        <f>ROUND($L$627*$K$627,2)</f>
        <v>1620</v>
      </c>
      <c r="BL627" s="7" t="s">
        <v>144</v>
      </c>
    </row>
    <row r="628" spans="2:51" s="7" customFormat="1" ht="15.75" customHeight="1">
      <c r="B628" s="130"/>
      <c r="E628" s="131"/>
      <c r="F628" s="203" t="s">
        <v>670</v>
      </c>
      <c r="G628" s="204"/>
      <c r="H628" s="204"/>
      <c r="I628" s="204"/>
      <c r="K628" s="132">
        <v>1.08</v>
      </c>
      <c r="R628" s="133"/>
      <c r="T628" s="134"/>
      <c r="AB628" s="135"/>
      <c r="AT628" s="131" t="s">
        <v>146</v>
      </c>
      <c r="AU628" s="131" t="s">
        <v>95</v>
      </c>
      <c r="AV628" s="131" t="s">
        <v>95</v>
      </c>
      <c r="AW628" s="131" t="s">
        <v>102</v>
      </c>
      <c r="AX628" s="131" t="s">
        <v>80</v>
      </c>
      <c r="AY628" s="131" t="s">
        <v>139</v>
      </c>
    </row>
    <row r="629" spans="2:51" s="7" customFormat="1" ht="15.75" customHeight="1">
      <c r="B629" s="136"/>
      <c r="E629" s="137"/>
      <c r="F629" s="205" t="s">
        <v>147</v>
      </c>
      <c r="G629" s="206"/>
      <c r="H629" s="206"/>
      <c r="I629" s="206"/>
      <c r="K629" s="138">
        <v>1.08</v>
      </c>
      <c r="R629" s="139"/>
      <c r="T629" s="140"/>
      <c r="AB629" s="141"/>
      <c r="AT629" s="137" t="s">
        <v>146</v>
      </c>
      <c r="AU629" s="137" t="s">
        <v>95</v>
      </c>
      <c r="AV629" s="137" t="s">
        <v>144</v>
      </c>
      <c r="AW629" s="137" t="s">
        <v>102</v>
      </c>
      <c r="AX629" s="137" t="s">
        <v>21</v>
      </c>
      <c r="AY629" s="137" t="s">
        <v>139</v>
      </c>
    </row>
    <row r="630" spans="2:64" s="7" customFormat="1" ht="15.75" customHeight="1">
      <c r="B630" s="23"/>
      <c r="C630" s="123" t="s">
        <v>671</v>
      </c>
      <c r="D630" s="123" t="s">
        <v>140</v>
      </c>
      <c r="E630" s="124" t="s">
        <v>672</v>
      </c>
      <c r="F630" s="199" t="s">
        <v>673</v>
      </c>
      <c r="G630" s="200"/>
      <c r="H630" s="200"/>
      <c r="I630" s="200"/>
      <c r="J630" s="125" t="s">
        <v>427</v>
      </c>
      <c r="K630" s="126">
        <v>72</v>
      </c>
      <c r="L630" s="201">
        <v>350</v>
      </c>
      <c r="M630" s="200"/>
      <c r="N630" s="202">
        <f>ROUND($L$630*$K$630,2)</f>
        <v>25200</v>
      </c>
      <c r="O630" s="200"/>
      <c r="P630" s="200"/>
      <c r="Q630" s="200"/>
      <c r="R630" s="24"/>
      <c r="T630" s="127"/>
      <c r="U630" s="30" t="s">
        <v>45</v>
      </c>
      <c r="V630" s="128">
        <v>3.446</v>
      </c>
      <c r="W630" s="128">
        <f>$V$630*$K$630</f>
        <v>248.11200000000002</v>
      </c>
      <c r="X630" s="128">
        <v>0</v>
      </c>
      <c r="Y630" s="128">
        <f>$X$630*$K$630</f>
        <v>0</v>
      </c>
      <c r="Z630" s="128">
        <v>0.98</v>
      </c>
      <c r="AA630" s="128">
        <f>$Z$630*$K$630</f>
        <v>70.56</v>
      </c>
      <c r="AB630" s="129"/>
      <c r="AR630" s="7" t="s">
        <v>144</v>
      </c>
      <c r="AT630" s="7" t="s">
        <v>140</v>
      </c>
      <c r="AU630" s="7" t="s">
        <v>95</v>
      </c>
      <c r="AY630" s="7" t="s">
        <v>139</v>
      </c>
      <c r="BE630" s="82">
        <f>IF($U$630="základní",$N$630,0)</f>
        <v>25200</v>
      </c>
      <c r="BF630" s="82">
        <f>IF($U$630="snížená",$N$630,0)</f>
        <v>0</v>
      </c>
      <c r="BG630" s="82">
        <f>IF($U$630="zákl. přenesená",$N$630,0)</f>
        <v>0</v>
      </c>
      <c r="BH630" s="82">
        <f>IF($U$630="sníž. přenesená",$N$630,0)</f>
        <v>0</v>
      </c>
      <c r="BI630" s="82">
        <f>IF($U$630="nulová",$N$630,0)</f>
        <v>0</v>
      </c>
      <c r="BJ630" s="7" t="s">
        <v>21</v>
      </c>
      <c r="BK630" s="82">
        <f>ROUND($L$630*$K$630,2)</f>
        <v>25200</v>
      </c>
      <c r="BL630" s="7" t="s">
        <v>144</v>
      </c>
    </row>
    <row r="631" spans="2:51" s="7" customFormat="1" ht="27" customHeight="1">
      <c r="B631" s="130"/>
      <c r="E631" s="131"/>
      <c r="F631" s="203" t="s">
        <v>674</v>
      </c>
      <c r="G631" s="204"/>
      <c r="H631" s="204"/>
      <c r="I631" s="204"/>
      <c r="K631" s="132">
        <v>72</v>
      </c>
      <c r="R631" s="133"/>
      <c r="T631" s="134"/>
      <c r="AB631" s="135"/>
      <c r="AT631" s="131" t="s">
        <v>146</v>
      </c>
      <c r="AU631" s="131" t="s">
        <v>95</v>
      </c>
      <c r="AV631" s="131" t="s">
        <v>95</v>
      </c>
      <c r="AW631" s="131" t="s">
        <v>102</v>
      </c>
      <c r="AX631" s="131" t="s">
        <v>80</v>
      </c>
      <c r="AY631" s="131" t="s">
        <v>139</v>
      </c>
    </row>
    <row r="632" spans="2:51" s="7" customFormat="1" ht="15.75" customHeight="1">
      <c r="B632" s="136"/>
      <c r="E632" s="137"/>
      <c r="F632" s="205" t="s">
        <v>147</v>
      </c>
      <c r="G632" s="206"/>
      <c r="H632" s="206"/>
      <c r="I632" s="206"/>
      <c r="K632" s="138">
        <v>72</v>
      </c>
      <c r="R632" s="139"/>
      <c r="T632" s="140"/>
      <c r="AB632" s="141"/>
      <c r="AT632" s="137" t="s">
        <v>146</v>
      </c>
      <c r="AU632" s="137" t="s">
        <v>95</v>
      </c>
      <c r="AV632" s="137" t="s">
        <v>144</v>
      </c>
      <c r="AW632" s="137" t="s">
        <v>102</v>
      </c>
      <c r="AX632" s="137" t="s">
        <v>21</v>
      </c>
      <c r="AY632" s="137" t="s">
        <v>139</v>
      </c>
    </row>
    <row r="633" spans="2:63" s="113" customFormat="1" ht="30.75" customHeight="1">
      <c r="B633" s="114"/>
      <c r="D633" s="122" t="s">
        <v>109</v>
      </c>
      <c r="N633" s="212">
        <f>$BK$633</f>
        <v>79208.52</v>
      </c>
      <c r="O633" s="213"/>
      <c r="P633" s="213"/>
      <c r="Q633" s="213"/>
      <c r="R633" s="117"/>
      <c r="T633" s="118"/>
      <c r="W633" s="119">
        <f>SUM($W$634:$W$635)</f>
        <v>427.726008</v>
      </c>
      <c r="Y633" s="119">
        <f>SUM($Y$634:$Y$635)</f>
        <v>0</v>
      </c>
      <c r="AA633" s="119">
        <f>SUM($AA$634:$AA$635)</f>
        <v>0</v>
      </c>
      <c r="AB633" s="120"/>
      <c r="AR633" s="116" t="s">
        <v>21</v>
      </c>
      <c r="AT633" s="116" t="s">
        <v>79</v>
      </c>
      <c r="AU633" s="116" t="s">
        <v>21</v>
      </c>
      <c r="AY633" s="116" t="s">
        <v>139</v>
      </c>
      <c r="BK633" s="121">
        <f>SUM($BK$634:$BK$635)</f>
        <v>79208.52</v>
      </c>
    </row>
    <row r="634" spans="2:64" s="7" customFormat="1" ht="39" customHeight="1">
      <c r="B634" s="23"/>
      <c r="C634" s="123" t="s">
        <v>675</v>
      </c>
      <c r="D634" s="123" t="s">
        <v>140</v>
      </c>
      <c r="E634" s="124" t="s">
        <v>676</v>
      </c>
      <c r="F634" s="199" t="s">
        <v>677</v>
      </c>
      <c r="G634" s="200"/>
      <c r="H634" s="200"/>
      <c r="I634" s="200"/>
      <c r="J634" s="125" t="s">
        <v>361</v>
      </c>
      <c r="K634" s="126">
        <v>1980.213</v>
      </c>
      <c r="L634" s="201">
        <v>20</v>
      </c>
      <c r="M634" s="200"/>
      <c r="N634" s="202">
        <f>ROUND($L$634*$K$634,2)</f>
        <v>39604.26</v>
      </c>
      <c r="O634" s="200"/>
      <c r="P634" s="200"/>
      <c r="Q634" s="200"/>
      <c r="R634" s="24"/>
      <c r="T634" s="127"/>
      <c r="U634" s="30" t="s">
        <v>45</v>
      </c>
      <c r="V634" s="128">
        <v>0.08</v>
      </c>
      <c r="W634" s="128">
        <f>$V$634*$K$634</f>
        <v>158.41704000000001</v>
      </c>
      <c r="X634" s="128">
        <v>0</v>
      </c>
      <c r="Y634" s="128">
        <f>$X$634*$K$634</f>
        <v>0</v>
      </c>
      <c r="Z634" s="128">
        <v>0</v>
      </c>
      <c r="AA634" s="128">
        <f>$Z$634*$K$634</f>
        <v>0</v>
      </c>
      <c r="AB634" s="129"/>
      <c r="AR634" s="7" t="s">
        <v>144</v>
      </c>
      <c r="AT634" s="7" t="s">
        <v>140</v>
      </c>
      <c r="AU634" s="7" t="s">
        <v>95</v>
      </c>
      <c r="AY634" s="7" t="s">
        <v>139</v>
      </c>
      <c r="BE634" s="82">
        <f>IF($U$634="základní",$N$634,0)</f>
        <v>39604.26</v>
      </c>
      <c r="BF634" s="82">
        <f>IF($U$634="snížená",$N$634,0)</f>
        <v>0</v>
      </c>
      <c r="BG634" s="82">
        <f>IF($U$634="zákl. přenesená",$N$634,0)</f>
        <v>0</v>
      </c>
      <c r="BH634" s="82">
        <f>IF($U$634="sníž. přenesená",$N$634,0)</f>
        <v>0</v>
      </c>
      <c r="BI634" s="82">
        <f>IF($U$634="nulová",$N$634,0)</f>
        <v>0</v>
      </c>
      <c r="BJ634" s="7" t="s">
        <v>21</v>
      </c>
      <c r="BK634" s="82">
        <f>ROUND($L$634*$K$634,2)</f>
        <v>39604.26</v>
      </c>
      <c r="BL634" s="7" t="s">
        <v>144</v>
      </c>
    </row>
    <row r="635" spans="2:64" s="7" customFormat="1" ht="15.75" customHeight="1">
      <c r="B635" s="23"/>
      <c r="C635" s="123" t="s">
        <v>678</v>
      </c>
      <c r="D635" s="123" t="s">
        <v>140</v>
      </c>
      <c r="E635" s="124" t="s">
        <v>679</v>
      </c>
      <c r="F635" s="199" t="s">
        <v>680</v>
      </c>
      <c r="G635" s="200"/>
      <c r="H635" s="200"/>
      <c r="I635" s="200"/>
      <c r="J635" s="125" t="s">
        <v>361</v>
      </c>
      <c r="K635" s="126">
        <v>1980.213</v>
      </c>
      <c r="L635" s="201">
        <v>20</v>
      </c>
      <c r="M635" s="200"/>
      <c r="N635" s="202">
        <f>ROUND($L$635*$K$635,2)</f>
        <v>39604.26</v>
      </c>
      <c r="O635" s="200"/>
      <c r="P635" s="200"/>
      <c r="Q635" s="200"/>
      <c r="R635" s="24"/>
      <c r="T635" s="127"/>
      <c r="U635" s="30" t="s">
        <v>45</v>
      </c>
      <c r="V635" s="128">
        <v>0.136</v>
      </c>
      <c r="W635" s="128">
        <f>$V$635*$K$635</f>
        <v>269.308968</v>
      </c>
      <c r="X635" s="128">
        <v>0</v>
      </c>
      <c r="Y635" s="128">
        <f>$X$635*$K$635</f>
        <v>0</v>
      </c>
      <c r="Z635" s="128">
        <v>0</v>
      </c>
      <c r="AA635" s="128">
        <f>$Z$635*$K$635</f>
        <v>0</v>
      </c>
      <c r="AB635" s="129"/>
      <c r="AR635" s="7" t="s">
        <v>144</v>
      </c>
      <c r="AT635" s="7" t="s">
        <v>140</v>
      </c>
      <c r="AU635" s="7" t="s">
        <v>95</v>
      </c>
      <c r="AY635" s="7" t="s">
        <v>139</v>
      </c>
      <c r="BE635" s="82">
        <f>IF($U$635="základní",$N$635,0)</f>
        <v>39604.26</v>
      </c>
      <c r="BF635" s="82">
        <f>IF($U$635="snížená",$N$635,0)</f>
        <v>0</v>
      </c>
      <c r="BG635" s="82">
        <f>IF($U$635="zákl. přenesená",$N$635,0)</f>
        <v>0</v>
      </c>
      <c r="BH635" s="82">
        <f>IF($U$635="sníž. přenesená",$N$635,0)</f>
        <v>0</v>
      </c>
      <c r="BI635" s="82">
        <f>IF($U$635="nulová",$N$635,0)</f>
        <v>0</v>
      </c>
      <c r="BJ635" s="7" t="s">
        <v>21</v>
      </c>
      <c r="BK635" s="82">
        <f>ROUND($L$635*$K$635,2)</f>
        <v>39604.26</v>
      </c>
      <c r="BL635" s="7" t="s">
        <v>144</v>
      </c>
    </row>
    <row r="636" spans="2:63" s="113" customFormat="1" ht="37.5" customHeight="1">
      <c r="B636" s="114"/>
      <c r="D636" s="115" t="s">
        <v>110</v>
      </c>
      <c r="N636" s="195">
        <f>$BK$636</f>
        <v>55000</v>
      </c>
      <c r="O636" s="213"/>
      <c r="P636" s="213"/>
      <c r="Q636" s="213"/>
      <c r="R636" s="117"/>
      <c r="T636" s="118"/>
      <c r="W636" s="119">
        <f>$W$637+$W$639</f>
        <v>0</v>
      </c>
      <c r="Y636" s="119">
        <f>$Y$637+$Y$639</f>
        <v>0</v>
      </c>
      <c r="AA636" s="119">
        <f>$AA$637+$AA$639</f>
        <v>0</v>
      </c>
      <c r="AB636" s="120"/>
      <c r="AR636" s="116" t="s">
        <v>158</v>
      </c>
      <c r="AT636" s="116" t="s">
        <v>79</v>
      </c>
      <c r="AU636" s="116" t="s">
        <v>80</v>
      </c>
      <c r="AY636" s="116" t="s">
        <v>139</v>
      </c>
      <c r="BK636" s="121">
        <f>$BK$637+$BK$639</f>
        <v>55000</v>
      </c>
    </row>
    <row r="637" spans="2:63" s="113" customFormat="1" ht="21" customHeight="1">
      <c r="B637" s="114"/>
      <c r="D637" s="122" t="s">
        <v>111</v>
      </c>
      <c r="N637" s="212">
        <f>$BK$637</f>
        <v>35000</v>
      </c>
      <c r="O637" s="213"/>
      <c r="P637" s="213"/>
      <c r="Q637" s="213"/>
      <c r="R637" s="117"/>
      <c r="T637" s="118"/>
      <c r="W637" s="119">
        <f>$W$638</f>
        <v>0</v>
      </c>
      <c r="Y637" s="119">
        <f>$Y$638</f>
        <v>0</v>
      </c>
      <c r="AA637" s="119">
        <f>$AA$638</f>
        <v>0</v>
      </c>
      <c r="AB637" s="120"/>
      <c r="AR637" s="116" t="s">
        <v>158</v>
      </c>
      <c r="AT637" s="116" t="s">
        <v>79</v>
      </c>
      <c r="AU637" s="116" t="s">
        <v>21</v>
      </c>
      <c r="AY637" s="116" t="s">
        <v>139</v>
      </c>
      <c r="BK637" s="121">
        <f>$BK$638</f>
        <v>35000</v>
      </c>
    </row>
    <row r="638" spans="2:64" s="7" customFormat="1" ht="15.75" customHeight="1">
      <c r="B638" s="23"/>
      <c r="C638" s="123" t="s">
        <v>681</v>
      </c>
      <c r="D638" s="123" t="s">
        <v>140</v>
      </c>
      <c r="E638" s="124" t="s">
        <v>682</v>
      </c>
      <c r="F638" s="199" t="s">
        <v>683</v>
      </c>
      <c r="G638" s="200"/>
      <c r="H638" s="200"/>
      <c r="I638" s="200"/>
      <c r="J638" s="125" t="s">
        <v>684</v>
      </c>
      <c r="K638" s="126">
        <v>1</v>
      </c>
      <c r="L638" s="201">
        <v>35000</v>
      </c>
      <c r="M638" s="200"/>
      <c r="N638" s="202">
        <f>ROUND($L$638*$K$638,2)</f>
        <v>35000</v>
      </c>
      <c r="O638" s="200"/>
      <c r="P638" s="200"/>
      <c r="Q638" s="200"/>
      <c r="R638" s="24"/>
      <c r="T638" s="127"/>
      <c r="U638" s="30" t="s">
        <v>45</v>
      </c>
      <c r="V638" s="128">
        <v>0</v>
      </c>
      <c r="W638" s="128">
        <f>$V$638*$K$638</f>
        <v>0</v>
      </c>
      <c r="X638" s="128">
        <v>0</v>
      </c>
      <c r="Y638" s="128">
        <f>$X$638*$K$638</f>
        <v>0</v>
      </c>
      <c r="Z638" s="128">
        <v>0</v>
      </c>
      <c r="AA638" s="128">
        <f>$Z$638*$K$638</f>
        <v>0</v>
      </c>
      <c r="AB638" s="129"/>
      <c r="AR638" s="7" t="s">
        <v>685</v>
      </c>
      <c r="AT638" s="7" t="s">
        <v>140</v>
      </c>
      <c r="AU638" s="7" t="s">
        <v>95</v>
      </c>
      <c r="AY638" s="7" t="s">
        <v>139</v>
      </c>
      <c r="BE638" s="82">
        <f>IF($U$638="základní",$N$638,0)</f>
        <v>35000</v>
      </c>
      <c r="BF638" s="82">
        <f>IF($U$638="snížená",$N$638,0)</f>
        <v>0</v>
      </c>
      <c r="BG638" s="82">
        <f>IF($U$638="zákl. přenesená",$N$638,0)</f>
        <v>0</v>
      </c>
      <c r="BH638" s="82">
        <f>IF($U$638="sníž. přenesená",$N$638,0)</f>
        <v>0</v>
      </c>
      <c r="BI638" s="82">
        <f>IF($U$638="nulová",$N$638,0)</f>
        <v>0</v>
      </c>
      <c r="BJ638" s="7" t="s">
        <v>21</v>
      </c>
      <c r="BK638" s="82">
        <f>ROUND($L$638*$K$638,2)</f>
        <v>35000</v>
      </c>
      <c r="BL638" s="7" t="s">
        <v>685</v>
      </c>
    </row>
    <row r="639" spans="2:63" s="113" customFormat="1" ht="30.75" customHeight="1">
      <c r="B639" s="114"/>
      <c r="D639" s="122" t="s">
        <v>112</v>
      </c>
      <c r="N639" s="212">
        <f>$BK$639</f>
        <v>20000</v>
      </c>
      <c r="O639" s="213"/>
      <c r="P639" s="213"/>
      <c r="Q639" s="213"/>
      <c r="R639" s="117"/>
      <c r="T639" s="118"/>
      <c r="W639" s="119">
        <f>$W$640</f>
        <v>0</v>
      </c>
      <c r="Y639" s="119">
        <f>$Y$640</f>
        <v>0</v>
      </c>
      <c r="AA639" s="119">
        <f>$AA$640</f>
        <v>0</v>
      </c>
      <c r="AB639" s="120"/>
      <c r="AR639" s="116" t="s">
        <v>158</v>
      </c>
      <c r="AT639" s="116" t="s">
        <v>79</v>
      </c>
      <c r="AU639" s="116" t="s">
        <v>21</v>
      </c>
      <c r="AY639" s="116" t="s">
        <v>139</v>
      </c>
      <c r="BK639" s="121">
        <f>$BK$640</f>
        <v>20000</v>
      </c>
    </row>
    <row r="640" spans="2:64" s="7" customFormat="1" ht="15.75" customHeight="1">
      <c r="B640" s="23"/>
      <c r="C640" s="123" t="s">
        <v>686</v>
      </c>
      <c r="D640" s="123" t="s">
        <v>140</v>
      </c>
      <c r="E640" s="124" t="s">
        <v>687</v>
      </c>
      <c r="F640" s="199" t="s">
        <v>115</v>
      </c>
      <c r="G640" s="200"/>
      <c r="H640" s="200"/>
      <c r="I640" s="200"/>
      <c r="J640" s="125" t="s">
        <v>684</v>
      </c>
      <c r="K640" s="126">
        <v>1</v>
      </c>
      <c r="L640" s="201">
        <v>20000</v>
      </c>
      <c r="M640" s="200"/>
      <c r="N640" s="202">
        <f>ROUND($L$640*$K$640,2)</f>
        <v>20000</v>
      </c>
      <c r="O640" s="200"/>
      <c r="P640" s="200"/>
      <c r="Q640" s="200"/>
      <c r="R640" s="24"/>
      <c r="T640" s="127"/>
      <c r="U640" s="30" t="s">
        <v>45</v>
      </c>
      <c r="V640" s="128">
        <v>0</v>
      </c>
      <c r="W640" s="128">
        <f>$V$640*$K$640</f>
        <v>0</v>
      </c>
      <c r="X640" s="128">
        <v>0</v>
      </c>
      <c r="Y640" s="128">
        <f>$X$640*$K$640</f>
        <v>0</v>
      </c>
      <c r="Z640" s="128">
        <v>0</v>
      </c>
      <c r="AA640" s="128">
        <f>$Z$640*$K$640</f>
        <v>0</v>
      </c>
      <c r="AB640" s="129"/>
      <c r="AR640" s="7" t="s">
        <v>685</v>
      </c>
      <c r="AT640" s="7" t="s">
        <v>140</v>
      </c>
      <c r="AU640" s="7" t="s">
        <v>95</v>
      </c>
      <c r="AY640" s="7" t="s">
        <v>139</v>
      </c>
      <c r="BE640" s="82">
        <f>IF($U$640="základní",$N$640,0)</f>
        <v>20000</v>
      </c>
      <c r="BF640" s="82">
        <f>IF($U$640="snížená",$N$640,0)</f>
        <v>0</v>
      </c>
      <c r="BG640" s="82">
        <f>IF($U$640="zákl. přenesená",$N$640,0)</f>
        <v>0</v>
      </c>
      <c r="BH640" s="82">
        <f>IF($U$640="sníž. přenesená",$N$640,0)</f>
        <v>0</v>
      </c>
      <c r="BI640" s="82">
        <f>IF($U$640="nulová",$N$640,0)</f>
        <v>0</v>
      </c>
      <c r="BJ640" s="7" t="s">
        <v>21</v>
      </c>
      <c r="BK640" s="82">
        <f>ROUND($L$640*$K$640,2)</f>
        <v>20000</v>
      </c>
      <c r="BL640" s="7" t="s">
        <v>685</v>
      </c>
    </row>
    <row r="641" spans="2:63" s="7" customFormat="1" ht="51" customHeight="1">
      <c r="B641" s="23"/>
      <c r="D641" s="115" t="s">
        <v>688</v>
      </c>
      <c r="N641" s="195">
        <f>$BK$641</f>
        <v>0</v>
      </c>
      <c r="O641" s="155"/>
      <c r="P641" s="155"/>
      <c r="Q641" s="155"/>
      <c r="R641" s="24"/>
      <c r="T641" s="58"/>
      <c r="AB641" s="59"/>
      <c r="AT641" s="7" t="s">
        <v>79</v>
      </c>
      <c r="AU641" s="7" t="s">
        <v>80</v>
      </c>
      <c r="AY641" s="7" t="s">
        <v>689</v>
      </c>
      <c r="BK641" s="82">
        <f>SUM($BK$642:$BK$646)</f>
        <v>0</v>
      </c>
    </row>
    <row r="642" spans="2:63" s="7" customFormat="1" ht="23.25" customHeight="1">
      <c r="B642" s="23"/>
      <c r="C642" s="146"/>
      <c r="D642" s="146" t="s">
        <v>140</v>
      </c>
      <c r="E642" s="147"/>
      <c r="F642" s="214"/>
      <c r="G642" s="215"/>
      <c r="H642" s="215"/>
      <c r="I642" s="215"/>
      <c r="J642" s="148"/>
      <c r="K642" s="149"/>
      <c r="L642" s="201"/>
      <c r="M642" s="200"/>
      <c r="N642" s="202">
        <f>$BK$642</f>
        <v>0</v>
      </c>
      <c r="O642" s="200"/>
      <c r="P642" s="200"/>
      <c r="Q642" s="200"/>
      <c r="R642" s="24"/>
      <c r="T642" s="127"/>
      <c r="U642" s="150" t="s">
        <v>45</v>
      </c>
      <c r="AB642" s="59"/>
      <c r="AT642" s="7" t="s">
        <v>689</v>
      </c>
      <c r="AU642" s="7" t="s">
        <v>21</v>
      </c>
      <c r="AY642" s="7" t="s">
        <v>689</v>
      </c>
      <c r="BE642" s="82">
        <f>IF($U$642="základní",$N$642,0)</f>
        <v>0</v>
      </c>
      <c r="BF642" s="82">
        <f>IF($U$642="snížená",$N$642,0)</f>
        <v>0</v>
      </c>
      <c r="BG642" s="82">
        <f>IF($U$642="zákl. přenesená",$N$642,0)</f>
        <v>0</v>
      </c>
      <c r="BH642" s="82">
        <f>IF($U$642="sníž. přenesená",$N$642,0)</f>
        <v>0</v>
      </c>
      <c r="BI642" s="82">
        <f>IF($U$642="nulová",$N$642,0)</f>
        <v>0</v>
      </c>
      <c r="BJ642" s="7" t="s">
        <v>21</v>
      </c>
      <c r="BK642" s="82">
        <f>$L$642*$K$642</f>
        <v>0</v>
      </c>
    </row>
    <row r="643" spans="2:63" s="7" customFormat="1" ht="23.25" customHeight="1">
      <c r="B643" s="23"/>
      <c r="C643" s="146"/>
      <c r="D643" s="146" t="s">
        <v>140</v>
      </c>
      <c r="E643" s="147"/>
      <c r="F643" s="214"/>
      <c r="G643" s="215"/>
      <c r="H643" s="215"/>
      <c r="I643" s="215"/>
      <c r="J643" s="148"/>
      <c r="K643" s="149"/>
      <c r="L643" s="201"/>
      <c r="M643" s="200"/>
      <c r="N643" s="202">
        <f>$BK$643</f>
        <v>0</v>
      </c>
      <c r="O643" s="200"/>
      <c r="P643" s="200"/>
      <c r="Q643" s="200"/>
      <c r="R643" s="24"/>
      <c r="T643" s="127"/>
      <c r="U643" s="150" t="s">
        <v>45</v>
      </c>
      <c r="AB643" s="59"/>
      <c r="AT643" s="7" t="s">
        <v>689</v>
      </c>
      <c r="AU643" s="7" t="s">
        <v>21</v>
      </c>
      <c r="AY643" s="7" t="s">
        <v>689</v>
      </c>
      <c r="BE643" s="82">
        <f>IF($U$643="základní",$N$643,0)</f>
        <v>0</v>
      </c>
      <c r="BF643" s="82">
        <f>IF($U$643="snížená",$N$643,0)</f>
        <v>0</v>
      </c>
      <c r="BG643" s="82">
        <f>IF($U$643="zákl. přenesená",$N$643,0)</f>
        <v>0</v>
      </c>
      <c r="BH643" s="82">
        <f>IF($U$643="sníž. přenesená",$N$643,0)</f>
        <v>0</v>
      </c>
      <c r="BI643" s="82">
        <f>IF($U$643="nulová",$N$643,0)</f>
        <v>0</v>
      </c>
      <c r="BJ643" s="7" t="s">
        <v>21</v>
      </c>
      <c r="BK643" s="82">
        <f>$L$643*$K$643</f>
        <v>0</v>
      </c>
    </row>
    <row r="644" spans="2:63" s="7" customFormat="1" ht="23.25" customHeight="1">
      <c r="B644" s="23"/>
      <c r="C644" s="146"/>
      <c r="D644" s="146" t="s">
        <v>140</v>
      </c>
      <c r="E644" s="147"/>
      <c r="F644" s="214"/>
      <c r="G644" s="215"/>
      <c r="H644" s="215"/>
      <c r="I644" s="215"/>
      <c r="J644" s="148"/>
      <c r="K644" s="149"/>
      <c r="L644" s="201"/>
      <c r="M644" s="200"/>
      <c r="N644" s="202">
        <f>$BK$644</f>
        <v>0</v>
      </c>
      <c r="O644" s="200"/>
      <c r="P644" s="200"/>
      <c r="Q644" s="200"/>
      <c r="R644" s="24"/>
      <c r="T644" s="127"/>
      <c r="U644" s="150" t="s">
        <v>45</v>
      </c>
      <c r="AB644" s="59"/>
      <c r="AT644" s="7" t="s">
        <v>689</v>
      </c>
      <c r="AU644" s="7" t="s">
        <v>21</v>
      </c>
      <c r="AY644" s="7" t="s">
        <v>689</v>
      </c>
      <c r="BE644" s="82">
        <f>IF($U$644="základní",$N$644,0)</f>
        <v>0</v>
      </c>
      <c r="BF644" s="82">
        <f>IF($U$644="snížená",$N$644,0)</f>
        <v>0</v>
      </c>
      <c r="BG644" s="82">
        <f>IF($U$644="zákl. přenesená",$N$644,0)</f>
        <v>0</v>
      </c>
      <c r="BH644" s="82">
        <f>IF($U$644="sníž. přenesená",$N$644,0)</f>
        <v>0</v>
      </c>
      <c r="BI644" s="82">
        <f>IF($U$644="nulová",$N$644,0)</f>
        <v>0</v>
      </c>
      <c r="BJ644" s="7" t="s">
        <v>21</v>
      </c>
      <c r="BK644" s="82">
        <f>$L$644*$K$644</f>
        <v>0</v>
      </c>
    </row>
    <row r="645" spans="2:63" s="7" customFormat="1" ht="23.25" customHeight="1">
      <c r="B645" s="23"/>
      <c r="C645" s="146"/>
      <c r="D645" s="146" t="s">
        <v>140</v>
      </c>
      <c r="E645" s="147"/>
      <c r="F645" s="214"/>
      <c r="G645" s="215"/>
      <c r="H645" s="215"/>
      <c r="I645" s="215"/>
      <c r="J645" s="148"/>
      <c r="K645" s="149"/>
      <c r="L645" s="201"/>
      <c r="M645" s="200"/>
      <c r="N645" s="202">
        <f>$BK$645</f>
        <v>0</v>
      </c>
      <c r="O645" s="200"/>
      <c r="P645" s="200"/>
      <c r="Q645" s="200"/>
      <c r="R645" s="24"/>
      <c r="T645" s="127"/>
      <c r="U645" s="150" t="s">
        <v>45</v>
      </c>
      <c r="AB645" s="59"/>
      <c r="AT645" s="7" t="s">
        <v>689</v>
      </c>
      <c r="AU645" s="7" t="s">
        <v>21</v>
      </c>
      <c r="AY645" s="7" t="s">
        <v>689</v>
      </c>
      <c r="BE645" s="82">
        <f>IF($U$645="základní",$N$645,0)</f>
        <v>0</v>
      </c>
      <c r="BF645" s="82">
        <f>IF($U$645="snížená",$N$645,0)</f>
        <v>0</v>
      </c>
      <c r="BG645" s="82">
        <f>IF($U$645="zákl. přenesená",$N$645,0)</f>
        <v>0</v>
      </c>
      <c r="BH645" s="82">
        <f>IF($U$645="sníž. přenesená",$N$645,0)</f>
        <v>0</v>
      </c>
      <c r="BI645" s="82">
        <f>IF($U$645="nulová",$N$645,0)</f>
        <v>0</v>
      </c>
      <c r="BJ645" s="7" t="s">
        <v>21</v>
      </c>
      <c r="BK645" s="82">
        <f>$L$645*$K$645</f>
        <v>0</v>
      </c>
    </row>
    <row r="646" spans="2:63" s="7" customFormat="1" ht="23.25" customHeight="1">
      <c r="B646" s="23"/>
      <c r="C646" s="146"/>
      <c r="D646" s="146" t="s">
        <v>140</v>
      </c>
      <c r="E646" s="147"/>
      <c r="F646" s="214"/>
      <c r="G646" s="215"/>
      <c r="H646" s="215"/>
      <c r="I646" s="215"/>
      <c r="J646" s="148"/>
      <c r="K646" s="149"/>
      <c r="L646" s="201"/>
      <c r="M646" s="200"/>
      <c r="N646" s="202">
        <f>$BK$646</f>
        <v>0</v>
      </c>
      <c r="O646" s="200"/>
      <c r="P646" s="200"/>
      <c r="Q646" s="200"/>
      <c r="R646" s="24"/>
      <c r="T646" s="127"/>
      <c r="U646" s="150" t="s">
        <v>45</v>
      </c>
      <c r="V646" s="42"/>
      <c r="W646" s="42"/>
      <c r="X646" s="42"/>
      <c r="Y646" s="42"/>
      <c r="Z646" s="42"/>
      <c r="AA646" s="42"/>
      <c r="AB646" s="44"/>
      <c r="AT646" s="7" t="s">
        <v>689</v>
      </c>
      <c r="AU646" s="7" t="s">
        <v>21</v>
      </c>
      <c r="AY646" s="7" t="s">
        <v>689</v>
      </c>
      <c r="BE646" s="82">
        <f>IF($U$646="základní",$N$646,0)</f>
        <v>0</v>
      </c>
      <c r="BF646" s="82">
        <f>IF($U$646="snížená",$N$646,0)</f>
        <v>0</v>
      </c>
      <c r="BG646" s="82">
        <f>IF($U$646="zákl. přenesená",$N$646,0)</f>
        <v>0</v>
      </c>
      <c r="BH646" s="82">
        <f>IF($U$646="sníž. přenesená",$N$646,0)</f>
        <v>0</v>
      </c>
      <c r="BI646" s="82">
        <f>IF($U$646="nulová",$N$646,0)</f>
        <v>0</v>
      </c>
      <c r="BJ646" s="7" t="s">
        <v>21</v>
      </c>
      <c r="BK646" s="82">
        <f>$L$646*$K$646</f>
        <v>0</v>
      </c>
    </row>
    <row r="647" spans="2:46" s="7" customFormat="1" ht="7.5" customHeight="1">
      <c r="B647" s="45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7"/>
      <c r="AT647" s="2"/>
    </row>
  </sheetData>
  <sheetProtection sheet="1"/>
  <mergeCells count="752">
    <mergeCell ref="N636:Q636"/>
    <mergeCell ref="N637:Q637"/>
    <mergeCell ref="N639:Q639"/>
    <mergeCell ref="N641:Q641"/>
    <mergeCell ref="H1:K1"/>
    <mergeCell ref="S2:AC2"/>
    <mergeCell ref="F638:I638"/>
    <mergeCell ref="L638:M638"/>
    <mergeCell ref="N638:Q638"/>
    <mergeCell ref="F640:I640"/>
    <mergeCell ref="F646:I646"/>
    <mergeCell ref="L646:M646"/>
    <mergeCell ref="N646:Q646"/>
    <mergeCell ref="N124:Q124"/>
    <mergeCell ref="N125:Q125"/>
    <mergeCell ref="N126:Q126"/>
    <mergeCell ref="N391:Q391"/>
    <mergeCell ref="N421:Q421"/>
    <mergeCell ref="N460:Q460"/>
    <mergeCell ref="N546:Q546"/>
    <mergeCell ref="F644:I644"/>
    <mergeCell ref="L644:M644"/>
    <mergeCell ref="N644:Q644"/>
    <mergeCell ref="F645:I645"/>
    <mergeCell ref="L645:M645"/>
    <mergeCell ref="N645:Q645"/>
    <mergeCell ref="F642:I642"/>
    <mergeCell ref="L642:M642"/>
    <mergeCell ref="N642:Q642"/>
    <mergeCell ref="F643:I643"/>
    <mergeCell ref="L643:M643"/>
    <mergeCell ref="N643:Q643"/>
    <mergeCell ref="L640:M640"/>
    <mergeCell ref="N640:Q640"/>
    <mergeCell ref="F632:I632"/>
    <mergeCell ref="F634:I634"/>
    <mergeCell ref="L634:M634"/>
    <mergeCell ref="N634:Q634"/>
    <mergeCell ref="F635:I635"/>
    <mergeCell ref="L635:M635"/>
    <mergeCell ref="N635:Q635"/>
    <mergeCell ref="N633:Q633"/>
    <mergeCell ref="F628:I628"/>
    <mergeCell ref="F629:I629"/>
    <mergeCell ref="F630:I630"/>
    <mergeCell ref="L630:M630"/>
    <mergeCell ref="N630:Q630"/>
    <mergeCell ref="F631:I631"/>
    <mergeCell ref="F624:I624"/>
    <mergeCell ref="L624:M624"/>
    <mergeCell ref="N624:Q624"/>
    <mergeCell ref="F625:I625"/>
    <mergeCell ref="F626:I626"/>
    <mergeCell ref="F627:I627"/>
    <mergeCell ref="L627:M627"/>
    <mergeCell ref="N627:Q627"/>
    <mergeCell ref="F620:I620"/>
    <mergeCell ref="F621:I621"/>
    <mergeCell ref="L621:M621"/>
    <mergeCell ref="N621:Q621"/>
    <mergeCell ref="F622:I622"/>
    <mergeCell ref="F623:I623"/>
    <mergeCell ref="F616:I616"/>
    <mergeCell ref="F617:I617"/>
    <mergeCell ref="F618:I618"/>
    <mergeCell ref="L618:M618"/>
    <mergeCell ref="N618:Q618"/>
    <mergeCell ref="F619:I619"/>
    <mergeCell ref="F612:I612"/>
    <mergeCell ref="F613:I613"/>
    <mergeCell ref="F614:I614"/>
    <mergeCell ref="F615:I615"/>
    <mergeCell ref="L615:M615"/>
    <mergeCell ref="N615:Q615"/>
    <mergeCell ref="F608:I608"/>
    <mergeCell ref="F609:I609"/>
    <mergeCell ref="L609:M609"/>
    <mergeCell ref="N609:Q609"/>
    <mergeCell ref="F610:I610"/>
    <mergeCell ref="F611:I611"/>
    <mergeCell ref="F604:I604"/>
    <mergeCell ref="F605:I605"/>
    <mergeCell ref="F606:I606"/>
    <mergeCell ref="L606:M606"/>
    <mergeCell ref="N606:Q606"/>
    <mergeCell ref="F607:I607"/>
    <mergeCell ref="F600:I600"/>
    <mergeCell ref="F601:I601"/>
    <mergeCell ref="F602:I602"/>
    <mergeCell ref="F603:I603"/>
    <mergeCell ref="L603:M603"/>
    <mergeCell ref="N603:Q603"/>
    <mergeCell ref="F594:I594"/>
    <mergeCell ref="F595:I595"/>
    <mergeCell ref="F596:I596"/>
    <mergeCell ref="F597:I597"/>
    <mergeCell ref="F598:I598"/>
    <mergeCell ref="F599:I599"/>
    <mergeCell ref="F588:I588"/>
    <mergeCell ref="F589:I589"/>
    <mergeCell ref="F590:I590"/>
    <mergeCell ref="F591:I591"/>
    <mergeCell ref="F592:I592"/>
    <mergeCell ref="F593:I593"/>
    <mergeCell ref="F584:I584"/>
    <mergeCell ref="F585:I585"/>
    <mergeCell ref="F586:I586"/>
    <mergeCell ref="L586:M586"/>
    <mergeCell ref="N586:Q586"/>
    <mergeCell ref="F587:I587"/>
    <mergeCell ref="F578:I578"/>
    <mergeCell ref="F579:I579"/>
    <mergeCell ref="F580:I580"/>
    <mergeCell ref="F581:I581"/>
    <mergeCell ref="F582:I582"/>
    <mergeCell ref="F583:I583"/>
    <mergeCell ref="F572:I572"/>
    <mergeCell ref="F573:I573"/>
    <mergeCell ref="F574:I574"/>
    <mergeCell ref="F575:I575"/>
    <mergeCell ref="F576:I576"/>
    <mergeCell ref="F577:I577"/>
    <mergeCell ref="F568:I568"/>
    <mergeCell ref="F569:I569"/>
    <mergeCell ref="L569:M569"/>
    <mergeCell ref="N569:Q569"/>
    <mergeCell ref="F570:I570"/>
    <mergeCell ref="F571:I571"/>
    <mergeCell ref="F562:I562"/>
    <mergeCell ref="F563:I563"/>
    <mergeCell ref="F564:I564"/>
    <mergeCell ref="F565:I565"/>
    <mergeCell ref="F566:I566"/>
    <mergeCell ref="F567:I567"/>
    <mergeCell ref="F556:I556"/>
    <mergeCell ref="F557:I557"/>
    <mergeCell ref="F558:I558"/>
    <mergeCell ref="F559:I559"/>
    <mergeCell ref="F560:I560"/>
    <mergeCell ref="F561:I561"/>
    <mergeCell ref="F552:I552"/>
    <mergeCell ref="F553:I553"/>
    <mergeCell ref="L553:M553"/>
    <mergeCell ref="N553:Q553"/>
    <mergeCell ref="F554:I554"/>
    <mergeCell ref="F555:I555"/>
    <mergeCell ref="F548:I548"/>
    <mergeCell ref="F549:I549"/>
    <mergeCell ref="F550:I550"/>
    <mergeCell ref="L550:M550"/>
    <mergeCell ref="N550:Q550"/>
    <mergeCell ref="F551:I551"/>
    <mergeCell ref="F543:I543"/>
    <mergeCell ref="L543:M543"/>
    <mergeCell ref="N543:Q543"/>
    <mergeCell ref="F544:I544"/>
    <mergeCell ref="F545:I545"/>
    <mergeCell ref="F547:I547"/>
    <mergeCell ref="L547:M547"/>
    <mergeCell ref="N547:Q547"/>
    <mergeCell ref="F539:I539"/>
    <mergeCell ref="F540:I540"/>
    <mergeCell ref="L540:M540"/>
    <mergeCell ref="N540:Q540"/>
    <mergeCell ref="F541:I541"/>
    <mergeCell ref="F542:I542"/>
    <mergeCell ref="F535:I535"/>
    <mergeCell ref="F536:I536"/>
    <mergeCell ref="L536:M536"/>
    <mergeCell ref="N536:Q536"/>
    <mergeCell ref="F537:I537"/>
    <mergeCell ref="F538:I538"/>
    <mergeCell ref="F531:I531"/>
    <mergeCell ref="F532:I532"/>
    <mergeCell ref="L532:M532"/>
    <mergeCell ref="N532:Q532"/>
    <mergeCell ref="F533:I533"/>
    <mergeCell ref="F534:I534"/>
    <mergeCell ref="F527:I527"/>
    <mergeCell ref="F528:I528"/>
    <mergeCell ref="L528:M528"/>
    <mergeCell ref="N528:Q528"/>
    <mergeCell ref="F529:I529"/>
    <mergeCell ref="F530:I530"/>
    <mergeCell ref="F523:I523"/>
    <mergeCell ref="F524:I524"/>
    <mergeCell ref="F525:I525"/>
    <mergeCell ref="L525:M525"/>
    <mergeCell ref="N525:Q525"/>
    <mergeCell ref="F526:I526"/>
    <mergeCell ref="F519:I519"/>
    <mergeCell ref="F520:I520"/>
    <mergeCell ref="L520:M520"/>
    <mergeCell ref="N520:Q520"/>
    <mergeCell ref="F521:I521"/>
    <mergeCell ref="F522:I522"/>
    <mergeCell ref="F515:I515"/>
    <mergeCell ref="F516:I516"/>
    <mergeCell ref="F517:I517"/>
    <mergeCell ref="L517:M517"/>
    <mergeCell ref="N517:Q517"/>
    <mergeCell ref="F518:I518"/>
    <mergeCell ref="F511:I511"/>
    <mergeCell ref="F512:I512"/>
    <mergeCell ref="F513:I513"/>
    <mergeCell ref="F514:I514"/>
    <mergeCell ref="L514:M514"/>
    <mergeCell ref="N514:Q514"/>
    <mergeCell ref="F507:I507"/>
    <mergeCell ref="F508:I508"/>
    <mergeCell ref="F509:I509"/>
    <mergeCell ref="L509:M509"/>
    <mergeCell ref="N509:Q509"/>
    <mergeCell ref="F510:I510"/>
    <mergeCell ref="F501:I501"/>
    <mergeCell ref="F502:I502"/>
    <mergeCell ref="F503:I503"/>
    <mergeCell ref="F504:I504"/>
    <mergeCell ref="F505:I505"/>
    <mergeCell ref="F506:I506"/>
    <mergeCell ref="F495:I495"/>
    <mergeCell ref="F496:I496"/>
    <mergeCell ref="F497:I497"/>
    <mergeCell ref="F498:I498"/>
    <mergeCell ref="F499:I499"/>
    <mergeCell ref="F500:I500"/>
    <mergeCell ref="F491:I491"/>
    <mergeCell ref="F492:I492"/>
    <mergeCell ref="L492:M492"/>
    <mergeCell ref="N492:Q492"/>
    <mergeCell ref="F493:I493"/>
    <mergeCell ref="F494:I494"/>
    <mergeCell ref="F487:I487"/>
    <mergeCell ref="F488:I488"/>
    <mergeCell ref="F489:I489"/>
    <mergeCell ref="L489:M489"/>
    <mergeCell ref="N489:Q489"/>
    <mergeCell ref="F490:I490"/>
    <mergeCell ref="N483:Q483"/>
    <mergeCell ref="F484:I484"/>
    <mergeCell ref="F485:I485"/>
    <mergeCell ref="F486:I486"/>
    <mergeCell ref="L486:M486"/>
    <mergeCell ref="N486:Q486"/>
    <mergeCell ref="F479:I479"/>
    <mergeCell ref="F480:I480"/>
    <mergeCell ref="F481:I481"/>
    <mergeCell ref="F482:I482"/>
    <mergeCell ref="F483:I483"/>
    <mergeCell ref="L483:M483"/>
    <mergeCell ref="N474:Q474"/>
    <mergeCell ref="F475:I475"/>
    <mergeCell ref="F476:I476"/>
    <mergeCell ref="F477:I477"/>
    <mergeCell ref="F478:I478"/>
    <mergeCell ref="L478:M478"/>
    <mergeCell ref="N478:Q478"/>
    <mergeCell ref="F470:I470"/>
    <mergeCell ref="F471:I471"/>
    <mergeCell ref="F472:I472"/>
    <mergeCell ref="F473:I473"/>
    <mergeCell ref="F474:I474"/>
    <mergeCell ref="L474:M474"/>
    <mergeCell ref="F466:I466"/>
    <mergeCell ref="F467:I467"/>
    <mergeCell ref="F468:I468"/>
    <mergeCell ref="F469:I469"/>
    <mergeCell ref="L469:M469"/>
    <mergeCell ref="N469:Q469"/>
    <mergeCell ref="F462:I462"/>
    <mergeCell ref="F463:I463"/>
    <mergeCell ref="F464:I464"/>
    <mergeCell ref="F465:I465"/>
    <mergeCell ref="L465:M465"/>
    <mergeCell ref="N465:Q465"/>
    <mergeCell ref="F457:I457"/>
    <mergeCell ref="F458:I458"/>
    <mergeCell ref="F459:I459"/>
    <mergeCell ref="F461:I461"/>
    <mergeCell ref="L461:M461"/>
    <mergeCell ref="N461:Q461"/>
    <mergeCell ref="F451:I451"/>
    <mergeCell ref="F452:I452"/>
    <mergeCell ref="F453:I453"/>
    <mergeCell ref="F454:I454"/>
    <mergeCell ref="F455:I455"/>
    <mergeCell ref="F456:I456"/>
    <mergeCell ref="F445:I445"/>
    <mergeCell ref="F446:I446"/>
    <mergeCell ref="F447:I447"/>
    <mergeCell ref="F448:I448"/>
    <mergeCell ref="F449:I449"/>
    <mergeCell ref="F450:I450"/>
    <mergeCell ref="N440:Q440"/>
    <mergeCell ref="F441:I441"/>
    <mergeCell ref="F442:I442"/>
    <mergeCell ref="F443:I443"/>
    <mergeCell ref="F444:I444"/>
    <mergeCell ref="L444:M444"/>
    <mergeCell ref="N444:Q444"/>
    <mergeCell ref="F436:I436"/>
    <mergeCell ref="F437:I437"/>
    <mergeCell ref="F438:I438"/>
    <mergeCell ref="F439:I439"/>
    <mergeCell ref="F440:I440"/>
    <mergeCell ref="L440:M440"/>
    <mergeCell ref="F430:I430"/>
    <mergeCell ref="F431:I431"/>
    <mergeCell ref="F432:I432"/>
    <mergeCell ref="F433:I433"/>
    <mergeCell ref="F434:I434"/>
    <mergeCell ref="F435:I435"/>
    <mergeCell ref="F424:I424"/>
    <mergeCell ref="F425:I425"/>
    <mergeCell ref="F426:I426"/>
    <mergeCell ref="F427:I427"/>
    <mergeCell ref="F428:I428"/>
    <mergeCell ref="F429:I429"/>
    <mergeCell ref="F419:I419"/>
    <mergeCell ref="F420:I420"/>
    <mergeCell ref="F422:I422"/>
    <mergeCell ref="L422:M422"/>
    <mergeCell ref="N422:Q422"/>
    <mergeCell ref="F423:I423"/>
    <mergeCell ref="F415:I415"/>
    <mergeCell ref="F416:I416"/>
    <mergeCell ref="F417:I417"/>
    <mergeCell ref="F418:I418"/>
    <mergeCell ref="L418:M418"/>
    <mergeCell ref="N418:Q418"/>
    <mergeCell ref="F409:I409"/>
    <mergeCell ref="F410:I410"/>
    <mergeCell ref="F411:I411"/>
    <mergeCell ref="F412:I412"/>
    <mergeCell ref="F413:I413"/>
    <mergeCell ref="F414:I414"/>
    <mergeCell ref="F403:I403"/>
    <mergeCell ref="F404:I404"/>
    <mergeCell ref="F405:I405"/>
    <mergeCell ref="F406:I406"/>
    <mergeCell ref="F407:I407"/>
    <mergeCell ref="F408:I408"/>
    <mergeCell ref="N397:Q397"/>
    <mergeCell ref="F398:I398"/>
    <mergeCell ref="F399:I399"/>
    <mergeCell ref="F400:I400"/>
    <mergeCell ref="F401:I401"/>
    <mergeCell ref="F402:I402"/>
    <mergeCell ref="L402:M402"/>
    <mergeCell ref="N402:Q402"/>
    <mergeCell ref="F393:I393"/>
    <mergeCell ref="F394:I394"/>
    <mergeCell ref="F395:I395"/>
    <mergeCell ref="F396:I396"/>
    <mergeCell ref="F397:I397"/>
    <mergeCell ref="L397:M397"/>
    <mergeCell ref="N388:Q388"/>
    <mergeCell ref="F389:I389"/>
    <mergeCell ref="F390:I390"/>
    <mergeCell ref="F392:I392"/>
    <mergeCell ref="L392:M392"/>
    <mergeCell ref="N392:Q392"/>
    <mergeCell ref="F384:I384"/>
    <mergeCell ref="F385:I385"/>
    <mergeCell ref="F386:I386"/>
    <mergeCell ref="F387:I387"/>
    <mergeCell ref="F388:I388"/>
    <mergeCell ref="L388:M388"/>
    <mergeCell ref="F378:I378"/>
    <mergeCell ref="F379:I379"/>
    <mergeCell ref="F380:I380"/>
    <mergeCell ref="F381:I381"/>
    <mergeCell ref="F382:I382"/>
    <mergeCell ref="F383:I383"/>
    <mergeCell ref="F372:I372"/>
    <mergeCell ref="F373:I373"/>
    <mergeCell ref="F374:I374"/>
    <mergeCell ref="F375:I375"/>
    <mergeCell ref="F376:I376"/>
    <mergeCell ref="F377:I377"/>
    <mergeCell ref="F368:I368"/>
    <mergeCell ref="L368:M368"/>
    <mergeCell ref="N368:Q368"/>
    <mergeCell ref="F369:I369"/>
    <mergeCell ref="F370:I370"/>
    <mergeCell ref="F371:I371"/>
    <mergeCell ref="L363:M363"/>
    <mergeCell ref="N363:Q363"/>
    <mergeCell ref="F364:I364"/>
    <mergeCell ref="F365:I365"/>
    <mergeCell ref="F366:I366"/>
    <mergeCell ref="F367:I367"/>
    <mergeCell ref="F358:I358"/>
    <mergeCell ref="F359:I359"/>
    <mergeCell ref="F360:I360"/>
    <mergeCell ref="F361:I361"/>
    <mergeCell ref="F362:I362"/>
    <mergeCell ref="F363:I363"/>
    <mergeCell ref="L354:M354"/>
    <mergeCell ref="N354:Q354"/>
    <mergeCell ref="F355:I355"/>
    <mergeCell ref="F356:I356"/>
    <mergeCell ref="F357:I357"/>
    <mergeCell ref="L357:M357"/>
    <mergeCell ref="N357:Q357"/>
    <mergeCell ref="F349:I349"/>
    <mergeCell ref="F350:I350"/>
    <mergeCell ref="F351:I351"/>
    <mergeCell ref="F352:I352"/>
    <mergeCell ref="F353:I353"/>
    <mergeCell ref="F354:I354"/>
    <mergeCell ref="F343:I343"/>
    <mergeCell ref="F344:I344"/>
    <mergeCell ref="F345:I345"/>
    <mergeCell ref="F346:I346"/>
    <mergeCell ref="F347:I347"/>
    <mergeCell ref="F348:I348"/>
    <mergeCell ref="N337:Q337"/>
    <mergeCell ref="F338:I338"/>
    <mergeCell ref="F339:I339"/>
    <mergeCell ref="F340:I340"/>
    <mergeCell ref="F341:I341"/>
    <mergeCell ref="F342:I342"/>
    <mergeCell ref="F333:I333"/>
    <mergeCell ref="F334:I334"/>
    <mergeCell ref="F335:I335"/>
    <mergeCell ref="F336:I336"/>
    <mergeCell ref="F337:I337"/>
    <mergeCell ref="L337:M337"/>
    <mergeCell ref="F327:I327"/>
    <mergeCell ref="F328:I328"/>
    <mergeCell ref="F329:I329"/>
    <mergeCell ref="F330:I330"/>
    <mergeCell ref="F331:I331"/>
    <mergeCell ref="F332:I332"/>
    <mergeCell ref="F321:I321"/>
    <mergeCell ref="F322:I322"/>
    <mergeCell ref="F323:I323"/>
    <mergeCell ref="F324:I324"/>
    <mergeCell ref="F325:I325"/>
    <mergeCell ref="F326:I326"/>
    <mergeCell ref="F317:I317"/>
    <mergeCell ref="F318:I318"/>
    <mergeCell ref="F319:I319"/>
    <mergeCell ref="F320:I320"/>
    <mergeCell ref="L320:M320"/>
    <mergeCell ref="N320:Q320"/>
    <mergeCell ref="F311:I311"/>
    <mergeCell ref="F312:I312"/>
    <mergeCell ref="F313:I313"/>
    <mergeCell ref="F314:I314"/>
    <mergeCell ref="F315:I315"/>
    <mergeCell ref="F316:I316"/>
    <mergeCell ref="F305:I305"/>
    <mergeCell ref="F306:I306"/>
    <mergeCell ref="F307:I307"/>
    <mergeCell ref="F308:I308"/>
    <mergeCell ref="F309:I309"/>
    <mergeCell ref="F310:I310"/>
    <mergeCell ref="F301:I301"/>
    <mergeCell ref="F302:I302"/>
    <mergeCell ref="F303:I303"/>
    <mergeCell ref="L303:M303"/>
    <mergeCell ref="N303:Q303"/>
    <mergeCell ref="F304:I304"/>
    <mergeCell ref="F295:I295"/>
    <mergeCell ref="F296:I296"/>
    <mergeCell ref="F297:I297"/>
    <mergeCell ref="F298:I298"/>
    <mergeCell ref="F299:I299"/>
    <mergeCell ref="F300:I300"/>
    <mergeCell ref="F289:I289"/>
    <mergeCell ref="F290:I290"/>
    <mergeCell ref="F291:I291"/>
    <mergeCell ref="F292:I292"/>
    <mergeCell ref="F293:I293"/>
    <mergeCell ref="F294:I294"/>
    <mergeCell ref="F283:I283"/>
    <mergeCell ref="F284:I284"/>
    <mergeCell ref="F285:I285"/>
    <mergeCell ref="F286:I286"/>
    <mergeCell ref="F287:I287"/>
    <mergeCell ref="F288:I288"/>
    <mergeCell ref="F277:I277"/>
    <mergeCell ref="F278:I278"/>
    <mergeCell ref="F279:I279"/>
    <mergeCell ref="F280:I280"/>
    <mergeCell ref="F281:I281"/>
    <mergeCell ref="F282:I282"/>
    <mergeCell ref="N273:Q273"/>
    <mergeCell ref="F274:I274"/>
    <mergeCell ref="F275:I275"/>
    <mergeCell ref="F276:I276"/>
    <mergeCell ref="L276:M276"/>
    <mergeCell ref="N276:Q276"/>
    <mergeCell ref="F269:I269"/>
    <mergeCell ref="F270:I270"/>
    <mergeCell ref="F271:I271"/>
    <mergeCell ref="F272:I272"/>
    <mergeCell ref="F273:I273"/>
    <mergeCell ref="L273:M273"/>
    <mergeCell ref="F263:I263"/>
    <mergeCell ref="F264:I264"/>
    <mergeCell ref="F265:I265"/>
    <mergeCell ref="F266:I266"/>
    <mergeCell ref="F267:I267"/>
    <mergeCell ref="F268:I268"/>
    <mergeCell ref="F257:I257"/>
    <mergeCell ref="F258:I258"/>
    <mergeCell ref="F259:I259"/>
    <mergeCell ref="F260:I260"/>
    <mergeCell ref="F261:I261"/>
    <mergeCell ref="F262:I262"/>
    <mergeCell ref="F251:I251"/>
    <mergeCell ref="F252:I252"/>
    <mergeCell ref="F253:I253"/>
    <mergeCell ref="F254:I254"/>
    <mergeCell ref="F255:I255"/>
    <mergeCell ref="F256:I256"/>
    <mergeCell ref="F247:I247"/>
    <mergeCell ref="L247:M247"/>
    <mergeCell ref="N247:Q247"/>
    <mergeCell ref="F248:I248"/>
    <mergeCell ref="F249:I249"/>
    <mergeCell ref="F250:I250"/>
    <mergeCell ref="F243:I243"/>
    <mergeCell ref="F244:I244"/>
    <mergeCell ref="L244:M244"/>
    <mergeCell ref="N244:Q244"/>
    <mergeCell ref="F245:I245"/>
    <mergeCell ref="F246:I246"/>
    <mergeCell ref="F239:I239"/>
    <mergeCell ref="F240:I240"/>
    <mergeCell ref="F241:I241"/>
    <mergeCell ref="L241:M241"/>
    <mergeCell ref="N241:Q241"/>
    <mergeCell ref="F242:I242"/>
    <mergeCell ref="F235:I235"/>
    <mergeCell ref="L235:M235"/>
    <mergeCell ref="N235:Q235"/>
    <mergeCell ref="F236:I236"/>
    <mergeCell ref="F237:I237"/>
    <mergeCell ref="F238:I238"/>
    <mergeCell ref="L238:M238"/>
    <mergeCell ref="N238:Q238"/>
    <mergeCell ref="F229:I229"/>
    <mergeCell ref="F230:I230"/>
    <mergeCell ref="F231:I231"/>
    <mergeCell ref="F232:I232"/>
    <mergeCell ref="F233:I233"/>
    <mergeCell ref="F234:I234"/>
    <mergeCell ref="F223:I223"/>
    <mergeCell ref="F224:I224"/>
    <mergeCell ref="F225:I225"/>
    <mergeCell ref="F226:I226"/>
    <mergeCell ref="F227:I227"/>
    <mergeCell ref="F228:I228"/>
    <mergeCell ref="F219:I219"/>
    <mergeCell ref="L219:M219"/>
    <mergeCell ref="N219:Q219"/>
    <mergeCell ref="F220:I220"/>
    <mergeCell ref="F221:I221"/>
    <mergeCell ref="F222:I222"/>
    <mergeCell ref="F215:I215"/>
    <mergeCell ref="L215:M215"/>
    <mergeCell ref="N215:Q215"/>
    <mergeCell ref="F216:I216"/>
    <mergeCell ref="F217:I217"/>
    <mergeCell ref="F218:I218"/>
    <mergeCell ref="F211:I211"/>
    <mergeCell ref="F212:I212"/>
    <mergeCell ref="L212:M212"/>
    <mergeCell ref="N212:Q212"/>
    <mergeCell ref="F213:I213"/>
    <mergeCell ref="F214:I214"/>
    <mergeCell ref="F205:I205"/>
    <mergeCell ref="F206:I206"/>
    <mergeCell ref="F207:I207"/>
    <mergeCell ref="F208:I208"/>
    <mergeCell ref="F209:I209"/>
    <mergeCell ref="F210:I210"/>
    <mergeCell ref="F199:I199"/>
    <mergeCell ref="F200:I200"/>
    <mergeCell ref="F201:I201"/>
    <mergeCell ref="F202:I202"/>
    <mergeCell ref="F203:I203"/>
    <mergeCell ref="F204:I204"/>
    <mergeCell ref="F195:I195"/>
    <mergeCell ref="F196:I196"/>
    <mergeCell ref="L196:M196"/>
    <mergeCell ref="N196:Q196"/>
    <mergeCell ref="F197:I197"/>
    <mergeCell ref="F198:I198"/>
    <mergeCell ref="F189:I189"/>
    <mergeCell ref="F190:I190"/>
    <mergeCell ref="F191:I191"/>
    <mergeCell ref="F192:I192"/>
    <mergeCell ref="F193:I193"/>
    <mergeCell ref="F194:I194"/>
    <mergeCell ref="F183:I183"/>
    <mergeCell ref="F184:I184"/>
    <mergeCell ref="F185:I185"/>
    <mergeCell ref="F186:I186"/>
    <mergeCell ref="F187:I187"/>
    <mergeCell ref="F188:I188"/>
    <mergeCell ref="F179:I179"/>
    <mergeCell ref="L179:M179"/>
    <mergeCell ref="N179:Q179"/>
    <mergeCell ref="F180:I180"/>
    <mergeCell ref="F181:I181"/>
    <mergeCell ref="F182:I182"/>
    <mergeCell ref="F173:I173"/>
    <mergeCell ref="F174:I174"/>
    <mergeCell ref="F175:I175"/>
    <mergeCell ref="F176:I176"/>
    <mergeCell ref="F177:I177"/>
    <mergeCell ref="F178:I178"/>
    <mergeCell ref="F167:I167"/>
    <mergeCell ref="F168:I168"/>
    <mergeCell ref="F169:I169"/>
    <mergeCell ref="F170:I170"/>
    <mergeCell ref="F171:I171"/>
    <mergeCell ref="F172:I172"/>
    <mergeCell ref="L162:M162"/>
    <mergeCell ref="N162:Q162"/>
    <mergeCell ref="F163:I163"/>
    <mergeCell ref="F164:I164"/>
    <mergeCell ref="F165:I165"/>
    <mergeCell ref="F166:I166"/>
    <mergeCell ref="L166:M166"/>
    <mergeCell ref="N166:Q166"/>
    <mergeCell ref="F157:I157"/>
    <mergeCell ref="F158:I158"/>
    <mergeCell ref="F159:I159"/>
    <mergeCell ref="F160:I160"/>
    <mergeCell ref="F161:I161"/>
    <mergeCell ref="F162:I162"/>
    <mergeCell ref="N151:Q151"/>
    <mergeCell ref="F152:I152"/>
    <mergeCell ref="F153:I153"/>
    <mergeCell ref="F154:I154"/>
    <mergeCell ref="F155:I155"/>
    <mergeCell ref="F156:I156"/>
    <mergeCell ref="L156:M156"/>
    <mergeCell ref="N156:Q156"/>
    <mergeCell ref="F147:I147"/>
    <mergeCell ref="F148:I148"/>
    <mergeCell ref="F149:I149"/>
    <mergeCell ref="F150:I150"/>
    <mergeCell ref="F151:I151"/>
    <mergeCell ref="L151:M151"/>
    <mergeCell ref="F143:I143"/>
    <mergeCell ref="F144:I144"/>
    <mergeCell ref="F145:I145"/>
    <mergeCell ref="L145:M145"/>
    <mergeCell ref="N145:Q145"/>
    <mergeCell ref="F146:I146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35:I135"/>
    <mergeCell ref="F136:I136"/>
    <mergeCell ref="L136:M136"/>
    <mergeCell ref="N136:Q136"/>
    <mergeCell ref="F137:I137"/>
    <mergeCell ref="F138:I138"/>
    <mergeCell ref="F131:I131"/>
    <mergeCell ref="F132:I132"/>
    <mergeCell ref="F133:I133"/>
    <mergeCell ref="L133:M133"/>
    <mergeCell ref="N133:Q133"/>
    <mergeCell ref="F134:I134"/>
    <mergeCell ref="F127:I127"/>
    <mergeCell ref="L127:M127"/>
    <mergeCell ref="N127:Q127"/>
    <mergeCell ref="F128:I128"/>
    <mergeCell ref="F129:I129"/>
    <mergeCell ref="F130:I130"/>
    <mergeCell ref="L130:M130"/>
    <mergeCell ref="N130:Q130"/>
    <mergeCell ref="M118:P118"/>
    <mergeCell ref="M120:Q120"/>
    <mergeCell ref="M121:Q121"/>
    <mergeCell ref="F123:I123"/>
    <mergeCell ref="L123:M123"/>
    <mergeCell ref="N123:Q123"/>
    <mergeCell ref="D105:H105"/>
    <mergeCell ref="N105:Q105"/>
    <mergeCell ref="N106:Q106"/>
    <mergeCell ref="L108:Q108"/>
    <mergeCell ref="C114:Q114"/>
    <mergeCell ref="F116:P116"/>
    <mergeCell ref="D102:H102"/>
    <mergeCell ref="N102:Q102"/>
    <mergeCell ref="D103:H103"/>
    <mergeCell ref="N103:Q103"/>
    <mergeCell ref="D104:H104"/>
    <mergeCell ref="N104:Q104"/>
    <mergeCell ref="N95:Q95"/>
    <mergeCell ref="N96:Q96"/>
    <mergeCell ref="N97:Q97"/>
    <mergeCell ref="N98:Q98"/>
    <mergeCell ref="N100:Q100"/>
    <mergeCell ref="D101:H101"/>
    <mergeCell ref="N101:Q101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2:J32"/>
    <mergeCell ref="M32:P32"/>
    <mergeCell ref="L34:P34"/>
    <mergeCell ref="C76:Q76"/>
    <mergeCell ref="F78:P78"/>
    <mergeCell ref="M80:P80"/>
    <mergeCell ref="H29:J29"/>
    <mergeCell ref="M29:P29"/>
    <mergeCell ref="H30:J30"/>
    <mergeCell ref="M30:P30"/>
    <mergeCell ref="H31:J31"/>
    <mergeCell ref="M31:P31"/>
    <mergeCell ref="O20:P20"/>
    <mergeCell ref="M23:P23"/>
    <mergeCell ref="M24:P24"/>
    <mergeCell ref="M26:P26"/>
    <mergeCell ref="H28:J28"/>
    <mergeCell ref="M28:P28"/>
    <mergeCell ref="O13:P13"/>
    <mergeCell ref="E14:L14"/>
    <mergeCell ref="O14:P14"/>
    <mergeCell ref="O16:P16"/>
    <mergeCell ref="O17:P17"/>
    <mergeCell ref="O19:P19"/>
    <mergeCell ref="C2:Q2"/>
    <mergeCell ref="C4:Q4"/>
    <mergeCell ref="F6:P6"/>
    <mergeCell ref="O8:P8"/>
    <mergeCell ref="O10:P10"/>
    <mergeCell ref="O11:P11"/>
  </mergeCells>
  <printOptions/>
  <pageMargins left="0.5905511811023623" right="0.5905511811023623" top="0.5905511811023623" bottom="0.5905511811023623" header="0" footer="0"/>
  <pageSetup blackAndWhite="1" fitToHeight="999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Vojíř Jan</cp:lastModifiedBy>
  <cp:lastPrinted>2018-07-02T07:47:03Z</cp:lastPrinted>
  <dcterms:modified xsi:type="dcterms:W3CDTF">2018-07-02T07:47:47Z</dcterms:modified>
  <cp:category/>
  <cp:version/>
  <cp:contentType/>
  <cp:contentStatus/>
</cp:coreProperties>
</file>