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5125" windowHeight="4245" firstSheet="1" activeTab="4"/>
  </bookViews>
  <sheets>
    <sheet name="Rekapitulace stavby" sheetId="1" r:id="rId1"/>
    <sheet name="JICIN 1 - SO-01-Vlastní o..." sheetId="2" r:id="rId2"/>
    <sheet name="ZT - kanal" sheetId="4" r:id="rId3"/>
    <sheet name="Elektro" sheetId="5" r:id="rId4"/>
    <sheet name="VZT" sheetId="7" r:id="rId5"/>
    <sheet name="Pokyny pro vyplnění" sheetId="3" r:id="rId6"/>
  </sheets>
  <externalReferences>
    <externalReference r:id="rId9"/>
  </externalReferences>
  <definedNames>
    <definedName name="_xlnm._FilterDatabase" localSheetId="1" hidden="1">'JICIN 1 - SO-01-Vlastní o...'!$C$97:$K$305</definedName>
    <definedName name="_xlnm.Print_Area" localSheetId="1">'JICIN 1 - SO-01-Vlastní o...'!$C$4:$J$36,'JICIN 1 - SO-01-Vlastní o...'!$C$42:$J$79,'JICIN 1 - SO-01-Vlastní o...'!$C$85:$K$305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2">'ZT - kanal'!$A$2:$G$49</definedName>
    <definedName name="_xlnm.Print_Titles" localSheetId="0">'Rekapitulace stavby'!$49:$49</definedName>
    <definedName name="_xlnm.Print_Titles" localSheetId="1">'JICIN 1 - SO-01-Vlastní o...'!$97:$97</definedName>
  </definedNames>
  <calcPr calcId="152511"/>
</workbook>
</file>

<file path=xl/sharedStrings.xml><?xml version="1.0" encoding="utf-8"?>
<sst xmlns="http://schemas.openxmlformats.org/spreadsheetml/2006/main" count="3655" uniqueCount="1063">
  <si>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</si>
  <si>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</si>
  <si>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</si>
  <si>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</si>
  <si>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</si>
  <si>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</si>
  <si>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</si>
  <si>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{44e57111-e116-453e-93d1-666c86abcf94}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</si>
  <si>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</si>
  <si>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</si>
  <si>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</si>
  <si>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</si>
  <si>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</si>
  <si>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</si>
  <si>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</si>
  <si>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</si>
  <si>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</si>
  <si>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JICIN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</si>
  <si>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</si>
  <si>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</si>
  <si>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objektu školy VOŠ a SPŠ</t>
  </si>
  <si>
    <t>0,1</t>
  </si>
  <si>
    <t>KSO:</t>
  </si>
  <si>
    <t>CC-CZ:</t>
  </si>
  <si>
    <t>1</t>
  </si>
  <si>
    <t>Místo:</t>
  </si>
  <si>
    <t>Jičín Pod Koželuhy 100</t>
  </si>
  <si>
    <t>Datum:</t>
  </si>
  <si>
    <t>5. 3. 2016</t>
  </si>
  <si>
    <t>10</t>
  </si>
  <si>
    <t>100</t>
  </si>
  <si>
    <t>Zadavatel:</t>
  </si>
  <si>
    <t>IČ:</t>
  </si>
  <si>
    <t>VOŠ a SPŠ Jičín</t>
  </si>
  <si>
    <t>DIČ:</t>
  </si>
  <si>
    <t>Uchazeč:</t>
  </si>
  <si>
    <t>Vyplň údaj</t>
  </si>
  <si>
    <t>Projektant:</t>
  </si>
  <si>
    <t>Obchodní projekt Hradec Králové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</si>
  <si>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</si>
  <si>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</si>
  <si>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</si>
  <si>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</si>
  <si>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</si>
  <si>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</si>
  <si>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</si>
  <si>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</si>
  <si>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</si>
  <si>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</si>
  <si>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</si>
  <si>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</si>
  <si>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</si>
  <si>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</si>
  <si>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</si>
  <si>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</si>
  <si>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</si>
  <si>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</si>
  <si>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</si>
  <si>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</si>
  <si>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</si>
  <si>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</si>
  <si>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</si>
  <si>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</si>
  <si>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</si>
  <si>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</si>
  <si>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</si>
  <si>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</si>
  <si>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</si>
  <si>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</si>
  <si>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</si>
  <si>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</si>
  <si>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</si>
  <si>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</si>
  <si>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</si>
  <si>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</si>
  <si>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</si>
  <si>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</si>
  <si>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</si>
  <si>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</si>
  <si>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</si>
  <si>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JICIN 1</t>
  </si>
  <si>
    <t>SO-01-Vlastní objekt</t>
  </si>
  <si>
    <t>STA</t>
  </si>
  <si>
    <t>{3c510726-1c7f-417d-8588-1d8fffa3e2ab}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</si>
  <si>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</si>
  <si>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</si>
  <si>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</si>
  <si>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</si>
  <si>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</si>
  <si>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</si>
  <si>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</si>
  <si>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</si>
  <si>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JICIN 1 - SO-01-Vlastní objekt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</si>
  <si>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</si>
  <si>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</si>
  <si>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</si>
  <si>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</si>
  <si>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</si>
  <si>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</si>
  <si>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</si>
  <si>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</si>
  <si>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</si>
  <si>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</si>
  <si>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</si>
  <si>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</si>
  <si>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</si>
  <si>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</si>
  <si>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</si>
  <si>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</si>
  <si>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</si>
  <si>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</si>
  <si>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</si>
  <si>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</si>
  <si>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>M - Práce a dodávky M</t>
  </si>
  <si>
    <t xml:space="preserve">    21-M - Elektromontáže</t>
  </si>
  <si>
    <t xml:space="preserve">    24-M - Montáže vzduchotechnických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</si>
  <si>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</si>
  <si>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</si>
  <si>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</si>
  <si>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</si>
  <si>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</si>
  <si>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</si>
  <si>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</si>
  <si>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</si>
  <si>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</si>
  <si>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</si>
  <si>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</si>
  <si>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</si>
  <si>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</si>
  <si>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</si>
  <si>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</si>
  <si>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</si>
  <si>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</si>
  <si>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</si>
  <si>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</si>
  <si>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</si>
  <si>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</si>
  <si>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4</t>
  </si>
  <si>
    <t>Vodorovné konstrukce</t>
  </si>
  <si>
    <t>K</t>
  </si>
  <si>
    <t>417388142</t>
  </si>
  <si>
    <t>Ztužující věnec keramických stropů tl 21 cm pro vnitřní zdi š 14,5 cm</t>
  </si>
  <si>
    <t>m</t>
  </si>
  <si>
    <t>CS ÚRS 2016 01</t>
  </si>
  <si>
    <t>-1093514458</t>
  </si>
  <si>
    <t>VV</t>
  </si>
  <si>
    <t>21,5+15,31*2+25,65</t>
  </si>
  <si>
    <t>6</t>
  </si>
  <si>
    <t>Úpravy povrchů, podlahy a osazování výplní</t>
  </si>
  <si>
    <t>612325302</t>
  </si>
  <si>
    <t>Vápenocementová štuková omítka ostění nebo nadpraží</t>
  </si>
  <si>
    <t>m2</t>
  </si>
  <si>
    <t>523582611</t>
  </si>
  <si>
    <t>3</t>
  </si>
  <si>
    <t>622143004</t>
  </si>
  <si>
    <t>-49726800</t>
  </si>
  <si>
    <t>1,5*3*2+2,12*2+1,4*2*2+2,12*7+1,4*2*7+6,33+3,16*2*2+2,12*2</t>
  </si>
  <si>
    <t>1,4*2*2+1,3*5+2,0*2*5+3,44+2,1*2+2,65*7+2,2*2*7+3,05*5+1,8*2*5</t>
  </si>
  <si>
    <t>1,0+2,1*2+3,05*6+1,8*2*6+1,5*2+1,76*2*2+2,65*6+2,2*2*6</t>
  </si>
  <si>
    <t>2,12*10+1,72*2*10+6,15+1,95*2+2,12*2+1,72*2*2+2,65*9+2,2*2*9</t>
  </si>
  <si>
    <t>3,04+4,14*2</t>
  </si>
  <si>
    <t>Součet</t>
  </si>
  <si>
    <t>M</t>
  </si>
  <si>
    <t>590514760</t>
  </si>
  <si>
    <t>profil okenní začišťovací s tkaninou -Thermospoj 9 mm/2,4 m</t>
  </si>
  <si>
    <t>8</t>
  </si>
  <si>
    <t>-914161488</t>
  </si>
  <si>
    <t>447,81*1,05 'Přepočtené koeficientem množství</t>
  </si>
  <si>
    <t>5</t>
  </si>
  <si>
    <t>622211011</t>
  </si>
  <si>
    <t>Montáž kontaktního zateplení vnějších stěn z polystyrénových desek tl do 80 mm</t>
  </si>
  <si>
    <t>632330701</t>
  </si>
  <si>
    <t>(21,5+15,31+25,65+6,1+27,42+28,44+36,84)*0,4</t>
  </si>
  <si>
    <t>283763710</t>
  </si>
  <si>
    <t>1167072848</t>
  </si>
  <si>
    <t>7</t>
  </si>
  <si>
    <t>622211041</t>
  </si>
  <si>
    <t>Montáž kontaktního zateplení vnějších stěn z polystyrénových desek tl do 200 mm</t>
  </si>
  <si>
    <t>-698583892</t>
  </si>
  <si>
    <t>1574,066</t>
  </si>
  <si>
    <t>"odpočet otvorů"  -1,5*1,5*2-2,12*1,4*2-2,12*1,4*7-6,33*3,16-2,12*1,4*2</t>
  </si>
  <si>
    <t>-1,3*2,0*4-1,3*2,0-3,44*2,1-2,65*2,2*7-3,05*1,8*5-1,0*2,1-3,05*1,8*6</t>
  </si>
  <si>
    <t>-1,5*1,76*2-2,65*2,2*6-2,12*1,72*3-2,12*1,72*7-6,15*1,95-2,12*1,72*2</t>
  </si>
  <si>
    <t>-2,65*2,2*9-3,04*4,14</t>
  </si>
  <si>
    <t>283759860</t>
  </si>
  <si>
    <t>deska fasádní polystyrénová EPS 100 F 1000 x 500 x 180 mm</t>
  </si>
  <si>
    <t>-1779692754</t>
  </si>
  <si>
    <t>1232,326*1,02 'Přepočtené koeficientem množství</t>
  </si>
  <si>
    <t>9</t>
  </si>
  <si>
    <t>622212001</t>
  </si>
  <si>
    <t>Montáž kontaktního zateplení vnějšího ostění hl. špalety do 200 mm z polystyrenu tl do 40 mm</t>
  </si>
  <si>
    <t>-1760640941</t>
  </si>
  <si>
    <t>283759440</t>
  </si>
  <si>
    <t>deska fasádní polystyrénová EPS 100 F 1000 x 500 x 40 mm</t>
  </si>
  <si>
    <t>-837682688</t>
  </si>
  <si>
    <t>447,81*1,02*0,2</t>
  </si>
  <si>
    <t>11</t>
  </si>
  <si>
    <t>622252001</t>
  </si>
  <si>
    <t>Montáž zakládacích soklových lišt kontaktního zateplení</t>
  </si>
  <si>
    <t>-367188971</t>
  </si>
  <si>
    <t>161,26</t>
  </si>
  <si>
    <t>12</t>
  </si>
  <si>
    <t>590516550</t>
  </si>
  <si>
    <t>lišta soklová Al s okapničkou, zakládací U 18 cm, 0,95/200 cm</t>
  </si>
  <si>
    <t>1120297041</t>
  </si>
  <si>
    <t>161,26*1,05 'Přepočtené koeficientem množství</t>
  </si>
  <si>
    <t>13</t>
  </si>
  <si>
    <t>622252002</t>
  </si>
  <si>
    <t>Montáž ostatních lišt kontaktního zateplení</t>
  </si>
  <si>
    <t>-1109232438</t>
  </si>
  <si>
    <t>447,81+12,06*8</t>
  </si>
  <si>
    <t>14</t>
  </si>
  <si>
    <t>590514860</t>
  </si>
  <si>
    <t>lišta rohová PVC 10/15 cm s tkaninou 2,5 m</t>
  </si>
  <si>
    <t>-1494580558</t>
  </si>
  <si>
    <t>544,29*1,05 'Přepočtené koeficientem množství</t>
  </si>
  <si>
    <t>622325102</t>
  </si>
  <si>
    <t>Oprava vnější vápenné nebo vápenocementové hladké omítky složitosti 1 stěn v rozsahu do 30%</t>
  </si>
  <si>
    <t>-920023960</t>
  </si>
  <si>
    <t>16</t>
  </si>
  <si>
    <t>622511111</t>
  </si>
  <si>
    <t>Tenkovrstvá akrylátová mozaiková střednězrnná omítka včetně penetrace vnějších stěn</t>
  </si>
  <si>
    <t>-156032749</t>
  </si>
  <si>
    <t>17</t>
  </si>
  <si>
    <t>622531021</t>
  </si>
  <si>
    <t>Tenkovrstvá silikonová zrnitá omítka tl. 2,0 mm včetně penetrace vnějších stěn</t>
  </si>
  <si>
    <t>1644206959</t>
  </si>
  <si>
    <t>18</t>
  </si>
  <si>
    <t>623531021</t>
  </si>
  <si>
    <t>Tenkovrstvá silikonová zrnitá omítka tl. 2,0 mm včetně penetrace vnějších pilířů nebo sloupů</t>
  </si>
  <si>
    <t>-563878869</t>
  </si>
  <si>
    <t>19</t>
  </si>
  <si>
    <t>629991011</t>
  </si>
  <si>
    <t>Zakrytí výplní otvorů a svislých ploch fólií přilepenou lepící páskou</t>
  </si>
  <si>
    <t>860675245</t>
  </si>
  <si>
    <t>57,151+123,524+96,009</t>
  </si>
  <si>
    <t>20</t>
  </si>
  <si>
    <t>629995101</t>
  </si>
  <si>
    <t>Očištění vnějších ploch tlakovou vodou</t>
  </si>
  <si>
    <t>1146414797</t>
  </si>
  <si>
    <t>Ostatní konstrukce a práce, bourání</t>
  </si>
  <si>
    <t>941111122</t>
  </si>
  <si>
    <t>Montáž lešení řadového trubkového lehkého s podlahami zatížení do 200 kg/m2 š do 1,2 m v do 25 m</t>
  </si>
  <si>
    <t>923192077</t>
  </si>
  <si>
    <t>(879,473+64,504+1574,066)*1,1</t>
  </si>
  <si>
    <t>22</t>
  </si>
  <si>
    <t>941111222</t>
  </si>
  <si>
    <t>Příplatek k lešení řadovému trubkovému lehkému s podlahami š 1,2 m v 25 m za první a ZKD den použití</t>
  </si>
  <si>
    <t>1826271878</t>
  </si>
  <si>
    <t>2769,847*60</t>
  </si>
  <si>
    <t>23</t>
  </si>
  <si>
    <t>941111822</t>
  </si>
  <si>
    <t>Demontáž lešení řadového trubkového lehkého s podlahami zatížení do 200 kg/m2 š do 1,2 m v do 25 m</t>
  </si>
  <si>
    <t>1716745347</t>
  </si>
  <si>
    <t>2769,847</t>
  </si>
  <si>
    <t>24</t>
  </si>
  <si>
    <t>944511111</t>
  </si>
  <si>
    <t>Montáž ochranné sítě z textilie z umělých vláken</t>
  </si>
  <si>
    <t>339103324</t>
  </si>
  <si>
    <t>(64,504+1574,066)*1,1</t>
  </si>
  <si>
    <t>25</t>
  </si>
  <si>
    <t>944511211</t>
  </si>
  <si>
    <t>Příplatek k ochranné síti za první a ZKD den použití</t>
  </si>
  <si>
    <t>1901486181</t>
  </si>
  <si>
    <t>1802,427*60</t>
  </si>
  <si>
    <t>26</t>
  </si>
  <si>
    <t>944511811</t>
  </si>
  <si>
    <t>Demontáž ochranné sítě z textilie z umělých vláken</t>
  </si>
  <si>
    <t>1386056636</t>
  </si>
  <si>
    <t>27</t>
  </si>
  <si>
    <t>967031132</t>
  </si>
  <si>
    <t>Přisekání rovných ostění v cihelném zdivu na MV nebo MVC</t>
  </si>
  <si>
    <t>1971257612</t>
  </si>
  <si>
    <t>0,3*(1,5+1,5*2)*2+0,3*(1,5+1,76*2)</t>
  </si>
  <si>
    <t>28</t>
  </si>
  <si>
    <t>968062376</t>
  </si>
  <si>
    <t>Vybourání dřevěných rámů oken zdvojených včetně křídel pl do 4 m2</t>
  </si>
  <si>
    <t>-544859829</t>
  </si>
  <si>
    <t>1,5*1,5*2+1,5*1,76*2</t>
  </si>
  <si>
    <t>29</t>
  </si>
  <si>
    <t>968072355</t>
  </si>
  <si>
    <t>Vybourání kovových rámů oken dvojitých včetně křídel pl do 2 m2</t>
  </si>
  <si>
    <t>1337377580</t>
  </si>
  <si>
    <t>1,5*1,2*2</t>
  </si>
  <si>
    <t>30</t>
  </si>
  <si>
    <t>968072356</t>
  </si>
  <si>
    <t>Vybourání kovových rámů oken dvojitých včetně křídel pl do 4 m2</t>
  </si>
  <si>
    <t>791094912</t>
  </si>
  <si>
    <t>1,2*2,1+1,5*1,8*3</t>
  </si>
  <si>
    <t>31</t>
  </si>
  <si>
    <t>968072357</t>
  </si>
  <si>
    <t>Vybourání kovových rámů oken dvojitých včetně křídel pl přes 4 m2</t>
  </si>
  <si>
    <t>1764183985</t>
  </si>
  <si>
    <t>3,0*2,1+3,0*2,1+6,1*2,1+6,0*2,1+30,0*4,5+30,0*2,15</t>
  </si>
  <si>
    <t>32</t>
  </si>
  <si>
    <t>968072456</t>
  </si>
  <si>
    <t>Vybourání kovových dveřních zárubní pl přes 2 m2</t>
  </si>
  <si>
    <t>-953760015</t>
  </si>
  <si>
    <t>1,5*2,0+1,35*2,0</t>
  </si>
  <si>
    <t>33</t>
  </si>
  <si>
    <t>978002</t>
  </si>
  <si>
    <t xml:space="preserve">D+M očištění pískovcového soklu a meziokenních pilířů od mechů a řas a impregnovány vhodným nátěrem </t>
  </si>
  <si>
    <t>44202154</t>
  </si>
  <si>
    <t>24,0*0,6+19,8*1,4+12,8*1,0+34,6*1,2+0,4*1,4*21</t>
  </si>
  <si>
    <t>34</t>
  </si>
  <si>
    <t>978019341</t>
  </si>
  <si>
    <t>Otlučení vnější vápenné nebo vápenocementové vnější omítky stupně členitosti 3 až 5  rozsahu do 30%</t>
  </si>
  <si>
    <t>996534389</t>
  </si>
  <si>
    <t>"pohled severní"  7,35*8,78+12,08*12,06+12,08*5,6*0,5+31,88*12,06</t>
  </si>
  <si>
    <t>"pohled jižní"  13,45*12,06+6,48*12,06+1,16*14,5*2+8,98*2,3*2</t>
  </si>
  <si>
    <t>"pohled západní"  21,5*8,78+14,56*12,06</t>
  </si>
  <si>
    <t>"pohled východní"  25,85*8,78+4,2*3,6+2,8*8,5</t>
  </si>
  <si>
    <t>997</t>
  </si>
  <si>
    <t>Přesun sutě</t>
  </si>
  <si>
    <t>35</t>
  </si>
  <si>
    <t>997013115</t>
  </si>
  <si>
    <t>Vnitrostaveništní doprava suti a vybouraných hmot pro budovy v do 18 m s použitím mechanizace</t>
  </si>
  <si>
    <t>t</t>
  </si>
  <si>
    <t>128340964</t>
  </si>
  <si>
    <t>36</t>
  </si>
  <si>
    <t>997013501</t>
  </si>
  <si>
    <t>Odvoz suti a vybouraných hmot na skládku nebo meziskládku do 1 km se složením</t>
  </si>
  <si>
    <t>-1481598868</t>
  </si>
  <si>
    <t>37</t>
  </si>
  <si>
    <t>997013509</t>
  </si>
  <si>
    <t>Příplatek k odvozu suti a vybouraných hmot na skládku ZKD 1 km přes 1 km</t>
  </si>
  <si>
    <t>-1757001220</t>
  </si>
  <si>
    <t>113,432*9</t>
  </si>
  <si>
    <t>38</t>
  </si>
  <si>
    <t>997013831</t>
  </si>
  <si>
    <t>Poplatek za uložení stavebního směsného odpadu na skládce (skládkovné)</t>
  </si>
  <si>
    <t>2130629313</t>
  </si>
  <si>
    <t>998</t>
  </si>
  <si>
    <t>Přesun hmot</t>
  </si>
  <si>
    <t>39</t>
  </si>
  <si>
    <t>998011003</t>
  </si>
  <si>
    <t>Přesun hmot pro budovy zděné v do 24 m</t>
  </si>
  <si>
    <t>-1138291916</t>
  </si>
  <si>
    <t>PSV</t>
  </si>
  <si>
    <t>Práce a dodávky PSV</t>
  </si>
  <si>
    <t>712</t>
  </si>
  <si>
    <t>Povlakové krytiny</t>
  </si>
  <si>
    <t>40</t>
  </si>
  <si>
    <t>712361701</t>
  </si>
  <si>
    <t>Provedení povlakové krytiny střech do 10° fólií položenou volně s přilepením spojů</t>
  </si>
  <si>
    <t>-1726920164</t>
  </si>
  <si>
    <t>356,95*1,15</t>
  </si>
  <si>
    <t>41</t>
  </si>
  <si>
    <t>283220120</t>
  </si>
  <si>
    <t>1826140800</t>
  </si>
  <si>
    <t>42</t>
  </si>
  <si>
    <t>712391172</t>
  </si>
  <si>
    <t>Provedení povlakové krytiny střech do 10° ochranné textilní vrstvy</t>
  </si>
  <si>
    <t>-463926720</t>
  </si>
  <si>
    <t>43</t>
  </si>
  <si>
    <t>693111010</t>
  </si>
  <si>
    <t>1781452137</t>
  </si>
  <si>
    <t>44</t>
  </si>
  <si>
    <t>712391176</t>
  </si>
  <si>
    <t xml:space="preserve">Provedení povlakové krytiny střech do 10° připevnění izolace kotvícími terči vč. dodávky </t>
  </si>
  <si>
    <t>kus</t>
  </si>
  <si>
    <t>-515387053</t>
  </si>
  <si>
    <t>410,493*5</t>
  </si>
  <si>
    <t>45</t>
  </si>
  <si>
    <t>712990812</t>
  </si>
  <si>
    <t>Odstranění povlakové krytiny střech do 10° násypu nebo nánosu tloušťky do 50 mm</t>
  </si>
  <si>
    <t>168078331</t>
  </si>
  <si>
    <t>21,5*7,3+25,0*8,0</t>
  </si>
  <si>
    <t>46</t>
  </si>
  <si>
    <t>998712203</t>
  </si>
  <si>
    <t>Přesun hmot procentní pro krytiny povlakové v objektech v do 24 m</t>
  </si>
  <si>
    <t>%</t>
  </si>
  <si>
    <t>-62722800</t>
  </si>
  <si>
    <t>713</t>
  </si>
  <si>
    <t>Izolace tepelné</t>
  </si>
  <si>
    <t>47</t>
  </si>
  <si>
    <t>713111111</t>
  </si>
  <si>
    <t>Montáž izolace tepelné vrchem stropů volně kladenými rohožemi, pásy, dílci, deskami</t>
  </si>
  <si>
    <t>-64355522</t>
  </si>
  <si>
    <t>48</t>
  </si>
  <si>
    <t>631481060</t>
  </si>
  <si>
    <t>-363903355</t>
  </si>
  <si>
    <t>49</t>
  </si>
  <si>
    <t>631481070</t>
  </si>
  <si>
    <t>824063421</t>
  </si>
  <si>
    <t>50</t>
  </si>
  <si>
    <t>713141151</t>
  </si>
  <si>
    <t>Montáž izolace tepelné střech plochých kladené volně 1 vrstva rohoží, pásů, dílců, desek</t>
  </si>
  <si>
    <t>1359003069</t>
  </si>
  <si>
    <t>52</t>
  </si>
  <si>
    <t>998713203</t>
  </si>
  <si>
    <t>Přesun hmot procentní pro izolace tepelné v objektech v do 24 m</t>
  </si>
  <si>
    <t>-1723155171</t>
  </si>
  <si>
    <t>721</t>
  </si>
  <si>
    <t>Zdravotechnika - vnitřní kanalizace</t>
  </si>
  <si>
    <t>101</t>
  </si>
  <si>
    <t>721001</t>
  </si>
  <si>
    <t xml:space="preserve">D+M vnitřní rozvody kanalizace </t>
  </si>
  <si>
    <t>kpl</t>
  </si>
  <si>
    <t>497882243</t>
  </si>
  <si>
    <t>762</t>
  </si>
  <si>
    <t>Konstrukce tesařské</t>
  </si>
  <si>
    <t>53</t>
  </si>
  <si>
    <t>762001</t>
  </si>
  <si>
    <t>D+M konstrukce dřevěného roštu v podkroví pro uložení tepelné izolace půdy</t>
  </si>
  <si>
    <t>-1707081861</t>
  </si>
  <si>
    <t>31,88*10,0+10,52*10,0+9,3*10,52+7,8*2,4</t>
  </si>
  <si>
    <t>54</t>
  </si>
  <si>
    <t>762511246</t>
  </si>
  <si>
    <t>Podlahové kce podkladové z desek OSB tl 22 mm na sraz šroubovaných</t>
  </si>
  <si>
    <t>730421178</t>
  </si>
  <si>
    <t>77,77*0,2</t>
  </si>
  <si>
    <t>55</t>
  </si>
  <si>
    <t>762511247</t>
  </si>
  <si>
    <t>Podlahové kce podkladové z desek OSB tl 25 mm na sraz šroubovaných</t>
  </si>
  <si>
    <t>1827758784</t>
  </si>
  <si>
    <t>56</t>
  </si>
  <si>
    <t>762595001</t>
  </si>
  <si>
    <t>Spojovací prostředky pro položení dřevěných podlah a zakrytí kanálů</t>
  </si>
  <si>
    <t>130760283</t>
  </si>
  <si>
    <t>57</t>
  </si>
  <si>
    <t>998762203</t>
  </si>
  <si>
    <t>Přesun hmot procentní pro kce tesařské v objektech v do 24 m</t>
  </si>
  <si>
    <t>802901354</t>
  </si>
  <si>
    <t>763</t>
  </si>
  <si>
    <t>Konstrukce suché výstavby</t>
  </si>
  <si>
    <t>58</t>
  </si>
  <si>
    <t>763122811</t>
  </si>
  <si>
    <t>Demontáž desek jednoduché opláštění SDK předsazená/šachtová stěna</t>
  </si>
  <si>
    <t>-709722053</t>
  </si>
  <si>
    <t>764</t>
  </si>
  <si>
    <t>Konstrukce klempířské</t>
  </si>
  <si>
    <t>59</t>
  </si>
  <si>
    <t>764001821</t>
  </si>
  <si>
    <t>Demontáž krytiny ze svitků nebo tabulí do suti</t>
  </si>
  <si>
    <t>-893909688</t>
  </si>
  <si>
    <t>60</t>
  </si>
  <si>
    <t>764002841</t>
  </si>
  <si>
    <t>Demontáž oplechování horních ploch zdí a nadezdívek do suti</t>
  </si>
  <si>
    <t>-1462423802</t>
  </si>
  <si>
    <t>13,5+71,0+64,5</t>
  </si>
  <si>
    <t>61</t>
  </si>
  <si>
    <t>764002851</t>
  </si>
  <si>
    <t>Demontáž oplechování parapetů do suti</t>
  </si>
  <si>
    <t>927246169</t>
  </si>
  <si>
    <t>3,07*11+2,67*25+1,32*5+4,59*3+16,9*3+1,12*8+1,5*4+3,0*11+3,06</t>
  </si>
  <si>
    <t>6,17*2</t>
  </si>
  <si>
    <t>62</t>
  </si>
  <si>
    <t>764002861</t>
  </si>
  <si>
    <t>Demontáž oplechování říms a ozdobných prvků do suti</t>
  </si>
  <si>
    <t>1850082622</t>
  </si>
  <si>
    <t>63</t>
  </si>
  <si>
    <t>764004801</t>
  </si>
  <si>
    <t>Demontáž podokapního žlabu do suti</t>
  </si>
  <si>
    <t>-1949603749</t>
  </si>
  <si>
    <t>64</t>
  </si>
  <si>
    <t>764004861</t>
  </si>
  <si>
    <t>Demontáž svodu do suti</t>
  </si>
  <si>
    <t>-65279393</t>
  </si>
  <si>
    <t>53,0+112,0</t>
  </si>
  <si>
    <t>65</t>
  </si>
  <si>
    <t>764111641</t>
  </si>
  <si>
    <t>Krytina střechy rovné drážkováním ze svitků z Pz plechu s povrchovou úpravou rš 670 mm sklonu do 30°</t>
  </si>
  <si>
    <t>1682921750</t>
  </si>
  <si>
    <t>"schema K10"   5,0</t>
  </si>
  <si>
    <t>66</t>
  </si>
  <si>
    <t>764214603</t>
  </si>
  <si>
    <t>Oplechování horních ploch a atik bez rohů z Pz s povrch úpravou mechanicky kotvené rš 250 mm</t>
  </si>
  <si>
    <t>1101340253</t>
  </si>
  <si>
    <t>"schema K15"   64,5</t>
  </si>
  <si>
    <t>67</t>
  </si>
  <si>
    <t>764214605</t>
  </si>
  <si>
    <t>Oplechování horních ploch a atik bez rohů z Pz s povrch úpravou mechanicky kotvené rš 400 mm</t>
  </si>
  <si>
    <t>1676598875</t>
  </si>
  <si>
    <t>"schema K14"   71,0</t>
  </si>
  <si>
    <t>68</t>
  </si>
  <si>
    <t>764214607</t>
  </si>
  <si>
    <t>Oplechování horních ploch a atik bez rohů z Pz s povrch úpravou mechanicky kotvené rš 670 mm</t>
  </si>
  <si>
    <t>-1650101073</t>
  </si>
  <si>
    <t>"schema K13"   13,5</t>
  </si>
  <si>
    <t>69</t>
  </si>
  <si>
    <t>764216606</t>
  </si>
  <si>
    <t>Oplechování rovných parapetů mechanicky kotvené z Pz s povrchovou úpravou rš 500 mm</t>
  </si>
  <si>
    <t>129060803</t>
  </si>
  <si>
    <t>"schema K1-K8"   3,07*11+2,67*25+1,32*5+4,59*3+16,9*3+1,12*8+1,5*4+3,0*11+6,17*2</t>
  </si>
  <si>
    <t>70</t>
  </si>
  <si>
    <t>764216607</t>
  </si>
  <si>
    <t>Oplechování rovných parapetů mechanicky kotvené z Pz s povrchovou úpravou rš 670 mm</t>
  </si>
  <si>
    <t>1120973866</t>
  </si>
  <si>
    <t>"schema K9"   3,06</t>
  </si>
  <si>
    <t>71</t>
  </si>
  <si>
    <t>764218604</t>
  </si>
  <si>
    <t>Oplechování rovné římsy mechanicky kotvené z Pz s upraveným povrchem rš 330 mm</t>
  </si>
  <si>
    <t>2114196742</t>
  </si>
  <si>
    <t>"schema K11"   67,0</t>
  </si>
  <si>
    <t>72</t>
  </si>
  <si>
    <t>764511602</t>
  </si>
  <si>
    <t>Žlab podokapní půlkruhový z Pz s povrchovou úpravou rš 330 mm</t>
  </si>
  <si>
    <t>-1703767001</t>
  </si>
  <si>
    <t>"schema K16"   107,5</t>
  </si>
  <si>
    <t>73</t>
  </si>
  <si>
    <t>764518622</t>
  </si>
  <si>
    <t>Svody kruhové včetně objímek, kolen, odskoků z Pz s povrchovou úpravou průměru 100 mm</t>
  </si>
  <si>
    <t>2070373369</t>
  </si>
  <si>
    <t>"schema K17,K18"  53,0+112,0</t>
  </si>
  <si>
    <t>74</t>
  </si>
  <si>
    <t>998764203</t>
  </si>
  <si>
    <t>Přesun hmot procentní pro konstrukce klempířské v objektech v do 24 m</t>
  </si>
  <si>
    <t>921592059</t>
  </si>
  <si>
    <t>766</t>
  </si>
  <si>
    <t>Konstrukce truhlářské</t>
  </si>
  <si>
    <t>75</t>
  </si>
  <si>
    <t>766001</t>
  </si>
  <si>
    <t xml:space="preserve">D+M okna plastová vč. kování zasklená izolačním dvojsklem oboustranně bílá  vč. parapetů vnitřních plastových </t>
  </si>
  <si>
    <t>-237886077</t>
  </si>
  <si>
    <t>76</t>
  </si>
  <si>
    <t>766002</t>
  </si>
  <si>
    <t>ks</t>
  </si>
  <si>
    <t>-1638766368</t>
  </si>
  <si>
    <t>"schema D1"   1</t>
  </si>
  <si>
    <t>77</t>
  </si>
  <si>
    <t>766003</t>
  </si>
  <si>
    <t>1186070576</t>
  </si>
  <si>
    <t>78</t>
  </si>
  <si>
    <t>766691912</t>
  </si>
  <si>
    <t>Vyvěšení nebo zavěšení dřevěných křídel oken pl přes 1,5 m2</t>
  </si>
  <si>
    <t>-955535857</t>
  </si>
  <si>
    <t>79</t>
  </si>
  <si>
    <t>998766203</t>
  </si>
  <si>
    <t>Přesun hmot procentní pro konstrukce truhlářské v objektech v do 24 m</t>
  </si>
  <si>
    <t>398922470</t>
  </si>
  <si>
    <t>767</t>
  </si>
  <si>
    <t>Konstrukce zámečnické</t>
  </si>
  <si>
    <t>80</t>
  </si>
  <si>
    <t>767001</t>
  </si>
  <si>
    <t>41854122</t>
  </si>
  <si>
    <t>"schema 06,010"   30,0*4,5+30,0*2,15</t>
  </si>
  <si>
    <t>81</t>
  </si>
  <si>
    <t>767002</t>
  </si>
  <si>
    <t>-432704170</t>
  </si>
  <si>
    <t>"schema Z1-Z10"   3,05*1,8*11+2,65*2,2*13+1,5*1,5*2+1,5*1,76*2</t>
  </si>
  <si>
    <t>6,1*2,1+3,0*2,1*2+1,2*2,1+6,0*2,1+1,5*1,8*3+1,5*1,2*2</t>
  </si>
  <si>
    <t>82</t>
  </si>
  <si>
    <t>767003</t>
  </si>
  <si>
    <t>-224537273</t>
  </si>
  <si>
    <t>83</t>
  </si>
  <si>
    <t>767004</t>
  </si>
  <si>
    <t>1753100445</t>
  </si>
  <si>
    <t>84</t>
  </si>
  <si>
    <t>767005</t>
  </si>
  <si>
    <t>848442860</t>
  </si>
  <si>
    <t>85</t>
  </si>
  <si>
    <t>767006</t>
  </si>
  <si>
    <t>-1400760276</t>
  </si>
  <si>
    <t>86</t>
  </si>
  <si>
    <t>767132811</t>
  </si>
  <si>
    <t>1557182325</t>
  </si>
  <si>
    <t>(6,52+27,42)*8,66-6,1*2,1-1,5*1,83-1,5*1,2*2-1,45*2,2</t>
  </si>
  <si>
    <t>9,12*4,2-6,0*2,1+18,9*9,3+36,84*8,66-30,0*4,5+18,9*9,3+15,5*4,2</t>
  </si>
  <si>
    <t>-3,0*2,1*2-1,2*2,1-1,6*2,1</t>
  </si>
  <si>
    <t>87</t>
  </si>
  <si>
    <t>767392802</t>
  </si>
  <si>
    <t>427591458</t>
  </si>
  <si>
    <t>36,84*18,9+36,84*9,4+6,1*9,5</t>
  </si>
  <si>
    <t>88</t>
  </si>
  <si>
    <t>767691813</t>
  </si>
  <si>
    <t>Vyvěšení nebo zavěšení kovových křídel oken přes 1,5 m2</t>
  </si>
  <si>
    <t>1854719173</t>
  </si>
  <si>
    <t>89</t>
  </si>
  <si>
    <t>767691823</t>
  </si>
  <si>
    <t>Vyvěšení nebo zavěšení kovových křídel dveří přes 2 m2</t>
  </si>
  <si>
    <t>816964136</t>
  </si>
  <si>
    <t>90</t>
  </si>
  <si>
    <t>998767203</t>
  </si>
  <si>
    <t>Přesun hmot procentní pro zámečnické konstrukce v objektech v do 24 m</t>
  </si>
  <si>
    <t>1456154447</t>
  </si>
  <si>
    <t>Práce a dodávky M</t>
  </si>
  <si>
    <t>21-M</t>
  </si>
  <si>
    <t>Elektromontáže</t>
  </si>
  <si>
    <t>91</t>
  </si>
  <si>
    <t>210001</t>
  </si>
  <si>
    <t>Demontáž,doplnění a opětovná montáž hromosvodu na ploché střeše</t>
  </si>
  <si>
    <t>648025122</t>
  </si>
  <si>
    <t>92</t>
  </si>
  <si>
    <t>210002</t>
  </si>
  <si>
    <t xml:space="preserve">Demontáž,doplnění a opětovná montáž hromosvodu na nové střeše tělocvičny </t>
  </si>
  <si>
    <t>-581050773</t>
  </si>
  <si>
    <t>93</t>
  </si>
  <si>
    <t>210003</t>
  </si>
  <si>
    <t>D+M rozvody elektro pro rekuperačníjednotky VZT -viz samost. rozpočet a VV v projektu EI</t>
  </si>
  <si>
    <t>-1858036015</t>
  </si>
  <si>
    <t>24-M</t>
  </si>
  <si>
    <t>Montáže vzduchotechnických zařízení</t>
  </si>
  <si>
    <t>94</t>
  </si>
  <si>
    <t>240001</t>
  </si>
  <si>
    <t>D+M rozvody VZD vč. rekuperačních jednotek -viz samost. rozpočet v projektu VZD</t>
  </si>
  <si>
    <t>1157471201</t>
  </si>
  <si>
    <t>VRN</t>
  </si>
  <si>
    <t>Vedlejší rozpočtové náklady</t>
  </si>
  <si>
    <t>VRN1</t>
  </si>
  <si>
    <t>Průzkumné, geodetické a projektové práce</t>
  </si>
  <si>
    <t>95</t>
  </si>
  <si>
    <t>012002000</t>
  </si>
  <si>
    <t>Geodetické práce-vytýčení inženýrských sítí</t>
  </si>
  <si>
    <t>soubor</t>
  </si>
  <si>
    <t>1024</t>
  </si>
  <si>
    <t>373471071</t>
  </si>
  <si>
    <t>96</t>
  </si>
  <si>
    <t>013002000</t>
  </si>
  <si>
    <t xml:space="preserve">Projektové práce-dokumentace skutečného provedení </t>
  </si>
  <si>
    <t>432579264</t>
  </si>
  <si>
    <t>VRN3</t>
  </si>
  <si>
    <t>Zařízení staveniště</t>
  </si>
  <si>
    <t>97</t>
  </si>
  <si>
    <t>032002000</t>
  </si>
  <si>
    <t>Vybavení staveniště -mobilní WC,sklad,kancelář</t>
  </si>
  <si>
    <t>-532982290</t>
  </si>
  <si>
    <t>98</t>
  </si>
  <si>
    <t>033002000</t>
  </si>
  <si>
    <t>Připojení staveniště na inženýrské sítě-voda,elektro</t>
  </si>
  <si>
    <t>-587036464</t>
  </si>
  <si>
    <t>99</t>
  </si>
  <si>
    <t>039002000</t>
  </si>
  <si>
    <t>Zrušení zařízení staveniště</t>
  </si>
  <si>
    <t xml:space="preserve">soubor </t>
  </si>
  <si>
    <t>524505036</t>
  </si>
  <si>
    <t>VRN4</t>
  </si>
  <si>
    <t>Inženýrská činnost</t>
  </si>
  <si>
    <t>043002000</t>
  </si>
  <si>
    <t>Zkoušky a ostatní měření</t>
  </si>
  <si>
    <t>-1540355032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</si>
  <si>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</si>
  <si>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</si>
  <si>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</si>
  <si>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</si>
  <si>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</si>
  <si>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</si>
  <si>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</si>
  <si>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</si>
  <si>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</si>
  <si>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</si>
  <si>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</si>
  <si>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</si>
  <si>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</si>
  <si>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</si>
  <si>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</si>
  <si>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</si>
  <si>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</si>
  <si>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</si>
  <si>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</si>
  <si>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</si>
  <si>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</si>
  <si>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</si>
  <si>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</si>
  <si>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</si>
  <si>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</si>
  <si>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</si>
  <si>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</si>
  <si>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</si>
  <si>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</si>
  <si>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</si>
  <si>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</si>
  <si>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</si>
  <si>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</si>
  <si>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</si>
  <si>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</si>
  <si>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</si>
  <si>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</si>
  <si>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</si>
  <si>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</si>
  <si>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</si>
  <si>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</si>
  <si>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</si>
  <si>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</si>
  <si>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</si>
  <si>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</si>
  <si>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</si>
  <si>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</si>
  <si>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</si>
  <si>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</si>
  <si>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</si>
  <si>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</si>
  <si>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</si>
  <si>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</si>
  <si>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</si>
  <si>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</si>
  <si>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</si>
  <si>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</si>
  <si>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</si>
  <si>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</si>
  <si>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</si>
  <si>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</si>
  <si>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</si>
  <si>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</si>
  <si>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</si>
  <si>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</si>
  <si>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</si>
  <si>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</si>
  <si>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</si>
  <si>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</si>
  <si>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</si>
  <si>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</si>
  <si>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</si>
  <si>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</si>
  <si>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</si>
  <si>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</si>
  <si>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</si>
  <si>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</si>
  <si>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</si>
  <si>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</si>
  <si>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</si>
  <si>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</si>
  <si>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</si>
  <si>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</si>
  <si>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</si>
  <si>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</si>
  <si>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</si>
  <si>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</si>
  <si>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</si>
  <si>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</si>
  <si>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</si>
  <si>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</si>
  <si>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</si>
  <si>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</si>
  <si>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</si>
  <si>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</si>
  <si>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</si>
  <si>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</si>
  <si>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</si>
  <si>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</si>
  <si>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</si>
  <si>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</si>
  <si>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</si>
  <si>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</si>
  <si>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</si>
  <si>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</si>
  <si>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</si>
  <si>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</si>
  <si>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</si>
  <si>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</si>
  <si>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</si>
  <si>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</si>
  <si>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</si>
  <si>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</si>
  <si>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</si>
  <si>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</si>
  <si>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</si>
  <si>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</si>
  <si>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</si>
  <si>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</si>
  <si>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</si>
  <si>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</si>
  <si>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</si>
  <si>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</si>
  <si>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</si>
  <si>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</si>
  <si>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</si>
  <si>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</si>
  <si>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</si>
  <si>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</si>
  <si>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</si>
  <si>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</si>
  <si>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</si>
  <si>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</si>
  <si>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</si>
  <si>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</si>
  <si>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</si>
  <si>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</si>
  <si>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</si>
  <si>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</si>
  <si>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</si>
  <si>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</si>
  <si>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</si>
  <si>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</si>
  <si>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</si>
  <si>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</si>
  <si>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</si>
  <si>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</si>
  <si>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</si>
  <si>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</si>
  <si>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</si>
  <si>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</si>
  <si>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</si>
  <si>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</si>
  <si>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</si>
  <si>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</si>
  <si>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</si>
  <si>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</si>
  <si>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</si>
  <si>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</si>
  <si>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</si>
  <si>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</si>
  <si>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</si>
  <si>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</si>
  <si>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</si>
  <si>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</si>
  <si>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</si>
  <si>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</si>
  <si>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</si>
  <si>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</si>
  <si>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</si>
  <si>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</si>
  <si>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</si>
  <si>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</si>
  <si>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</si>
  <si>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</si>
  <si>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</si>
  <si>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</si>
  <si>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</si>
  <si>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</si>
  <si>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</si>
  <si>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</si>
  <si>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</si>
  <si>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</si>
  <si>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Vnitřní kanalizace CELKEM</t>
  </si>
  <si>
    <t>Ostatní nespecifikované práce a doprava</t>
  </si>
  <si>
    <t>R-001</t>
  </si>
  <si>
    <t>DODÁVKA + MONTÁŽ</t>
  </si>
  <si>
    <t>Příchytka plastová s třmenem, pro uchycení potr. d20 na zeď</t>
  </si>
  <si>
    <t>SPCM</t>
  </si>
  <si>
    <t>DODÁVKA + MONTÁŽ (pro odvod kondenzátu od VZT jednotky)</t>
  </si>
  <si>
    <t>Sifon podomítkový, kondenzátní, systémový, HL 138</t>
  </si>
  <si>
    <t>Nálevka s mechan.sifonem,HL 21,  pro odvod kondenzátu od VZT jednotky</t>
  </si>
  <si>
    <t xml:space="preserve">Napojení nového kondenzátního potr. do stáv. trasy </t>
  </si>
  <si>
    <t>DODÁVKA + MONTÁŽ / např. typ A43P (Alca Plast)</t>
  </si>
  <si>
    <t>Sifon umývadlový, plastový, bez výpusti, s boční přípojkou</t>
  </si>
  <si>
    <t>Montáž nového sifonu umyvadlového</t>
  </si>
  <si>
    <t>72122-3405</t>
  </si>
  <si>
    <t>Vyvedení a upevnění odpadních výpustek do DN 50</t>
  </si>
  <si>
    <t>72119-4105</t>
  </si>
  <si>
    <t>Demontáž stáv. sifonu umyvadlového</t>
  </si>
  <si>
    <t>72586-0811</t>
  </si>
  <si>
    <t xml:space="preserve">DODÁVKA + MONTÁŽ </t>
  </si>
  <si>
    <t>Potrubí kanalizační z PP hrdlové odpadní DN 32</t>
  </si>
  <si>
    <t>Trubka tlaková PPR-3, řada PN 20  d20 x 2,8 mm / DODÁVKA</t>
  </si>
  <si>
    <t>Montáž rozvodu potrubí z plastů do D 20 mm</t>
  </si>
  <si>
    <t>72217-7112</t>
  </si>
  <si>
    <t>Omítka na rýhu, štuková</t>
  </si>
  <si>
    <t>61232-5121</t>
  </si>
  <si>
    <t>Zához rýhy maltou</t>
  </si>
  <si>
    <t>61213-5101</t>
  </si>
  <si>
    <t>pro svislou trasu kondenzátního potrubí</t>
  </si>
  <si>
    <t>Vybourání drážky 7 x 5 cm do zdiva cihelného</t>
  </si>
  <si>
    <t>97403-1132</t>
  </si>
  <si>
    <t>VNITŘNÍ KANALIZACE</t>
  </si>
  <si>
    <t>Cena jednotková</t>
  </si>
  <si>
    <t>Množství celkem</t>
  </si>
  <si>
    <t>P.Č.</t>
  </si>
  <si>
    <t>Objekt : D.ZT - ZDRAVOTECHNICKÉ  INSTALACE</t>
  </si>
  <si>
    <t xml:space="preserve">Stavba : VOŠ a SPŠ Jičín, POD KOŽELUHY 100 - Doplnění PD vzduchotechniky a elektroinstalace </t>
  </si>
  <si>
    <t xml:space="preserve"> </t>
  </si>
  <si>
    <t>Přirážky dle pravidel "M"</t>
  </si>
  <si>
    <t>Z</t>
  </si>
  <si>
    <t>PPV</t>
  </si>
  <si>
    <t>213000000</t>
  </si>
  <si>
    <t>921</t>
  </si>
  <si>
    <t>ÚPRAVA ROZVADĚČE R1</t>
  </si>
  <si>
    <t>VC7/32/1</t>
  </si>
  <si>
    <t>Montáž rozvaděče</t>
  </si>
  <si>
    <t>200009081</t>
  </si>
  <si>
    <t>920</t>
  </si>
  <si>
    <t>Jistič 1 pól.  F&amp;G  L7 - 16/1/B</t>
  </si>
  <si>
    <t>200003203</t>
  </si>
  <si>
    <t>Jistič 1 pól.  F&amp;G  L7 - 6/1/C</t>
  </si>
  <si>
    <t>200003168</t>
  </si>
  <si>
    <t>Nulová přípojnice MiSS 922  12x5mm</t>
  </si>
  <si>
    <t>200001050</t>
  </si>
  <si>
    <t>DIN lišta dl. 300mm</t>
  </si>
  <si>
    <t>200000821</t>
  </si>
  <si>
    <t>Krycí maska - plechová</t>
  </si>
  <si>
    <t>200000115</t>
  </si>
  <si>
    <t>ÚPRAVA ROZVADĚČE  R1.1</t>
  </si>
  <si>
    <t>R54</t>
  </si>
  <si>
    <t xml:space="preserve">Hodinové zúčtovací sazby </t>
  </si>
  <si>
    <t>HZS</t>
  </si>
  <si>
    <t>hod</t>
  </si>
  <si>
    <t>Výchozí revize</t>
  </si>
  <si>
    <t>470000056</t>
  </si>
  <si>
    <t>947</t>
  </si>
  <si>
    <t>Spolupráce s revizním technikem</t>
  </si>
  <si>
    <t>470000019</t>
  </si>
  <si>
    <t>Komplexní vyzkoušení</t>
  </si>
  <si>
    <t>470000012</t>
  </si>
  <si>
    <t>Příprava na zkušební provoz</t>
  </si>
  <si>
    <t>470000011</t>
  </si>
  <si>
    <t>Koordinace s ostatními profesemi</t>
  </si>
  <si>
    <t>470000009</t>
  </si>
  <si>
    <t>Úprava rozvaděčů R1 a R1.1</t>
  </si>
  <si>
    <t>470000003</t>
  </si>
  <si>
    <t>Úprava stávajících zásuvek, napojení</t>
  </si>
  <si>
    <t>470000001</t>
  </si>
  <si>
    <t>Podružný materiál</t>
  </si>
  <si>
    <t>213000005</t>
  </si>
  <si>
    <t>lišta elektroinstalační vkládací z PVC LV 40x15</t>
  </si>
  <si>
    <t>345721140</t>
  </si>
  <si>
    <t>MAT</t>
  </si>
  <si>
    <t xml:space="preserve"> víčko KO68</t>
  </si>
  <si>
    <t>345715190</t>
  </si>
  <si>
    <t>KUS</t>
  </si>
  <si>
    <t>krabice univerzální z PH KU 68/2-1901</t>
  </si>
  <si>
    <t>345715180</t>
  </si>
  <si>
    <t>Svorkovnice 4 pólová S 66</t>
  </si>
  <si>
    <t>345715212</t>
  </si>
  <si>
    <t>přístrojová krabice lištová z PH LK 80x28/1</t>
  </si>
  <si>
    <t>345715215</t>
  </si>
  <si>
    <t>Zásuvka 250V/16A</t>
  </si>
  <si>
    <t>345514810</t>
  </si>
  <si>
    <t>kabel silový s Cu jádrem CYKY 3Cx2,5mm2</t>
  </si>
  <si>
    <t>341110362</t>
  </si>
  <si>
    <t>kabel silový s Cu jádrem CYKY 3Cx1,5mm2</t>
  </si>
  <si>
    <t>341110302</t>
  </si>
  <si>
    <t xml:space="preserve">KUS  </t>
  </si>
  <si>
    <t>Osazení HM  8</t>
  </si>
  <si>
    <t>211010002</t>
  </si>
  <si>
    <t xml:space="preserve">m    </t>
  </si>
  <si>
    <t>Kabel CYKY 750V 3x2,5 ulož pod omít</t>
  </si>
  <si>
    <t>210800106</t>
  </si>
  <si>
    <t>Kabel CYKY 750V 3x1,5 ulož pod omít</t>
  </si>
  <si>
    <t>210800105</t>
  </si>
  <si>
    <t>Montáž zásuvka (polo)zapuštěná bezšroubové připojení 2P+PE</t>
  </si>
  <si>
    <t>210111042</t>
  </si>
  <si>
    <t>Ukončení vodičů v rozváděči nebo na přístroji včetně zapojení průřezu žíly do 2,5 mm2</t>
  </si>
  <si>
    <t>210100001</t>
  </si>
  <si>
    <t>Montáž krabic lištových plastových přístrojových jednoduchých 2789, LK80/1</t>
  </si>
  <si>
    <t>210010332</t>
  </si>
  <si>
    <t>Montáž krabic přístrojových zapuštěných plastových kruhových KU 68/1, KU68/1301, KP67, KP68/2</t>
  </si>
  <si>
    <t>210010301</t>
  </si>
  <si>
    <t>Montáž lišt vkládacích s víčkem šířky do 40 mm</t>
  </si>
  <si>
    <t>210010108</t>
  </si>
  <si>
    <t>ELEKTROINSTALACE</t>
  </si>
  <si>
    <t>LA</t>
  </si>
  <si>
    <t>LEKTR</t>
  </si>
  <si>
    <t>KCN</t>
  </si>
  <si>
    <t xml:space="preserve">JKSO : </t>
  </si>
  <si>
    <t>Objekt :</t>
  </si>
  <si>
    <t>Stavba: VOŠ a SPŠ Jičín, Pod Koželuhy 100</t>
  </si>
  <si>
    <t>ROZPOČET</t>
  </si>
  <si>
    <t>Zaregulování a uvedení do provozu podstropní vzduchotechnické jednotky</t>
  </si>
  <si>
    <t>Zaregulování a uvedení do provozu vzt systému decentrálních jednotek</t>
  </si>
  <si>
    <t>konzoly, lešení apod.</t>
  </si>
  <si>
    <t>Pomocný materiál (spojovací, těsnící, závěsný)</t>
  </si>
  <si>
    <t>Tepelná izolace tl. 4cm z minerální vaty s AL polepem</t>
  </si>
  <si>
    <t>bm</t>
  </si>
  <si>
    <t>Potrubí DN250/ 50% tvarovek</t>
  </si>
  <si>
    <t>SPIRO potrubí</t>
  </si>
  <si>
    <t>Potrubní prostupy</t>
  </si>
  <si>
    <t>Fasádní kombinovaná vyústka s žaluziemi</t>
  </si>
  <si>
    <t>Čidlo kouře VDK-10</t>
  </si>
  <si>
    <t>Vyústka NOVA-A-1-2-500x500-UR</t>
  </si>
  <si>
    <t>Vyústka NOVA-A-2-2-400x200-UR-R1</t>
  </si>
  <si>
    <t>Klapka škrtící KEL 250 LM24 servopohon</t>
  </si>
  <si>
    <t>Tlumič hluku MAA 250/900</t>
  </si>
  <si>
    <t>(Nabídka N63876)</t>
  </si>
  <si>
    <t>vzduchotechnická jednotka vyhovuje Ecodesign 2018, VDI 6022</t>
  </si>
  <si>
    <t>750m3/h, 250Pa,  2x0,385kW/230V</t>
  </si>
  <si>
    <t>nástěnný dotykový ovladač CP-Touch a prostorové čidlo CO2, řídící výkon větrání dle aktuální CO2</t>
  </si>
  <si>
    <t>externí elektrický ohřev ohřívákem 250/2kW/400V</t>
  </si>
  <si>
    <t xml:space="preserve">jednotka obsahuje pružně uložené EC ventilátory, protiproudý výměník tepla s účinností rekuperace až 87,4%,  kazetový filtr přiváděného vzduchu, by-pass přiváděného vzduchu a skříň regulace, kazetový filtr odsávaného vzduchu a vnější čidlo CO2, hmotnost jednotky je 119 kg                                             </t>
  </si>
  <si>
    <r>
      <t xml:space="preserve">regulace s internetem, konfigurace 31/0 - </t>
    </r>
    <r>
      <rPr>
        <b/>
        <sz val="8"/>
        <rFont val="Verdana"/>
        <family val="2"/>
      </rPr>
      <t>ověřit</t>
    </r>
  </si>
  <si>
    <t>Rekuperační jednotka s max. výkonem 1000m3/h, podstropní v/š/h 1800/970/384mm, vč. digitální</t>
  </si>
  <si>
    <t>Zákryt potrubí nezi jednotku a stěnu</t>
  </si>
  <si>
    <t>Potrubní rozvody, tvarovky, izolace</t>
  </si>
  <si>
    <t>ADS CO2 24 - čidli CO2, prostorové pro plynulé řízení výkonu a požární čidlo</t>
  </si>
  <si>
    <t xml:space="preserve">jednotka obsahuje pružně uložené EC ventilátory, protiproudý výměník tepla s účinností rekuperace až 93%, výsuvný filtr přiváděného vzduchu, by-pass přiváděného vzduchu, samotahové uzavírací klapky a skříň regulace. Dále obsahuje bezodtokovou vanu kondenzátu vyhřívanou článkem 200W, v horní části akustické kulisové tlumiče hluku, stropní nastavitelné žaluzie tryskového přívodu vzduchu, filtr odsávaného vzduchu a vnější čidlo CO2                                             </t>
  </si>
  <si>
    <r>
      <t xml:space="preserve">regulace s internetem, konfigurace 11/0 - </t>
    </r>
    <r>
      <rPr>
        <b/>
        <sz val="8"/>
        <rFont val="Verdana"/>
        <family val="2"/>
      </rPr>
      <t>ověřit</t>
    </r>
  </si>
  <si>
    <t>Rekuperační jednotka s max. výkonem 850m3/h, stojatá v/š/h 2000/800/665mm, vč. digitální</t>
  </si>
  <si>
    <r>
      <t xml:space="preserve">regulace s internetem, konfigurace 10/0 - </t>
    </r>
    <r>
      <rPr>
        <b/>
        <sz val="8"/>
        <rFont val="Verdana"/>
        <family val="2"/>
      </rPr>
      <t>ověřit</t>
    </r>
  </si>
  <si>
    <t>Poč.</t>
  </si>
  <si>
    <t>Název položky</t>
  </si>
  <si>
    <t>Poz.</t>
  </si>
  <si>
    <t>Větrání učeben 1.NP-3.NP</t>
  </si>
  <si>
    <t>VZDUCHOTECHNIKY A ELEKTROINSTALACE</t>
  </si>
  <si>
    <t xml:space="preserve">DOPLNĚNÍ PROJEKTOVÉ DOKUMENTACE </t>
  </si>
  <si>
    <t>Akce: VOŠ A SPŠ JIČÍN, POD KOŽELUHY 1000</t>
  </si>
  <si>
    <t xml:space="preserve"> VZDUCHOTECHNIKA - KLIMATIZACE</t>
  </si>
  <si>
    <t>Tel.:777042156</t>
  </si>
  <si>
    <t>503 46  Třebechovice pod Orebem</t>
  </si>
  <si>
    <t>Štěnkov 42</t>
  </si>
  <si>
    <t>THUN  PROJEKT</t>
  </si>
  <si>
    <t>Ing. Thun Josef</t>
  </si>
  <si>
    <t>specifikace</t>
  </si>
  <si>
    <t>Jednotková cena</t>
  </si>
  <si>
    <t>Celková cena</t>
  </si>
  <si>
    <t>VZT celkem bez DPH</t>
  </si>
  <si>
    <t>Celkem bez DPH</t>
  </si>
  <si>
    <t>Doplněné ceny musí být uvedeny včetně dodávky, montáže a dopravy.</t>
  </si>
  <si>
    <t>Konečná cena se automaticky přepisuje do SO1 - položka č. 94.</t>
  </si>
  <si>
    <t>106</t>
  </si>
  <si>
    <t>417351115</t>
  </si>
  <si>
    <t>Zřízení bednění ztužujících věnců</t>
  </si>
  <si>
    <t>444654985</t>
  </si>
  <si>
    <t>77,77*0,21*2</t>
  </si>
  <si>
    <t>107</t>
  </si>
  <si>
    <t>417351116</t>
  </si>
  <si>
    <t>Odstranění bednění ztužujících věnců</t>
  </si>
  <si>
    <t>-964948551</t>
  </si>
  <si>
    <t>540,556*2</t>
  </si>
  <si>
    <t>Montáž omítkových samolepících začišťovacích profilů</t>
  </si>
  <si>
    <t xml:space="preserve">polystyren extrudovaný </t>
  </si>
  <si>
    <t>64,5039215686274*1,02 'Přepočtené koeficientem množství</t>
  </si>
  <si>
    <t>fólie hydroizolační střešní tl 1,5 mm š 1300 mm šedá</t>
  </si>
  <si>
    <t>410,493043478261*1,15 'Přepočtené koeficientem množství</t>
  </si>
  <si>
    <t>textilie impregnovaná  pestrá 300 g/m3 š 200 cm</t>
  </si>
  <si>
    <t>deska minerální střešní izolační 600x1200 mm tl. 140 mm</t>
  </si>
  <si>
    <t>540,555882352941*1,02 'Přepočtené koeficientem množství</t>
  </si>
  <si>
    <t>deska minerální střešní izolační  600x1200 mm tl. 160 mm</t>
  </si>
  <si>
    <t>102</t>
  </si>
  <si>
    <t>283759900</t>
  </si>
  <si>
    <t>deska z pěnového polystyrenu EPS 150 S 1000 x 500 x 140 mm</t>
  </si>
  <si>
    <t>-133375643</t>
  </si>
  <si>
    <t>356,95*1,02</t>
  </si>
  <si>
    <t>103</t>
  </si>
  <si>
    <t>283759910</t>
  </si>
  <si>
    <t>deska z pěnového polystyrenu EPS 150 S 1000 x 500 x 160 mm</t>
  </si>
  <si>
    <t>-1156479772</t>
  </si>
  <si>
    <t>105</t>
  </si>
  <si>
    <t>763121425</t>
  </si>
  <si>
    <t>SDK stěna předsazená tl 112,5 mm profil CW+UW 100 deska 1xDF 12,5 TI 40 mm EI 30</t>
  </si>
  <si>
    <t>888481708</t>
  </si>
  <si>
    <t>108</t>
  </si>
  <si>
    <t>998763402</t>
  </si>
  <si>
    <t>Přesun hmot procentní pro sádrokartonové konstrukce v objektech v do 12 m</t>
  </si>
  <si>
    <t>114685439</t>
  </si>
  <si>
    <t xml:space="preserve">Demontáž a opětovná montáž stáv.okenních mříží  vč. prodloužení kotevních prvků </t>
  </si>
  <si>
    <t xml:space="preserve">D+M stěny tělocvičny ze sendvičových panelů  v tl.120mm </t>
  </si>
  <si>
    <t>879,473</t>
  </si>
  <si>
    <t xml:space="preserve">Repase stáv. OK tělocvičny-nátěr antikorozní +2x krycíí doplnění prvků 20% </t>
  </si>
  <si>
    <t>1100,522</t>
  </si>
  <si>
    <t xml:space="preserve">Demontáž a opětovná montáž prvků na fasádě )vlajkové stožáry,žebříky,svody hromosvodu tabule s nápisy vč. prodloužení kotevních prvků </t>
  </si>
  <si>
    <t>Demontáž příček šroubovaných-dle systému Kord Jeseník</t>
  </si>
  <si>
    <t xml:space="preserve">Demontáž krytin střech z plechů šroubovaných dle systému Kord Jeseník </t>
  </si>
  <si>
    <t>Konečná cena se automaticky přepisuje do SO1 - položka č. 95.</t>
  </si>
  <si>
    <t>Konečná cena se automaticky přepisuje do SO1 - položka č. 53.</t>
  </si>
  <si>
    <t>111</t>
  </si>
  <si>
    <t>952902021</t>
  </si>
  <si>
    <t>Čištění budov zametení hladkých podlah</t>
  </si>
  <si>
    <t>-1421580578</t>
  </si>
  <si>
    <t>109</t>
  </si>
  <si>
    <t>763131751</t>
  </si>
  <si>
    <t>Montáž parotěsné zábrany do SDK podhledu</t>
  </si>
  <si>
    <t>-431666262</t>
  </si>
  <si>
    <t>110</t>
  </si>
  <si>
    <t>283292600</t>
  </si>
  <si>
    <t>1443850583</t>
  </si>
  <si>
    <t>551,367*1,1 'Přepočtené koeficientem množství</t>
  </si>
  <si>
    <t>D+M střešní plášť tělocvičny z panelů  tl.100mm výplň PUR pěna  plášť PVC folie</t>
  </si>
  <si>
    <t>fólie hořlavá parotěsná JUTAFOL N Standard 140 g/m2
Přičemž zadavatel umožňuje nabídnout rovnocenné řešení.</t>
  </si>
  <si>
    <t>112</t>
  </si>
  <si>
    <t>764011613</t>
  </si>
  <si>
    <t>Lišty potřebné k provedení PVC krytiny v místě atik a žlabů  z Pz s upraveným povrchem rš 250 mm</t>
  </si>
  <si>
    <t>969640510</t>
  </si>
  <si>
    <t>13,5+71,0+64,5+107,5</t>
  </si>
  <si>
    <t>"schema 01-05,07-09"  1,5*1,5*2+1,5*1,76*2+6,1*2,1+3,0*2,1+1,2*2,1</t>
  </si>
  <si>
    <t>6,0*2,1+1,5*1,15*3+1,5*1,2*2</t>
  </si>
  <si>
    <t>D+M dveře vchodové plastové  s hlin. prahem vč. kování plné 900/2000mm</t>
  </si>
  <si>
    <t xml:space="preserve">dtto,avšak prosklené izolačním dvoj sklem bezečnostním 1500/2000mm </t>
  </si>
  <si>
    <t>"schema D2"  1</t>
  </si>
  <si>
    <t>113</t>
  </si>
  <si>
    <t>766004</t>
  </si>
  <si>
    <t xml:space="preserve">D+M dveře vchodové plastové prosklené izolačním dvojsklem bezpečnostním 1350/2000mm </t>
  </si>
  <si>
    <t>-929116625</t>
  </si>
  <si>
    <t>"schema D3"  1</t>
  </si>
  <si>
    <t xml:space="preserve">D+M hliníková prosklená stěna zasklená izolačním dvojsklem  bezpečnostním ovládání pákovým ovladačem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</si>
</sst>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"/>
    <numFmt numFmtId="169" formatCode="#,##0.0"/>
    <numFmt numFmtId="170" formatCode="_-* #,##0\ &quot;Kč&quot;_-;\-* #,##0\ &quot;Kč&quot;_-;_-* &quot;-&quot;??\ &quot;Kč&quot;_-;_-@_-"/>
  </numFmts>
  <fonts count="6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u val="single"/>
      <sz val="8"/>
      <color indexed="10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b/>
      <sz val="11"/>
      <color indexed="20"/>
      <name val="Arial CE"/>
      <family val="2"/>
    </font>
    <font>
      <b/>
      <sz val="7"/>
      <name val="AcadEref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b/>
      <sz val="11"/>
      <name val="Arial CE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/>
      <bottom style="hair">
        <color rgb="FF969696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44" fontId="45" fillId="0" borderId="0" applyFont="0" applyFill="0" applyBorder="0" applyAlignment="0" applyProtection="0"/>
    <xf numFmtId="0" fontId="1" fillId="0" borderId="0">
      <alignment/>
      <protection/>
    </xf>
    <xf numFmtId="0" fontId="45" fillId="0" borderId="0">
      <alignment/>
      <protection/>
    </xf>
  </cellStyleXfs>
  <cellXfs count="535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8" fillId="0" borderId="0" xfId="0" applyFont="1" applyAlignment="1" applyProtection="1">
      <alignment/>
      <protection locked="0"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36" fillId="3" borderId="1" xfId="0" applyNumberFormat="1" applyFont="1" applyFill="1" applyBorder="1" applyAlignment="1" applyProtection="1">
      <alignment vertical="center"/>
      <protection locked="0"/>
    </xf>
    <xf numFmtId="167" fontId="0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28" fillId="0" borderId="8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top"/>
      <protection locked="0"/>
    </xf>
    <xf numFmtId="0" fontId="28" fillId="0" borderId="8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0" fillId="0" borderId="9" xfId="0" applyFont="1" applyBorder="1" applyAlignment="1" applyProtection="1">
      <alignment vertical="top"/>
      <protection locked="0"/>
    </xf>
    <xf numFmtId="0" fontId="1" fillId="0" borderId="0" xfId="21">
      <alignment/>
      <protection/>
    </xf>
    <xf numFmtId="4" fontId="39" fillId="4" borderId="0" xfId="21" applyNumberFormat="1" applyFont="1" applyFill="1" applyBorder="1" applyAlignment="1" applyProtection="1">
      <alignment horizontal="right" vertical="center"/>
      <protection/>
    </xf>
    <xf numFmtId="167" fontId="39" fillId="4" borderId="0" xfId="21" applyNumberFormat="1" applyFont="1" applyFill="1" applyBorder="1" applyAlignment="1" applyProtection="1">
      <alignment horizontal="right" vertical="center"/>
      <protection/>
    </xf>
    <xf numFmtId="168" fontId="39" fillId="4" borderId="0" xfId="21" applyNumberFormat="1" applyFont="1" applyFill="1" applyBorder="1" applyAlignment="1" applyProtection="1">
      <alignment horizontal="center" vertical="center"/>
      <protection/>
    </xf>
    <xf numFmtId="168" fontId="39" fillId="4" borderId="0" xfId="21" applyNumberFormat="1" applyFont="1" applyFill="1" applyBorder="1" applyAlignment="1" applyProtection="1">
      <alignment horizontal="left" vertical="center" wrapText="1"/>
      <protection/>
    </xf>
    <xf numFmtId="168" fontId="39" fillId="4" borderId="0" xfId="21" applyNumberFormat="1" applyFont="1" applyFill="1" applyBorder="1" applyAlignment="1" applyProtection="1">
      <alignment horizontal="left" vertical="center"/>
      <protection/>
    </xf>
    <xf numFmtId="168" fontId="40" fillId="4" borderId="0" xfId="21" applyNumberFormat="1" applyFont="1" applyFill="1" applyBorder="1" applyAlignment="1" applyProtection="1">
      <alignment horizontal="center" vertical="center"/>
      <protection/>
    </xf>
    <xf numFmtId="0" fontId="1" fillId="0" borderId="0" xfId="21" applyFont="1">
      <alignment/>
      <protection/>
    </xf>
    <xf numFmtId="0" fontId="1" fillId="0" borderId="0" xfId="21" applyAlignment="1">
      <alignment horizontal="center"/>
      <protection/>
    </xf>
    <xf numFmtId="0" fontId="1" fillId="0" borderId="0" xfId="21" applyFont="1" applyAlignment="1">
      <alignment horizontal="center"/>
      <protection/>
    </xf>
    <xf numFmtId="4" fontId="39" fillId="4" borderId="0" xfId="21" applyNumberFormat="1" applyFont="1" applyFill="1" applyBorder="1" applyAlignment="1" applyProtection="1">
      <alignment horizontal="right"/>
      <protection/>
    </xf>
    <xf numFmtId="167" fontId="39" fillId="4" borderId="0" xfId="21" applyNumberFormat="1" applyFont="1" applyFill="1" applyBorder="1" applyAlignment="1" applyProtection="1">
      <alignment horizontal="right"/>
      <protection/>
    </xf>
    <xf numFmtId="168" fontId="39" fillId="4" borderId="0" xfId="21" applyNumberFormat="1" applyFont="1" applyFill="1" applyBorder="1" applyAlignment="1" applyProtection="1">
      <alignment horizontal="center"/>
      <protection/>
    </xf>
    <xf numFmtId="168" fontId="39" fillId="4" borderId="0" xfId="21" applyNumberFormat="1" applyFont="1" applyFill="1" applyBorder="1" applyAlignment="1" applyProtection="1">
      <alignment horizontal="left" wrapText="1"/>
      <protection/>
    </xf>
    <xf numFmtId="168" fontId="39" fillId="4" borderId="0" xfId="21" applyNumberFormat="1" applyFont="1" applyFill="1" applyBorder="1" applyAlignment="1" applyProtection="1">
      <alignment horizontal="right"/>
      <protection/>
    </xf>
    <xf numFmtId="0" fontId="41" fillId="0" borderId="0" xfId="21" applyNumberFormat="1" applyFont="1" applyFill="1" applyAlignment="1" applyProtection="1">
      <alignment vertical="center"/>
      <protection/>
    </xf>
    <xf numFmtId="0" fontId="42" fillId="0" borderId="10" xfId="21" applyNumberFormat="1" applyFont="1" applyFill="1" applyBorder="1" applyAlignment="1" applyProtection="1">
      <alignment horizontal="center" vertical="center" wrapText="1"/>
      <protection/>
    </xf>
    <xf numFmtId="0" fontId="42" fillId="0" borderId="11" xfId="21" applyNumberFormat="1" applyFont="1" applyFill="1" applyBorder="1" applyAlignment="1" applyProtection="1">
      <alignment horizontal="center" vertical="center" wrapText="1"/>
      <protection/>
    </xf>
    <xf numFmtId="0" fontId="42" fillId="0" borderId="12" xfId="21" applyNumberFormat="1" applyFont="1" applyFill="1" applyBorder="1" applyAlignment="1" applyProtection="1">
      <alignment horizontal="center" vertical="center" wrapText="1"/>
      <protection/>
    </xf>
    <xf numFmtId="0" fontId="41" fillId="0" borderId="13" xfId="21" applyNumberFormat="1" applyFont="1" applyFill="1" applyBorder="1" applyAlignment="1" applyProtection="1">
      <alignment horizontal="center" vertical="center" wrapText="1"/>
      <protection/>
    </xf>
    <xf numFmtId="0" fontId="41" fillId="0" borderId="14" xfId="21" applyNumberFormat="1" applyFont="1" applyFill="1" applyBorder="1" applyAlignment="1" applyProtection="1">
      <alignment horizontal="center" vertical="center" wrapText="1"/>
      <protection/>
    </xf>
    <xf numFmtId="0" fontId="41" fillId="0" borderId="15" xfId="21" applyNumberFormat="1" applyFont="1" applyFill="1" applyBorder="1" applyAlignment="1" applyProtection="1">
      <alignment horizontal="center" vertical="center" wrapText="1"/>
      <protection/>
    </xf>
    <xf numFmtId="0" fontId="43" fillId="0" borderId="0" xfId="21" applyNumberFormat="1" applyFont="1" applyFill="1" applyAlignment="1" applyProtection="1">
      <alignment vertical="center"/>
      <protection/>
    </xf>
    <xf numFmtId="0" fontId="44" fillId="0" borderId="0" xfId="21" applyNumberFormat="1" applyFont="1" applyFill="1" applyAlignment="1" applyProtection="1">
      <alignment vertical="center"/>
      <protection/>
    </xf>
    <xf numFmtId="0" fontId="1" fillId="0" borderId="0" xfId="23">
      <alignment/>
      <protection/>
    </xf>
    <xf numFmtId="4" fontId="46" fillId="4" borderId="0" xfId="23" applyNumberFormat="1" applyFont="1" applyFill="1" applyBorder="1" applyAlignment="1" applyProtection="1">
      <alignment horizontal="right"/>
      <protection/>
    </xf>
    <xf numFmtId="167" fontId="46" fillId="4" borderId="0" xfId="23" applyNumberFormat="1" applyFont="1" applyFill="1" applyBorder="1" applyAlignment="1" applyProtection="1">
      <alignment horizontal="right"/>
      <protection/>
    </xf>
    <xf numFmtId="168" fontId="46" fillId="4" borderId="0" xfId="23" applyNumberFormat="1" applyFont="1" applyFill="1" applyBorder="1" applyAlignment="1" applyProtection="1">
      <alignment horizontal="center"/>
      <protection/>
    </xf>
    <xf numFmtId="168" fontId="46" fillId="4" borderId="0" xfId="23" applyNumberFormat="1" applyFont="1" applyFill="1" applyBorder="1" applyAlignment="1" applyProtection="1">
      <alignment horizontal="left" wrapText="1"/>
      <protection/>
    </xf>
    <xf numFmtId="168" fontId="46" fillId="4" borderId="0" xfId="23" applyNumberFormat="1" applyFont="1" applyFill="1" applyBorder="1" applyAlignment="1" applyProtection="1">
      <alignment horizontal="left"/>
      <protection/>
    </xf>
    <xf numFmtId="168" fontId="46" fillId="4" borderId="0" xfId="23" applyNumberFormat="1" applyFont="1" applyFill="1" applyBorder="1" applyAlignment="1" applyProtection="1">
      <alignment horizontal="right"/>
      <protection/>
    </xf>
    <xf numFmtId="4" fontId="47" fillId="4" borderId="0" xfId="23" applyNumberFormat="1" applyFont="1" applyFill="1" applyBorder="1" applyAlignment="1" applyProtection="1">
      <alignment horizontal="right" vertical="center"/>
      <protection/>
    </xf>
    <xf numFmtId="167" fontId="47" fillId="4" borderId="0" xfId="23" applyNumberFormat="1" applyFont="1" applyFill="1" applyBorder="1" applyAlignment="1" applyProtection="1">
      <alignment horizontal="right" vertical="center"/>
      <protection/>
    </xf>
    <xf numFmtId="168" fontId="47" fillId="4" borderId="0" xfId="23" applyNumberFormat="1" applyFont="1" applyFill="1" applyBorder="1" applyAlignment="1" applyProtection="1">
      <alignment horizontal="center" vertical="center"/>
      <protection/>
    </xf>
    <xf numFmtId="168" fontId="47" fillId="4" borderId="0" xfId="23" applyNumberFormat="1" applyFont="1" applyFill="1" applyBorder="1" applyAlignment="1" applyProtection="1">
      <alignment horizontal="left" vertical="center" wrapText="1"/>
      <protection/>
    </xf>
    <xf numFmtId="168" fontId="47" fillId="4" borderId="0" xfId="23" applyNumberFormat="1" applyFont="1" applyFill="1" applyBorder="1" applyAlignment="1" applyProtection="1">
      <alignment horizontal="left" vertical="center"/>
      <protection/>
    </xf>
    <xf numFmtId="168" fontId="47" fillId="4" borderId="0" xfId="23" applyNumberFormat="1" applyFont="1" applyFill="1" applyBorder="1" applyAlignment="1" applyProtection="1">
      <alignment horizontal="right" vertical="center"/>
      <protection/>
    </xf>
    <xf numFmtId="4" fontId="48" fillId="4" borderId="0" xfId="23" applyNumberFormat="1" applyFont="1" applyFill="1" applyBorder="1" applyAlignment="1" applyProtection="1">
      <alignment horizontal="right" vertical="center"/>
      <protection/>
    </xf>
    <xf numFmtId="167" fontId="48" fillId="4" borderId="0" xfId="23" applyNumberFormat="1" applyFont="1" applyFill="1" applyBorder="1" applyAlignment="1" applyProtection="1">
      <alignment horizontal="right" vertical="center"/>
      <protection/>
    </xf>
    <xf numFmtId="168" fontId="48" fillId="4" borderId="0" xfId="23" applyNumberFormat="1" applyFont="1" applyFill="1" applyBorder="1" applyAlignment="1" applyProtection="1">
      <alignment horizontal="center" vertical="center"/>
      <protection/>
    </xf>
    <xf numFmtId="168" fontId="48" fillId="4" borderId="0" xfId="23" applyNumberFormat="1" applyFont="1" applyFill="1" applyBorder="1" applyAlignment="1" applyProtection="1">
      <alignment horizontal="left" vertical="center" wrapText="1"/>
      <protection/>
    </xf>
    <xf numFmtId="168" fontId="48" fillId="4" borderId="0" xfId="23" applyNumberFormat="1" applyFont="1" applyFill="1" applyBorder="1" applyAlignment="1" applyProtection="1">
      <alignment horizontal="left" vertical="center"/>
      <protection/>
    </xf>
    <xf numFmtId="168" fontId="48" fillId="4" borderId="0" xfId="23" applyNumberFormat="1" applyFont="1" applyFill="1" applyBorder="1" applyAlignment="1" applyProtection="1">
      <alignment horizontal="right" vertical="center"/>
      <protection/>
    </xf>
    <xf numFmtId="4" fontId="41" fillId="4" borderId="16" xfId="23" applyNumberFormat="1" applyFont="1" applyFill="1" applyBorder="1" applyAlignment="1" applyProtection="1">
      <alignment horizontal="right" vertical="center"/>
      <protection/>
    </xf>
    <xf numFmtId="168" fontId="41" fillId="4" borderId="17" xfId="23" applyNumberFormat="1" applyFont="1" applyFill="1" applyBorder="1" applyAlignment="1" applyProtection="1">
      <alignment horizontal="center" vertical="center"/>
      <protection/>
    </xf>
    <xf numFmtId="168" fontId="41" fillId="4" borderId="17" xfId="23" applyNumberFormat="1" applyFont="1" applyFill="1" applyBorder="1" applyAlignment="1" applyProtection="1">
      <alignment horizontal="left" vertical="center" wrapText="1"/>
      <protection/>
    </xf>
    <xf numFmtId="168" fontId="41" fillId="4" borderId="17" xfId="23" applyNumberFormat="1" applyFont="1" applyFill="1" applyBorder="1" applyAlignment="1" applyProtection="1">
      <alignment horizontal="left" vertical="center"/>
      <protection/>
    </xf>
    <xf numFmtId="168" fontId="41" fillId="4" borderId="18" xfId="23" applyNumberFormat="1" applyFont="1" applyFill="1" applyBorder="1" applyAlignment="1" applyProtection="1">
      <alignment horizontal="right" vertical="center"/>
      <protection/>
    </xf>
    <xf numFmtId="4" fontId="48" fillId="4" borderId="0" xfId="23" applyNumberFormat="1" applyFont="1" applyFill="1" applyBorder="1" applyAlignment="1" applyProtection="1">
      <alignment horizontal="right"/>
      <protection/>
    </xf>
    <xf numFmtId="167" fontId="48" fillId="4" borderId="0" xfId="23" applyNumberFormat="1" applyFont="1" applyFill="1" applyBorder="1" applyAlignment="1" applyProtection="1">
      <alignment horizontal="right"/>
      <protection/>
    </xf>
    <xf numFmtId="168" fontId="48" fillId="4" borderId="0" xfId="23" applyNumberFormat="1" applyFont="1" applyFill="1" applyBorder="1" applyAlignment="1" applyProtection="1">
      <alignment horizontal="center"/>
      <protection/>
    </xf>
    <xf numFmtId="168" fontId="48" fillId="4" borderId="0" xfId="23" applyNumberFormat="1" applyFont="1" applyFill="1" applyBorder="1" applyAlignment="1" applyProtection="1">
      <alignment horizontal="left" wrapText="1"/>
      <protection/>
    </xf>
    <xf numFmtId="168" fontId="48" fillId="4" borderId="0" xfId="23" applyNumberFormat="1" applyFont="1" applyFill="1" applyBorder="1" applyAlignment="1" applyProtection="1">
      <alignment horizontal="left"/>
      <protection/>
    </xf>
    <xf numFmtId="168" fontId="48" fillId="4" borderId="0" xfId="23" applyNumberFormat="1" applyFont="1" applyFill="1" applyBorder="1" applyAlignment="1" applyProtection="1">
      <alignment horizontal="right"/>
      <protection/>
    </xf>
    <xf numFmtId="4" fontId="41" fillId="4" borderId="10" xfId="23" applyNumberFormat="1" applyFont="1" applyFill="1" applyBorder="1" applyAlignment="1" applyProtection="1">
      <alignment horizontal="right" vertical="center"/>
      <protection/>
    </xf>
    <xf numFmtId="167" fontId="41" fillId="4" borderId="11" xfId="23" applyNumberFormat="1" applyFont="1" applyFill="1" applyBorder="1" applyAlignment="1" applyProtection="1">
      <alignment horizontal="right" vertical="center"/>
      <protection/>
    </xf>
    <xf numFmtId="168" fontId="41" fillId="4" borderId="11" xfId="23" applyNumberFormat="1" applyFont="1" applyFill="1" applyBorder="1" applyAlignment="1" applyProtection="1">
      <alignment horizontal="center" vertical="center"/>
      <protection/>
    </xf>
    <xf numFmtId="168" fontId="41" fillId="4" borderId="11" xfId="23" applyNumberFormat="1" applyFont="1" applyFill="1" applyBorder="1" applyAlignment="1" applyProtection="1">
      <alignment horizontal="left" vertical="center" wrapText="1"/>
      <protection/>
    </xf>
    <xf numFmtId="168" fontId="41" fillId="4" borderId="11" xfId="23" applyNumberFormat="1" applyFont="1" applyFill="1" applyBorder="1" applyAlignment="1" applyProtection="1">
      <alignment horizontal="left" vertical="center"/>
      <protection/>
    </xf>
    <xf numFmtId="168" fontId="41" fillId="4" borderId="12" xfId="23" applyNumberFormat="1" applyFont="1" applyFill="1" applyBorder="1" applyAlignment="1" applyProtection="1">
      <alignment horizontal="right" vertical="center"/>
      <protection/>
    </xf>
    <xf numFmtId="167" fontId="41" fillId="4" borderId="19" xfId="23" applyNumberFormat="1" applyFont="1" applyFill="1" applyBorder="1" applyAlignment="1" applyProtection="1">
      <alignment horizontal="right" vertical="center"/>
      <protection/>
    </xf>
    <xf numFmtId="168" fontId="41" fillId="4" borderId="19" xfId="23" applyNumberFormat="1" applyFont="1" applyFill="1" applyBorder="1" applyAlignment="1" applyProtection="1">
      <alignment horizontal="center" vertical="center"/>
      <protection/>
    </xf>
    <xf numFmtId="168" fontId="41" fillId="4" borderId="19" xfId="23" applyNumberFormat="1" applyFont="1" applyFill="1" applyBorder="1" applyAlignment="1" applyProtection="1">
      <alignment horizontal="left" vertical="center" wrapText="1"/>
      <protection/>
    </xf>
    <xf numFmtId="168" fontId="41" fillId="4" borderId="19" xfId="23" applyNumberFormat="1" applyFont="1" applyFill="1" applyBorder="1" applyAlignment="1" applyProtection="1">
      <alignment horizontal="left" vertical="center"/>
      <protection/>
    </xf>
    <xf numFmtId="168" fontId="41" fillId="4" borderId="20" xfId="23" applyNumberFormat="1" applyFont="1" applyFill="1" applyBorder="1" applyAlignment="1" applyProtection="1">
      <alignment horizontal="right" vertical="center"/>
      <protection/>
    </xf>
    <xf numFmtId="4" fontId="41" fillId="4" borderId="13" xfId="23" applyNumberFormat="1" applyFont="1" applyFill="1" applyBorder="1" applyAlignment="1" applyProtection="1">
      <alignment horizontal="right" vertical="center"/>
      <protection/>
    </xf>
    <xf numFmtId="167" fontId="41" fillId="4" borderId="14" xfId="23" applyNumberFormat="1" applyFont="1" applyFill="1" applyBorder="1" applyAlignment="1" applyProtection="1">
      <alignment horizontal="right" vertical="center"/>
      <protection/>
    </xf>
    <xf numFmtId="168" fontId="41" fillId="4" borderId="14" xfId="23" applyNumberFormat="1" applyFont="1" applyFill="1" applyBorder="1" applyAlignment="1" applyProtection="1">
      <alignment horizontal="center" vertical="center"/>
      <protection/>
    </xf>
    <xf numFmtId="168" fontId="41" fillId="4" borderId="14" xfId="23" applyNumberFormat="1" applyFont="1" applyFill="1" applyBorder="1" applyAlignment="1" applyProtection="1">
      <alignment horizontal="left" vertical="center" wrapText="1"/>
      <protection/>
    </xf>
    <xf numFmtId="168" fontId="41" fillId="4" borderId="14" xfId="23" applyNumberFormat="1" applyFont="1" applyFill="1" applyBorder="1" applyAlignment="1" applyProtection="1">
      <alignment horizontal="left" vertical="center"/>
      <protection/>
    </xf>
    <xf numFmtId="168" fontId="41" fillId="4" borderId="15" xfId="23" applyNumberFormat="1" applyFont="1" applyFill="1" applyBorder="1" applyAlignment="1" applyProtection="1">
      <alignment horizontal="right" vertical="center"/>
      <protection/>
    </xf>
    <xf numFmtId="4" fontId="47" fillId="4" borderId="0" xfId="23" applyNumberFormat="1" applyFont="1" applyFill="1" applyBorder="1" applyAlignment="1" applyProtection="1">
      <alignment horizontal="right"/>
      <protection/>
    </xf>
    <xf numFmtId="167" fontId="47" fillId="4" borderId="0" xfId="23" applyNumberFormat="1" applyFont="1" applyFill="1" applyBorder="1" applyAlignment="1" applyProtection="1">
      <alignment horizontal="right"/>
      <protection/>
    </xf>
    <xf numFmtId="168" fontId="47" fillId="4" borderId="0" xfId="23" applyNumberFormat="1" applyFont="1" applyFill="1" applyBorder="1" applyAlignment="1" applyProtection="1">
      <alignment horizontal="center"/>
      <protection/>
    </xf>
    <xf numFmtId="168" fontId="49" fillId="4" borderId="0" xfId="23" applyNumberFormat="1" applyFont="1" applyFill="1" applyBorder="1" applyAlignment="1" applyProtection="1">
      <alignment horizontal="left" wrapText="1"/>
      <protection/>
    </xf>
    <xf numFmtId="168" fontId="47" fillId="4" borderId="0" xfId="23" applyNumberFormat="1" applyFont="1" applyFill="1" applyBorder="1" applyAlignment="1" applyProtection="1">
      <alignment horizontal="left"/>
      <protection/>
    </xf>
    <xf numFmtId="168" fontId="47" fillId="4" borderId="0" xfId="23" applyNumberFormat="1" applyFont="1" applyFill="1" applyBorder="1" applyAlignment="1" applyProtection="1">
      <alignment horizontal="right"/>
      <protection/>
    </xf>
    <xf numFmtId="0" fontId="41" fillId="5" borderId="0" xfId="23" applyNumberFormat="1" applyFont="1" applyFill="1" applyAlignment="1" applyProtection="1">
      <alignment vertical="center"/>
      <protection/>
    </xf>
    <xf numFmtId="0" fontId="42" fillId="6" borderId="10" xfId="23" applyNumberFormat="1" applyFont="1" applyFill="1" applyBorder="1" applyAlignment="1" applyProtection="1">
      <alignment horizontal="center" vertical="center" wrapText="1"/>
      <protection/>
    </xf>
    <xf numFmtId="0" fontId="42" fillId="6" borderId="11" xfId="23" applyNumberFormat="1" applyFont="1" applyFill="1" applyBorder="1" applyAlignment="1" applyProtection="1">
      <alignment horizontal="center" vertical="center" wrapText="1"/>
      <protection/>
    </xf>
    <xf numFmtId="0" fontId="42" fillId="6" borderId="12" xfId="23" applyNumberFormat="1" applyFont="1" applyFill="1" applyBorder="1" applyAlignment="1" applyProtection="1">
      <alignment horizontal="center" vertical="center" wrapText="1"/>
      <protection/>
    </xf>
    <xf numFmtId="0" fontId="41" fillId="6" borderId="13" xfId="23" applyNumberFormat="1" applyFont="1" applyFill="1" applyBorder="1" applyAlignment="1" applyProtection="1">
      <alignment horizontal="center" vertical="center" wrapText="1"/>
      <protection/>
    </xf>
    <xf numFmtId="0" fontId="41" fillId="6" borderId="14" xfId="23" applyNumberFormat="1" applyFont="1" applyFill="1" applyBorder="1" applyAlignment="1" applyProtection="1">
      <alignment horizontal="center" vertical="center" wrapText="1"/>
      <protection/>
    </xf>
    <xf numFmtId="0" fontId="41" fillId="6" borderId="15" xfId="23" applyNumberFormat="1" applyFont="1" applyFill="1" applyBorder="1" applyAlignment="1" applyProtection="1">
      <alignment horizontal="center" vertical="center" wrapText="1"/>
      <protection/>
    </xf>
    <xf numFmtId="0" fontId="43" fillId="5" borderId="0" xfId="23" applyNumberFormat="1" applyFont="1" applyFill="1" applyAlignment="1" applyProtection="1">
      <alignment vertical="center"/>
      <protection/>
    </xf>
    <xf numFmtId="0" fontId="40" fillId="5" borderId="0" xfId="23" applyNumberFormat="1" applyFont="1" applyFill="1" applyAlignment="1" applyProtection="1">
      <alignment vertical="center"/>
      <protection/>
    </xf>
    <xf numFmtId="0" fontId="50" fillId="5" borderId="0" xfId="23" applyNumberFormat="1" applyFont="1" applyFill="1" applyAlignment="1" applyProtection="1">
      <alignment vertical="center"/>
      <protection/>
    </xf>
    <xf numFmtId="0" fontId="45" fillId="5" borderId="0" xfId="23" applyNumberFormat="1" applyFont="1" applyFill="1" applyAlignment="1" applyProtection="1">
      <alignment vertical="center"/>
      <protection/>
    </xf>
    <xf numFmtId="0" fontId="39" fillId="5" borderId="0" xfId="23" applyNumberFormat="1" applyFont="1" applyFill="1" applyAlignment="1" applyProtection="1">
      <alignment vertical="center"/>
      <protection/>
    </xf>
    <xf numFmtId="0" fontId="51" fillId="5" borderId="0" xfId="23" applyNumberFormat="1" applyFont="1" applyFill="1" applyAlignment="1" applyProtection="1">
      <alignment vertical="center"/>
      <protection/>
    </xf>
    <xf numFmtId="0" fontId="52" fillId="5" borderId="0" xfId="23" applyNumberFormat="1" applyFont="1" applyFill="1" applyAlignment="1" applyProtection="1">
      <alignment vertical="center"/>
      <protection/>
    </xf>
    <xf numFmtId="0" fontId="45" fillId="0" borderId="0" xfId="24">
      <alignment/>
      <protection/>
    </xf>
    <xf numFmtId="0" fontId="45" fillId="0" borderId="0" xfId="24" applyAlignment="1">
      <alignment horizontal="center"/>
      <protection/>
    </xf>
    <xf numFmtId="0" fontId="53" fillId="0" borderId="0" xfId="24" applyFont="1">
      <alignment/>
      <protection/>
    </xf>
    <xf numFmtId="0" fontId="54" fillId="0" borderId="0" xfId="24" applyFont="1">
      <alignment/>
      <protection/>
    </xf>
    <xf numFmtId="0" fontId="55" fillId="0" borderId="0" xfId="24" applyFont="1">
      <alignment/>
      <protection/>
    </xf>
    <xf numFmtId="0" fontId="55" fillId="0" borderId="0" xfId="24" applyFont="1" applyAlignment="1">
      <alignment horizontal="center"/>
      <protection/>
    </xf>
    <xf numFmtId="0" fontId="56" fillId="0" borderId="0" xfId="24" applyFont="1">
      <alignment/>
      <protection/>
    </xf>
    <xf numFmtId="0" fontId="54" fillId="0" borderId="0" xfId="24" applyFont="1" applyAlignment="1">
      <alignment horizontal="center"/>
      <protection/>
    </xf>
    <xf numFmtId="0" fontId="54" fillId="0" borderId="0" xfId="24" applyFont="1" applyBorder="1">
      <alignment/>
      <protection/>
    </xf>
    <xf numFmtId="0" fontId="54" fillId="0" borderId="0" xfId="24" applyFont="1" applyBorder="1" applyAlignment="1">
      <alignment horizontal="center"/>
      <protection/>
    </xf>
    <xf numFmtId="0" fontId="55" fillId="0" borderId="0" xfId="24" applyFont="1" applyBorder="1">
      <alignment/>
      <protection/>
    </xf>
    <xf numFmtId="16" fontId="54" fillId="0" borderId="0" xfId="24" applyNumberFormat="1" applyFont="1" applyBorder="1" applyAlignment="1">
      <alignment horizontal="center"/>
      <protection/>
    </xf>
    <xf numFmtId="17" fontId="54" fillId="0" borderId="0" xfId="24" applyNumberFormat="1" applyFont="1" applyBorder="1" applyAlignment="1">
      <alignment horizontal="center"/>
      <protection/>
    </xf>
    <xf numFmtId="14" fontId="54" fillId="0" borderId="0" xfId="24" applyNumberFormat="1" applyFont="1" applyBorder="1" applyAlignment="1">
      <alignment horizontal="center"/>
      <protection/>
    </xf>
    <xf numFmtId="0" fontId="54" fillId="0" borderId="0" xfId="24" applyFont="1" applyBorder="1" applyAlignment="1">
      <alignment horizontal="right"/>
      <protection/>
    </xf>
    <xf numFmtId="0" fontId="54" fillId="0" borderId="0" xfId="24" applyFont="1" applyFill="1" applyBorder="1" applyAlignment="1">
      <alignment horizontal="center"/>
      <protection/>
    </xf>
    <xf numFmtId="169" fontId="54" fillId="0" borderId="0" xfId="24" applyNumberFormat="1" applyFont="1" applyBorder="1" applyAlignment="1">
      <alignment horizontal="center" vertical="top"/>
      <protection/>
    </xf>
    <xf numFmtId="0" fontId="54" fillId="0" borderId="0" xfId="24" applyFont="1" applyBorder="1" applyAlignment="1">
      <alignment horizontal="center" vertical="top"/>
      <protection/>
    </xf>
    <xf numFmtId="0" fontId="54" fillId="0" borderId="0" xfId="24" applyFont="1" applyFill="1" applyBorder="1" applyAlignment="1">
      <alignment horizontal="left" vertical="center"/>
      <protection/>
    </xf>
    <xf numFmtId="49" fontId="54" fillId="0" borderId="0" xfId="24" applyNumberFormat="1" applyFont="1" applyBorder="1" applyAlignment="1">
      <alignment horizontal="center" vertical="top"/>
      <protection/>
    </xf>
    <xf numFmtId="0" fontId="54" fillId="0" borderId="0" xfId="24" applyFont="1" applyFill="1" applyAlignment="1">
      <alignment horizontal="center"/>
      <protection/>
    </xf>
    <xf numFmtId="0" fontId="45" fillId="0" borderId="0" xfId="24" applyFill="1">
      <alignment/>
      <protection/>
    </xf>
    <xf numFmtId="0" fontId="55" fillId="0" borderId="0" xfId="24" applyFont="1" applyFill="1" applyBorder="1" applyAlignment="1">
      <alignment horizontal="center"/>
      <protection/>
    </xf>
    <xf numFmtId="0" fontId="57" fillId="7" borderId="21" xfId="24" applyFont="1" applyFill="1" applyBorder="1" applyAlignment="1">
      <alignment horizontal="left"/>
      <protection/>
    </xf>
    <xf numFmtId="0" fontId="57" fillId="7" borderId="22" xfId="24" applyFont="1" applyFill="1" applyBorder="1" applyAlignment="1">
      <alignment horizontal="center"/>
      <protection/>
    </xf>
    <xf numFmtId="0" fontId="57" fillId="7" borderId="23" xfId="24" applyFont="1" applyFill="1" applyBorder="1" applyAlignment="1">
      <alignment horizontal="left"/>
      <protection/>
    </xf>
    <xf numFmtId="0" fontId="57" fillId="7" borderId="24" xfId="24" applyFont="1" applyFill="1" applyBorder="1" applyAlignment="1">
      <alignment horizontal="center"/>
      <protection/>
    </xf>
    <xf numFmtId="0" fontId="55" fillId="0" borderId="0" xfId="24" applyFont="1" applyAlignment="1">
      <alignment horizontal="left"/>
      <protection/>
    </xf>
    <xf numFmtId="0" fontId="53" fillId="0" borderId="0" xfId="24" applyFont="1" applyAlignment="1">
      <alignment horizontal="left"/>
      <protection/>
    </xf>
    <xf numFmtId="0" fontId="58" fillId="0" borderId="0" xfId="24" applyFont="1" applyAlignment="1">
      <alignment horizontal="left"/>
      <protection/>
    </xf>
    <xf numFmtId="0" fontId="58" fillId="0" borderId="0" xfId="24" applyFont="1" applyAlignment="1">
      <alignment horizontal="center"/>
      <protection/>
    </xf>
    <xf numFmtId="0" fontId="39" fillId="0" borderId="0" xfId="24" applyFont="1">
      <alignment/>
      <protection/>
    </xf>
    <xf numFmtId="0" fontId="59" fillId="8" borderId="0" xfId="24" applyFont="1" applyFill="1" applyBorder="1">
      <alignment/>
      <protection/>
    </xf>
    <xf numFmtId="0" fontId="1" fillId="8" borderId="0" xfId="23" applyFill="1">
      <alignment/>
      <protection/>
    </xf>
    <xf numFmtId="0" fontId="53" fillId="0" borderId="25" xfId="24" applyFont="1" applyFill="1" applyBorder="1">
      <alignment/>
      <protection/>
    </xf>
    <xf numFmtId="0" fontId="53" fillId="0" borderId="26" xfId="24" applyFont="1" applyFill="1" applyBorder="1">
      <alignment/>
      <protection/>
    </xf>
    <xf numFmtId="170" fontId="53" fillId="0" borderId="27" xfId="24" applyNumberFormat="1" applyFont="1" applyFill="1" applyBorder="1">
      <alignment/>
      <protection/>
    </xf>
    <xf numFmtId="0" fontId="54" fillId="8" borderId="0" xfId="24" applyFont="1" applyFill="1" applyBorder="1" applyAlignment="1">
      <alignment horizontal="center"/>
      <protection/>
    </xf>
    <xf numFmtId="0" fontId="60" fillId="8" borderId="0" xfId="21" applyFont="1" applyFill="1">
      <alignment/>
      <protection/>
    </xf>
    <xf numFmtId="0" fontId="54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54" fillId="0" borderId="0" xfId="0" applyFont="1" applyBorder="1" applyAlignment="1">
      <alignment vertical="top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top" wrapText="1"/>
    </xf>
    <xf numFmtId="0" fontId="54" fillId="0" borderId="0" xfId="0" applyFont="1" applyBorder="1"/>
    <xf numFmtId="0" fontId="54" fillId="0" borderId="0" xfId="0" applyFont="1" applyBorder="1" applyAlignment="1">
      <alignment wrapText="1"/>
    </xf>
    <xf numFmtId="0" fontId="54" fillId="0" borderId="0" xfId="0" applyFont="1" applyAlignment="1">
      <alignment horizontal="justify" wrapText="1"/>
    </xf>
    <xf numFmtId="0" fontId="0" fillId="2" borderId="0" xfId="0" applyFill="1" applyProtection="1">
      <protection/>
    </xf>
    <xf numFmtId="0" fontId="37" fillId="2" borderId="0" xfId="20" applyFill="1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8" xfId="0" applyBorder="1" applyProtection="1">
      <protection/>
    </xf>
    <xf numFmtId="0" fontId="0" fillId="0" borderId="29" xfId="0" applyBorder="1" applyProtection="1">
      <protection/>
    </xf>
    <xf numFmtId="0" fontId="0" fillId="0" borderId="30" xfId="0" applyBorder="1" applyProtection="1">
      <protection/>
    </xf>
    <xf numFmtId="0" fontId="0" fillId="0" borderId="31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32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9" borderId="35" xfId="0" applyFont="1" applyFill="1" applyBorder="1" applyAlignment="1" applyProtection="1">
      <alignment horizontal="left" vertical="center"/>
      <protection/>
    </xf>
    <xf numFmtId="0" fontId="0" fillId="9" borderId="36" xfId="0" applyFont="1" applyFill="1" applyBorder="1" applyAlignment="1" applyProtection="1">
      <alignment vertical="center"/>
      <protection/>
    </xf>
    <xf numFmtId="0" fontId="4" fillId="9" borderId="36" xfId="0" applyFont="1" applyFill="1" applyBorder="1" applyAlignment="1" applyProtection="1">
      <alignment horizontal="right" vertical="center"/>
      <protection/>
    </xf>
    <xf numFmtId="0" fontId="4" fillId="9" borderId="36" xfId="0" applyFont="1" applyFill="1" applyBorder="1" applyAlignment="1" applyProtection="1">
      <alignment horizontal="center" vertical="center"/>
      <protection/>
    </xf>
    <xf numFmtId="4" fontId="4" fillId="9" borderId="36" xfId="0" applyNumberFormat="1" applyFont="1" applyFill="1" applyBorder="1" applyAlignment="1" applyProtection="1">
      <alignment vertical="center"/>
      <protection/>
    </xf>
    <xf numFmtId="0" fontId="0" fillId="9" borderId="37" xfId="0" applyFont="1" applyFill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9" borderId="32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vertical="center"/>
      <protection/>
    </xf>
    <xf numFmtId="4" fontId="6" fillId="0" borderId="41" xfId="0" applyNumberFormat="1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0" fontId="7" fillId="0" borderId="41" xfId="0" applyFont="1" applyBorder="1" applyAlignment="1" applyProtection="1">
      <alignment vertical="center"/>
      <protection/>
    </xf>
    <xf numFmtId="4" fontId="7" fillId="0" borderId="41" xfId="0" applyNumberFormat="1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3" fillId="9" borderId="42" xfId="0" applyFont="1" applyFill="1" applyBorder="1" applyAlignment="1" applyProtection="1">
      <alignment horizontal="center" vertical="center" wrapText="1"/>
      <protection/>
    </xf>
    <xf numFmtId="0" fontId="3" fillId="9" borderId="43" xfId="0" applyFont="1" applyFill="1" applyBorder="1" applyAlignment="1" applyProtection="1">
      <alignment horizontal="center" vertical="center" wrapText="1"/>
      <protection/>
    </xf>
    <xf numFmtId="0" fontId="3" fillId="9" borderId="44" xfId="0" applyFont="1" applyFill="1" applyBorder="1" applyAlignment="1" applyProtection="1">
      <alignment horizontal="center" vertical="center" wrapText="1"/>
      <protection/>
    </xf>
    <xf numFmtId="0" fontId="18" fillId="0" borderId="42" xfId="0" applyFont="1" applyBorder="1" applyAlignment="1" applyProtection="1">
      <alignment horizontal="center" vertical="center" wrapText="1"/>
      <protection/>
    </xf>
    <xf numFmtId="0" fontId="18" fillId="0" borderId="43" xfId="0" applyFont="1" applyBorder="1" applyAlignment="1" applyProtection="1">
      <alignment horizontal="center" vertical="center" wrapText="1"/>
      <protection/>
    </xf>
    <xf numFmtId="0" fontId="18" fillId="0" borderId="44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/>
      <protection/>
    </xf>
    <xf numFmtId="0" fontId="0" fillId="0" borderId="45" xfId="0" applyFont="1" applyBorder="1" applyAlignment="1" applyProtection="1">
      <alignment vertical="center"/>
      <protection/>
    </xf>
    <xf numFmtId="166" fontId="33" fillId="0" borderId="33" xfId="0" applyNumberFormat="1" applyFont="1" applyBorder="1" applyAlignment="1" applyProtection="1">
      <alignment/>
      <protection/>
    </xf>
    <xf numFmtId="166" fontId="33" fillId="0" borderId="46" xfId="0" applyNumberFormat="1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47" xfId="0" applyFont="1" applyBorder="1" applyAlignment="1" applyProtection="1">
      <alignment/>
      <protection/>
    </xf>
    <xf numFmtId="166" fontId="8" fillId="0" borderId="48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7" fontId="0" fillId="0" borderId="1" xfId="0" applyNumberFormat="1" applyFont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166" fontId="2" fillId="0" borderId="48" xfId="0" applyNumberFormat="1" applyFont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47" xfId="0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47" xfId="0" applyFont="1" applyBorder="1" applyAlignment="1" applyProtection="1">
      <alignment vertical="center"/>
      <protection/>
    </xf>
    <xf numFmtId="0" fontId="10" fillId="0" borderId="48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36" fillId="0" borderId="1" xfId="0" applyFont="1" applyBorder="1" applyAlignment="1" applyProtection="1">
      <alignment horizontal="center" vertical="center"/>
      <protection/>
    </xf>
    <xf numFmtId="49" fontId="36" fillId="0" borderId="1" xfId="0" applyNumberFormat="1" applyFont="1" applyBorder="1" applyAlignment="1" applyProtection="1">
      <alignment horizontal="left" vertical="center" wrapText="1"/>
      <protection/>
    </xf>
    <xf numFmtId="0" fontId="36" fillId="0" borderId="1" xfId="0" applyFont="1" applyBorder="1" applyAlignment="1" applyProtection="1">
      <alignment horizontal="left" vertical="center" wrapText="1"/>
      <protection/>
    </xf>
    <xf numFmtId="0" fontId="36" fillId="0" borderId="1" xfId="0" applyFont="1" applyBorder="1" applyAlignment="1" applyProtection="1">
      <alignment horizontal="center" vertical="center" wrapText="1"/>
      <protection/>
    </xf>
    <xf numFmtId="167" fontId="36" fillId="0" borderId="1" xfId="0" applyNumberFormat="1" applyFont="1" applyBorder="1" applyAlignment="1" applyProtection="1">
      <alignment vertical="center"/>
      <protection/>
    </xf>
    <xf numFmtId="4" fontId="36" fillId="0" borderId="1" xfId="0" applyNumberFormat="1" applyFont="1" applyBorder="1" applyAlignment="1" applyProtection="1">
      <alignment vertical="center"/>
      <protection/>
    </xf>
    <xf numFmtId="167" fontId="10" fillId="0" borderId="0" xfId="0" applyNumberFormat="1" applyFont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vertical="center"/>
      <protection/>
    </xf>
    <xf numFmtId="166" fontId="2" fillId="0" borderId="41" xfId="0" applyNumberFormat="1" applyFont="1" applyBorder="1" applyAlignment="1" applyProtection="1">
      <alignment vertical="center"/>
      <protection/>
    </xf>
    <xf numFmtId="166" fontId="2" fillId="0" borderId="49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" fillId="3" borderId="0" xfId="0" applyFont="1" applyFill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/>
    </xf>
    <xf numFmtId="0" fontId="0" fillId="0" borderId="50" xfId="0" applyBorder="1" applyProtection="1">
      <protection/>
    </xf>
    <xf numFmtId="0" fontId="20" fillId="0" borderId="51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4" fillId="10" borderId="35" xfId="0" applyFont="1" applyFill="1" applyBorder="1" applyAlignment="1" applyProtection="1">
      <alignment horizontal="left" vertical="center"/>
      <protection/>
    </xf>
    <xf numFmtId="0" fontId="0" fillId="10" borderId="36" xfId="0" applyFont="1" applyFill="1" applyBorder="1" applyAlignment="1" applyProtection="1">
      <alignment vertical="center"/>
      <protection/>
    </xf>
    <xf numFmtId="0" fontId="4" fillId="10" borderId="36" xfId="0" applyFont="1" applyFill="1" applyBorder="1" applyAlignment="1" applyProtection="1">
      <alignment horizontal="center" vertical="center"/>
      <protection/>
    </xf>
    <xf numFmtId="0" fontId="0" fillId="10" borderId="32" xfId="0" applyFont="1" applyFill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3" fillId="9" borderId="52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4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48" xfId="0" applyNumberFormat="1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0" borderId="0" xfId="20" applyFont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4" fontId="29" fillId="0" borderId="53" xfId="0" applyNumberFormat="1" applyFont="1" applyBorder="1" applyAlignment="1" applyProtection="1">
      <alignment vertical="center"/>
      <protection/>
    </xf>
    <xf numFmtId="4" fontId="29" fillId="0" borderId="41" xfId="0" applyNumberFormat="1" applyFont="1" applyBorder="1" applyAlignment="1" applyProtection="1">
      <alignment vertical="center"/>
      <protection/>
    </xf>
    <xf numFmtId="166" fontId="29" fillId="0" borderId="41" xfId="0" applyNumberFormat="1" applyFont="1" applyBorder="1" applyAlignment="1" applyProtection="1">
      <alignment vertical="center"/>
      <protection/>
    </xf>
    <xf numFmtId="4" fontId="29" fillId="0" borderId="49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4" fontId="39" fillId="4" borderId="0" xfId="21" applyNumberFormat="1" applyFont="1" applyFill="1" applyBorder="1" applyAlignment="1" applyProtection="1">
      <alignment horizontal="right"/>
      <protection locked="0"/>
    </xf>
    <xf numFmtId="0" fontId="1" fillId="0" borderId="0" xfId="21" applyProtection="1">
      <alignment/>
      <protection locked="0"/>
    </xf>
    <xf numFmtId="4" fontId="41" fillId="4" borderId="14" xfId="23" applyNumberFormat="1" applyFont="1" applyFill="1" applyBorder="1" applyAlignment="1" applyProtection="1">
      <alignment horizontal="right" vertical="center"/>
      <protection locked="0"/>
    </xf>
    <xf numFmtId="4" fontId="41" fillId="4" borderId="19" xfId="23" applyNumberFormat="1" applyFont="1" applyFill="1" applyBorder="1" applyAlignment="1" applyProtection="1">
      <alignment horizontal="right" vertical="center"/>
      <protection locked="0"/>
    </xf>
    <xf numFmtId="4" fontId="41" fillId="4" borderId="11" xfId="23" applyNumberFormat="1" applyFont="1" applyFill="1" applyBorder="1" applyAlignment="1" applyProtection="1">
      <alignment horizontal="right" vertical="center"/>
      <protection locked="0"/>
    </xf>
    <xf numFmtId="4" fontId="48" fillId="4" borderId="0" xfId="23" applyNumberFormat="1" applyFont="1" applyFill="1" applyBorder="1" applyAlignment="1" applyProtection="1">
      <alignment horizontal="right" vertical="center"/>
      <protection locked="0"/>
    </xf>
    <xf numFmtId="4" fontId="48" fillId="4" borderId="0" xfId="23" applyNumberFormat="1" applyFont="1" applyFill="1" applyBorder="1" applyAlignment="1" applyProtection="1">
      <alignment horizontal="right"/>
      <protection locked="0"/>
    </xf>
    <xf numFmtId="4" fontId="41" fillId="4" borderId="17" xfId="23" applyNumberFormat="1" applyFont="1" applyFill="1" applyBorder="1" applyAlignment="1" applyProtection="1">
      <alignment horizontal="right" vertical="center"/>
      <protection locked="0"/>
    </xf>
    <xf numFmtId="0" fontId="45" fillId="0" borderId="0" xfId="24" applyFill="1" applyProtection="1">
      <alignment/>
      <protection locked="0"/>
    </xf>
    <xf numFmtId="0" fontId="45" fillId="0" borderId="0" xfId="24" applyProtection="1">
      <alignment/>
      <protection locked="0"/>
    </xf>
    <xf numFmtId="167" fontId="41" fillId="4" borderId="17" xfId="23" applyNumberFormat="1" applyFont="1" applyFill="1" applyBorder="1" applyAlignment="1" applyProtection="1">
      <alignment horizontal="right" vertical="center"/>
      <protection locked="0"/>
    </xf>
    <xf numFmtId="167" fontId="41" fillId="4" borderId="11" xfId="23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31" xfId="0" applyFont="1" applyBorder="1" applyAlignment="1">
      <alignment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31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2" borderId="0" xfId="0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 applyProtection="1">
      <alignment vertical="center"/>
      <protection locked="0"/>
    </xf>
    <xf numFmtId="0" fontId="37" fillId="2" borderId="0" xfId="20" applyFill="1"/>
    <xf numFmtId="0" fontId="0" fillId="0" borderId="0" xfId="0" applyProtection="1">
      <protection locked="0"/>
    </xf>
    <xf numFmtId="0" fontId="0" fillId="0" borderId="29" xfId="0" applyBorder="1" applyProtection="1">
      <protection locked="0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33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9" borderId="0" xfId="0" applyFont="1" applyFill="1" applyBorder="1" applyAlignment="1" applyProtection="1">
      <alignment vertical="center"/>
      <protection/>
    </xf>
    <xf numFmtId="0" fontId="0" fillId="9" borderId="36" xfId="0" applyFont="1" applyFill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>
      <alignment vertical="center"/>
    </xf>
    <xf numFmtId="0" fontId="3" fillId="9" borderId="0" xfId="0" applyFont="1" applyFill="1" applyBorder="1" applyAlignment="1" applyProtection="1">
      <alignment horizontal="left" vertical="center"/>
      <protection/>
    </xf>
    <xf numFmtId="0" fontId="0" fillId="9" borderId="0" xfId="0" applyFont="1" applyFill="1" applyBorder="1" applyAlignment="1" applyProtection="1">
      <alignment vertical="center"/>
      <protection locked="0"/>
    </xf>
    <xf numFmtId="0" fontId="3" fillId="9" borderId="0" xfId="0" applyFont="1" applyFill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 wrapText="1"/>
    </xf>
    <xf numFmtId="0" fontId="32" fillId="9" borderId="43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horizontal="center" vertical="center" wrapText="1"/>
    </xf>
    <xf numFmtId="4" fontId="34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31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31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31" xfId="0" applyFont="1" applyBorder="1" applyAlignment="1">
      <alignment vertical="center"/>
    </xf>
    <xf numFmtId="0" fontId="36" fillId="3" borderId="1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15" fillId="11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51" xfId="0" applyNumberFormat="1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9" borderId="35" xfId="0" applyFont="1" applyFill="1" applyBorder="1" applyAlignment="1" applyProtection="1">
      <alignment horizontal="center" vertical="center"/>
      <protection/>
    </xf>
    <xf numFmtId="0" fontId="3" fillId="9" borderId="36" xfId="0" applyFont="1" applyFill="1" applyBorder="1" applyAlignment="1" applyProtection="1">
      <alignment horizontal="left" vertical="center"/>
      <protection/>
    </xf>
    <xf numFmtId="0" fontId="3" fillId="9" borderId="36" xfId="0" applyFont="1" applyFill="1" applyBorder="1" applyAlignment="1" applyProtection="1">
      <alignment horizontal="center" vertical="center"/>
      <protection/>
    </xf>
    <xf numFmtId="0" fontId="3" fillId="9" borderId="36" xfId="0" applyFont="1" applyFill="1" applyBorder="1" applyAlignment="1" applyProtection="1">
      <alignment horizontal="right" vertical="center"/>
      <protection/>
    </xf>
    <xf numFmtId="4" fontId="4" fillId="10" borderId="36" xfId="0" applyNumberFormat="1" applyFont="1" applyFill="1" applyBorder="1" applyAlignment="1" applyProtection="1">
      <alignment vertical="center"/>
      <protection/>
    </xf>
    <xf numFmtId="0" fontId="0" fillId="10" borderId="36" xfId="0" applyFont="1" applyFill="1" applyBorder="1" applyAlignment="1" applyProtection="1">
      <alignment vertical="center"/>
      <protection/>
    </xf>
    <xf numFmtId="0" fontId="0" fillId="10" borderId="52" xfId="0" applyFont="1" applyFill="1" applyBorder="1" applyAlignment="1" applyProtection="1">
      <alignment vertical="center"/>
      <protection/>
    </xf>
    <xf numFmtId="0" fontId="4" fillId="10" borderId="36" xfId="0" applyFont="1" applyFill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57" fillId="7" borderId="54" xfId="24" applyFont="1" applyFill="1" applyBorder="1" applyAlignment="1">
      <alignment horizontal="center"/>
      <protection/>
    </xf>
    <xf numFmtId="0" fontId="57" fillId="7" borderId="55" xfId="24" applyFont="1" applyFill="1" applyBorder="1" applyAlignment="1">
      <alignment horizontal="center"/>
      <protection/>
    </xf>
    <xf numFmtId="0" fontId="57" fillId="7" borderId="56" xfId="24" applyFont="1" applyFill="1" applyBorder="1" applyAlignment="1">
      <alignment horizontal="center"/>
      <protection/>
    </xf>
    <xf numFmtId="0" fontId="57" fillId="7" borderId="57" xfId="24" applyFont="1" applyFill="1" applyBorder="1" applyAlignment="1">
      <alignment horizont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left"/>
      <protection locked="0"/>
    </xf>
    <xf numFmtId="0" fontId="28" fillId="0" borderId="8" xfId="0" applyFont="1" applyBorder="1" applyAlignment="1" applyProtection="1">
      <alignment horizontal="left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4" xfId="21"/>
    <cellStyle name="měny 2" xfId="22"/>
    <cellStyle name="normální 2" xfId="23"/>
    <cellStyle name="normální 3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ICIN%20-%20Zateplen&#237;%20objektu%20&#353;koly%20VO&#352;%20a%20SP&#352;%20zad&#225;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JICIN 1 - SO-01-Vlastní o..."/>
      <sheetName val="Pokyny pro vyplnění"/>
    </sheetNames>
    <sheetDataSet>
      <sheetData sheetId="0">
        <row r="6">
          <cell r="K6" t="str">
            <v>Zateplení objektu školy VOŠ a SPŠ</v>
          </cell>
        </row>
        <row r="8">
          <cell r="AN8" t="str">
            <v>5. 3. 2016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E1">
      <pane ySplit="1" topLeftCell="A37" activePane="bottomLeft" state="frozen"/>
      <selection pane="bottomLeft" activeCell="AG52" sqref="AG52:AM52"/>
    </sheetView>
  </sheetViews>
  <sheetFormatPr defaultColWidth="9.33203125" defaultRowHeight="13.5"/>
  <cols>
    <col min="1" max="1" width="8.33203125" style="231" customWidth="1"/>
    <col min="2" max="2" width="1.66796875" style="231" customWidth="1"/>
    <col min="3" max="3" width="4.16015625" style="231" customWidth="1"/>
    <col min="4" max="33" width="2.66015625" style="231" customWidth="1"/>
    <col min="34" max="34" width="3.33203125" style="231" customWidth="1"/>
    <col min="35" max="35" width="31.66015625" style="231" customWidth="1"/>
    <col min="36" max="37" width="2.5" style="231" customWidth="1"/>
    <col min="38" max="38" width="8.33203125" style="231" customWidth="1"/>
    <col min="39" max="39" width="3.33203125" style="231" customWidth="1"/>
    <col min="40" max="40" width="13.33203125" style="231" customWidth="1"/>
    <col min="41" max="41" width="7.5" style="231" customWidth="1"/>
    <col min="42" max="42" width="4.16015625" style="231" customWidth="1"/>
    <col min="43" max="43" width="15.66015625" style="231" customWidth="1"/>
    <col min="44" max="44" width="13.66015625" style="231" customWidth="1"/>
    <col min="45" max="47" width="25.83203125" style="231" hidden="1" customWidth="1"/>
    <col min="48" max="52" width="21.66015625" style="231" hidden="1" customWidth="1"/>
    <col min="53" max="53" width="19.16015625" style="231" hidden="1" customWidth="1"/>
    <col min="54" max="54" width="25" style="231" hidden="1" customWidth="1"/>
    <col min="55" max="56" width="19.16015625" style="231" hidden="1" customWidth="1"/>
    <col min="57" max="57" width="66.5" style="231" customWidth="1"/>
    <col min="58" max="70" width="9.33203125" style="231" customWidth="1"/>
    <col min="71" max="91" width="9.33203125" style="231" hidden="1" customWidth="1"/>
    <col min="92" max="16384" width="9.33203125" style="231" customWidth="1"/>
  </cols>
  <sheetData>
    <row r="1" spans="1:74" ht="21.4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230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" t="s">
        <v>4</v>
      </c>
      <c r="BB1" s="2" t="s">
        <v>5</v>
      </c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T1" s="327" t="s">
        <v>6</v>
      </c>
      <c r="BU1" s="327" t="s">
        <v>6</v>
      </c>
      <c r="BV1" s="327" t="s">
        <v>7</v>
      </c>
    </row>
    <row r="2" spans="3:72" ht="36.95" customHeight="1">
      <c r="AR2" s="479" t="s">
        <v>8</v>
      </c>
      <c r="AS2" s="480"/>
      <c r="AT2" s="480"/>
      <c r="AU2" s="480"/>
      <c r="AV2" s="480"/>
      <c r="AW2" s="480"/>
      <c r="AX2" s="480"/>
      <c r="AY2" s="480"/>
      <c r="AZ2" s="480"/>
      <c r="BA2" s="480"/>
      <c r="BB2" s="480"/>
      <c r="BC2" s="480"/>
      <c r="BD2" s="480"/>
      <c r="BE2" s="480"/>
      <c r="BS2" s="232" t="s">
        <v>9</v>
      </c>
      <c r="BT2" s="232" t="s">
        <v>10</v>
      </c>
    </row>
    <row r="3" spans="2:72" ht="6.95" customHeight="1"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  <c r="BS3" s="232" t="s">
        <v>9</v>
      </c>
      <c r="BT3" s="232" t="s">
        <v>11</v>
      </c>
    </row>
    <row r="4" spans="2:71" ht="36.95" customHeight="1">
      <c r="B4" s="236"/>
      <c r="C4" s="237"/>
      <c r="D4" s="238" t="s">
        <v>12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9"/>
      <c r="AS4" s="240" t="s">
        <v>13</v>
      </c>
      <c r="BE4" s="328" t="s">
        <v>14</v>
      </c>
      <c r="BS4" s="232" t="s">
        <v>15</v>
      </c>
    </row>
    <row r="5" spans="2:71" ht="14.45" customHeight="1">
      <c r="B5" s="236"/>
      <c r="C5" s="237"/>
      <c r="D5" s="329" t="s">
        <v>16</v>
      </c>
      <c r="E5" s="237"/>
      <c r="F5" s="237"/>
      <c r="G5" s="237"/>
      <c r="H5" s="237"/>
      <c r="I5" s="237"/>
      <c r="J5" s="237"/>
      <c r="K5" s="489" t="s">
        <v>17</v>
      </c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237"/>
      <c r="AQ5" s="239"/>
      <c r="BE5" s="487" t="s">
        <v>18</v>
      </c>
      <c r="BS5" s="232" t="s">
        <v>9</v>
      </c>
    </row>
    <row r="6" spans="2:71" ht="36.95" customHeight="1">
      <c r="B6" s="236"/>
      <c r="C6" s="237"/>
      <c r="D6" s="330" t="s">
        <v>19</v>
      </c>
      <c r="E6" s="237"/>
      <c r="F6" s="237"/>
      <c r="G6" s="237"/>
      <c r="H6" s="237"/>
      <c r="I6" s="237"/>
      <c r="J6" s="237"/>
      <c r="K6" s="491" t="s">
        <v>20</v>
      </c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237"/>
      <c r="AQ6" s="239"/>
      <c r="BE6" s="488"/>
      <c r="BS6" s="232" t="s">
        <v>21</v>
      </c>
    </row>
    <row r="7" spans="2:71" ht="14.45" customHeight="1">
      <c r="B7" s="236"/>
      <c r="C7" s="237"/>
      <c r="D7" s="241" t="s">
        <v>22</v>
      </c>
      <c r="E7" s="237"/>
      <c r="F7" s="237"/>
      <c r="G7" s="237"/>
      <c r="H7" s="237"/>
      <c r="I7" s="237"/>
      <c r="J7" s="237"/>
      <c r="K7" s="246" t="s">
        <v>5</v>
      </c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41" t="s">
        <v>23</v>
      </c>
      <c r="AL7" s="237"/>
      <c r="AM7" s="237"/>
      <c r="AN7" s="246" t="s">
        <v>5</v>
      </c>
      <c r="AO7" s="237"/>
      <c r="AP7" s="237"/>
      <c r="AQ7" s="239"/>
      <c r="BE7" s="488"/>
      <c r="BS7" s="232" t="s">
        <v>24</v>
      </c>
    </row>
    <row r="8" spans="2:71" ht="14.45" customHeight="1">
      <c r="B8" s="236"/>
      <c r="C8" s="237"/>
      <c r="D8" s="241" t="s">
        <v>25</v>
      </c>
      <c r="E8" s="237"/>
      <c r="F8" s="237"/>
      <c r="G8" s="237"/>
      <c r="H8" s="237"/>
      <c r="I8" s="237"/>
      <c r="J8" s="237"/>
      <c r="K8" s="246" t="s">
        <v>26</v>
      </c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41" t="s">
        <v>27</v>
      </c>
      <c r="AL8" s="237"/>
      <c r="AM8" s="237"/>
      <c r="AN8" s="331" t="s">
        <v>28</v>
      </c>
      <c r="AO8" s="237"/>
      <c r="AP8" s="237"/>
      <c r="AQ8" s="239"/>
      <c r="BE8" s="488"/>
      <c r="BS8" s="232" t="s">
        <v>29</v>
      </c>
    </row>
    <row r="9" spans="2:71" ht="14.45" customHeight="1">
      <c r="B9" s="236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9"/>
      <c r="BE9" s="488"/>
      <c r="BS9" s="232" t="s">
        <v>30</v>
      </c>
    </row>
    <row r="10" spans="2:71" ht="14.45" customHeight="1">
      <c r="B10" s="236"/>
      <c r="C10" s="237"/>
      <c r="D10" s="241" t="s">
        <v>31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41" t="s">
        <v>32</v>
      </c>
      <c r="AL10" s="237"/>
      <c r="AM10" s="237"/>
      <c r="AN10" s="246" t="s">
        <v>5</v>
      </c>
      <c r="AO10" s="237"/>
      <c r="AP10" s="237"/>
      <c r="AQ10" s="239"/>
      <c r="BE10" s="488"/>
      <c r="BS10" s="232" t="s">
        <v>21</v>
      </c>
    </row>
    <row r="11" spans="2:71" ht="18.4" customHeight="1">
      <c r="B11" s="236"/>
      <c r="C11" s="237"/>
      <c r="D11" s="237"/>
      <c r="E11" s="246" t="s">
        <v>33</v>
      </c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41" t="s">
        <v>34</v>
      </c>
      <c r="AL11" s="237"/>
      <c r="AM11" s="237"/>
      <c r="AN11" s="246" t="s">
        <v>5</v>
      </c>
      <c r="AO11" s="237"/>
      <c r="AP11" s="237"/>
      <c r="AQ11" s="239"/>
      <c r="BE11" s="488"/>
      <c r="BS11" s="232" t="s">
        <v>21</v>
      </c>
    </row>
    <row r="12" spans="2:71" ht="6.95" customHeight="1">
      <c r="B12" s="236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9"/>
      <c r="BE12" s="488"/>
      <c r="BS12" s="232" t="s">
        <v>21</v>
      </c>
    </row>
    <row r="13" spans="2:71" ht="14.45" customHeight="1">
      <c r="B13" s="236"/>
      <c r="C13" s="237"/>
      <c r="D13" s="241" t="s">
        <v>35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41" t="s">
        <v>32</v>
      </c>
      <c r="AL13" s="237"/>
      <c r="AM13" s="237"/>
      <c r="AN13" s="332" t="s">
        <v>36</v>
      </c>
      <c r="AO13" s="237"/>
      <c r="AP13" s="237"/>
      <c r="AQ13" s="239"/>
      <c r="BE13" s="488"/>
      <c r="BS13" s="232" t="s">
        <v>21</v>
      </c>
    </row>
    <row r="14" spans="2:71" ht="15">
      <c r="B14" s="236"/>
      <c r="C14" s="237"/>
      <c r="D14" s="237"/>
      <c r="E14" s="492" t="s">
        <v>36</v>
      </c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241" t="s">
        <v>34</v>
      </c>
      <c r="AL14" s="237"/>
      <c r="AM14" s="237"/>
      <c r="AN14" s="332" t="s">
        <v>36</v>
      </c>
      <c r="AO14" s="237"/>
      <c r="AP14" s="237"/>
      <c r="AQ14" s="239"/>
      <c r="BE14" s="488"/>
      <c r="BS14" s="232" t="s">
        <v>21</v>
      </c>
    </row>
    <row r="15" spans="2:71" ht="6.95" customHeight="1">
      <c r="B15" s="236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9"/>
      <c r="BE15" s="488"/>
      <c r="BS15" s="232" t="s">
        <v>6</v>
      </c>
    </row>
    <row r="16" spans="2:71" ht="14.45" customHeight="1">
      <c r="B16" s="236"/>
      <c r="C16" s="237"/>
      <c r="D16" s="241" t="s">
        <v>37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41" t="s">
        <v>32</v>
      </c>
      <c r="AL16" s="237"/>
      <c r="AM16" s="237"/>
      <c r="AN16" s="246" t="s">
        <v>5</v>
      </c>
      <c r="AO16" s="237"/>
      <c r="AP16" s="237"/>
      <c r="AQ16" s="239"/>
      <c r="BE16" s="488"/>
      <c r="BS16" s="232" t="s">
        <v>6</v>
      </c>
    </row>
    <row r="17" spans="2:71" ht="18.4" customHeight="1">
      <c r="B17" s="236"/>
      <c r="C17" s="237"/>
      <c r="D17" s="237"/>
      <c r="E17" s="246" t="s">
        <v>38</v>
      </c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41" t="s">
        <v>34</v>
      </c>
      <c r="AL17" s="237"/>
      <c r="AM17" s="237"/>
      <c r="AN17" s="246" t="s">
        <v>5</v>
      </c>
      <c r="AO17" s="237"/>
      <c r="AP17" s="237"/>
      <c r="AQ17" s="239"/>
      <c r="BE17" s="488"/>
      <c r="BS17" s="232" t="s">
        <v>39</v>
      </c>
    </row>
    <row r="18" spans="2:71" ht="6.95" customHeight="1">
      <c r="B18" s="236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9"/>
      <c r="BE18" s="488"/>
      <c r="BS18" s="232" t="s">
        <v>9</v>
      </c>
    </row>
    <row r="19" spans="2:71" ht="14.45" customHeight="1">
      <c r="B19" s="236"/>
      <c r="C19" s="237"/>
      <c r="D19" s="241" t="s">
        <v>40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9"/>
      <c r="BE19" s="488"/>
      <c r="BS19" s="232" t="s">
        <v>9</v>
      </c>
    </row>
    <row r="20" spans="2:71" ht="22.5" customHeight="1">
      <c r="B20" s="236"/>
      <c r="C20" s="237"/>
      <c r="D20" s="237"/>
      <c r="E20" s="494" t="s">
        <v>5</v>
      </c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237"/>
      <c r="AP20" s="237"/>
      <c r="AQ20" s="239"/>
      <c r="BE20" s="488"/>
      <c r="BS20" s="232" t="s">
        <v>39</v>
      </c>
    </row>
    <row r="21" spans="2:57" ht="6.95" customHeight="1">
      <c r="B21" s="236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9"/>
      <c r="BE21" s="488"/>
    </row>
    <row r="22" spans="2:57" ht="6.95" customHeight="1">
      <c r="B22" s="236"/>
      <c r="C22" s="237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237"/>
      <c r="AQ22" s="239"/>
      <c r="BE22" s="488"/>
    </row>
    <row r="23" spans="2:57" s="242" customFormat="1" ht="25.9" customHeight="1">
      <c r="B23" s="243"/>
      <c r="C23" s="244"/>
      <c r="D23" s="334" t="s">
        <v>41</v>
      </c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495">
        <f>ROUND(AG51,2)</f>
        <v>0</v>
      </c>
      <c r="AL23" s="496"/>
      <c r="AM23" s="496"/>
      <c r="AN23" s="496"/>
      <c r="AO23" s="496"/>
      <c r="AP23" s="244"/>
      <c r="AQ23" s="245"/>
      <c r="BE23" s="488"/>
    </row>
    <row r="24" spans="2:57" s="242" customFormat="1" ht="6.95" customHeight="1">
      <c r="B24" s="243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5"/>
      <c r="BE24" s="488"/>
    </row>
    <row r="25" spans="2:57" s="242" customFormat="1" ht="13.5">
      <c r="B25" s="243"/>
      <c r="C25" s="244"/>
      <c r="D25" s="244"/>
      <c r="E25" s="244"/>
      <c r="F25" s="244"/>
      <c r="G25" s="244"/>
      <c r="H25" s="244"/>
      <c r="I25" s="244"/>
      <c r="J25" s="244"/>
      <c r="K25" s="244"/>
      <c r="L25" s="497" t="s">
        <v>42</v>
      </c>
      <c r="M25" s="497"/>
      <c r="N25" s="497"/>
      <c r="O25" s="497"/>
      <c r="P25" s="244"/>
      <c r="Q25" s="244"/>
      <c r="R25" s="244"/>
      <c r="S25" s="244"/>
      <c r="T25" s="244"/>
      <c r="U25" s="244"/>
      <c r="V25" s="244"/>
      <c r="W25" s="497" t="s">
        <v>43</v>
      </c>
      <c r="X25" s="497"/>
      <c r="Y25" s="497"/>
      <c r="Z25" s="497"/>
      <c r="AA25" s="497"/>
      <c r="AB25" s="497"/>
      <c r="AC25" s="497"/>
      <c r="AD25" s="497"/>
      <c r="AE25" s="497"/>
      <c r="AF25" s="244"/>
      <c r="AG25" s="244"/>
      <c r="AH25" s="244"/>
      <c r="AI25" s="244"/>
      <c r="AJ25" s="244"/>
      <c r="AK25" s="497" t="s">
        <v>44</v>
      </c>
      <c r="AL25" s="497"/>
      <c r="AM25" s="497"/>
      <c r="AN25" s="497"/>
      <c r="AO25" s="497"/>
      <c r="AP25" s="244"/>
      <c r="AQ25" s="245"/>
      <c r="BE25" s="488"/>
    </row>
    <row r="26" spans="2:57" s="339" customFormat="1" ht="14.45" customHeight="1">
      <c r="B26" s="336"/>
      <c r="C26" s="337"/>
      <c r="D26" s="251" t="s">
        <v>45</v>
      </c>
      <c r="E26" s="337"/>
      <c r="F26" s="251" t="s">
        <v>46</v>
      </c>
      <c r="G26" s="337"/>
      <c r="H26" s="337"/>
      <c r="I26" s="337"/>
      <c r="J26" s="337"/>
      <c r="K26" s="337"/>
      <c r="L26" s="478">
        <v>0.21</v>
      </c>
      <c r="M26" s="477"/>
      <c r="N26" s="477"/>
      <c r="O26" s="477"/>
      <c r="P26" s="337"/>
      <c r="Q26" s="337"/>
      <c r="R26" s="337"/>
      <c r="S26" s="337"/>
      <c r="T26" s="337"/>
      <c r="U26" s="337"/>
      <c r="V26" s="337"/>
      <c r="W26" s="476">
        <f>ROUND(AZ51,2)</f>
        <v>0</v>
      </c>
      <c r="X26" s="477"/>
      <c r="Y26" s="477"/>
      <c r="Z26" s="477"/>
      <c r="AA26" s="477"/>
      <c r="AB26" s="477"/>
      <c r="AC26" s="477"/>
      <c r="AD26" s="477"/>
      <c r="AE26" s="477"/>
      <c r="AF26" s="337"/>
      <c r="AG26" s="337"/>
      <c r="AH26" s="337"/>
      <c r="AI26" s="337"/>
      <c r="AJ26" s="337"/>
      <c r="AK26" s="476">
        <f>ROUND(AV51,2)</f>
        <v>0</v>
      </c>
      <c r="AL26" s="477"/>
      <c r="AM26" s="477"/>
      <c r="AN26" s="477"/>
      <c r="AO26" s="477"/>
      <c r="AP26" s="337"/>
      <c r="AQ26" s="338"/>
      <c r="BE26" s="488"/>
    </row>
    <row r="27" spans="2:57" s="339" customFormat="1" ht="14.45" customHeight="1">
      <c r="B27" s="336"/>
      <c r="C27" s="337"/>
      <c r="D27" s="337"/>
      <c r="E27" s="337"/>
      <c r="F27" s="251" t="s">
        <v>47</v>
      </c>
      <c r="G27" s="337"/>
      <c r="H27" s="337"/>
      <c r="I27" s="337"/>
      <c r="J27" s="337"/>
      <c r="K27" s="337"/>
      <c r="L27" s="478">
        <v>0.15</v>
      </c>
      <c r="M27" s="477"/>
      <c r="N27" s="477"/>
      <c r="O27" s="477"/>
      <c r="P27" s="337"/>
      <c r="Q27" s="337"/>
      <c r="R27" s="337"/>
      <c r="S27" s="337"/>
      <c r="T27" s="337"/>
      <c r="U27" s="337"/>
      <c r="V27" s="337"/>
      <c r="W27" s="476">
        <f>ROUND(BA51,2)</f>
        <v>0</v>
      </c>
      <c r="X27" s="477"/>
      <c r="Y27" s="477"/>
      <c r="Z27" s="477"/>
      <c r="AA27" s="477"/>
      <c r="AB27" s="477"/>
      <c r="AC27" s="477"/>
      <c r="AD27" s="477"/>
      <c r="AE27" s="477"/>
      <c r="AF27" s="337"/>
      <c r="AG27" s="337"/>
      <c r="AH27" s="337"/>
      <c r="AI27" s="337"/>
      <c r="AJ27" s="337"/>
      <c r="AK27" s="476">
        <f>ROUND(AW51,2)</f>
        <v>0</v>
      </c>
      <c r="AL27" s="477"/>
      <c r="AM27" s="477"/>
      <c r="AN27" s="477"/>
      <c r="AO27" s="477"/>
      <c r="AP27" s="337"/>
      <c r="AQ27" s="338"/>
      <c r="BE27" s="488"/>
    </row>
    <row r="28" spans="2:57" s="339" customFormat="1" ht="14.45" customHeight="1" hidden="1">
      <c r="B28" s="336"/>
      <c r="C28" s="337"/>
      <c r="D28" s="337"/>
      <c r="E28" s="337"/>
      <c r="F28" s="251" t="s">
        <v>48</v>
      </c>
      <c r="G28" s="337"/>
      <c r="H28" s="337"/>
      <c r="I28" s="337"/>
      <c r="J28" s="337"/>
      <c r="K28" s="337"/>
      <c r="L28" s="478">
        <v>0.21</v>
      </c>
      <c r="M28" s="477"/>
      <c r="N28" s="477"/>
      <c r="O28" s="477"/>
      <c r="P28" s="337"/>
      <c r="Q28" s="337"/>
      <c r="R28" s="337"/>
      <c r="S28" s="337"/>
      <c r="T28" s="337"/>
      <c r="U28" s="337"/>
      <c r="V28" s="337"/>
      <c r="W28" s="476">
        <f>ROUND(BB51,2)</f>
        <v>0</v>
      </c>
      <c r="X28" s="477"/>
      <c r="Y28" s="477"/>
      <c r="Z28" s="477"/>
      <c r="AA28" s="477"/>
      <c r="AB28" s="477"/>
      <c r="AC28" s="477"/>
      <c r="AD28" s="477"/>
      <c r="AE28" s="477"/>
      <c r="AF28" s="337"/>
      <c r="AG28" s="337"/>
      <c r="AH28" s="337"/>
      <c r="AI28" s="337"/>
      <c r="AJ28" s="337"/>
      <c r="AK28" s="476">
        <v>0</v>
      </c>
      <c r="AL28" s="477"/>
      <c r="AM28" s="477"/>
      <c r="AN28" s="477"/>
      <c r="AO28" s="477"/>
      <c r="AP28" s="337"/>
      <c r="AQ28" s="338"/>
      <c r="BE28" s="488"/>
    </row>
    <row r="29" spans="2:57" s="339" customFormat="1" ht="14.45" customHeight="1" hidden="1">
      <c r="B29" s="336"/>
      <c r="C29" s="337"/>
      <c r="D29" s="337"/>
      <c r="E29" s="337"/>
      <c r="F29" s="251" t="s">
        <v>49</v>
      </c>
      <c r="G29" s="337"/>
      <c r="H29" s="337"/>
      <c r="I29" s="337"/>
      <c r="J29" s="337"/>
      <c r="K29" s="337"/>
      <c r="L29" s="478">
        <v>0.15</v>
      </c>
      <c r="M29" s="477"/>
      <c r="N29" s="477"/>
      <c r="O29" s="477"/>
      <c r="P29" s="337"/>
      <c r="Q29" s="337"/>
      <c r="R29" s="337"/>
      <c r="S29" s="337"/>
      <c r="T29" s="337"/>
      <c r="U29" s="337"/>
      <c r="V29" s="337"/>
      <c r="W29" s="476">
        <f>ROUND(BC51,2)</f>
        <v>0</v>
      </c>
      <c r="X29" s="477"/>
      <c r="Y29" s="477"/>
      <c r="Z29" s="477"/>
      <c r="AA29" s="477"/>
      <c r="AB29" s="477"/>
      <c r="AC29" s="477"/>
      <c r="AD29" s="477"/>
      <c r="AE29" s="477"/>
      <c r="AF29" s="337"/>
      <c r="AG29" s="337"/>
      <c r="AH29" s="337"/>
      <c r="AI29" s="337"/>
      <c r="AJ29" s="337"/>
      <c r="AK29" s="476">
        <v>0</v>
      </c>
      <c r="AL29" s="477"/>
      <c r="AM29" s="477"/>
      <c r="AN29" s="477"/>
      <c r="AO29" s="477"/>
      <c r="AP29" s="337"/>
      <c r="AQ29" s="338"/>
      <c r="BE29" s="488"/>
    </row>
    <row r="30" spans="2:57" s="339" customFormat="1" ht="14.45" customHeight="1" hidden="1">
      <c r="B30" s="336"/>
      <c r="C30" s="337"/>
      <c r="D30" s="337"/>
      <c r="E30" s="337"/>
      <c r="F30" s="251" t="s">
        <v>50</v>
      </c>
      <c r="G30" s="337"/>
      <c r="H30" s="337"/>
      <c r="I30" s="337"/>
      <c r="J30" s="337"/>
      <c r="K30" s="337"/>
      <c r="L30" s="478">
        <v>0</v>
      </c>
      <c r="M30" s="477"/>
      <c r="N30" s="477"/>
      <c r="O30" s="477"/>
      <c r="P30" s="337"/>
      <c r="Q30" s="337"/>
      <c r="R30" s="337"/>
      <c r="S30" s="337"/>
      <c r="T30" s="337"/>
      <c r="U30" s="337"/>
      <c r="V30" s="337"/>
      <c r="W30" s="476">
        <f>ROUND(BD51,2)</f>
        <v>0</v>
      </c>
      <c r="X30" s="477"/>
      <c r="Y30" s="477"/>
      <c r="Z30" s="477"/>
      <c r="AA30" s="477"/>
      <c r="AB30" s="477"/>
      <c r="AC30" s="477"/>
      <c r="AD30" s="477"/>
      <c r="AE30" s="477"/>
      <c r="AF30" s="337"/>
      <c r="AG30" s="337"/>
      <c r="AH30" s="337"/>
      <c r="AI30" s="337"/>
      <c r="AJ30" s="337"/>
      <c r="AK30" s="476">
        <v>0</v>
      </c>
      <c r="AL30" s="477"/>
      <c r="AM30" s="477"/>
      <c r="AN30" s="477"/>
      <c r="AO30" s="477"/>
      <c r="AP30" s="337"/>
      <c r="AQ30" s="338"/>
      <c r="BE30" s="488"/>
    </row>
    <row r="31" spans="2:57" s="242" customFormat="1" ht="6.95" customHeight="1">
      <c r="B31" s="243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5"/>
      <c r="BE31" s="488"/>
    </row>
    <row r="32" spans="2:57" s="242" customFormat="1" ht="25.9" customHeight="1">
      <c r="B32" s="243"/>
      <c r="C32" s="340"/>
      <c r="D32" s="341" t="s">
        <v>51</v>
      </c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3" t="s">
        <v>52</v>
      </c>
      <c r="U32" s="342"/>
      <c r="V32" s="342"/>
      <c r="W32" s="342"/>
      <c r="X32" s="512" t="s">
        <v>53</v>
      </c>
      <c r="Y32" s="510"/>
      <c r="Z32" s="510"/>
      <c r="AA32" s="510"/>
      <c r="AB32" s="510"/>
      <c r="AC32" s="342"/>
      <c r="AD32" s="342"/>
      <c r="AE32" s="342"/>
      <c r="AF32" s="342"/>
      <c r="AG32" s="342"/>
      <c r="AH32" s="342"/>
      <c r="AI32" s="342"/>
      <c r="AJ32" s="342"/>
      <c r="AK32" s="509">
        <f>SUM(AK23:AK30)</f>
        <v>0</v>
      </c>
      <c r="AL32" s="510"/>
      <c r="AM32" s="510"/>
      <c r="AN32" s="510"/>
      <c r="AO32" s="511"/>
      <c r="AP32" s="340"/>
      <c r="AQ32" s="344"/>
      <c r="BE32" s="488"/>
    </row>
    <row r="33" spans="2:43" s="242" customFormat="1" ht="6.95" customHeight="1"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5"/>
    </row>
    <row r="34" spans="2:43" s="242" customFormat="1" ht="6.95" customHeight="1">
      <c r="B34" s="258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60"/>
    </row>
    <row r="38" spans="2:44" s="242" customFormat="1" ht="6.95" customHeight="1">
      <c r="B38" s="261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43"/>
    </row>
    <row r="39" spans="2:44" s="242" customFormat="1" ht="36.95" customHeight="1">
      <c r="B39" s="243"/>
      <c r="C39" s="274" t="s">
        <v>54</v>
      </c>
      <c r="AR39" s="243"/>
    </row>
    <row r="40" spans="2:44" s="242" customFormat="1" ht="6.95" customHeight="1">
      <c r="B40" s="243"/>
      <c r="AR40" s="243"/>
    </row>
    <row r="41" spans="2:44" s="346" customFormat="1" ht="14.45" customHeight="1">
      <c r="B41" s="345"/>
      <c r="C41" s="275" t="s">
        <v>16</v>
      </c>
      <c r="L41" s="346" t="str">
        <f>K5</f>
        <v>JICIN</v>
      </c>
      <c r="AR41" s="345"/>
    </row>
    <row r="42" spans="2:44" s="349" customFormat="1" ht="36.95" customHeight="1">
      <c r="B42" s="347"/>
      <c r="C42" s="348" t="s">
        <v>19</v>
      </c>
      <c r="L42" s="501" t="str">
        <f>K6</f>
        <v>Zateplení objektu školy VOŠ a SPŠ</v>
      </c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R42" s="347"/>
    </row>
    <row r="43" spans="2:44" s="242" customFormat="1" ht="6.95" customHeight="1">
      <c r="B43" s="243"/>
      <c r="AR43" s="243"/>
    </row>
    <row r="44" spans="2:44" s="242" customFormat="1" ht="15">
      <c r="B44" s="243"/>
      <c r="C44" s="275" t="s">
        <v>25</v>
      </c>
      <c r="L44" s="350" t="str">
        <f>IF(K8="","",K8)</f>
        <v>Jičín Pod Koželuhy 100</v>
      </c>
      <c r="AI44" s="275" t="s">
        <v>27</v>
      </c>
      <c r="AM44" s="503" t="str">
        <f>IF(AN8="","",AN8)</f>
        <v>5. 3. 2016</v>
      </c>
      <c r="AN44" s="503"/>
      <c r="AR44" s="243"/>
    </row>
    <row r="45" spans="2:44" s="242" customFormat="1" ht="6.95" customHeight="1">
      <c r="B45" s="243"/>
      <c r="AR45" s="243"/>
    </row>
    <row r="46" spans="2:56" s="242" customFormat="1" ht="15">
      <c r="B46" s="243"/>
      <c r="C46" s="275" t="s">
        <v>31</v>
      </c>
      <c r="L46" s="346" t="str">
        <f>IF(E11="","",E11)</f>
        <v>VOŠ a SPŠ Jičín</v>
      </c>
      <c r="AI46" s="275" t="s">
        <v>37</v>
      </c>
      <c r="AM46" s="504" t="str">
        <f>IF(E17="","",E17)</f>
        <v>Obchodní projekt Hradec Králové</v>
      </c>
      <c r="AN46" s="504"/>
      <c r="AO46" s="504"/>
      <c r="AP46" s="504"/>
      <c r="AR46" s="243"/>
      <c r="AS46" s="483" t="s">
        <v>55</v>
      </c>
      <c r="AT46" s="484"/>
      <c r="AU46" s="249"/>
      <c r="AV46" s="249"/>
      <c r="AW46" s="249"/>
      <c r="AX46" s="249"/>
      <c r="AY46" s="249"/>
      <c r="AZ46" s="249"/>
      <c r="BA46" s="249"/>
      <c r="BB46" s="249"/>
      <c r="BC46" s="249"/>
      <c r="BD46" s="351"/>
    </row>
    <row r="47" spans="2:56" s="242" customFormat="1" ht="15">
      <c r="B47" s="243"/>
      <c r="C47" s="275" t="s">
        <v>35</v>
      </c>
      <c r="L47" s="346" t="str">
        <f>IF(E14="Vyplň údaj","",E14)</f>
        <v/>
      </c>
      <c r="AR47" s="243"/>
      <c r="AS47" s="485"/>
      <c r="AT47" s="486"/>
      <c r="AU47" s="244"/>
      <c r="AV47" s="244"/>
      <c r="AW47" s="244"/>
      <c r="AX47" s="244"/>
      <c r="AY47" s="244"/>
      <c r="AZ47" s="244"/>
      <c r="BA47" s="244"/>
      <c r="BB47" s="244"/>
      <c r="BC47" s="244"/>
      <c r="BD47" s="352"/>
    </row>
    <row r="48" spans="2:56" s="242" customFormat="1" ht="10.9" customHeight="1">
      <c r="B48" s="243"/>
      <c r="AR48" s="243"/>
      <c r="AS48" s="485"/>
      <c r="AT48" s="486"/>
      <c r="AU48" s="244"/>
      <c r="AV48" s="244"/>
      <c r="AW48" s="244"/>
      <c r="AX48" s="244"/>
      <c r="AY48" s="244"/>
      <c r="AZ48" s="244"/>
      <c r="BA48" s="244"/>
      <c r="BB48" s="244"/>
      <c r="BC48" s="244"/>
      <c r="BD48" s="352"/>
    </row>
    <row r="49" spans="2:56" s="242" customFormat="1" ht="29.25" customHeight="1">
      <c r="B49" s="243"/>
      <c r="C49" s="505" t="s">
        <v>56</v>
      </c>
      <c r="D49" s="506"/>
      <c r="E49" s="506"/>
      <c r="F49" s="506"/>
      <c r="G49" s="506"/>
      <c r="H49" s="253"/>
      <c r="I49" s="507" t="s">
        <v>57</v>
      </c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8" t="s">
        <v>58</v>
      </c>
      <c r="AH49" s="506"/>
      <c r="AI49" s="506"/>
      <c r="AJ49" s="506"/>
      <c r="AK49" s="506"/>
      <c r="AL49" s="506"/>
      <c r="AM49" s="506"/>
      <c r="AN49" s="507" t="s">
        <v>59</v>
      </c>
      <c r="AO49" s="506"/>
      <c r="AP49" s="506"/>
      <c r="AQ49" s="353" t="s">
        <v>60</v>
      </c>
      <c r="AR49" s="243"/>
      <c r="AS49" s="281" t="s">
        <v>61</v>
      </c>
      <c r="AT49" s="282" t="s">
        <v>62</v>
      </c>
      <c r="AU49" s="282" t="s">
        <v>63</v>
      </c>
      <c r="AV49" s="282" t="s">
        <v>64</v>
      </c>
      <c r="AW49" s="282" t="s">
        <v>65</v>
      </c>
      <c r="AX49" s="282" t="s">
        <v>66</v>
      </c>
      <c r="AY49" s="282" t="s">
        <v>67</v>
      </c>
      <c r="AZ49" s="282" t="s">
        <v>68</v>
      </c>
      <c r="BA49" s="282" t="s">
        <v>69</v>
      </c>
      <c r="BB49" s="282" t="s">
        <v>70</v>
      </c>
      <c r="BC49" s="282" t="s">
        <v>71</v>
      </c>
      <c r="BD49" s="283" t="s">
        <v>72</v>
      </c>
    </row>
    <row r="50" spans="2:56" s="242" customFormat="1" ht="10.9" customHeight="1">
      <c r="B50" s="243"/>
      <c r="AR50" s="243"/>
      <c r="AS50" s="286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351"/>
    </row>
    <row r="51" spans="2:90" s="349" customFormat="1" ht="32.45" customHeight="1">
      <c r="B51" s="347"/>
      <c r="C51" s="284" t="s">
        <v>73</v>
      </c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499">
        <f>ROUND(AG52,2)</f>
        <v>0</v>
      </c>
      <c r="AH51" s="499"/>
      <c r="AI51" s="499"/>
      <c r="AJ51" s="499"/>
      <c r="AK51" s="499"/>
      <c r="AL51" s="499"/>
      <c r="AM51" s="499"/>
      <c r="AN51" s="500">
        <f>SUM(AG51,AT51)</f>
        <v>0</v>
      </c>
      <c r="AO51" s="500"/>
      <c r="AP51" s="500"/>
      <c r="AQ51" s="355" t="s">
        <v>5</v>
      </c>
      <c r="AR51" s="347"/>
      <c r="AS51" s="356">
        <f>ROUND(AS52,2)</f>
        <v>0</v>
      </c>
      <c r="AT51" s="357">
        <f>ROUND(SUM(AV51:AW51),2)</f>
        <v>0</v>
      </c>
      <c r="AU51" s="358">
        <f>ROUND(AU52,5)</f>
        <v>0</v>
      </c>
      <c r="AV51" s="357">
        <f>ROUND(AZ51*L26,2)</f>
        <v>0</v>
      </c>
      <c r="AW51" s="357">
        <f>ROUND(BA51*L27,2)</f>
        <v>0</v>
      </c>
      <c r="AX51" s="357">
        <f>ROUND(BB51*L26,2)</f>
        <v>0</v>
      </c>
      <c r="AY51" s="357">
        <f>ROUND(BC51*L27,2)</f>
        <v>0</v>
      </c>
      <c r="AZ51" s="357">
        <f>ROUND(AZ52,2)</f>
        <v>0</v>
      </c>
      <c r="BA51" s="357">
        <f>ROUND(BA52,2)</f>
        <v>0</v>
      </c>
      <c r="BB51" s="357">
        <f>ROUND(BB52,2)</f>
        <v>0</v>
      </c>
      <c r="BC51" s="357">
        <f>ROUND(BC52,2)</f>
        <v>0</v>
      </c>
      <c r="BD51" s="359">
        <f>ROUND(BD52,2)</f>
        <v>0</v>
      </c>
      <c r="BS51" s="348" t="s">
        <v>74</v>
      </c>
      <c r="BT51" s="348" t="s">
        <v>75</v>
      </c>
      <c r="BU51" s="360" t="s">
        <v>76</v>
      </c>
      <c r="BV51" s="348" t="s">
        <v>77</v>
      </c>
      <c r="BW51" s="348" t="s">
        <v>7</v>
      </c>
      <c r="BX51" s="348" t="s">
        <v>78</v>
      </c>
      <c r="CL51" s="348" t="s">
        <v>5</v>
      </c>
    </row>
    <row r="52" spans="1:91" s="370" customFormat="1" ht="22.5" customHeight="1">
      <c r="A52" s="361" t="s">
        <v>79</v>
      </c>
      <c r="B52" s="362"/>
      <c r="C52" s="363"/>
      <c r="D52" s="498" t="s">
        <v>80</v>
      </c>
      <c r="E52" s="498"/>
      <c r="F52" s="498"/>
      <c r="G52" s="498"/>
      <c r="H52" s="498"/>
      <c r="I52" s="364"/>
      <c r="J52" s="498" t="s">
        <v>81</v>
      </c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498"/>
      <c r="Z52" s="498"/>
      <c r="AA52" s="498"/>
      <c r="AB52" s="498"/>
      <c r="AC52" s="498"/>
      <c r="AD52" s="498"/>
      <c r="AE52" s="498"/>
      <c r="AF52" s="498"/>
      <c r="AG52" s="481">
        <f>'JICIN 1 - SO-01-Vlastní o...'!J27</f>
        <v>0</v>
      </c>
      <c r="AH52" s="482"/>
      <c r="AI52" s="482"/>
      <c r="AJ52" s="482"/>
      <c r="AK52" s="482"/>
      <c r="AL52" s="482"/>
      <c r="AM52" s="482"/>
      <c r="AN52" s="481">
        <f>SUM(AG52,AT52)</f>
        <v>0</v>
      </c>
      <c r="AO52" s="482"/>
      <c r="AP52" s="482"/>
      <c r="AQ52" s="365" t="s">
        <v>82</v>
      </c>
      <c r="AR52" s="362"/>
      <c r="AS52" s="366">
        <v>0</v>
      </c>
      <c r="AT52" s="367">
        <f>ROUND(SUM(AV52:AW52),2)</f>
        <v>0</v>
      </c>
      <c r="AU52" s="368">
        <f>'JICIN 1 - SO-01-Vlastní o...'!P98</f>
        <v>0</v>
      </c>
      <c r="AV52" s="367">
        <f>'JICIN 1 - SO-01-Vlastní o...'!J30</f>
        <v>0</v>
      </c>
      <c r="AW52" s="367">
        <f>'JICIN 1 - SO-01-Vlastní o...'!J31</f>
        <v>0</v>
      </c>
      <c r="AX52" s="367">
        <f>'JICIN 1 - SO-01-Vlastní o...'!J32</f>
        <v>0</v>
      </c>
      <c r="AY52" s="367">
        <f>'JICIN 1 - SO-01-Vlastní o...'!J33</f>
        <v>0</v>
      </c>
      <c r="AZ52" s="367">
        <f>'JICIN 1 - SO-01-Vlastní o...'!F30</f>
        <v>0</v>
      </c>
      <c r="BA52" s="367">
        <f>'JICIN 1 - SO-01-Vlastní o...'!F31</f>
        <v>0</v>
      </c>
      <c r="BB52" s="367">
        <f>'JICIN 1 - SO-01-Vlastní o...'!F32</f>
        <v>0</v>
      </c>
      <c r="BC52" s="367">
        <f>'JICIN 1 - SO-01-Vlastní o...'!F33</f>
        <v>0</v>
      </c>
      <c r="BD52" s="369">
        <f>'JICIN 1 - SO-01-Vlastní o...'!F34</f>
        <v>0</v>
      </c>
      <c r="BT52" s="371" t="s">
        <v>24</v>
      </c>
      <c r="BV52" s="371" t="s">
        <v>77</v>
      </c>
      <c r="BW52" s="371" t="s">
        <v>83</v>
      </c>
      <c r="BX52" s="371" t="s">
        <v>7</v>
      </c>
      <c r="CL52" s="371" t="s">
        <v>5</v>
      </c>
      <c r="CM52" s="371" t="s">
        <v>84</v>
      </c>
    </row>
    <row r="53" spans="2:44" s="242" customFormat="1" ht="30" customHeight="1">
      <c r="B53" s="243"/>
      <c r="AR53" s="243"/>
    </row>
    <row r="54" spans="2:44" s="242" customFormat="1" ht="6.95" customHeight="1">
      <c r="B54" s="258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43"/>
    </row>
  </sheetData>
  <sheetProtection algorithmName="SHA-512" hashValue="omoI6b8LrlIc4SpGJU32O4orQ7FX3lRX2Y+G3OT/b+J38LSbz/ampEoHWchmNnb+ZGssz1lDUeB/ir3am+iJCw==" saltValue="Mk7YV0VOSt7K86/IukrU/Q==" spinCount="100000" sheet="1" objects="1" scenarios="1"/>
  <mergeCells count="41">
    <mergeCell ref="C49:G49"/>
    <mergeCell ref="I49:AF49"/>
    <mergeCell ref="AG49:AM49"/>
    <mergeCell ref="AN49:AP49"/>
    <mergeCell ref="AK32:AO32"/>
    <mergeCell ref="X32:AB32"/>
    <mergeCell ref="J52:AF52"/>
    <mergeCell ref="AG51:AM51"/>
    <mergeCell ref="AN51:AP51"/>
    <mergeCell ref="L42:AO42"/>
    <mergeCell ref="AM44:AN44"/>
    <mergeCell ref="AM46:AP46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30:O30"/>
    <mergeCell ref="D52:H52"/>
    <mergeCell ref="W26:AE26"/>
    <mergeCell ref="AK26:AO26"/>
    <mergeCell ref="L27:O27"/>
    <mergeCell ref="W30:AE30"/>
    <mergeCell ref="AK30:AO30"/>
    <mergeCell ref="W27:AE27"/>
    <mergeCell ref="AK27:AO27"/>
    <mergeCell ref="L28:O28"/>
    <mergeCell ref="L29:O29"/>
    <mergeCell ref="W29:AE29"/>
    <mergeCell ref="AK29:AO29"/>
    <mergeCell ref="W28:AE28"/>
    <mergeCell ref="AK28:AO28"/>
  </mergeCells>
  <hyperlinks>
    <hyperlink ref="K1:S1" location="C2" display="1) Rekapitulace stavby"/>
    <hyperlink ref="W1:AI1" location="C51" display="2) Rekapitulace objektů stavby a soupisů prací"/>
    <hyperlink ref="A52" location="'JICIN 1 - SO-01-Vlastní 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21"/>
  <sheetViews>
    <sheetView showGridLines="0" zoomScale="80" zoomScaleNormal="80" workbookViewId="0" topLeftCell="A1">
      <pane ySplit="1" topLeftCell="A290" activePane="bottomLeft" state="frozen"/>
      <selection pane="bottomLeft" activeCell="I311" sqref="I311"/>
    </sheetView>
  </sheetViews>
  <sheetFormatPr defaultColWidth="9.33203125" defaultRowHeight="13.5"/>
  <cols>
    <col min="1" max="1" width="8.33203125" style="473" customWidth="1"/>
    <col min="2" max="2" width="1.66796875" style="473" customWidth="1"/>
    <col min="3" max="3" width="4.16015625" style="473" customWidth="1"/>
    <col min="4" max="4" width="4.33203125" style="473" customWidth="1"/>
    <col min="5" max="5" width="17.16015625" style="473" customWidth="1"/>
    <col min="6" max="6" width="75" style="473" customWidth="1"/>
    <col min="7" max="7" width="8.66015625" style="473" customWidth="1"/>
    <col min="8" max="8" width="11.16015625" style="473" customWidth="1"/>
    <col min="9" max="9" width="12.66015625" style="409" customWidth="1"/>
    <col min="10" max="10" width="23.5" style="473" customWidth="1"/>
    <col min="11" max="11" width="15.5" style="473" customWidth="1"/>
    <col min="12" max="12" width="8.83203125" style="473" customWidth="1"/>
    <col min="13" max="13" width="0.1640625" style="473" hidden="1" customWidth="1"/>
    <col min="14" max="18" width="9.33203125" style="473" hidden="1" customWidth="1"/>
    <col min="19" max="19" width="8.16015625" style="473" hidden="1" customWidth="1"/>
    <col min="20" max="20" width="29.66015625" style="473" hidden="1" customWidth="1"/>
    <col min="21" max="21" width="16.33203125" style="473" hidden="1" customWidth="1"/>
    <col min="22" max="22" width="12.33203125" style="473" customWidth="1"/>
    <col min="23" max="23" width="16.33203125" style="473" customWidth="1"/>
    <col min="24" max="24" width="12.33203125" style="473" customWidth="1"/>
    <col min="25" max="25" width="15" style="473" customWidth="1"/>
    <col min="26" max="26" width="11" style="473" customWidth="1"/>
    <col min="27" max="27" width="15" style="473" customWidth="1"/>
    <col min="28" max="28" width="16.33203125" style="473" customWidth="1"/>
    <col min="29" max="29" width="11" style="473" customWidth="1"/>
    <col min="30" max="30" width="15" style="473" customWidth="1"/>
    <col min="31" max="31" width="16.33203125" style="473" customWidth="1"/>
    <col min="32" max="16384" width="9.33203125" style="473" customWidth="1"/>
  </cols>
  <sheetData>
    <row r="1" spans="1:70" ht="21.75" customHeight="1">
      <c r="A1" s="404"/>
      <c r="B1" s="405"/>
      <c r="C1" s="405"/>
      <c r="D1" s="406" t="s">
        <v>1</v>
      </c>
      <c r="E1" s="405"/>
      <c r="F1" s="472" t="s">
        <v>85</v>
      </c>
      <c r="G1" s="516" t="s">
        <v>86</v>
      </c>
      <c r="H1" s="516"/>
      <c r="I1" s="407"/>
      <c r="J1" s="472" t="s">
        <v>87</v>
      </c>
      <c r="K1" s="406" t="s">
        <v>88</v>
      </c>
      <c r="L1" s="472" t="s">
        <v>89</v>
      </c>
      <c r="M1" s="472"/>
      <c r="N1" s="472"/>
      <c r="O1" s="472"/>
      <c r="P1" s="472"/>
      <c r="Q1" s="472"/>
      <c r="R1" s="472"/>
      <c r="S1" s="472"/>
      <c r="T1" s="472"/>
      <c r="U1" s="408"/>
      <c r="V1" s="408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404"/>
      <c r="BL1" s="404"/>
      <c r="BM1" s="404"/>
      <c r="BN1" s="404"/>
      <c r="BO1" s="404"/>
      <c r="BP1" s="404"/>
      <c r="BQ1" s="404"/>
      <c r="BR1" s="404"/>
    </row>
    <row r="2" spans="3:46" ht="36.95" customHeight="1"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AT2" s="394" t="s">
        <v>83</v>
      </c>
    </row>
    <row r="3" spans="2:46" ht="6.95" customHeight="1">
      <c r="B3" s="233"/>
      <c r="C3" s="234"/>
      <c r="D3" s="234"/>
      <c r="E3" s="234"/>
      <c r="F3" s="234"/>
      <c r="G3" s="234"/>
      <c r="H3" s="234"/>
      <c r="I3" s="410"/>
      <c r="J3" s="234"/>
      <c r="K3" s="235"/>
      <c r="AT3" s="394" t="s">
        <v>84</v>
      </c>
    </row>
    <row r="4" spans="2:46" ht="36.95" customHeight="1">
      <c r="B4" s="236"/>
      <c r="C4" s="411"/>
      <c r="D4" s="412" t="s">
        <v>90</v>
      </c>
      <c r="E4" s="411"/>
      <c r="F4" s="411"/>
      <c r="G4" s="411"/>
      <c r="H4" s="411"/>
      <c r="I4" s="413"/>
      <c r="J4" s="411"/>
      <c r="K4" s="239"/>
      <c r="M4" s="414" t="s">
        <v>13</v>
      </c>
      <c r="AT4" s="394" t="s">
        <v>6</v>
      </c>
    </row>
    <row r="5" spans="2:11" ht="6.95" customHeight="1">
      <c r="B5" s="236"/>
      <c r="C5" s="411"/>
      <c r="D5" s="411"/>
      <c r="E5" s="411"/>
      <c r="F5" s="411"/>
      <c r="G5" s="411"/>
      <c r="H5" s="411"/>
      <c r="I5" s="413"/>
      <c r="J5" s="411"/>
      <c r="K5" s="239"/>
    </row>
    <row r="6" spans="2:11" ht="15">
      <c r="B6" s="236"/>
      <c r="C6" s="411"/>
      <c r="D6" s="474" t="s">
        <v>19</v>
      </c>
      <c r="E6" s="411"/>
      <c r="F6" s="411"/>
      <c r="G6" s="411"/>
      <c r="H6" s="411"/>
      <c r="I6" s="413"/>
      <c r="J6" s="411"/>
      <c r="K6" s="239"/>
    </row>
    <row r="7" spans="2:11" ht="22.5" customHeight="1">
      <c r="B7" s="236"/>
      <c r="C7" s="411"/>
      <c r="D7" s="411"/>
      <c r="E7" s="518" t="str">
        <f>'[1]Rekapitulace stavby'!K6</f>
        <v>Zateplení objektu školy VOŠ a SPŠ</v>
      </c>
      <c r="F7" s="519"/>
      <c r="G7" s="519"/>
      <c r="H7" s="519"/>
      <c r="I7" s="413"/>
      <c r="J7" s="411"/>
      <c r="K7" s="239"/>
    </row>
    <row r="8" spans="2:11" s="389" customFormat="1" ht="15">
      <c r="B8" s="243"/>
      <c r="C8" s="475"/>
      <c r="D8" s="474" t="s">
        <v>91</v>
      </c>
      <c r="E8" s="475"/>
      <c r="F8" s="475"/>
      <c r="G8" s="475"/>
      <c r="H8" s="475"/>
      <c r="I8" s="415"/>
      <c r="J8" s="475"/>
      <c r="K8" s="245"/>
    </row>
    <row r="9" spans="2:11" s="389" customFormat="1" ht="36.95" customHeight="1">
      <c r="B9" s="243"/>
      <c r="C9" s="475"/>
      <c r="D9" s="475"/>
      <c r="E9" s="520" t="s">
        <v>92</v>
      </c>
      <c r="F9" s="521"/>
      <c r="G9" s="521"/>
      <c r="H9" s="521"/>
      <c r="I9" s="415"/>
      <c r="J9" s="475"/>
      <c r="K9" s="245"/>
    </row>
    <row r="10" spans="2:11" s="389" customFormat="1" ht="13.5">
      <c r="B10" s="243"/>
      <c r="C10" s="475"/>
      <c r="D10" s="475"/>
      <c r="E10" s="475"/>
      <c r="F10" s="475"/>
      <c r="G10" s="475"/>
      <c r="H10" s="475"/>
      <c r="I10" s="415"/>
      <c r="J10" s="475"/>
      <c r="K10" s="245"/>
    </row>
    <row r="11" spans="2:11" s="389" customFormat="1" ht="14.45" customHeight="1">
      <c r="B11" s="243"/>
      <c r="C11" s="475"/>
      <c r="D11" s="474" t="s">
        <v>22</v>
      </c>
      <c r="E11" s="475"/>
      <c r="F11" s="416" t="s">
        <v>5</v>
      </c>
      <c r="G11" s="475"/>
      <c r="H11" s="475"/>
      <c r="I11" s="417" t="s">
        <v>23</v>
      </c>
      <c r="J11" s="416" t="s">
        <v>5</v>
      </c>
      <c r="K11" s="245"/>
    </row>
    <row r="12" spans="2:11" s="389" customFormat="1" ht="14.45" customHeight="1">
      <c r="B12" s="243"/>
      <c r="C12" s="475"/>
      <c r="D12" s="474" t="s">
        <v>25</v>
      </c>
      <c r="E12" s="475"/>
      <c r="F12" s="416" t="s">
        <v>26</v>
      </c>
      <c r="G12" s="475"/>
      <c r="H12" s="475"/>
      <c r="I12" s="417" t="s">
        <v>27</v>
      </c>
      <c r="J12" s="418" t="str">
        <f>'[1]Rekapitulace stavby'!AN8</f>
        <v>5. 3. 2016</v>
      </c>
      <c r="K12" s="245"/>
    </row>
    <row r="13" spans="2:11" s="389" customFormat="1" ht="10.9" customHeight="1">
      <c r="B13" s="243"/>
      <c r="C13" s="475"/>
      <c r="D13" s="475"/>
      <c r="E13" s="475"/>
      <c r="F13" s="475"/>
      <c r="G13" s="475"/>
      <c r="H13" s="475"/>
      <c r="I13" s="415"/>
      <c r="J13" s="475"/>
      <c r="K13" s="245"/>
    </row>
    <row r="14" spans="2:11" s="389" customFormat="1" ht="14.45" customHeight="1">
      <c r="B14" s="243"/>
      <c r="C14" s="475"/>
      <c r="D14" s="474" t="s">
        <v>31</v>
      </c>
      <c r="E14" s="475"/>
      <c r="F14" s="475"/>
      <c r="G14" s="475"/>
      <c r="H14" s="475"/>
      <c r="I14" s="417" t="s">
        <v>32</v>
      </c>
      <c r="J14" s="416" t="s">
        <v>5</v>
      </c>
      <c r="K14" s="245"/>
    </row>
    <row r="15" spans="2:11" s="389" customFormat="1" ht="18" customHeight="1">
      <c r="B15" s="243"/>
      <c r="C15" s="475"/>
      <c r="D15" s="475"/>
      <c r="E15" s="416" t="s">
        <v>33</v>
      </c>
      <c r="F15" s="475"/>
      <c r="G15" s="475"/>
      <c r="H15" s="475"/>
      <c r="I15" s="417" t="s">
        <v>34</v>
      </c>
      <c r="J15" s="416" t="s">
        <v>5</v>
      </c>
      <c r="K15" s="245"/>
    </row>
    <row r="16" spans="2:11" s="389" customFormat="1" ht="6.95" customHeight="1">
      <c r="B16" s="243"/>
      <c r="C16" s="475"/>
      <c r="D16" s="475"/>
      <c r="E16" s="475"/>
      <c r="F16" s="475"/>
      <c r="G16" s="475"/>
      <c r="H16" s="475"/>
      <c r="I16" s="415"/>
      <c r="J16" s="475"/>
      <c r="K16" s="245"/>
    </row>
    <row r="17" spans="2:11" s="389" customFormat="1" ht="14.45" customHeight="1">
      <c r="B17" s="243"/>
      <c r="C17" s="475"/>
      <c r="D17" s="474" t="s">
        <v>35</v>
      </c>
      <c r="E17" s="475"/>
      <c r="F17" s="475"/>
      <c r="G17" s="475"/>
      <c r="H17" s="475"/>
      <c r="I17" s="417" t="s">
        <v>32</v>
      </c>
      <c r="J17" s="416" t="str">
        <f>IF('[1]Rekapitulace stavby'!AN13="Vyplň údaj","",IF('[1]Rekapitulace stavby'!AN13="","",'[1]Rekapitulace stavby'!AN13))</f>
        <v/>
      </c>
      <c r="K17" s="245"/>
    </row>
    <row r="18" spans="2:11" s="389" customFormat="1" ht="18" customHeight="1">
      <c r="B18" s="243"/>
      <c r="C18" s="475"/>
      <c r="D18" s="475"/>
      <c r="E18" s="416" t="str">
        <f>IF('[1]Rekapitulace stavby'!E14="Vyplň údaj","",IF('[1]Rekapitulace stavby'!E14="","",'[1]Rekapitulace stavby'!E14))</f>
        <v/>
      </c>
      <c r="F18" s="475"/>
      <c r="G18" s="475"/>
      <c r="H18" s="475"/>
      <c r="I18" s="417" t="s">
        <v>34</v>
      </c>
      <c r="J18" s="416" t="str">
        <f>IF('[1]Rekapitulace stavby'!AN14="Vyplň údaj","",IF('[1]Rekapitulace stavby'!AN14="","",'[1]Rekapitulace stavby'!AN14))</f>
        <v/>
      </c>
      <c r="K18" s="245"/>
    </row>
    <row r="19" spans="2:11" s="389" customFormat="1" ht="6.95" customHeight="1">
      <c r="B19" s="243"/>
      <c r="C19" s="475"/>
      <c r="D19" s="475"/>
      <c r="E19" s="475"/>
      <c r="F19" s="475"/>
      <c r="G19" s="475"/>
      <c r="H19" s="475"/>
      <c r="I19" s="415"/>
      <c r="J19" s="475"/>
      <c r="K19" s="245"/>
    </row>
    <row r="20" spans="2:11" s="389" customFormat="1" ht="14.45" customHeight="1">
      <c r="B20" s="243"/>
      <c r="C20" s="475"/>
      <c r="D20" s="474" t="s">
        <v>37</v>
      </c>
      <c r="E20" s="475"/>
      <c r="F20" s="475"/>
      <c r="G20" s="475"/>
      <c r="H20" s="475"/>
      <c r="I20" s="417" t="s">
        <v>32</v>
      </c>
      <c r="J20" s="416" t="s">
        <v>5</v>
      </c>
      <c r="K20" s="245"/>
    </row>
    <row r="21" spans="2:11" s="389" customFormat="1" ht="18" customHeight="1">
      <c r="B21" s="243"/>
      <c r="C21" s="475"/>
      <c r="D21" s="475"/>
      <c r="E21" s="416" t="s">
        <v>38</v>
      </c>
      <c r="F21" s="475"/>
      <c r="G21" s="475"/>
      <c r="H21" s="475"/>
      <c r="I21" s="417" t="s">
        <v>34</v>
      </c>
      <c r="J21" s="416" t="s">
        <v>5</v>
      </c>
      <c r="K21" s="245"/>
    </row>
    <row r="22" spans="2:11" s="389" customFormat="1" ht="6.95" customHeight="1">
      <c r="B22" s="243"/>
      <c r="C22" s="475"/>
      <c r="D22" s="475"/>
      <c r="E22" s="475"/>
      <c r="F22" s="475"/>
      <c r="G22" s="475"/>
      <c r="H22" s="475"/>
      <c r="I22" s="415"/>
      <c r="J22" s="475"/>
      <c r="K22" s="245"/>
    </row>
    <row r="23" spans="2:11" s="389" customFormat="1" ht="14.45" customHeight="1">
      <c r="B23" s="243"/>
      <c r="C23" s="475"/>
      <c r="D23" s="474" t="s">
        <v>40</v>
      </c>
      <c r="E23" s="475"/>
      <c r="F23" s="475"/>
      <c r="G23" s="475"/>
      <c r="H23" s="475"/>
      <c r="I23" s="415"/>
      <c r="J23" s="475"/>
      <c r="K23" s="245"/>
    </row>
    <row r="24" spans="2:11" s="421" customFormat="1" ht="22.5" customHeight="1">
      <c r="B24" s="247"/>
      <c r="C24" s="419"/>
      <c r="D24" s="419"/>
      <c r="E24" s="522" t="s">
        <v>5</v>
      </c>
      <c r="F24" s="522"/>
      <c r="G24" s="522"/>
      <c r="H24" s="522"/>
      <c r="I24" s="420"/>
      <c r="J24" s="419"/>
      <c r="K24" s="248"/>
    </row>
    <row r="25" spans="2:11" s="389" customFormat="1" ht="6.95" customHeight="1">
      <c r="B25" s="243"/>
      <c r="C25" s="475"/>
      <c r="D25" s="475"/>
      <c r="E25" s="475"/>
      <c r="F25" s="475"/>
      <c r="G25" s="475"/>
      <c r="H25" s="475"/>
      <c r="I25" s="415"/>
      <c r="J25" s="475"/>
      <c r="K25" s="245"/>
    </row>
    <row r="26" spans="2:11" s="389" customFormat="1" ht="6.95" customHeight="1">
      <c r="B26" s="243"/>
      <c r="C26" s="475"/>
      <c r="D26" s="249"/>
      <c r="E26" s="249"/>
      <c r="F26" s="249"/>
      <c r="G26" s="249"/>
      <c r="H26" s="249"/>
      <c r="I26" s="422"/>
      <c r="J26" s="249"/>
      <c r="K26" s="250"/>
    </row>
    <row r="27" spans="2:11" s="389" customFormat="1" ht="25.35" customHeight="1">
      <c r="B27" s="243"/>
      <c r="C27" s="475"/>
      <c r="D27" s="423" t="s">
        <v>41</v>
      </c>
      <c r="E27" s="475"/>
      <c r="F27" s="475"/>
      <c r="G27" s="475"/>
      <c r="H27" s="475"/>
      <c r="I27" s="415"/>
      <c r="J27" s="424">
        <f>ROUND(J98,2)</f>
        <v>0</v>
      </c>
      <c r="K27" s="245"/>
    </row>
    <row r="28" spans="2:11" s="389" customFormat="1" ht="6.95" customHeight="1">
      <c r="B28" s="243"/>
      <c r="C28" s="475"/>
      <c r="D28" s="249"/>
      <c r="E28" s="249"/>
      <c r="F28" s="249"/>
      <c r="G28" s="249"/>
      <c r="H28" s="249"/>
      <c r="I28" s="422"/>
      <c r="J28" s="249"/>
      <c r="K28" s="250"/>
    </row>
    <row r="29" spans="2:11" s="389" customFormat="1" ht="14.45" customHeight="1">
      <c r="B29" s="243"/>
      <c r="C29" s="475"/>
      <c r="D29" s="475"/>
      <c r="E29" s="475"/>
      <c r="F29" s="425" t="s">
        <v>43</v>
      </c>
      <c r="G29" s="475"/>
      <c r="H29" s="475"/>
      <c r="I29" s="426" t="s">
        <v>42</v>
      </c>
      <c r="J29" s="425" t="s">
        <v>44</v>
      </c>
      <c r="K29" s="245"/>
    </row>
    <row r="30" spans="2:11" s="389" customFormat="1" ht="14.45" customHeight="1">
      <c r="B30" s="243"/>
      <c r="C30" s="475"/>
      <c r="D30" s="427" t="s">
        <v>45</v>
      </c>
      <c r="E30" s="427" t="s">
        <v>46</v>
      </c>
      <c r="F30" s="428">
        <f>ROUND(SUM(BE98:BE320),2)</f>
        <v>0</v>
      </c>
      <c r="G30" s="475"/>
      <c r="H30" s="475"/>
      <c r="I30" s="429">
        <v>0.21</v>
      </c>
      <c r="J30" s="428">
        <f>ROUND(ROUND((SUM(BE98:BE320)),2)*I30,2)</f>
        <v>0</v>
      </c>
      <c r="K30" s="245"/>
    </row>
    <row r="31" spans="2:11" s="389" customFormat="1" ht="14.45" customHeight="1">
      <c r="B31" s="243"/>
      <c r="C31" s="475"/>
      <c r="D31" s="475"/>
      <c r="E31" s="427" t="s">
        <v>47</v>
      </c>
      <c r="F31" s="428">
        <f>ROUND(SUM(BF98:BF320),2)</f>
        <v>0</v>
      </c>
      <c r="G31" s="475"/>
      <c r="H31" s="475"/>
      <c r="I31" s="429">
        <v>0.15</v>
      </c>
      <c r="J31" s="428">
        <f>ROUND(ROUND((SUM(BF98:BF320)),2)*I31,2)</f>
        <v>0</v>
      </c>
      <c r="K31" s="245"/>
    </row>
    <row r="32" spans="2:11" s="389" customFormat="1" ht="14.45" customHeight="1" hidden="1">
      <c r="B32" s="243"/>
      <c r="C32" s="475"/>
      <c r="D32" s="475"/>
      <c r="E32" s="427" t="s">
        <v>48</v>
      </c>
      <c r="F32" s="428">
        <f>ROUND(SUM(BG98:BG320),2)</f>
        <v>0</v>
      </c>
      <c r="G32" s="475"/>
      <c r="H32" s="475"/>
      <c r="I32" s="429">
        <v>0.21</v>
      </c>
      <c r="J32" s="428">
        <v>0</v>
      </c>
      <c r="K32" s="245"/>
    </row>
    <row r="33" spans="2:11" s="389" customFormat="1" ht="14.45" customHeight="1" hidden="1">
      <c r="B33" s="243"/>
      <c r="C33" s="475"/>
      <c r="D33" s="475"/>
      <c r="E33" s="427" t="s">
        <v>49</v>
      </c>
      <c r="F33" s="428">
        <f>ROUND(SUM(BH98:BH320),2)</f>
        <v>0</v>
      </c>
      <c r="G33" s="475"/>
      <c r="H33" s="475"/>
      <c r="I33" s="429">
        <v>0.15</v>
      </c>
      <c r="J33" s="428">
        <v>0</v>
      </c>
      <c r="K33" s="245"/>
    </row>
    <row r="34" spans="2:11" s="389" customFormat="1" ht="14.45" customHeight="1" hidden="1">
      <c r="B34" s="243"/>
      <c r="C34" s="475"/>
      <c r="D34" s="475"/>
      <c r="E34" s="427" t="s">
        <v>50</v>
      </c>
      <c r="F34" s="428">
        <f>ROUND(SUM(BI98:BI320),2)</f>
        <v>0</v>
      </c>
      <c r="G34" s="475"/>
      <c r="H34" s="475"/>
      <c r="I34" s="429">
        <v>0</v>
      </c>
      <c r="J34" s="428">
        <v>0</v>
      </c>
      <c r="K34" s="245"/>
    </row>
    <row r="35" spans="2:11" s="389" customFormat="1" ht="6.95" customHeight="1">
      <c r="B35" s="243"/>
      <c r="C35" s="475"/>
      <c r="D35" s="475"/>
      <c r="E35" s="475"/>
      <c r="F35" s="475"/>
      <c r="G35" s="475"/>
      <c r="H35" s="475"/>
      <c r="I35" s="415"/>
      <c r="J35" s="475"/>
      <c r="K35" s="245"/>
    </row>
    <row r="36" spans="2:11" s="389" customFormat="1" ht="25.35" customHeight="1">
      <c r="B36" s="243"/>
      <c r="C36" s="430"/>
      <c r="D36" s="252" t="s">
        <v>51</v>
      </c>
      <c r="E36" s="253"/>
      <c r="F36" s="253"/>
      <c r="G36" s="254" t="s">
        <v>52</v>
      </c>
      <c r="H36" s="255" t="s">
        <v>53</v>
      </c>
      <c r="I36" s="431"/>
      <c r="J36" s="256">
        <f>SUM(J27:J34)</f>
        <v>0</v>
      </c>
      <c r="K36" s="257"/>
    </row>
    <row r="37" spans="2:11" s="389" customFormat="1" ht="14.45" customHeight="1">
      <c r="B37" s="258"/>
      <c r="C37" s="259"/>
      <c r="D37" s="259"/>
      <c r="E37" s="259"/>
      <c r="F37" s="259"/>
      <c r="G37" s="259"/>
      <c r="H37" s="259"/>
      <c r="I37" s="432"/>
      <c r="J37" s="259"/>
      <c r="K37" s="260"/>
    </row>
    <row r="41" spans="2:11" s="389" customFormat="1" ht="6.95" customHeight="1">
      <c r="B41" s="433"/>
      <c r="C41" s="434"/>
      <c r="D41" s="434"/>
      <c r="E41" s="434"/>
      <c r="F41" s="434"/>
      <c r="G41" s="434"/>
      <c r="H41" s="434"/>
      <c r="I41" s="435"/>
      <c r="J41" s="434"/>
      <c r="K41" s="436"/>
    </row>
    <row r="42" spans="2:11" s="389" customFormat="1" ht="36.95" customHeight="1">
      <c r="B42" s="243"/>
      <c r="C42" s="412" t="s">
        <v>93</v>
      </c>
      <c r="D42" s="475"/>
      <c r="E42" s="475"/>
      <c r="F42" s="475"/>
      <c r="G42" s="475"/>
      <c r="H42" s="475"/>
      <c r="I42" s="415"/>
      <c r="J42" s="475"/>
      <c r="K42" s="245"/>
    </row>
    <row r="43" spans="2:11" s="389" customFormat="1" ht="6.95" customHeight="1">
      <c r="B43" s="243"/>
      <c r="C43" s="475"/>
      <c r="D43" s="475"/>
      <c r="E43" s="475"/>
      <c r="F43" s="475"/>
      <c r="G43" s="475"/>
      <c r="H43" s="475"/>
      <c r="I43" s="415"/>
      <c r="J43" s="475"/>
      <c r="K43" s="245"/>
    </row>
    <row r="44" spans="2:11" s="389" customFormat="1" ht="14.45" customHeight="1">
      <c r="B44" s="243"/>
      <c r="C44" s="474" t="s">
        <v>19</v>
      </c>
      <c r="D44" s="475"/>
      <c r="E44" s="475"/>
      <c r="F44" s="475"/>
      <c r="G44" s="475"/>
      <c r="H44" s="475"/>
      <c r="I44" s="415"/>
      <c r="J44" s="475"/>
      <c r="K44" s="245"/>
    </row>
    <row r="45" spans="2:11" s="389" customFormat="1" ht="22.5" customHeight="1">
      <c r="B45" s="243"/>
      <c r="C45" s="475"/>
      <c r="D45" s="475"/>
      <c r="E45" s="518" t="str">
        <f>E7</f>
        <v>Zateplení objektu školy VOŠ a SPŠ</v>
      </c>
      <c r="F45" s="519"/>
      <c r="G45" s="519"/>
      <c r="H45" s="519"/>
      <c r="I45" s="415"/>
      <c r="J45" s="475"/>
      <c r="K45" s="245"/>
    </row>
    <row r="46" spans="2:11" s="389" customFormat="1" ht="14.45" customHeight="1">
      <c r="B46" s="243"/>
      <c r="C46" s="474" t="s">
        <v>91</v>
      </c>
      <c r="D46" s="475"/>
      <c r="E46" s="475"/>
      <c r="F46" s="475"/>
      <c r="G46" s="475"/>
      <c r="H46" s="475"/>
      <c r="I46" s="415"/>
      <c r="J46" s="475"/>
      <c r="K46" s="245"/>
    </row>
    <row r="47" spans="2:11" s="389" customFormat="1" ht="23.25" customHeight="1">
      <c r="B47" s="243"/>
      <c r="C47" s="475"/>
      <c r="D47" s="475"/>
      <c r="E47" s="520" t="str">
        <f>E9</f>
        <v>JICIN 1 - SO-01-Vlastní objekt</v>
      </c>
      <c r="F47" s="521"/>
      <c r="G47" s="521"/>
      <c r="H47" s="521"/>
      <c r="I47" s="415"/>
      <c r="J47" s="475"/>
      <c r="K47" s="245"/>
    </row>
    <row r="48" spans="2:11" s="389" customFormat="1" ht="6.95" customHeight="1">
      <c r="B48" s="243"/>
      <c r="C48" s="475"/>
      <c r="D48" s="475"/>
      <c r="E48" s="475"/>
      <c r="F48" s="475"/>
      <c r="G48" s="475"/>
      <c r="H48" s="475"/>
      <c r="I48" s="415"/>
      <c r="J48" s="475"/>
      <c r="K48" s="245"/>
    </row>
    <row r="49" spans="2:11" s="389" customFormat="1" ht="18" customHeight="1">
      <c r="B49" s="243"/>
      <c r="C49" s="474" t="s">
        <v>25</v>
      </c>
      <c r="D49" s="475"/>
      <c r="E49" s="475"/>
      <c r="F49" s="416" t="str">
        <f>F12</f>
        <v>Jičín Pod Koželuhy 100</v>
      </c>
      <c r="G49" s="475"/>
      <c r="H49" s="475"/>
      <c r="I49" s="417" t="s">
        <v>27</v>
      </c>
      <c r="J49" s="418" t="str">
        <f>IF(J12="","",J12)</f>
        <v>5. 3. 2016</v>
      </c>
      <c r="K49" s="245"/>
    </row>
    <row r="50" spans="2:11" s="389" customFormat="1" ht="6.95" customHeight="1">
      <c r="B50" s="243"/>
      <c r="C50" s="475"/>
      <c r="D50" s="475"/>
      <c r="E50" s="475"/>
      <c r="F50" s="475"/>
      <c r="G50" s="475"/>
      <c r="H50" s="475"/>
      <c r="I50" s="415"/>
      <c r="J50" s="475"/>
      <c r="K50" s="245"/>
    </row>
    <row r="51" spans="2:11" s="389" customFormat="1" ht="15">
      <c r="B51" s="243"/>
      <c r="C51" s="474" t="s">
        <v>31</v>
      </c>
      <c r="D51" s="475"/>
      <c r="E51" s="475"/>
      <c r="F51" s="416" t="str">
        <f>E15</f>
        <v>VOŠ a SPŠ Jičín</v>
      </c>
      <c r="G51" s="475"/>
      <c r="H51" s="475"/>
      <c r="I51" s="417" t="s">
        <v>37</v>
      </c>
      <c r="J51" s="416" t="str">
        <f>E21</f>
        <v>Obchodní projekt Hradec Králové</v>
      </c>
      <c r="K51" s="245"/>
    </row>
    <row r="52" spans="2:11" s="389" customFormat="1" ht="14.45" customHeight="1">
      <c r="B52" s="243"/>
      <c r="C52" s="474" t="s">
        <v>35</v>
      </c>
      <c r="D52" s="475"/>
      <c r="E52" s="475"/>
      <c r="F52" s="416" t="str">
        <f>IF(E18="","",E18)</f>
        <v/>
      </c>
      <c r="G52" s="475"/>
      <c r="H52" s="475"/>
      <c r="I52" s="415"/>
      <c r="J52" s="475"/>
      <c r="K52" s="245"/>
    </row>
    <row r="53" spans="2:11" s="389" customFormat="1" ht="10.35" customHeight="1">
      <c r="B53" s="243"/>
      <c r="C53" s="475"/>
      <c r="D53" s="475"/>
      <c r="E53" s="475"/>
      <c r="F53" s="475"/>
      <c r="G53" s="475"/>
      <c r="H53" s="475"/>
      <c r="I53" s="415"/>
      <c r="J53" s="475"/>
      <c r="K53" s="245"/>
    </row>
    <row r="54" spans="2:11" s="389" customFormat="1" ht="29.25" customHeight="1">
      <c r="B54" s="243"/>
      <c r="C54" s="437" t="s">
        <v>94</v>
      </c>
      <c r="D54" s="430"/>
      <c r="E54" s="430"/>
      <c r="F54" s="430"/>
      <c r="G54" s="430"/>
      <c r="H54" s="430"/>
      <c r="I54" s="438"/>
      <c r="J54" s="439" t="s">
        <v>95</v>
      </c>
      <c r="K54" s="263"/>
    </row>
    <row r="55" spans="2:11" s="389" customFormat="1" ht="10.35" customHeight="1">
      <c r="B55" s="243"/>
      <c r="C55" s="475"/>
      <c r="D55" s="475"/>
      <c r="E55" s="475"/>
      <c r="F55" s="475"/>
      <c r="G55" s="475"/>
      <c r="H55" s="475"/>
      <c r="I55" s="415"/>
      <c r="J55" s="475"/>
      <c r="K55" s="245"/>
    </row>
    <row r="56" spans="2:47" s="389" customFormat="1" ht="29.25" customHeight="1">
      <c r="B56" s="243"/>
      <c r="C56" s="440" t="s">
        <v>96</v>
      </c>
      <c r="D56" s="475"/>
      <c r="E56" s="475"/>
      <c r="F56" s="475"/>
      <c r="G56" s="475"/>
      <c r="H56" s="475"/>
      <c r="I56" s="415"/>
      <c r="J56" s="424">
        <f>J98</f>
        <v>0</v>
      </c>
      <c r="K56" s="245"/>
      <c r="AU56" s="394" t="s">
        <v>97</v>
      </c>
    </row>
    <row r="57" spans="2:11" s="443" customFormat="1" ht="24.95" customHeight="1">
      <c r="B57" s="264"/>
      <c r="C57" s="441"/>
      <c r="D57" s="265" t="s">
        <v>98</v>
      </c>
      <c r="E57" s="266"/>
      <c r="F57" s="266"/>
      <c r="G57" s="266"/>
      <c r="H57" s="266"/>
      <c r="I57" s="442"/>
      <c r="J57" s="267">
        <f>J99</f>
        <v>0</v>
      </c>
      <c r="K57" s="268"/>
    </row>
    <row r="58" spans="2:11" s="446" customFormat="1" ht="19.9" customHeight="1">
      <c r="B58" s="269"/>
      <c r="C58" s="444"/>
      <c r="D58" s="270" t="s">
        <v>99</v>
      </c>
      <c r="E58" s="271"/>
      <c r="F58" s="271"/>
      <c r="G58" s="271"/>
      <c r="H58" s="271"/>
      <c r="I58" s="445"/>
      <c r="J58" s="272">
        <f>J100</f>
        <v>0</v>
      </c>
      <c r="K58" s="273"/>
    </row>
    <row r="59" spans="2:11" s="446" customFormat="1" ht="19.9" customHeight="1">
      <c r="B59" s="269"/>
      <c r="C59" s="444"/>
      <c r="D59" s="270" t="s">
        <v>100</v>
      </c>
      <c r="E59" s="271"/>
      <c r="F59" s="271"/>
      <c r="G59" s="271"/>
      <c r="H59" s="271"/>
      <c r="I59" s="445"/>
      <c r="J59" s="272">
        <f>J106</f>
        <v>0</v>
      </c>
      <c r="K59" s="273"/>
    </row>
    <row r="60" spans="2:11" s="446" customFormat="1" ht="19.9" customHeight="1">
      <c r="B60" s="269"/>
      <c r="C60" s="444"/>
      <c r="D60" s="270" t="s">
        <v>101</v>
      </c>
      <c r="E60" s="271"/>
      <c r="F60" s="271"/>
      <c r="G60" s="271"/>
      <c r="H60" s="271"/>
      <c r="I60" s="445"/>
      <c r="J60" s="272">
        <f>J148</f>
        <v>0</v>
      </c>
      <c r="K60" s="273"/>
    </row>
    <row r="61" spans="2:11" s="446" customFormat="1" ht="19.9" customHeight="1">
      <c r="B61" s="269"/>
      <c r="C61" s="444"/>
      <c r="D61" s="270" t="s">
        <v>102</v>
      </c>
      <c r="E61" s="271"/>
      <c r="F61" s="271"/>
      <c r="G61" s="271"/>
      <c r="H61" s="271"/>
      <c r="I61" s="445"/>
      <c r="J61" s="272">
        <f>J181</f>
        <v>0</v>
      </c>
      <c r="K61" s="273"/>
    </row>
    <row r="62" spans="2:11" s="446" customFormat="1" ht="19.9" customHeight="1">
      <c r="B62" s="269"/>
      <c r="C62" s="444"/>
      <c r="D62" s="270" t="s">
        <v>103</v>
      </c>
      <c r="E62" s="271"/>
      <c r="F62" s="271"/>
      <c r="G62" s="271"/>
      <c r="H62" s="271"/>
      <c r="I62" s="445"/>
      <c r="J62" s="272">
        <f>J187</f>
        <v>0</v>
      </c>
      <c r="K62" s="273"/>
    </row>
    <row r="63" spans="2:11" s="443" customFormat="1" ht="24.95" customHeight="1">
      <c r="B63" s="264"/>
      <c r="C63" s="441"/>
      <c r="D63" s="265" t="s">
        <v>104</v>
      </c>
      <c r="E63" s="266"/>
      <c r="F63" s="266"/>
      <c r="G63" s="266"/>
      <c r="H63" s="266"/>
      <c r="I63" s="442"/>
      <c r="J63" s="267">
        <f>J189</f>
        <v>0</v>
      </c>
      <c r="K63" s="268"/>
    </row>
    <row r="64" spans="2:11" s="446" customFormat="1" ht="19.9" customHeight="1">
      <c r="B64" s="269"/>
      <c r="C64" s="444"/>
      <c r="D64" s="270" t="s">
        <v>105</v>
      </c>
      <c r="E64" s="271"/>
      <c r="F64" s="271"/>
      <c r="G64" s="271"/>
      <c r="H64" s="271"/>
      <c r="I64" s="445"/>
      <c r="J64" s="272">
        <f>J190</f>
        <v>0</v>
      </c>
      <c r="K64" s="273"/>
    </row>
    <row r="65" spans="2:11" s="446" customFormat="1" ht="19.9" customHeight="1">
      <c r="B65" s="269"/>
      <c r="C65" s="444"/>
      <c r="D65" s="270" t="s">
        <v>106</v>
      </c>
      <c r="E65" s="271"/>
      <c r="F65" s="271"/>
      <c r="G65" s="271"/>
      <c r="H65" s="271"/>
      <c r="I65" s="445"/>
      <c r="J65" s="272">
        <f>J203</f>
        <v>0</v>
      </c>
      <c r="K65" s="273"/>
    </row>
    <row r="66" spans="2:11" s="446" customFormat="1" ht="19.9" customHeight="1">
      <c r="B66" s="269"/>
      <c r="C66" s="444"/>
      <c r="D66" s="270" t="s">
        <v>107</v>
      </c>
      <c r="E66" s="271"/>
      <c r="F66" s="271"/>
      <c r="G66" s="271"/>
      <c r="H66" s="271"/>
      <c r="I66" s="445"/>
      <c r="J66" s="272">
        <f>J215</f>
        <v>0</v>
      </c>
      <c r="K66" s="273"/>
    </row>
    <row r="67" spans="2:11" s="446" customFormat="1" ht="19.9" customHeight="1">
      <c r="B67" s="269"/>
      <c r="C67" s="444"/>
      <c r="D67" s="270" t="s">
        <v>108</v>
      </c>
      <c r="E67" s="271"/>
      <c r="F67" s="271"/>
      <c r="G67" s="271"/>
      <c r="H67" s="271"/>
      <c r="I67" s="445"/>
      <c r="J67" s="272">
        <f>J217</f>
        <v>0</v>
      </c>
      <c r="K67" s="273"/>
    </row>
    <row r="68" spans="2:11" s="446" customFormat="1" ht="19.9" customHeight="1">
      <c r="B68" s="269"/>
      <c r="C68" s="444"/>
      <c r="D68" s="270" t="s">
        <v>109</v>
      </c>
      <c r="E68" s="271"/>
      <c r="F68" s="271"/>
      <c r="G68" s="271"/>
      <c r="H68" s="271"/>
      <c r="I68" s="445"/>
      <c r="J68" s="272">
        <f>J225</f>
        <v>0</v>
      </c>
      <c r="K68" s="273"/>
    </row>
    <row r="69" spans="2:11" s="446" customFormat="1" ht="19.9" customHeight="1">
      <c r="B69" s="269"/>
      <c r="C69" s="444"/>
      <c r="D69" s="270" t="s">
        <v>110</v>
      </c>
      <c r="E69" s="271"/>
      <c r="F69" s="271"/>
      <c r="G69" s="271"/>
      <c r="H69" s="271"/>
      <c r="I69" s="445"/>
      <c r="J69" s="272">
        <f>J232</f>
        <v>0</v>
      </c>
      <c r="K69" s="273"/>
    </row>
    <row r="70" spans="2:11" s="446" customFormat="1" ht="19.9" customHeight="1">
      <c r="B70" s="269"/>
      <c r="C70" s="444"/>
      <c r="D70" s="270" t="s">
        <v>111</v>
      </c>
      <c r="E70" s="271"/>
      <c r="F70" s="271"/>
      <c r="G70" s="271"/>
      <c r="H70" s="271"/>
      <c r="I70" s="445"/>
      <c r="J70" s="272">
        <f>J265</f>
        <v>0</v>
      </c>
      <c r="K70" s="273"/>
    </row>
    <row r="71" spans="2:11" s="446" customFormat="1" ht="19.9" customHeight="1">
      <c r="B71" s="269"/>
      <c r="C71" s="444"/>
      <c r="D71" s="270" t="s">
        <v>112</v>
      </c>
      <c r="E71" s="271"/>
      <c r="F71" s="271"/>
      <c r="G71" s="271"/>
      <c r="H71" s="271"/>
      <c r="I71" s="445"/>
      <c r="J71" s="272">
        <f>J278</f>
        <v>0</v>
      </c>
      <c r="K71" s="273"/>
    </row>
    <row r="72" spans="2:11" s="443" customFormat="1" ht="24.95" customHeight="1">
      <c r="B72" s="264"/>
      <c r="C72" s="441"/>
      <c r="D72" s="265" t="s">
        <v>113</v>
      </c>
      <c r="E72" s="266"/>
      <c r="F72" s="266"/>
      <c r="G72" s="266"/>
      <c r="H72" s="266"/>
      <c r="I72" s="442"/>
      <c r="J72" s="267">
        <f>J303</f>
        <v>0</v>
      </c>
      <c r="K72" s="268"/>
    </row>
    <row r="73" spans="2:11" s="446" customFormat="1" ht="19.9" customHeight="1">
      <c r="B73" s="269"/>
      <c r="C73" s="444"/>
      <c r="D73" s="270" t="s">
        <v>114</v>
      </c>
      <c r="E73" s="271"/>
      <c r="F73" s="271"/>
      <c r="G73" s="271"/>
      <c r="H73" s="271"/>
      <c r="I73" s="445"/>
      <c r="J73" s="272">
        <f>J304</f>
        <v>0</v>
      </c>
      <c r="K73" s="273"/>
    </row>
    <row r="74" spans="2:11" s="446" customFormat="1" ht="19.9" customHeight="1">
      <c r="B74" s="269"/>
      <c r="C74" s="444"/>
      <c r="D74" s="270" t="s">
        <v>115</v>
      </c>
      <c r="E74" s="271"/>
      <c r="F74" s="271"/>
      <c r="G74" s="271"/>
      <c r="H74" s="271"/>
      <c r="I74" s="445"/>
      <c r="J74" s="272">
        <f>J309</f>
        <v>0</v>
      </c>
      <c r="K74" s="273"/>
    </row>
    <row r="75" spans="2:11" s="443" customFormat="1" ht="24.95" customHeight="1">
      <c r="B75" s="264"/>
      <c r="C75" s="441"/>
      <c r="D75" s="265" t="s">
        <v>116</v>
      </c>
      <c r="E75" s="266"/>
      <c r="F75" s="266"/>
      <c r="G75" s="266"/>
      <c r="H75" s="266"/>
      <c r="I75" s="442"/>
      <c r="J75" s="267">
        <f>J311</f>
        <v>0</v>
      </c>
      <c r="K75" s="268"/>
    </row>
    <row r="76" spans="2:11" s="446" customFormat="1" ht="19.9" customHeight="1">
      <c r="B76" s="269"/>
      <c r="C76" s="444"/>
      <c r="D76" s="270" t="s">
        <v>117</v>
      </c>
      <c r="E76" s="271"/>
      <c r="F76" s="271"/>
      <c r="G76" s="271"/>
      <c r="H76" s="271"/>
      <c r="I76" s="445"/>
      <c r="J76" s="272">
        <f>J312</f>
        <v>0</v>
      </c>
      <c r="K76" s="273"/>
    </row>
    <row r="77" spans="2:11" s="446" customFormat="1" ht="19.9" customHeight="1">
      <c r="B77" s="269"/>
      <c r="C77" s="444"/>
      <c r="D77" s="270" t="s">
        <v>118</v>
      </c>
      <c r="E77" s="271"/>
      <c r="F77" s="271"/>
      <c r="G77" s="271"/>
      <c r="H77" s="271"/>
      <c r="I77" s="445"/>
      <c r="J77" s="272">
        <f>J315</f>
        <v>0</v>
      </c>
      <c r="K77" s="273"/>
    </row>
    <row r="78" spans="2:11" s="446" customFormat="1" ht="19.9" customHeight="1">
      <c r="B78" s="269"/>
      <c r="C78" s="444"/>
      <c r="D78" s="270" t="s">
        <v>119</v>
      </c>
      <c r="E78" s="271"/>
      <c r="F78" s="271"/>
      <c r="G78" s="271"/>
      <c r="H78" s="271"/>
      <c r="I78" s="445"/>
      <c r="J78" s="272">
        <f>J319</f>
        <v>0</v>
      </c>
      <c r="K78" s="273"/>
    </row>
    <row r="79" spans="2:11" s="389" customFormat="1" ht="21.75" customHeight="1">
      <c r="B79" s="243"/>
      <c r="C79" s="475"/>
      <c r="D79" s="475"/>
      <c r="E79" s="475"/>
      <c r="F79" s="475"/>
      <c r="G79" s="475"/>
      <c r="H79" s="475"/>
      <c r="I79" s="415"/>
      <c r="J79" s="475"/>
      <c r="K79" s="245"/>
    </row>
    <row r="80" spans="2:11" s="389" customFormat="1" ht="6.95" customHeight="1">
      <c r="B80" s="258"/>
      <c r="C80" s="259"/>
      <c r="D80" s="259"/>
      <c r="E80" s="259"/>
      <c r="F80" s="259"/>
      <c r="G80" s="259"/>
      <c r="H80" s="259"/>
      <c r="I80" s="432"/>
      <c r="J80" s="259"/>
      <c r="K80" s="260"/>
    </row>
    <row r="84" spans="2:12" s="389" customFormat="1" ht="6.95" customHeight="1">
      <c r="B84" s="261"/>
      <c r="C84" s="262"/>
      <c r="D84" s="262"/>
      <c r="E84" s="262"/>
      <c r="F84" s="262"/>
      <c r="G84" s="262"/>
      <c r="H84" s="262"/>
      <c r="I84" s="435"/>
      <c r="J84" s="262"/>
      <c r="K84" s="262"/>
      <c r="L84" s="390"/>
    </row>
    <row r="85" spans="2:12" s="389" customFormat="1" ht="36.95" customHeight="1">
      <c r="B85" s="243"/>
      <c r="C85" s="274" t="s">
        <v>120</v>
      </c>
      <c r="D85" s="471"/>
      <c r="E85" s="471"/>
      <c r="F85" s="471"/>
      <c r="G85" s="471"/>
      <c r="H85" s="471"/>
      <c r="I85" s="447"/>
      <c r="J85" s="471"/>
      <c r="K85" s="471"/>
      <c r="L85" s="390"/>
    </row>
    <row r="86" spans="2:12" s="389" customFormat="1" ht="6.95" customHeight="1">
      <c r="B86" s="243"/>
      <c r="C86" s="471"/>
      <c r="D86" s="471"/>
      <c r="E86" s="471"/>
      <c r="F86" s="471"/>
      <c r="G86" s="471"/>
      <c r="H86" s="471"/>
      <c r="I86" s="447"/>
      <c r="J86" s="471"/>
      <c r="K86" s="471"/>
      <c r="L86" s="390"/>
    </row>
    <row r="87" spans="2:12" s="389" customFormat="1" ht="14.45" customHeight="1">
      <c r="B87" s="243"/>
      <c r="C87" s="470" t="s">
        <v>19</v>
      </c>
      <c r="D87" s="471"/>
      <c r="E87" s="471"/>
      <c r="F87" s="471"/>
      <c r="G87" s="471"/>
      <c r="H87" s="471"/>
      <c r="I87" s="447"/>
      <c r="J87" s="471"/>
      <c r="K87" s="471"/>
      <c r="L87" s="390"/>
    </row>
    <row r="88" spans="2:12" s="389" customFormat="1" ht="22.5" customHeight="1">
      <c r="B88" s="243"/>
      <c r="C88" s="471"/>
      <c r="D88" s="471"/>
      <c r="E88" s="513" t="str">
        <f>E7</f>
        <v>Zateplení objektu školy VOŠ a SPŠ</v>
      </c>
      <c r="F88" s="514"/>
      <c r="G88" s="514"/>
      <c r="H88" s="514"/>
      <c r="I88" s="447"/>
      <c r="J88" s="471"/>
      <c r="K88" s="471"/>
      <c r="L88" s="390"/>
    </row>
    <row r="89" spans="2:12" s="389" customFormat="1" ht="14.45" customHeight="1">
      <c r="B89" s="243"/>
      <c r="C89" s="470" t="s">
        <v>91</v>
      </c>
      <c r="D89" s="471"/>
      <c r="E89" s="471"/>
      <c r="F89" s="471"/>
      <c r="G89" s="471"/>
      <c r="H89" s="471"/>
      <c r="I89" s="447"/>
      <c r="J89" s="471"/>
      <c r="K89" s="471"/>
      <c r="L89" s="390"/>
    </row>
    <row r="90" spans="2:12" s="389" customFormat="1" ht="23.25" customHeight="1">
      <c r="B90" s="243"/>
      <c r="C90" s="471"/>
      <c r="D90" s="471"/>
      <c r="E90" s="501" t="str">
        <f>E9</f>
        <v>JICIN 1 - SO-01-Vlastní objekt</v>
      </c>
      <c r="F90" s="515"/>
      <c r="G90" s="515"/>
      <c r="H90" s="515"/>
      <c r="I90" s="447"/>
      <c r="J90" s="471"/>
      <c r="K90" s="471"/>
      <c r="L90" s="390"/>
    </row>
    <row r="91" spans="2:12" s="389" customFormat="1" ht="6.95" customHeight="1">
      <c r="B91" s="243"/>
      <c r="C91" s="471"/>
      <c r="D91" s="471"/>
      <c r="E91" s="471"/>
      <c r="F91" s="471"/>
      <c r="G91" s="471"/>
      <c r="H91" s="471"/>
      <c r="I91" s="447"/>
      <c r="J91" s="471"/>
      <c r="K91" s="471"/>
      <c r="L91" s="390"/>
    </row>
    <row r="92" spans="2:12" s="389" customFormat="1" ht="18" customHeight="1">
      <c r="B92" s="243"/>
      <c r="C92" s="470" t="s">
        <v>25</v>
      </c>
      <c r="D92" s="471"/>
      <c r="E92" s="471"/>
      <c r="F92" s="276" t="str">
        <f>F12</f>
        <v>Jičín Pod Koželuhy 100</v>
      </c>
      <c r="G92" s="471"/>
      <c r="H92" s="471"/>
      <c r="I92" s="448" t="s">
        <v>27</v>
      </c>
      <c r="J92" s="469" t="str">
        <f>IF(J12="","",J12)</f>
        <v>5. 3. 2016</v>
      </c>
      <c r="K92" s="471"/>
      <c r="L92" s="390"/>
    </row>
    <row r="93" spans="2:12" s="389" customFormat="1" ht="6.95" customHeight="1">
      <c r="B93" s="243"/>
      <c r="C93" s="471"/>
      <c r="D93" s="471"/>
      <c r="E93" s="471"/>
      <c r="F93" s="471"/>
      <c r="G93" s="471"/>
      <c r="H93" s="471"/>
      <c r="I93" s="447"/>
      <c r="J93" s="471"/>
      <c r="K93" s="471"/>
      <c r="L93" s="390"/>
    </row>
    <row r="94" spans="2:12" s="389" customFormat="1" ht="15">
      <c r="B94" s="243"/>
      <c r="C94" s="470" t="s">
        <v>31</v>
      </c>
      <c r="D94" s="471"/>
      <c r="E94" s="471"/>
      <c r="F94" s="276" t="str">
        <f>E15</f>
        <v>VOŠ a SPŠ Jičín</v>
      </c>
      <c r="G94" s="471"/>
      <c r="H94" s="471"/>
      <c r="I94" s="448" t="s">
        <v>37</v>
      </c>
      <c r="J94" s="276" t="str">
        <f>E21</f>
        <v>Obchodní projekt Hradec Králové</v>
      </c>
      <c r="K94" s="471"/>
      <c r="L94" s="390"/>
    </row>
    <row r="95" spans="2:12" s="389" customFormat="1" ht="14.45" customHeight="1">
      <c r="B95" s="243"/>
      <c r="C95" s="470" t="s">
        <v>35</v>
      </c>
      <c r="D95" s="471"/>
      <c r="E95" s="471"/>
      <c r="F95" s="276" t="str">
        <f>IF(E18="","",E18)</f>
        <v/>
      </c>
      <c r="G95" s="471"/>
      <c r="H95" s="471"/>
      <c r="I95" s="447"/>
      <c r="J95" s="471"/>
      <c r="K95" s="471"/>
      <c r="L95" s="390"/>
    </row>
    <row r="96" spans="2:12" s="389" customFormat="1" ht="10.35" customHeight="1">
      <c r="B96" s="243"/>
      <c r="C96" s="471"/>
      <c r="D96" s="471"/>
      <c r="E96" s="471"/>
      <c r="F96" s="471"/>
      <c r="G96" s="471"/>
      <c r="H96" s="471"/>
      <c r="I96" s="447"/>
      <c r="J96" s="471"/>
      <c r="K96" s="471"/>
      <c r="L96" s="390"/>
    </row>
    <row r="97" spans="2:20" s="449" customFormat="1" ht="29.25" customHeight="1">
      <c r="B97" s="277"/>
      <c r="C97" s="278" t="s">
        <v>121</v>
      </c>
      <c r="D97" s="279" t="s">
        <v>60</v>
      </c>
      <c r="E97" s="279" t="s">
        <v>56</v>
      </c>
      <c r="F97" s="279" t="s">
        <v>122</v>
      </c>
      <c r="G97" s="279" t="s">
        <v>123</v>
      </c>
      <c r="H97" s="279" t="s">
        <v>124</v>
      </c>
      <c r="I97" s="450" t="s">
        <v>125</v>
      </c>
      <c r="J97" s="279" t="s">
        <v>95</v>
      </c>
      <c r="K97" s="280" t="s">
        <v>126</v>
      </c>
      <c r="L97" s="451"/>
      <c r="M97" s="281" t="s">
        <v>127</v>
      </c>
      <c r="N97" s="282" t="s">
        <v>45</v>
      </c>
      <c r="O97" s="282" t="s">
        <v>128</v>
      </c>
      <c r="P97" s="282" t="s">
        <v>129</v>
      </c>
      <c r="Q97" s="282" t="s">
        <v>130</v>
      </c>
      <c r="R97" s="282" t="s">
        <v>131</v>
      </c>
      <c r="S97" s="282" t="s">
        <v>132</v>
      </c>
      <c r="T97" s="283" t="s">
        <v>133</v>
      </c>
    </row>
    <row r="98" spans="2:63" s="389" customFormat="1" ht="29.25" customHeight="1">
      <c r="B98" s="243"/>
      <c r="C98" s="284" t="s">
        <v>96</v>
      </c>
      <c r="D98" s="471"/>
      <c r="E98" s="471"/>
      <c r="F98" s="471"/>
      <c r="G98" s="471"/>
      <c r="H98" s="471"/>
      <c r="I98" s="447"/>
      <c r="J98" s="285">
        <f>BK98</f>
        <v>0</v>
      </c>
      <c r="K98" s="471"/>
      <c r="L98" s="390"/>
      <c r="M98" s="286"/>
      <c r="N98" s="249"/>
      <c r="O98" s="249"/>
      <c r="P98" s="287">
        <f>P99+P189+P303+P311</f>
        <v>0</v>
      </c>
      <c r="Q98" s="249"/>
      <c r="R98" s="287">
        <f>R99+R189+R303+R311</f>
        <v>83.54751808</v>
      </c>
      <c r="S98" s="249"/>
      <c r="T98" s="288">
        <f>T99+T189+T303+T311</f>
        <v>113.4320941</v>
      </c>
      <c r="AT98" s="394" t="s">
        <v>74</v>
      </c>
      <c r="AU98" s="394" t="s">
        <v>97</v>
      </c>
      <c r="BK98" s="452">
        <f>BK99+BK189+BK303+BK311</f>
        <v>0</v>
      </c>
    </row>
    <row r="99" spans="2:63" s="453" customFormat="1" ht="37.35" customHeight="1">
      <c r="B99" s="289"/>
      <c r="C99" s="290"/>
      <c r="D99" s="291" t="s">
        <v>74</v>
      </c>
      <c r="E99" s="292" t="s">
        <v>134</v>
      </c>
      <c r="F99" s="292" t="s">
        <v>135</v>
      </c>
      <c r="G99" s="290"/>
      <c r="H99" s="290"/>
      <c r="I99" s="6"/>
      <c r="J99" s="293">
        <f>BK99</f>
        <v>0</v>
      </c>
      <c r="K99" s="290"/>
      <c r="L99" s="454"/>
      <c r="M99" s="294"/>
      <c r="N99" s="387"/>
      <c r="O99" s="387"/>
      <c r="P99" s="388">
        <f>P100+P106+P148+P181+P187</f>
        <v>0</v>
      </c>
      <c r="Q99" s="387"/>
      <c r="R99" s="388">
        <f>R100+R106+R148+R181+R187</f>
        <v>46.79034254</v>
      </c>
      <c r="S99" s="387"/>
      <c r="T99" s="295">
        <f>T100+T106+T148+T181+T187</f>
        <v>48.210362</v>
      </c>
      <c r="AR99" s="455" t="s">
        <v>24</v>
      </c>
      <c r="AT99" s="456" t="s">
        <v>74</v>
      </c>
      <c r="AU99" s="456" t="s">
        <v>75</v>
      </c>
      <c r="AY99" s="455" t="s">
        <v>136</v>
      </c>
      <c r="BK99" s="457">
        <f>BK100+BK106+BK148+BK181+BK187</f>
        <v>0</v>
      </c>
    </row>
    <row r="100" spans="2:63" s="453" customFormat="1" ht="19.9" customHeight="1">
      <c r="B100" s="289"/>
      <c r="C100" s="290"/>
      <c r="D100" s="384" t="s">
        <v>74</v>
      </c>
      <c r="E100" s="385" t="s">
        <v>137</v>
      </c>
      <c r="F100" s="385" t="s">
        <v>138</v>
      </c>
      <c r="G100" s="290"/>
      <c r="H100" s="290"/>
      <c r="I100" s="6"/>
      <c r="J100" s="386">
        <f>BK100</f>
        <v>0</v>
      </c>
      <c r="K100" s="290"/>
      <c r="L100" s="454"/>
      <c r="M100" s="294"/>
      <c r="N100" s="387"/>
      <c r="O100" s="387"/>
      <c r="P100" s="388">
        <f>SUM(P101:P105)</f>
        <v>0</v>
      </c>
      <c r="Q100" s="387"/>
      <c r="R100" s="388">
        <f>SUM(R101:R105)</f>
        <v>6.0637092699999995</v>
      </c>
      <c r="S100" s="387"/>
      <c r="T100" s="295">
        <f>SUM(T101:T105)</f>
        <v>0</v>
      </c>
      <c r="AR100" s="455" t="s">
        <v>24</v>
      </c>
      <c r="AT100" s="456" t="s">
        <v>74</v>
      </c>
      <c r="AU100" s="456" t="s">
        <v>24</v>
      </c>
      <c r="AY100" s="455" t="s">
        <v>136</v>
      </c>
      <c r="BK100" s="457">
        <f>SUM(BK101:BK105)</f>
        <v>0</v>
      </c>
    </row>
    <row r="101" spans="2:65" s="389" customFormat="1" ht="22.5" customHeight="1">
      <c r="B101" s="243"/>
      <c r="C101" s="296" t="s">
        <v>987</v>
      </c>
      <c r="D101" s="296" t="s">
        <v>139</v>
      </c>
      <c r="E101" s="297" t="s">
        <v>988</v>
      </c>
      <c r="F101" s="298" t="s">
        <v>989</v>
      </c>
      <c r="G101" s="299" t="s">
        <v>151</v>
      </c>
      <c r="H101" s="300">
        <v>32.663</v>
      </c>
      <c r="I101" s="7"/>
      <c r="J101" s="301">
        <f>ROUND(I101*H101,2)</f>
        <v>0</v>
      </c>
      <c r="K101" s="298" t="s">
        <v>143</v>
      </c>
      <c r="L101" s="390"/>
      <c r="M101" s="391" t="s">
        <v>5</v>
      </c>
      <c r="N101" s="392" t="s">
        <v>46</v>
      </c>
      <c r="O101" s="475"/>
      <c r="P101" s="393">
        <f>O101*H101</f>
        <v>0</v>
      </c>
      <c r="Q101" s="393">
        <v>0.00519</v>
      </c>
      <c r="R101" s="393">
        <f>Q101*H101</f>
        <v>0.16952097</v>
      </c>
      <c r="S101" s="393">
        <v>0</v>
      </c>
      <c r="T101" s="302">
        <f>S101*H101</f>
        <v>0</v>
      </c>
      <c r="AR101" s="394" t="s">
        <v>137</v>
      </c>
      <c r="AT101" s="394" t="s">
        <v>139</v>
      </c>
      <c r="AU101" s="394" t="s">
        <v>84</v>
      </c>
      <c r="AY101" s="394" t="s">
        <v>136</v>
      </c>
      <c r="BE101" s="395">
        <f>IF(N101="základní",J101,0)</f>
        <v>0</v>
      </c>
      <c r="BF101" s="395">
        <f>IF(N101="snížená",J101,0)</f>
        <v>0</v>
      </c>
      <c r="BG101" s="395">
        <f>IF(N101="zákl. přenesená",J101,0)</f>
        <v>0</v>
      </c>
      <c r="BH101" s="395">
        <f>IF(N101="sníž. přenesená",J101,0)</f>
        <v>0</v>
      </c>
      <c r="BI101" s="395">
        <f>IF(N101="nulová",J101,0)</f>
        <v>0</v>
      </c>
      <c r="BJ101" s="394" t="s">
        <v>24</v>
      </c>
      <c r="BK101" s="395">
        <f>ROUND(I101*H101,2)</f>
        <v>0</v>
      </c>
      <c r="BL101" s="394" t="s">
        <v>137</v>
      </c>
      <c r="BM101" s="394" t="s">
        <v>990</v>
      </c>
    </row>
    <row r="102" spans="2:51" s="396" customFormat="1" ht="13.5">
      <c r="B102" s="303"/>
      <c r="C102" s="304"/>
      <c r="D102" s="397" t="s">
        <v>145</v>
      </c>
      <c r="E102" s="398" t="s">
        <v>5</v>
      </c>
      <c r="F102" s="399" t="s">
        <v>991</v>
      </c>
      <c r="G102" s="304"/>
      <c r="H102" s="400">
        <v>32.663</v>
      </c>
      <c r="I102" s="8"/>
      <c r="J102" s="304"/>
      <c r="K102" s="304"/>
      <c r="L102" s="401"/>
      <c r="M102" s="309"/>
      <c r="N102" s="402"/>
      <c r="O102" s="402"/>
      <c r="P102" s="402"/>
      <c r="Q102" s="402"/>
      <c r="R102" s="402"/>
      <c r="S102" s="402"/>
      <c r="T102" s="310"/>
      <c r="AT102" s="403" t="s">
        <v>145</v>
      </c>
      <c r="AU102" s="403" t="s">
        <v>84</v>
      </c>
      <c r="AV102" s="396" t="s">
        <v>84</v>
      </c>
      <c r="AW102" s="396" t="s">
        <v>39</v>
      </c>
      <c r="AX102" s="396" t="s">
        <v>24</v>
      </c>
      <c r="AY102" s="403" t="s">
        <v>136</v>
      </c>
    </row>
    <row r="103" spans="2:65" s="389" customFormat="1" ht="22.5" customHeight="1">
      <c r="B103" s="243"/>
      <c r="C103" s="296" t="s">
        <v>992</v>
      </c>
      <c r="D103" s="296" t="s">
        <v>139</v>
      </c>
      <c r="E103" s="297" t="s">
        <v>993</v>
      </c>
      <c r="F103" s="298" t="s">
        <v>994</v>
      </c>
      <c r="G103" s="299" t="s">
        <v>151</v>
      </c>
      <c r="H103" s="300">
        <v>32.663</v>
      </c>
      <c r="I103" s="7"/>
      <c r="J103" s="301">
        <f>ROUND(I103*H103,2)</f>
        <v>0</v>
      </c>
      <c r="K103" s="298" t="s">
        <v>143</v>
      </c>
      <c r="L103" s="390"/>
      <c r="M103" s="391" t="s">
        <v>5</v>
      </c>
      <c r="N103" s="392" t="s">
        <v>46</v>
      </c>
      <c r="O103" s="475"/>
      <c r="P103" s="393">
        <f>O103*H103</f>
        <v>0</v>
      </c>
      <c r="Q103" s="393">
        <v>0</v>
      </c>
      <c r="R103" s="393">
        <f>Q103*H103</f>
        <v>0</v>
      </c>
      <c r="S103" s="393">
        <v>0</v>
      </c>
      <c r="T103" s="302">
        <f>S103*H103</f>
        <v>0</v>
      </c>
      <c r="AR103" s="394" t="s">
        <v>137</v>
      </c>
      <c r="AT103" s="394" t="s">
        <v>139</v>
      </c>
      <c r="AU103" s="394" t="s">
        <v>84</v>
      </c>
      <c r="AY103" s="394" t="s">
        <v>136</v>
      </c>
      <c r="BE103" s="395">
        <f>IF(N103="základní",J103,0)</f>
        <v>0</v>
      </c>
      <c r="BF103" s="395">
        <f>IF(N103="snížená",J103,0)</f>
        <v>0</v>
      </c>
      <c r="BG103" s="395">
        <f>IF(N103="zákl. přenesená",J103,0)</f>
        <v>0</v>
      </c>
      <c r="BH103" s="395">
        <f>IF(N103="sníž. přenesená",J103,0)</f>
        <v>0</v>
      </c>
      <c r="BI103" s="395">
        <f>IF(N103="nulová",J103,0)</f>
        <v>0</v>
      </c>
      <c r="BJ103" s="394" t="s">
        <v>24</v>
      </c>
      <c r="BK103" s="395">
        <f>ROUND(I103*H103,2)</f>
        <v>0</v>
      </c>
      <c r="BL103" s="394" t="s">
        <v>137</v>
      </c>
      <c r="BM103" s="394" t="s">
        <v>995</v>
      </c>
    </row>
    <row r="104" spans="2:65" s="389" customFormat="1" ht="22.5" customHeight="1">
      <c r="B104" s="243"/>
      <c r="C104" s="296" t="s">
        <v>24</v>
      </c>
      <c r="D104" s="296" t="s">
        <v>139</v>
      </c>
      <c r="E104" s="297" t="s">
        <v>140</v>
      </c>
      <c r="F104" s="298" t="s">
        <v>141</v>
      </c>
      <c r="G104" s="299" t="s">
        <v>142</v>
      </c>
      <c r="H104" s="300">
        <v>77.77</v>
      </c>
      <c r="I104" s="7"/>
      <c r="J104" s="301">
        <f>ROUND(I104*H104,2)</f>
        <v>0</v>
      </c>
      <c r="K104" s="298" t="s">
        <v>143</v>
      </c>
      <c r="L104" s="390"/>
      <c r="M104" s="391" t="s">
        <v>5</v>
      </c>
      <c r="N104" s="392" t="s">
        <v>46</v>
      </c>
      <c r="O104" s="475"/>
      <c r="P104" s="393">
        <f>O104*H104</f>
        <v>0</v>
      </c>
      <c r="Q104" s="393">
        <v>0.07579</v>
      </c>
      <c r="R104" s="393">
        <f>Q104*H104</f>
        <v>5.8941883</v>
      </c>
      <c r="S104" s="393">
        <v>0</v>
      </c>
      <c r="T104" s="302">
        <f>S104*H104</f>
        <v>0</v>
      </c>
      <c r="AR104" s="394" t="s">
        <v>137</v>
      </c>
      <c r="AT104" s="394" t="s">
        <v>139</v>
      </c>
      <c r="AU104" s="394" t="s">
        <v>84</v>
      </c>
      <c r="AY104" s="394" t="s">
        <v>136</v>
      </c>
      <c r="BE104" s="395">
        <f>IF(N104="základní",J104,0)</f>
        <v>0</v>
      </c>
      <c r="BF104" s="395">
        <f>IF(N104="snížená",J104,0)</f>
        <v>0</v>
      </c>
      <c r="BG104" s="395">
        <f>IF(N104="zákl. přenesená",J104,0)</f>
        <v>0</v>
      </c>
      <c r="BH104" s="395">
        <f>IF(N104="sníž. přenesená",J104,0)</f>
        <v>0</v>
      </c>
      <c r="BI104" s="395">
        <f>IF(N104="nulová",J104,0)</f>
        <v>0</v>
      </c>
      <c r="BJ104" s="394" t="s">
        <v>24</v>
      </c>
      <c r="BK104" s="395">
        <f>ROUND(I104*H104,2)</f>
        <v>0</v>
      </c>
      <c r="BL104" s="394" t="s">
        <v>137</v>
      </c>
      <c r="BM104" s="394" t="s">
        <v>144</v>
      </c>
    </row>
    <row r="105" spans="2:51" s="396" customFormat="1" ht="13.5">
      <c r="B105" s="303"/>
      <c r="C105" s="304"/>
      <c r="D105" s="305" t="s">
        <v>145</v>
      </c>
      <c r="E105" s="306" t="s">
        <v>5</v>
      </c>
      <c r="F105" s="307" t="s">
        <v>146</v>
      </c>
      <c r="G105" s="304"/>
      <c r="H105" s="308">
        <v>77.77</v>
      </c>
      <c r="I105" s="8"/>
      <c r="J105" s="304"/>
      <c r="K105" s="304"/>
      <c r="L105" s="401"/>
      <c r="M105" s="309"/>
      <c r="N105" s="402"/>
      <c r="O105" s="402"/>
      <c r="P105" s="402"/>
      <c r="Q105" s="402"/>
      <c r="R105" s="402"/>
      <c r="S105" s="402"/>
      <c r="T105" s="310"/>
      <c r="AT105" s="403" t="s">
        <v>145</v>
      </c>
      <c r="AU105" s="403" t="s">
        <v>84</v>
      </c>
      <c r="AV105" s="396" t="s">
        <v>84</v>
      </c>
      <c r="AW105" s="396" t="s">
        <v>39</v>
      </c>
      <c r="AX105" s="396" t="s">
        <v>24</v>
      </c>
      <c r="AY105" s="403" t="s">
        <v>136</v>
      </c>
    </row>
    <row r="106" spans="2:63" s="453" customFormat="1" ht="29.85" customHeight="1">
      <c r="B106" s="289"/>
      <c r="C106" s="290"/>
      <c r="D106" s="384" t="s">
        <v>74</v>
      </c>
      <c r="E106" s="385" t="s">
        <v>147</v>
      </c>
      <c r="F106" s="385" t="s">
        <v>148</v>
      </c>
      <c r="G106" s="290"/>
      <c r="H106" s="290"/>
      <c r="I106" s="6"/>
      <c r="J106" s="386">
        <f>BK106</f>
        <v>0</v>
      </c>
      <c r="K106" s="290"/>
      <c r="L106" s="454"/>
      <c r="M106" s="294"/>
      <c r="N106" s="387"/>
      <c r="O106" s="387"/>
      <c r="P106" s="388">
        <f>SUM(P107:P147)</f>
        <v>0</v>
      </c>
      <c r="Q106" s="387"/>
      <c r="R106" s="388">
        <f>SUM(R107:R147)</f>
        <v>40.72663327</v>
      </c>
      <c r="S106" s="387"/>
      <c r="T106" s="295">
        <f>SUM(T107:T147)</f>
        <v>0</v>
      </c>
      <c r="AR106" s="455" t="s">
        <v>24</v>
      </c>
      <c r="AT106" s="456" t="s">
        <v>74</v>
      </c>
      <c r="AU106" s="456" t="s">
        <v>24</v>
      </c>
      <c r="AY106" s="455" t="s">
        <v>136</v>
      </c>
      <c r="BK106" s="457">
        <f>SUM(BK107:BK147)</f>
        <v>0</v>
      </c>
    </row>
    <row r="107" spans="2:65" s="389" customFormat="1" ht="22.5" customHeight="1">
      <c r="B107" s="243"/>
      <c r="C107" s="296" t="s">
        <v>84</v>
      </c>
      <c r="D107" s="296" t="s">
        <v>139</v>
      </c>
      <c r="E107" s="297" t="s">
        <v>149</v>
      </c>
      <c r="F107" s="298" t="s">
        <v>150</v>
      </c>
      <c r="G107" s="299" t="s">
        <v>151</v>
      </c>
      <c r="H107" s="300">
        <v>4.206</v>
      </c>
      <c r="I107" s="7"/>
      <c r="J107" s="301">
        <f>ROUND(I107*H107,2)</f>
        <v>0</v>
      </c>
      <c r="K107" s="298" t="s">
        <v>143</v>
      </c>
      <c r="L107" s="390"/>
      <c r="M107" s="391" t="s">
        <v>5</v>
      </c>
      <c r="N107" s="392" t="s">
        <v>46</v>
      </c>
      <c r="O107" s="475"/>
      <c r="P107" s="393">
        <f>O107*H107</f>
        <v>0</v>
      </c>
      <c r="Q107" s="393">
        <v>0.03358</v>
      </c>
      <c r="R107" s="393">
        <f>Q107*H107</f>
        <v>0.14123748</v>
      </c>
      <c r="S107" s="393">
        <v>0</v>
      </c>
      <c r="T107" s="302">
        <f>S107*H107</f>
        <v>0</v>
      </c>
      <c r="AR107" s="394" t="s">
        <v>137</v>
      </c>
      <c r="AT107" s="394" t="s">
        <v>139</v>
      </c>
      <c r="AU107" s="394" t="s">
        <v>84</v>
      </c>
      <c r="AY107" s="394" t="s">
        <v>136</v>
      </c>
      <c r="BE107" s="395">
        <f>IF(N107="základní",J107,0)</f>
        <v>0</v>
      </c>
      <c r="BF107" s="395">
        <f>IF(N107="snížená",J107,0)</f>
        <v>0</v>
      </c>
      <c r="BG107" s="395">
        <f>IF(N107="zákl. přenesená",J107,0)</f>
        <v>0</v>
      </c>
      <c r="BH107" s="395">
        <f>IF(N107="sníž. přenesená",J107,0)</f>
        <v>0</v>
      </c>
      <c r="BI107" s="395">
        <f>IF(N107="nulová",J107,0)</f>
        <v>0</v>
      </c>
      <c r="BJ107" s="394" t="s">
        <v>24</v>
      </c>
      <c r="BK107" s="395">
        <f>ROUND(I107*H107,2)</f>
        <v>0</v>
      </c>
      <c r="BL107" s="394" t="s">
        <v>137</v>
      </c>
      <c r="BM107" s="394" t="s">
        <v>152</v>
      </c>
    </row>
    <row r="108" spans="2:65" s="389" customFormat="1" ht="22.5" customHeight="1">
      <c r="B108" s="243"/>
      <c r="C108" s="296" t="s">
        <v>153</v>
      </c>
      <c r="D108" s="296" t="s">
        <v>139</v>
      </c>
      <c r="E108" s="297" t="s">
        <v>154</v>
      </c>
      <c r="F108" s="298" t="s">
        <v>997</v>
      </c>
      <c r="G108" s="299" t="s">
        <v>142</v>
      </c>
      <c r="H108" s="300">
        <v>447.81</v>
      </c>
      <c r="I108" s="7"/>
      <c r="J108" s="301">
        <f>ROUND(I108*H108,2)</f>
        <v>0</v>
      </c>
      <c r="K108" s="298" t="s">
        <v>143</v>
      </c>
      <c r="L108" s="390"/>
      <c r="M108" s="391" t="s">
        <v>5</v>
      </c>
      <c r="N108" s="392" t="s">
        <v>46</v>
      </c>
      <c r="O108" s="475"/>
      <c r="P108" s="393">
        <f>O108*H108</f>
        <v>0</v>
      </c>
      <c r="Q108" s="393">
        <v>0</v>
      </c>
      <c r="R108" s="393">
        <f>Q108*H108</f>
        <v>0</v>
      </c>
      <c r="S108" s="393">
        <v>0</v>
      </c>
      <c r="T108" s="302">
        <f>S108*H108</f>
        <v>0</v>
      </c>
      <c r="AR108" s="394" t="s">
        <v>137</v>
      </c>
      <c r="AT108" s="394" t="s">
        <v>139</v>
      </c>
      <c r="AU108" s="394" t="s">
        <v>84</v>
      </c>
      <c r="AY108" s="394" t="s">
        <v>136</v>
      </c>
      <c r="BE108" s="395">
        <f>IF(N108="základní",J108,0)</f>
        <v>0</v>
      </c>
      <c r="BF108" s="395">
        <f>IF(N108="snížená",J108,0)</f>
        <v>0</v>
      </c>
      <c r="BG108" s="395">
        <f>IF(N108="zákl. přenesená",J108,0)</f>
        <v>0</v>
      </c>
      <c r="BH108" s="395">
        <f>IF(N108="sníž. přenesená",J108,0)</f>
        <v>0</v>
      </c>
      <c r="BI108" s="395">
        <f>IF(N108="nulová",J108,0)</f>
        <v>0</v>
      </c>
      <c r="BJ108" s="394" t="s">
        <v>24</v>
      </c>
      <c r="BK108" s="395">
        <f>ROUND(I108*H108,2)</f>
        <v>0</v>
      </c>
      <c r="BL108" s="394" t="s">
        <v>137</v>
      </c>
      <c r="BM108" s="394" t="s">
        <v>155</v>
      </c>
    </row>
    <row r="109" spans="2:51" s="396" customFormat="1" ht="13.5">
      <c r="B109" s="303"/>
      <c r="C109" s="304"/>
      <c r="D109" s="305" t="s">
        <v>145</v>
      </c>
      <c r="E109" s="306" t="s">
        <v>5</v>
      </c>
      <c r="F109" s="307" t="s">
        <v>156</v>
      </c>
      <c r="G109" s="304"/>
      <c r="H109" s="308">
        <v>76.49</v>
      </c>
      <c r="I109" s="8"/>
      <c r="J109" s="304"/>
      <c r="K109" s="304"/>
      <c r="L109" s="401"/>
      <c r="M109" s="309"/>
      <c r="N109" s="402"/>
      <c r="O109" s="402"/>
      <c r="P109" s="402"/>
      <c r="Q109" s="402"/>
      <c r="R109" s="402"/>
      <c r="S109" s="402"/>
      <c r="T109" s="310"/>
      <c r="AT109" s="403" t="s">
        <v>145</v>
      </c>
      <c r="AU109" s="403" t="s">
        <v>84</v>
      </c>
      <c r="AV109" s="396" t="s">
        <v>84</v>
      </c>
      <c r="AW109" s="396" t="s">
        <v>39</v>
      </c>
      <c r="AX109" s="396" t="s">
        <v>75</v>
      </c>
      <c r="AY109" s="403" t="s">
        <v>136</v>
      </c>
    </row>
    <row r="110" spans="2:51" s="396" customFormat="1" ht="13.5">
      <c r="B110" s="303"/>
      <c r="C110" s="304"/>
      <c r="D110" s="305" t="s">
        <v>145</v>
      </c>
      <c r="E110" s="306" t="s">
        <v>5</v>
      </c>
      <c r="F110" s="307" t="s">
        <v>157</v>
      </c>
      <c r="G110" s="304"/>
      <c r="H110" s="308">
        <v>122.34</v>
      </c>
      <c r="I110" s="8"/>
      <c r="J110" s="304"/>
      <c r="K110" s="304"/>
      <c r="L110" s="401"/>
      <c r="M110" s="309"/>
      <c r="N110" s="402"/>
      <c r="O110" s="402"/>
      <c r="P110" s="402"/>
      <c r="Q110" s="402"/>
      <c r="R110" s="402"/>
      <c r="S110" s="402"/>
      <c r="T110" s="310"/>
      <c r="AT110" s="403" t="s">
        <v>145</v>
      </c>
      <c r="AU110" s="403" t="s">
        <v>84</v>
      </c>
      <c r="AV110" s="396" t="s">
        <v>84</v>
      </c>
      <c r="AW110" s="396" t="s">
        <v>39</v>
      </c>
      <c r="AX110" s="396" t="s">
        <v>75</v>
      </c>
      <c r="AY110" s="403" t="s">
        <v>136</v>
      </c>
    </row>
    <row r="111" spans="2:51" s="396" customFormat="1" ht="13.5">
      <c r="B111" s="303"/>
      <c r="C111" s="304"/>
      <c r="D111" s="305" t="s">
        <v>145</v>
      </c>
      <c r="E111" s="306" t="s">
        <v>5</v>
      </c>
      <c r="F111" s="307" t="s">
        <v>158</v>
      </c>
      <c r="G111" s="304"/>
      <c r="H111" s="308">
        <v>97.44</v>
      </c>
      <c r="I111" s="8"/>
      <c r="J111" s="304"/>
      <c r="K111" s="304"/>
      <c r="L111" s="401"/>
      <c r="M111" s="309"/>
      <c r="N111" s="402"/>
      <c r="O111" s="402"/>
      <c r="P111" s="402"/>
      <c r="Q111" s="402"/>
      <c r="R111" s="402"/>
      <c r="S111" s="402"/>
      <c r="T111" s="310"/>
      <c r="AT111" s="403" t="s">
        <v>145</v>
      </c>
      <c r="AU111" s="403" t="s">
        <v>84</v>
      </c>
      <c r="AV111" s="396" t="s">
        <v>84</v>
      </c>
      <c r="AW111" s="396" t="s">
        <v>39</v>
      </c>
      <c r="AX111" s="396" t="s">
        <v>75</v>
      </c>
      <c r="AY111" s="403" t="s">
        <v>136</v>
      </c>
    </row>
    <row r="112" spans="2:51" s="396" customFormat="1" ht="13.5">
      <c r="B112" s="303"/>
      <c r="C112" s="304"/>
      <c r="D112" s="305" t="s">
        <v>145</v>
      </c>
      <c r="E112" s="306" t="s">
        <v>5</v>
      </c>
      <c r="F112" s="307" t="s">
        <v>159</v>
      </c>
      <c r="G112" s="304"/>
      <c r="H112" s="308">
        <v>140.22</v>
      </c>
      <c r="I112" s="8"/>
      <c r="J112" s="304"/>
      <c r="K112" s="304"/>
      <c r="L112" s="401"/>
      <c r="M112" s="309"/>
      <c r="N112" s="402"/>
      <c r="O112" s="402"/>
      <c r="P112" s="402"/>
      <c r="Q112" s="402"/>
      <c r="R112" s="402"/>
      <c r="S112" s="402"/>
      <c r="T112" s="310"/>
      <c r="AT112" s="403" t="s">
        <v>145</v>
      </c>
      <c r="AU112" s="403" t="s">
        <v>84</v>
      </c>
      <c r="AV112" s="396" t="s">
        <v>84</v>
      </c>
      <c r="AW112" s="396" t="s">
        <v>39</v>
      </c>
      <c r="AX112" s="396" t="s">
        <v>75</v>
      </c>
      <c r="AY112" s="403" t="s">
        <v>136</v>
      </c>
    </row>
    <row r="113" spans="2:51" s="396" customFormat="1" ht="13.5">
      <c r="B113" s="303"/>
      <c r="C113" s="304"/>
      <c r="D113" s="305" t="s">
        <v>145</v>
      </c>
      <c r="E113" s="306" t="s">
        <v>5</v>
      </c>
      <c r="F113" s="307" t="s">
        <v>160</v>
      </c>
      <c r="G113" s="304"/>
      <c r="H113" s="308">
        <v>11.32</v>
      </c>
      <c r="I113" s="8"/>
      <c r="J113" s="304"/>
      <c r="K113" s="304"/>
      <c r="L113" s="401"/>
      <c r="M113" s="309"/>
      <c r="N113" s="402"/>
      <c r="O113" s="402"/>
      <c r="P113" s="402"/>
      <c r="Q113" s="402"/>
      <c r="R113" s="402"/>
      <c r="S113" s="402"/>
      <c r="T113" s="310"/>
      <c r="AT113" s="403" t="s">
        <v>145</v>
      </c>
      <c r="AU113" s="403" t="s">
        <v>84</v>
      </c>
      <c r="AV113" s="396" t="s">
        <v>84</v>
      </c>
      <c r="AW113" s="396" t="s">
        <v>39</v>
      </c>
      <c r="AX113" s="396" t="s">
        <v>75</v>
      </c>
      <c r="AY113" s="403" t="s">
        <v>136</v>
      </c>
    </row>
    <row r="114" spans="2:51" s="458" customFormat="1" ht="13.5">
      <c r="B114" s="311"/>
      <c r="C114" s="312"/>
      <c r="D114" s="397" t="s">
        <v>145</v>
      </c>
      <c r="E114" s="459" t="s">
        <v>5</v>
      </c>
      <c r="F114" s="460" t="s">
        <v>161</v>
      </c>
      <c r="G114" s="312"/>
      <c r="H114" s="461">
        <v>447.81</v>
      </c>
      <c r="I114" s="9"/>
      <c r="J114" s="312"/>
      <c r="K114" s="312"/>
      <c r="L114" s="462"/>
      <c r="M114" s="313"/>
      <c r="N114" s="463"/>
      <c r="O114" s="463"/>
      <c r="P114" s="463"/>
      <c r="Q114" s="463"/>
      <c r="R114" s="463"/>
      <c r="S114" s="463"/>
      <c r="T114" s="314"/>
      <c r="AT114" s="464" t="s">
        <v>145</v>
      </c>
      <c r="AU114" s="464" t="s">
        <v>84</v>
      </c>
      <c r="AV114" s="458" t="s">
        <v>137</v>
      </c>
      <c r="AW114" s="458" t="s">
        <v>39</v>
      </c>
      <c r="AX114" s="458" t="s">
        <v>24</v>
      </c>
      <c r="AY114" s="464" t="s">
        <v>136</v>
      </c>
    </row>
    <row r="115" spans="2:65" s="389" customFormat="1" ht="22.5" customHeight="1">
      <c r="B115" s="243"/>
      <c r="C115" s="316" t="s">
        <v>137</v>
      </c>
      <c r="D115" s="316" t="s">
        <v>162</v>
      </c>
      <c r="E115" s="317" t="s">
        <v>163</v>
      </c>
      <c r="F115" s="318" t="s">
        <v>164</v>
      </c>
      <c r="G115" s="319" t="s">
        <v>142</v>
      </c>
      <c r="H115" s="320">
        <v>470.201</v>
      </c>
      <c r="I115" s="10"/>
      <c r="J115" s="321">
        <f>ROUND(I115*H115,2)</f>
        <v>0</v>
      </c>
      <c r="K115" s="318" t="s">
        <v>143</v>
      </c>
      <c r="L115" s="465"/>
      <c r="M115" s="466" t="s">
        <v>5</v>
      </c>
      <c r="N115" s="467" t="s">
        <v>46</v>
      </c>
      <c r="O115" s="475"/>
      <c r="P115" s="393">
        <f>O115*H115</f>
        <v>0</v>
      </c>
      <c r="Q115" s="393">
        <v>4E-05</v>
      </c>
      <c r="R115" s="393">
        <f>Q115*H115</f>
        <v>0.01880804</v>
      </c>
      <c r="S115" s="393">
        <v>0</v>
      </c>
      <c r="T115" s="302">
        <f>S115*H115</f>
        <v>0</v>
      </c>
      <c r="AR115" s="394" t="s">
        <v>165</v>
      </c>
      <c r="AT115" s="394" t="s">
        <v>162</v>
      </c>
      <c r="AU115" s="394" t="s">
        <v>84</v>
      </c>
      <c r="AY115" s="394" t="s">
        <v>136</v>
      </c>
      <c r="BE115" s="395">
        <f>IF(N115="základní",J115,0)</f>
        <v>0</v>
      </c>
      <c r="BF115" s="395">
        <f>IF(N115="snížená",J115,0)</f>
        <v>0</v>
      </c>
      <c r="BG115" s="395">
        <f>IF(N115="zákl. přenesená",J115,0)</f>
        <v>0</v>
      </c>
      <c r="BH115" s="395">
        <f>IF(N115="sníž. přenesená",J115,0)</f>
        <v>0</v>
      </c>
      <c r="BI115" s="395">
        <f>IF(N115="nulová",J115,0)</f>
        <v>0</v>
      </c>
      <c r="BJ115" s="394" t="s">
        <v>24</v>
      </c>
      <c r="BK115" s="395">
        <f>ROUND(I115*H115,2)</f>
        <v>0</v>
      </c>
      <c r="BL115" s="394" t="s">
        <v>137</v>
      </c>
      <c r="BM115" s="394" t="s">
        <v>166</v>
      </c>
    </row>
    <row r="116" spans="2:51" s="396" customFormat="1" ht="13.5">
      <c r="B116" s="303"/>
      <c r="C116" s="304"/>
      <c r="D116" s="397" t="s">
        <v>145</v>
      </c>
      <c r="E116" s="304"/>
      <c r="F116" s="399" t="s">
        <v>167</v>
      </c>
      <c r="G116" s="304"/>
      <c r="H116" s="400">
        <v>470.201</v>
      </c>
      <c r="I116" s="8"/>
      <c r="J116" s="304"/>
      <c r="K116" s="304"/>
      <c r="L116" s="401"/>
      <c r="M116" s="309"/>
      <c r="N116" s="402"/>
      <c r="O116" s="402"/>
      <c r="P116" s="402"/>
      <c r="Q116" s="402"/>
      <c r="R116" s="402"/>
      <c r="S116" s="402"/>
      <c r="T116" s="310"/>
      <c r="AT116" s="403" t="s">
        <v>145</v>
      </c>
      <c r="AU116" s="403" t="s">
        <v>84</v>
      </c>
      <c r="AV116" s="396" t="s">
        <v>84</v>
      </c>
      <c r="AW116" s="396" t="s">
        <v>6</v>
      </c>
      <c r="AX116" s="396" t="s">
        <v>24</v>
      </c>
      <c r="AY116" s="403" t="s">
        <v>136</v>
      </c>
    </row>
    <row r="117" spans="2:65" s="389" customFormat="1" ht="22.5" customHeight="1">
      <c r="B117" s="243"/>
      <c r="C117" s="296" t="s">
        <v>168</v>
      </c>
      <c r="D117" s="296" t="s">
        <v>139</v>
      </c>
      <c r="E117" s="297" t="s">
        <v>169</v>
      </c>
      <c r="F117" s="298" t="s">
        <v>170</v>
      </c>
      <c r="G117" s="299" t="s">
        <v>151</v>
      </c>
      <c r="H117" s="300">
        <v>64.504</v>
      </c>
      <c r="I117" s="7"/>
      <c r="J117" s="301">
        <f>ROUND(I117*H117,2)</f>
        <v>0</v>
      </c>
      <c r="K117" s="298" t="s">
        <v>143</v>
      </c>
      <c r="L117" s="390"/>
      <c r="M117" s="391" t="s">
        <v>5</v>
      </c>
      <c r="N117" s="392" t="s">
        <v>46</v>
      </c>
      <c r="O117" s="475"/>
      <c r="P117" s="393">
        <f>O117*H117</f>
        <v>0</v>
      </c>
      <c r="Q117" s="393">
        <v>0.00825</v>
      </c>
      <c r="R117" s="393">
        <f>Q117*H117</f>
        <v>0.532158</v>
      </c>
      <c r="S117" s="393">
        <v>0</v>
      </c>
      <c r="T117" s="302">
        <f>S117*H117</f>
        <v>0</v>
      </c>
      <c r="AR117" s="394" t="s">
        <v>137</v>
      </c>
      <c r="AT117" s="394" t="s">
        <v>139</v>
      </c>
      <c r="AU117" s="394" t="s">
        <v>84</v>
      </c>
      <c r="AY117" s="394" t="s">
        <v>136</v>
      </c>
      <c r="BE117" s="395">
        <f>IF(N117="základní",J117,0)</f>
        <v>0</v>
      </c>
      <c r="BF117" s="395">
        <f>IF(N117="snížená",J117,0)</f>
        <v>0</v>
      </c>
      <c r="BG117" s="395">
        <f>IF(N117="zákl. přenesená",J117,0)</f>
        <v>0</v>
      </c>
      <c r="BH117" s="395">
        <f>IF(N117="sníž. přenesená",J117,0)</f>
        <v>0</v>
      </c>
      <c r="BI117" s="395">
        <f>IF(N117="nulová",J117,0)</f>
        <v>0</v>
      </c>
      <c r="BJ117" s="394" t="s">
        <v>24</v>
      </c>
      <c r="BK117" s="395">
        <f>ROUND(I117*H117,2)</f>
        <v>0</v>
      </c>
      <c r="BL117" s="394" t="s">
        <v>137</v>
      </c>
      <c r="BM117" s="394" t="s">
        <v>171</v>
      </c>
    </row>
    <row r="118" spans="2:51" s="396" customFormat="1" ht="13.5">
      <c r="B118" s="303"/>
      <c r="C118" s="304"/>
      <c r="D118" s="397" t="s">
        <v>145</v>
      </c>
      <c r="E118" s="398" t="s">
        <v>5</v>
      </c>
      <c r="F118" s="399" t="s">
        <v>172</v>
      </c>
      <c r="G118" s="304"/>
      <c r="H118" s="400">
        <v>64.504</v>
      </c>
      <c r="I118" s="8"/>
      <c r="J118" s="304"/>
      <c r="K118" s="304"/>
      <c r="L118" s="401"/>
      <c r="M118" s="309"/>
      <c r="N118" s="402"/>
      <c r="O118" s="402"/>
      <c r="P118" s="402"/>
      <c r="Q118" s="402"/>
      <c r="R118" s="402"/>
      <c r="S118" s="402"/>
      <c r="T118" s="310"/>
      <c r="AT118" s="403" t="s">
        <v>145</v>
      </c>
      <c r="AU118" s="403" t="s">
        <v>84</v>
      </c>
      <c r="AV118" s="396" t="s">
        <v>84</v>
      </c>
      <c r="AW118" s="396" t="s">
        <v>39</v>
      </c>
      <c r="AX118" s="396" t="s">
        <v>24</v>
      </c>
      <c r="AY118" s="403" t="s">
        <v>136</v>
      </c>
    </row>
    <row r="119" spans="2:65" s="389" customFormat="1" ht="22.5" customHeight="1">
      <c r="B119" s="243"/>
      <c r="C119" s="316" t="s">
        <v>147</v>
      </c>
      <c r="D119" s="316" t="s">
        <v>162</v>
      </c>
      <c r="E119" s="317" t="s">
        <v>173</v>
      </c>
      <c r="F119" s="318" t="s">
        <v>998</v>
      </c>
      <c r="G119" s="319" t="s">
        <v>151</v>
      </c>
      <c r="H119" s="320">
        <v>65.794</v>
      </c>
      <c r="I119" s="10"/>
      <c r="J119" s="321">
        <f>ROUND(I119*H119,2)</f>
        <v>0</v>
      </c>
      <c r="K119" s="318" t="s">
        <v>143</v>
      </c>
      <c r="L119" s="465"/>
      <c r="M119" s="466" t="s">
        <v>5</v>
      </c>
      <c r="N119" s="467" t="s">
        <v>46</v>
      </c>
      <c r="O119" s="475"/>
      <c r="P119" s="393">
        <f>O119*H119</f>
        <v>0</v>
      </c>
      <c r="Q119" s="393">
        <v>0.0024</v>
      </c>
      <c r="R119" s="393">
        <f>Q119*H119</f>
        <v>0.15790559999999998</v>
      </c>
      <c r="S119" s="393">
        <v>0</v>
      </c>
      <c r="T119" s="302">
        <f>S119*H119</f>
        <v>0</v>
      </c>
      <c r="AR119" s="394" t="s">
        <v>165</v>
      </c>
      <c r="AT119" s="394" t="s">
        <v>162</v>
      </c>
      <c r="AU119" s="394" t="s">
        <v>84</v>
      </c>
      <c r="AY119" s="394" t="s">
        <v>136</v>
      </c>
      <c r="BE119" s="395">
        <f>IF(N119="základní",J119,0)</f>
        <v>0</v>
      </c>
      <c r="BF119" s="395">
        <f>IF(N119="snížená",J119,0)</f>
        <v>0</v>
      </c>
      <c r="BG119" s="395">
        <f>IF(N119="zákl. přenesená",J119,0)</f>
        <v>0</v>
      </c>
      <c r="BH119" s="395">
        <f>IF(N119="sníž. přenesená",J119,0)</f>
        <v>0</v>
      </c>
      <c r="BI119" s="395">
        <f>IF(N119="nulová",J119,0)</f>
        <v>0</v>
      </c>
      <c r="BJ119" s="394" t="s">
        <v>24</v>
      </c>
      <c r="BK119" s="395">
        <f>ROUND(I119*H119,2)</f>
        <v>0</v>
      </c>
      <c r="BL119" s="394" t="s">
        <v>137</v>
      </c>
      <c r="BM119" s="394" t="s">
        <v>174</v>
      </c>
    </row>
    <row r="120" spans="2:51" s="396" customFormat="1" ht="13.5">
      <c r="B120" s="303"/>
      <c r="C120" s="304"/>
      <c r="D120" s="397" t="s">
        <v>145</v>
      </c>
      <c r="E120" s="304"/>
      <c r="F120" s="399" t="s">
        <v>999</v>
      </c>
      <c r="G120" s="304"/>
      <c r="H120" s="400">
        <v>65.794</v>
      </c>
      <c r="I120" s="8"/>
      <c r="J120" s="304"/>
      <c r="K120" s="304"/>
      <c r="L120" s="401"/>
      <c r="M120" s="309"/>
      <c r="N120" s="402"/>
      <c r="O120" s="402"/>
      <c r="P120" s="402"/>
      <c r="Q120" s="402"/>
      <c r="R120" s="402"/>
      <c r="S120" s="402"/>
      <c r="T120" s="310"/>
      <c r="AT120" s="403" t="s">
        <v>145</v>
      </c>
      <c r="AU120" s="403" t="s">
        <v>84</v>
      </c>
      <c r="AV120" s="396" t="s">
        <v>84</v>
      </c>
      <c r="AW120" s="396" t="s">
        <v>6</v>
      </c>
      <c r="AX120" s="396" t="s">
        <v>24</v>
      </c>
      <c r="AY120" s="403" t="s">
        <v>136</v>
      </c>
    </row>
    <row r="121" spans="2:65" s="389" customFormat="1" ht="22.5" customHeight="1">
      <c r="B121" s="243"/>
      <c r="C121" s="296" t="s">
        <v>175</v>
      </c>
      <c r="D121" s="296" t="s">
        <v>139</v>
      </c>
      <c r="E121" s="297" t="s">
        <v>176</v>
      </c>
      <c r="F121" s="298" t="s">
        <v>177</v>
      </c>
      <c r="G121" s="299" t="s">
        <v>151</v>
      </c>
      <c r="H121" s="300">
        <v>1232.326</v>
      </c>
      <c r="I121" s="7"/>
      <c r="J121" s="301">
        <f>ROUND(I121*H121,2)</f>
        <v>0</v>
      </c>
      <c r="K121" s="298" t="s">
        <v>143</v>
      </c>
      <c r="L121" s="390"/>
      <c r="M121" s="391" t="s">
        <v>5</v>
      </c>
      <c r="N121" s="392" t="s">
        <v>46</v>
      </c>
      <c r="O121" s="475"/>
      <c r="P121" s="393">
        <f>O121*H121</f>
        <v>0</v>
      </c>
      <c r="Q121" s="393">
        <v>0.0085</v>
      </c>
      <c r="R121" s="393">
        <f>Q121*H121</f>
        <v>10.474771</v>
      </c>
      <c r="S121" s="393">
        <v>0</v>
      </c>
      <c r="T121" s="302">
        <f>S121*H121</f>
        <v>0</v>
      </c>
      <c r="AR121" s="394" t="s">
        <v>137</v>
      </c>
      <c r="AT121" s="394" t="s">
        <v>139</v>
      </c>
      <c r="AU121" s="394" t="s">
        <v>84</v>
      </c>
      <c r="AY121" s="394" t="s">
        <v>136</v>
      </c>
      <c r="BE121" s="395">
        <f>IF(N121="základní",J121,0)</f>
        <v>0</v>
      </c>
      <c r="BF121" s="395">
        <f>IF(N121="snížená",J121,0)</f>
        <v>0</v>
      </c>
      <c r="BG121" s="395">
        <f>IF(N121="zákl. přenesená",J121,0)</f>
        <v>0</v>
      </c>
      <c r="BH121" s="395">
        <f>IF(N121="sníž. přenesená",J121,0)</f>
        <v>0</v>
      </c>
      <c r="BI121" s="395">
        <f>IF(N121="nulová",J121,0)</f>
        <v>0</v>
      </c>
      <c r="BJ121" s="394" t="s">
        <v>24</v>
      </c>
      <c r="BK121" s="395">
        <f>ROUND(I121*H121,2)</f>
        <v>0</v>
      </c>
      <c r="BL121" s="394" t="s">
        <v>137</v>
      </c>
      <c r="BM121" s="394" t="s">
        <v>178</v>
      </c>
    </row>
    <row r="122" spans="2:51" s="396" customFormat="1" ht="13.5">
      <c r="B122" s="303"/>
      <c r="C122" s="304"/>
      <c r="D122" s="305" t="s">
        <v>145</v>
      </c>
      <c r="E122" s="306" t="s">
        <v>5</v>
      </c>
      <c r="F122" s="307" t="s">
        <v>179</v>
      </c>
      <c r="G122" s="304"/>
      <c r="H122" s="308">
        <v>1574.066</v>
      </c>
      <c r="I122" s="8"/>
      <c r="J122" s="304"/>
      <c r="K122" s="304"/>
      <c r="L122" s="401"/>
      <c r="M122" s="309"/>
      <c r="N122" s="402"/>
      <c r="O122" s="402"/>
      <c r="P122" s="402"/>
      <c r="Q122" s="402"/>
      <c r="R122" s="402"/>
      <c r="S122" s="402"/>
      <c r="T122" s="310"/>
      <c r="AT122" s="403" t="s">
        <v>145</v>
      </c>
      <c r="AU122" s="403" t="s">
        <v>84</v>
      </c>
      <c r="AV122" s="396" t="s">
        <v>84</v>
      </c>
      <c r="AW122" s="396" t="s">
        <v>39</v>
      </c>
      <c r="AX122" s="396" t="s">
        <v>75</v>
      </c>
      <c r="AY122" s="403" t="s">
        <v>136</v>
      </c>
    </row>
    <row r="123" spans="2:51" s="396" customFormat="1" ht="13.5">
      <c r="B123" s="303"/>
      <c r="C123" s="304"/>
      <c r="D123" s="305" t="s">
        <v>145</v>
      </c>
      <c r="E123" s="306" t="s">
        <v>5</v>
      </c>
      <c r="F123" s="307" t="s">
        <v>180</v>
      </c>
      <c r="G123" s="304"/>
      <c r="H123" s="308">
        <v>-57.151</v>
      </c>
      <c r="I123" s="8"/>
      <c r="J123" s="304"/>
      <c r="K123" s="304"/>
      <c r="L123" s="401"/>
      <c r="M123" s="309"/>
      <c r="N123" s="402"/>
      <c r="O123" s="402"/>
      <c r="P123" s="402"/>
      <c r="Q123" s="402"/>
      <c r="R123" s="402"/>
      <c r="S123" s="402"/>
      <c r="T123" s="310"/>
      <c r="AT123" s="403" t="s">
        <v>145</v>
      </c>
      <c r="AU123" s="403" t="s">
        <v>84</v>
      </c>
      <c r="AV123" s="396" t="s">
        <v>84</v>
      </c>
      <c r="AW123" s="396" t="s">
        <v>39</v>
      </c>
      <c r="AX123" s="396" t="s">
        <v>75</v>
      </c>
      <c r="AY123" s="403" t="s">
        <v>136</v>
      </c>
    </row>
    <row r="124" spans="2:51" s="396" customFormat="1" ht="13.5">
      <c r="B124" s="303"/>
      <c r="C124" s="304"/>
      <c r="D124" s="305" t="s">
        <v>145</v>
      </c>
      <c r="E124" s="306" t="s">
        <v>5</v>
      </c>
      <c r="F124" s="307" t="s">
        <v>181</v>
      </c>
      <c r="G124" s="304"/>
      <c r="H124" s="308">
        <v>-123.524</v>
      </c>
      <c r="I124" s="8"/>
      <c r="J124" s="304"/>
      <c r="K124" s="304"/>
      <c r="L124" s="401"/>
      <c r="M124" s="309"/>
      <c r="N124" s="402"/>
      <c r="O124" s="402"/>
      <c r="P124" s="402"/>
      <c r="Q124" s="402"/>
      <c r="R124" s="402"/>
      <c r="S124" s="402"/>
      <c r="T124" s="310"/>
      <c r="AT124" s="403" t="s">
        <v>145</v>
      </c>
      <c r="AU124" s="403" t="s">
        <v>84</v>
      </c>
      <c r="AV124" s="396" t="s">
        <v>84</v>
      </c>
      <c r="AW124" s="396" t="s">
        <v>39</v>
      </c>
      <c r="AX124" s="396" t="s">
        <v>75</v>
      </c>
      <c r="AY124" s="403" t="s">
        <v>136</v>
      </c>
    </row>
    <row r="125" spans="2:51" s="396" customFormat="1" ht="13.5">
      <c r="B125" s="303"/>
      <c r="C125" s="304"/>
      <c r="D125" s="305" t="s">
        <v>145</v>
      </c>
      <c r="E125" s="306" t="s">
        <v>5</v>
      </c>
      <c r="F125" s="307" t="s">
        <v>182</v>
      </c>
      <c r="G125" s="304"/>
      <c r="H125" s="308">
        <v>-96.009</v>
      </c>
      <c r="I125" s="8"/>
      <c r="J125" s="304"/>
      <c r="K125" s="304"/>
      <c r="L125" s="401"/>
      <c r="M125" s="309"/>
      <c r="N125" s="402"/>
      <c r="O125" s="402"/>
      <c r="P125" s="402"/>
      <c r="Q125" s="402"/>
      <c r="R125" s="402"/>
      <c r="S125" s="402"/>
      <c r="T125" s="310"/>
      <c r="AT125" s="403" t="s">
        <v>145</v>
      </c>
      <c r="AU125" s="403" t="s">
        <v>84</v>
      </c>
      <c r="AV125" s="396" t="s">
        <v>84</v>
      </c>
      <c r="AW125" s="396" t="s">
        <v>39</v>
      </c>
      <c r="AX125" s="396" t="s">
        <v>75</v>
      </c>
      <c r="AY125" s="403" t="s">
        <v>136</v>
      </c>
    </row>
    <row r="126" spans="2:51" s="396" customFormat="1" ht="13.5">
      <c r="B126" s="303"/>
      <c r="C126" s="304"/>
      <c r="D126" s="305" t="s">
        <v>145</v>
      </c>
      <c r="E126" s="306" t="s">
        <v>5</v>
      </c>
      <c r="F126" s="307" t="s">
        <v>183</v>
      </c>
      <c r="G126" s="304"/>
      <c r="H126" s="308">
        <v>-65.056</v>
      </c>
      <c r="I126" s="8"/>
      <c r="J126" s="304"/>
      <c r="K126" s="304"/>
      <c r="L126" s="401"/>
      <c r="M126" s="309"/>
      <c r="N126" s="402"/>
      <c r="O126" s="402"/>
      <c r="P126" s="402"/>
      <c r="Q126" s="402"/>
      <c r="R126" s="402"/>
      <c r="S126" s="402"/>
      <c r="T126" s="310"/>
      <c r="AT126" s="403" t="s">
        <v>145</v>
      </c>
      <c r="AU126" s="403" t="s">
        <v>84</v>
      </c>
      <c r="AV126" s="396" t="s">
        <v>84</v>
      </c>
      <c r="AW126" s="396" t="s">
        <v>39</v>
      </c>
      <c r="AX126" s="396" t="s">
        <v>75</v>
      </c>
      <c r="AY126" s="403" t="s">
        <v>136</v>
      </c>
    </row>
    <row r="127" spans="2:51" s="458" customFormat="1" ht="13.5">
      <c r="B127" s="311"/>
      <c r="C127" s="312"/>
      <c r="D127" s="397" t="s">
        <v>145</v>
      </c>
      <c r="E127" s="459" t="s">
        <v>5</v>
      </c>
      <c r="F127" s="460" t="s">
        <v>161</v>
      </c>
      <c r="G127" s="312"/>
      <c r="H127" s="461">
        <v>1232.326</v>
      </c>
      <c r="I127" s="9"/>
      <c r="J127" s="312"/>
      <c r="K127" s="312"/>
      <c r="L127" s="462"/>
      <c r="M127" s="313"/>
      <c r="N127" s="463"/>
      <c r="O127" s="463"/>
      <c r="P127" s="463"/>
      <c r="Q127" s="463"/>
      <c r="R127" s="463"/>
      <c r="S127" s="463"/>
      <c r="T127" s="314"/>
      <c r="AT127" s="464" t="s">
        <v>145</v>
      </c>
      <c r="AU127" s="464" t="s">
        <v>84</v>
      </c>
      <c r="AV127" s="458" t="s">
        <v>137</v>
      </c>
      <c r="AW127" s="458" t="s">
        <v>39</v>
      </c>
      <c r="AX127" s="458" t="s">
        <v>24</v>
      </c>
      <c r="AY127" s="464" t="s">
        <v>136</v>
      </c>
    </row>
    <row r="128" spans="2:65" s="389" customFormat="1" ht="22.5" customHeight="1">
      <c r="B128" s="243"/>
      <c r="C128" s="316" t="s">
        <v>165</v>
      </c>
      <c r="D128" s="316" t="s">
        <v>162</v>
      </c>
      <c r="E128" s="317" t="s">
        <v>184</v>
      </c>
      <c r="F128" s="318" t="s">
        <v>185</v>
      </c>
      <c r="G128" s="319" t="s">
        <v>151</v>
      </c>
      <c r="H128" s="320">
        <v>1256.973</v>
      </c>
      <c r="I128" s="10"/>
      <c r="J128" s="321">
        <f>ROUND(I128*H128,2)</f>
        <v>0</v>
      </c>
      <c r="K128" s="318" t="s">
        <v>143</v>
      </c>
      <c r="L128" s="465"/>
      <c r="M128" s="466" t="s">
        <v>5</v>
      </c>
      <c r="N128" s="467" t="s">
        <v>46</v>
      </c>
      <c r="O128" s="475"/>
      <c r="P128" s="393">
        <f>O128*H128</f>
        <v>0</v>
      </c>
      <c r="Q128" s="393">
        <v>0.00414</v>
      </c>
      <c r="R128" s="393">
        <f>Q128*H128</f>
        <v>5.2038682199999995</v>
      </c>
      <c r="S128" s="393">
        <v>0</v>
      </c>
      <c r="T128" s="302">
        <f>S128*H128</f>
        <v>0</v>
      </c>
      <c r="AR128" s="394" t="s">
        <v>165</v>
      </c>
      <c r="AT128" s="394" t="s">
        <v>162</v>
      </c>
      <c r="AU128" s="394" t="s">
        <v>84</v>
      </c>
      <c r="AY128" s="394" t="s">
        <v>136</v>
      </c>
      <c r="BE128" s="395">
        <f>IF(N128="základní",J128,0)</f>
        <v>0</v>
      </c>
      <c r="BF128" s="395">
        <f>IF(N128="snížená",J128,0)</f>
        <v>0</v>
      </c>
      <c r="BG128" s="395">
        <f>IF(N128="zákl. přenesená",J128,0)</f>
        <v>0</v>
      </c>
      <c r="BH128" s="395">
        <f>IF(N128="sníž. přenesená",J128,0)</f>
        <v>0</v>
      </c>
      <c r="BI128" s="395">
        <f>IF(N128="nulová",J128,0)</f>
        <v>0</v>
      </c>
      <c r="BJ128" s="394" t="s">
        <v>24</v>
      </c>
      <c r="BK128" s="395">
        <f>ROUND(I128*H128,2)</f>
        <v>0</v>
      </c>
      <c r="BL128" s="394" t="s">
        <v>137</v>
      </c>
      <c r="BM128" s="394" t="s">
        <v>186</v>
      </c>
    </row>
    <row r="129" spans="2:51" s="396" customFormat="1" ht="13.5">
      <c r="B129" s="303"/>
      <c r="C129" s="304"/>
      <c r="D129" s="397" t="s">
        <v>145</v>
      </c>
      <c r="E129" s="304"/>
      <c r="F129" s="399" t="s">
        <v>187</v>
      </c>
      <c r="G129" s="304"/>
      <c r="H129" s="400">
        <v>1256.973</v>
      </c>
      <c r="I129" s="8"/>
      <c r="J129" s="304"/>
      <c r="K129" s="304"/>
      <c r="L129" s="401"/>
      <c r="M129" s="309"/>
      <c r="N129" s="402"/>
      <c r="O129" s="402"/>
      <c r="P129" s="402"/>
      <c r="Q129" s="402"/>
      <c r="R129" s="402"/>
      <c r="S129" s="402"/>
      <c r="T129" s="310"/>
      <c r="AT129" s="403" t="s">
        <v>145</v>
      </c>
      <c r="AU129" s="403" t="s">
        <v>84</v>
      </c>
      <c r="AV129" s="396" t="s">
        <v>84</v>
      </c>
      <c r="AW129" s="396" t="s">
        <v>6</v>
      </c>
      <c r="AX129" s="396" t="s">
        <v>24</v>
      </c>
      <c r="AY129" s="403" t="s">
        <v>136</v>
      </c>
    </row>
    <row r="130" spans="2:65" s="389" customFormat="1" ht="31.5" customHeight="1">
      <c r="B130" s="243"/>
      <c r="C130" s="296" t="s">
        <v>188</v>
      </c>
      <c r="D130" s="296" t="s">
        <v>139</v>
      </c>
      <c r="E130" s="297" t="s">
        <v>189</v>
      </c>
      <c r="F130" s="298" t="s">
        <v>190</v>
      </c>
      <c r="G130" s="299" t="s">
        <v>142</v>
      </c>
      <c r="H130" s="300">
        <v>447.81</v>
      </c>
      <c r="I130" s="7"/>
      <c r="J130" s="301">
        <f>ROUND(I130*H130,2)</f>
        <v>0</v>
      </c>
      <c r="K130" s="298" t="s">
        <v>143</v>
      </c>
      <c r="L130" s="390"/>
      <c r="M130" s="391" t="s">
        <v>5</v>
      </c>
      <c r="N130" s="392" t="s">
        <v>46</v>
      </c>
      <c r="O130" s="475"/>
      <c r="P130" s="393">
        <f>O130*H130</f>
        <v>0</v>
      </c>
      <c r="Q130" s="393">
        <v>0.00168</v>
      </c>
      <c r="R130" s="393">
        <f>Q130*H130</f>
        <v>0.7523208</v>
      </c>
      <c r="S130" s="393">
        <v>0</v>
      </c>
      <c r="T130" s="302">
        <f>S130*H130</f>
        <v>0</v>
      </c>
      <c r="AR130" s="394" t="s">
        <v>137</v>
      </c>
      <c r="AT130" s="394" t="s">
        <v>139</v>
      </c>
      <c r="AU130" s="394" t="s">
        <v>84</v>
      </c>
      <c r="AY130" s="394" t="s">
        <v>136</v>
      </c>
      <c r="BE130" s="395">
        <f>IF(N130="základní",J130,0)</f>
        <v>0</v>
      </c>
      <c r="BF130" s="395">
        <f>IF(N130="snížená",J130,0)</f>
        <v>0</v>
      </c>
      <c r="BG130" s="395">
        <f>IF(N130="zákl. přenesená",J130,0)</f>
        <v>0</v>
      </c>
      <c r="BH130" s="395">
        <f>IF(N130="sníž. přenesená",J130,0)</f>
        <v>0</v>
      </c>
      <c r="BI130" s="395">
        <f>IF(N130="nulová",J130,0)</f>
        <v>0</v>
      </c>
      <c r="BJ130" s="394" t="s">
        <v>24</v>
      </c>
      <c r="BK130" s="395">
        <f>ROUND(I130*H130,2)</f>
        <v>0</v>
      </c>
      <c r="BL130" s="394" t="s">
        <v>137</v>
      </c>
      <c r="BM130" s="394" t="s">
        <v>191</v>
      </c>
    </row>
    <row r="131" spans="2:65" s="389" customFormat="1" ht="22.5" customHeight="1">
      <c r="B131" s="243"/>
      <c r="C131" s="316" t="s">
        <v>29</v>
      </c>
      <c r="D131" s="316" t="s">
        <v>162</v>
      </c>
      <c r="E131" s="317" t="s">
        <v>192</v>
      </c>
      <c r="F131" s="318" t="s">
        <v>193</v>
      </c>
      <c r="G131" s="319" t="s">
        <v>151</v>
      </c>
      <c r="H131" s="320">
        <v>91.353</v>
      </c>
      <c r="I131" s="10"/>
      <c r="J131" s="321">
        <f>ROUND(I131*H131,2)</f>
        <v>0</v>
      </c>
      <c r="K131" s="318" t="s">
        <v>143</v>
      </c>
      <c r="L131" s="465"/>
      <c r="M131" s="466" t="s">
        <v>5</v>
      </c>
      <c r="N131" s="467" t="s">
        <v>46</v>
      </c>
      <c r="O131" s="475"/>
      <c r="P131" s="393">
        <f>O131*H131</f>
        <v>0</v>
      </c>
      <c r="Q131" s="393">
        <v>0.00092</v>
      </c>
      <c r="R131" s="393">
        <f>Q131*H131</f>
        <v>0.08404476</v>
      </c>
      <c r="S131" s="393">
        <v>0</v>
      </c>
      <c r="T131" s="302">
        <f>S131*H131</f>
        <v>0</v>
      </c>
      <c r="AR131" s="394" t="s">
        <v>165</v>
      </c>
      <c r="AT131" s="394" t="s">
        <v>162</v>
      </c>
      <c r="AU131" s="394" t="s">
        <v>84</v>
      </c>
      <c r="AY131" s="394" t="s">
        <v>136</v>
      </c>
      <c r="BE131" s="395">
        <f>IF(N131="základní",J131,0)</f>
        <v>0</v>
      </c>
      <c r="BF131" s="395">
        <f>IF(N131="snížená",J131,0)</f>
        <v>0</v>
      </c>
      <c r="BG131" s="395">
        <f>IF(N131="zákl. přenesená",J131,0)</f>
        <v>0</v>
      </c>
      <c r="BH131" s="395">
        <f>IF(N131="sníž. přenesená",J131,0)</f>
        <v>0</v>
      </c>
      <c r="BI131" s="395">
        <f>IF(N131="nulová",J131,0)</f>
        <v>0</v>
      </c>
      <c r="BJ131" s="394" t="s">
        <v>24</v>
      </c>
      <c r="BK131" s="395">
        <f>ROUND(I131*H131,2)</f>
        <v>0</v>
      </c>
      <c r="BL131" s="394" t="s">
        <v>137</v>
      </c>
      <c r="BM131" s="394" t="s">
        <v>194</v>
      </c>
    </row>
    <row r="132" spans="2:51" s="396" customFormat="1" ht="13.5">
      <c r="B132" s="303"/>
      <c r="C132" s="304"/>
      <c r="D132" s="397" t="s">
        <v>145</v>
      </c>
      <c r="E132" s="398" t="s">
        <v>5</v>
      </c>
      <c r="F132" s="399" t="s">
        <v>195</v>
      </c>
      <c r="G132" s="304"/>
      <c r="H132" s="400">
        <v>91.353</v>
      </c>
      <c r="I132" s="8"/>
      <c r="J132" s="304"/>
      <c r="K132" s="304"/>
      <c r="L132" s="401"/>
      <c r="M132" s="309"/>
      <c r="N132" s="402"/>
      <c r="O132" s="402"/>
      <c r="P132" s="402"/>
      <c r="Q132" s="402"/>
      <c r="R132" s="402"/>
      <c r="S132" s="402"/>
      <c r="T132" s="310"/>
      <c r="AT132" s="403" t="s">
        <v>145</v>
      </c>
      <c r="AU132" s="403" t="s">
        <v>84</v>
      </c>
      <c r="AV132" s="396" t="s">
        <v>84</v>
      </c>
      <c r="AW132" s="396" t="s">
        <v>39</v>
      </c>
      <c r="AX132" s="396" t="s">
        <v>24</v>
      </c>
      <c r="AY132" s="403" t="s">
        <v>136</v>
      </c>
    </row>
    <row r="133" spans="2:65" s="389" customFormat="1" ht="22.5" customHeight="1">
      <c r="B133" s="243"/>
      <c r="C133" s="296" t="s">
        <v>196</v>
      </c>
      <c r="D133" s="296" t="s">
        <v>139</v>
      </c>
      <c r="E133" s="297" t="s">
        <v>197</v>
      </c>
      <c r="F133" s="298" t="s">
        <v>198</v>
      </c>
      <c r="G133" s="299" t="s">
        <v>142</v>
      </c>
      <c r="H133" s="300">
        <v>161.26</v>
      </c>
      <c r="I133" s="7"/>
      <c r="J133" s="301">
        <f>ROUND(I133*H133,2)</f>
        <v>0</v>
      </c>
      <c r="K133" s="298" t="s">
        <v>143</v>
      </c>
      <c r="L133" s="390"/>
      <c r="M133" s="391" t="s">
        <v>5</v>
      </c>
      <c r="N133" s="392" t="s">
        <v>46</v>
      </c>
      <c r="O133" s="475"/>
      <c r="P133" s="393">
        <f>O133*H133</f>
        <v>0</v>
      </c>
      <c r="Q133" s="393">
        <v>6E-05</v>
      </c>
      <c r="R133" s="393">
        <f>Q133*H133</f>
        <v>0.0096756</v>
      </c>
      <c r="S133" s="393">
        <v>0</v>
      </c>
      <c r="T133" s="302">
        <f>S133*H133</f>
        <v>0</v>
      </c>
      <c r="AR133" s="394" t="s">
        <v>137</v>
      </c>
      <c r="AT133" s="394" t="s">
        <v>139</v>
      </c>
      <c r="AU133" s="394" t="s">
        <v>84</v>
      </c>
      <c r="AY133" s="394" t="s">
        <v>136</v>
      </c>
      <c r="BE133" s="395">
        <f>IF(N133="základní",J133,0)</f>
        <v>0</v>
      </c>
      <c r="BF133" s="395">
        <f>IF(N133="snížená",J133,0)</f>
        <v>0</v>
      </c>
      <c r="BG133" s="395">
        <f>IF(N133="zákl. přenesená",J133,0)</f>
        <v>0</v>
      </c>
      <c r="BH133" s="395">
        <f>IF(N133="sníž. přenesená",J133,0)</f>
        <v>0</v>
      </c>
      <c r="BI133" s="395">
        <f>IF(N133="nulová",J133,0)</f>
        <v>0</v>
      </c>
      <c r="BJ133" s="394" t="s">
        <v>24</v>
      </c>
      <c r="BK133" s="395">
        <f>ROUND(I133*H133,2)</f>
        <v>0</v>
      </c>
      <c r="BL133" s="394" t="s">
        <v>137</v>
      </c>
      <c r="BM133" s="394" t="s">
        <v>199</v>
      </c>
    </row>
    <row r="134" spans="2:51" s="396" customFormat="1" ht="13.5">
      <c r="B134" s="303"/>
      <c r="C134" s="304"/>
      <c r="D134" s="397" t="s">
        <v>145</v>
      </c>
      <c r="E134" s="398" t="s">
        <v>5</v>
      </c>
      <c r="F134" s="399" t="s">
        <v>200</v>
      </c>
      <c r="G134" s="304"/>
      <c r="H134" s="400">
        <v>161.26</v>
      </c>
      <c r="I134" s="8"/>
      <c r="J134" s="304"/>
      <c r="K134" s="304"/>
      <c r="L134" s="401"/>
      <c r="M134" s="309"/>
      <c r="N134" s="402"/>
      <c r="O134" s="402"/>
      <c r="P134" s="402"/>
      <c r="Q134" s="402"/>
      <c r="R134" s="402"/>
      <c r="S134" s="402"/>
      <c r="T134" s="310"/>
      <c r="AT134" s="403" t="s">
        <v>145</v>
      </c>
      <c r="AU134" s="403" t="s">
        <v>84</v>
      </c>
      <c r="AV134" s="396" t="s">
        <v>84</v>
      </c>
      <c r="AW134" s="396" t="s">
        <v>39</v>
      </c>
      <c r="AX134" s="396" t="s">
        <v>24</v>
      </c>
      <c r="AY134" s="403" t="s">
        <v>136</v>
      </c>
    </row>
    <row r="135" spans="2:65" s="389" customFormat="1" ht="22.5" customHeight="1">
      <c r="B135" s="243"/>
      <c r="C135" s="316" t="s">
        <v>201</v>
      </c>
      <c r="D135" s="316" t="s">
        <v>162</v>
      </c>
      <c r="E135" s="317" t="s">
        <v>202</v>
      </c>
      <c r="F135" s="318" t="s">
        <v>203</v>
      </c>
      <c r="G135" s="319" t="s">
        <v>142</v>
      </c>
      <c r="H135" s="320">
        <v>169.323</v>
      </c>
      <c r="I135" s="10"/>
      <c r="J135" s="321">
        <f>ROUND(I135*H135,2)</f>
        <v>0</v>
      </c>
      <c r="K135" s="318" t="s">
        <v>143</v>
      </c>
      <c r="L135" s="465"/>
      <c r="M135" s="466" t="s">
        <v>5</v>
      </c>
      <c r="N135" s="467" t="s">
        <v>46</v>
      </c>
      <c r="O135" s="475"/>
      <c r="P135" s="393">
        <f>O135*H135</f>
        <v>0</v>
      </c>
      <c r="Q135" s="393">
        <v>0.00068</v>
      </c>
      <c r="R135" s="393">
        <f>Q135*H135</f>
        <v>0.11513964000000002</v>
      </c>
      <c r="S135" s="393">
        <v>0</v>
      </c>
      <c r="T135" s="302">
        <f>S135*H135</f>
        <v>0</v>
      </c>
      <c r="AR135" s="394" t="s">
        <v>165</v>
      </c>
      <c r="AT135" s="394" t="s">
        <v>162</v>
      </c>
      <c r="AU135" s="394" t="s">
        <v>84</v>
      </c>
      <c r="AY135" s="394" t="s">
        <v>136</v>
      </c>
      <c r="BE135" s="395">
        <f>IF(N135="základní",J135,0)</f>
        <v>0</v>
      </c>
      <c r="BF135" s="395">
        <f>IF(N135="snížená",J135,0)</f>
        <v>0</v>
      </c>
      <c r="BG135" s="395">
        <f>IF(N135="zákl. přenesená",J135,0)</f>
        <v>0</v>
      </c>
      <c r="BH135" s="395">
        <f>IF(N135="sníž. přenesená",J135,0)</f>
        <v>0</v>
      </c>
      <c r="BI135" s="395">
        <f>IF(N135="nulová",J135,0)</f>
        <v>0</v>
      </c>
      <c r="BJ135" s="394" t="s">
        <v>24</v>
      </c>
      <c r="BK135" s="395">
        <f>ROUND(I135*H135,2)</f>
        <v>0</v>
      </c>
      <c r="BL135" s="394" t="s">
        <v>137</v>
      </c>
      <c r="BM135" s="394" t="s">
        <v>204</v>
      </c>
    </row>
    <row r="136" spans="2:51" s="396" customFormat="1" ht="13.5">
      <c r="B136" s="303"/>
      <c r="C136" s="304"/>
      <c r="D136" s="397" t="s">
        <v>145</v>
      </c>
      <c r="E136" s="304"/>
      <c r="F136" s="399" t="s">
        <v>205</v>
      </c>
      <c r="G136" s="304"/>
      <c r="H136" s="400">
        <v>169.323</v>
      </c>
      <c r="I136" s="8"/>
      <c r="J136" s="304"/>
      <c r="K136" s="304"/>
      <c r="L136" s="401"/>
      <c r="M136" s="309"/>
      <c r="N136" s="402"/>
      <c r="O136" s="402"/>
      <c r="P136" s="402"/>
      <c r="Q136" s="402"/>
      <c r="R136" s="402"/>
      <c r="S136" s="402"/>
      <c r="T136" s="310"/>
      <c r="AT136" s="403" t="s">
        <v>145</v>
      </c>
      <c r="AU136" s="403" t="s">
        <v>84</v>
      </c>
      <c r="AV136" s="396" t="s">
        <v>84</v>
      </c>
      <c r="AW136" s="396" t="s">
        <v>6</v>
      </c>
      <c r="AX136" s="396" t="s">
        <v>24</v>
      </c>
      <c r="AY136" s="403" t="s">
        <v>136</v>
      </c>
    </row>
    <row r="137" spans="2:65" s="389" customFormat="1" ht="22.5" customHeight="1">
      <c r="B137" s="243"/>
      <c r="C137" s="296" t="s">
        <v>206</v>
      </c>
      <c r="D137" s="296" t="s">
        <v>139</v>
      </c>
      <c r="E137" s="297" t="s">
        <v>207</v>
      </c>
      <c r="F137" s="298" t="s">
        <v>208</v>
      </c>
      <c r="G137" s="299" t="s">
        <v>142</v>
      </c>
      <c r="H137" s="300">
        <v>544.29</v>
      </c>
      <c r="I137" s="7"/>
      <c r="J137" s="301">
        <f>ROUND(I137*H137,2)</f>
        <v>0</v>
      </c>
      <c r="K137" s="298" t="s">
        <v>143</v>
      </c>
      <c r="L137" s="390"/>
      <c r="M137" s="391" t="s">
        <v>5</v>
      </c>
      <c r="N137" s="392" t="s">
        <v>46</v>
      </c>
      <c r="O137" s="475"/>
      <c r="P137" s="393">
        <f>O137*H137</f>
        <v>0</v>
      </c>
      <c r="Q137" s="393">
        <v>0.00025</v>
      </c>
      <c r="R137" s="393">
        <f>Q137*H137</f>
        <v>0.13607249999999999</v>
      </c>
      <c r="S137" s="393">
        <v>0</v>
      </c>
      <c r="T137" s="302">
        <f>S137*H137</f>
        <v>0</v>
      </c>
      <c r="AR137" s="394" t="s">
        <v>137</v>
      </c>
      <c r="AT137" s="394" t="s">
        <v>139</v>
      </c>
      <c r="AU137" s="394" t="s">
        <v>84</v>
      </c>
      <c r="AY137" s="394" t="s">
        <v>136</v>
      </c>
      <c r="BE137" s="395">
        <f>IF(N137="základní",J137,0)</f>
        <v>0</v>
      </c>
      <c r="BF137" s="395">
        <f>IF(N137="snížená",J137,0)</f>
        <v>0</v>
      </c>
      <c r="BG137" s="395">
        <f>IF(N137="zákl. přenesená",J137,0)</f>
        <v>0</v>
      </c>
      <c r="BH137" s="395">
        <f>IF(N137="sníž. přenesená",J137,0)</f>
        <v>0</v>
      </c>
      <c r="BI137" s="395">
        <f>IF(N137="nulová",J137,0)</f>
        <v>0</v>
      </c>
      <c r="BJ137" s="394" t="s">
        <v>24</v>
      </c>
      <c r="BK137" s="395">
        <f>ROUND(I137*H137,2)</f>
        <v>0</v>
      </c>
      <c r="BL137" s="394" t="s">
        <v>137</v>
      </c>
      <c r="BM137" s="394" t="s">
        <v>209</v>
      </c>
    </row>
    <row r="138" spans="2:51" s="396" customFormat="1" ht="13.5">
      <c r="B138" s="303"/>
      <c r="C138" s="304"/>
      <c r="D138" s="397" t="s">
        <v>145</v>
      </c>
      <c r="E138" s="398" t="s">
        <v>5</v>
      </c>
      <c r="F138" s="399" t="s">
        <v>210</v>
      </c>
      <c r="G138" s="304"/>
      <c r="H138" s="400">
        <v>544.29</v>
      </c>
      <c r="I138" s="8"/>
      <c r="J138" s="304"/>
      <c r="K138" s="304"/>
      <c r="L138" s="401"/>
      <c r="M138" s="309"/>
      <c r="N138" s="402"/>
      <c r="O138" s="402"/>
      <c r="P138" s="402"/>
      <c r="Q138" s="402"/>
      <c r="R138" s="402"/>
      <c r="S138" s="402"/>
      <c r="T138" s="310"/>
      <c r="AT138" s="403" t="s">
        <v>145</v>
      </c>
      <c r="AU138" s="403" t="s">
        <v>84</v>
      </c>
      <c r="AV138" s="396" t="s">
        <v>84</v>
      </c>
      <c r="AW138" s="396" t="s">
        <v>39</v>
      </c>
      <c r="AX138" s="396" t="s">
        <v>24</v>
      </c>
      <c r="AY138" s="403" t="s">
        <v>136</v>
      </c>
    </row>
    <row r="139" spans="2:65" s="389" customFormat="1" ht="22.5" customHeight="1">
      <c r="B139" s="243"/>
      <c r="C139" s="316" t="s">
        <v>211</v>
      </c>
      <c r="D139" s="316" t="s">
        <v>162</v>
      </c>
      <c r="E139" s="317" t="s">
        <v>212</v>
      </c>
      <c r="F139" s="318" t="s">
        <v>213</v>
      </c>
      <c r="G139" s="319" t="s">
        <v>142</v>
      </c>
      <c r="H139" s="320">
        <v>571.505</v>
      </c>
      <c r="I139" s="10"/>
      <c r="J139" s="321">
        <f>ROUND(I139*H139,2)</f>
        <v>0</v>
      </c>
      <c r="K139" s="318" t="s">
        <v>143</v>
      </c>
      <c r="L139" s="465"/>
      <c r="M139" s="466" t="s">
        <v>5</v>
      </c>
      <c r="N139" s="467" t="s">
        <v>46</v>
      </c>
      <c r="O139" s="475"/>
      <c r="P139" s="393">
        <f>O139*H139</f>
        <v>0</v>
      </c>
      <c r="Q139" s="393">
        <v>3E-05</v>
      </c>
      <c r="R139" s="393">
        <f>Q139*H139</f>
        <v>0.01714515</v>
      </c>
      <c r="S139" s="393">
        <v>0</v>
      </c>
      <c r="T139" s="302">
        <f>S139*H139</f>
        <v>0</v>
      </c>
      <c r="AR139" s="394" t="s">
        <v>165</v>
      </c>
      <c r="AT139" s="394" t="s">
        <v>162</v>
      </c>
      <c r="AU139" s="394" t="s">
        <v>84</v>
      </c>
      <c r="AY139" s="394" t="s">
        <v>136</v>
      </c>
      <c r="BE139" s="395">
        <f>IF(N139="základní",J139,0)</f>
        <v>0</v>
      </c>
      <c r="BF139" s="395">
        <f>IF(N139="snížená",J139,0)</f>
        <v>0</v>
      </c>
      <c r="BG139" s="395">
        <f>IF(N139="zákl. přenesená",J139,0)</f>
        <v>0</v>
      </c>
      <c r="BH139" s="395">
        <f>IF(N139="sníž. přenesená",J139,0)</f>
        <v>0</v>
      </c>
      <c r="BI139" s="395">
        <f>IF(N139="nulová",J139,0)</f>
        <v>0</v>
      </c>
      <c r="BJ139" s="394" t="s">
        <v>24</v>
      </c>
      <c r="BK139" s="395">
        <f>ROUND(I139*H139,2)</f>
        <v>0</v>
      </c>
      <c r="BL139" s="394" t="s">
        <v>137</v>
      </c>
      <c r="BM139" s="394" t="s">
        <v>214</v>
      </c>
    </row>
    <row r="140" spans="2:51" s="396" customFormat="1" ht="13.5">
      <c r="B140" s="303"/>
      <c r="C140" s="304"/>
      <c r="D140" s="397" t="s">
        <v>145</v>
      </c>
      <c r="E140" s="304"/>
      <c r="F140" s="399" t="s">
        <v>215</v>
      </c>
      <c r="G140" s="304"/>
      <c r="H140" s="400">
        <v>571.505</v>
      </c>
      <c r="I140" s="8"/>
      <c r="J140" s="304"/>
      <c r="K140" s="304"/>
      <c r="L140" s="401"/>
      <c r="M140" s="309"/>
      <c r="N140" s="402"/>
      <c r="O140" s="402"/>
      <c r="P140" s="402"/>
      <c r="Q140" s="402"/>
      <c r="R140" s="402"/>
      <c r="S140" s="402"/>
      <c r="T140" s="310"/>
      <c r="AT140" s="403" t="s">
        <v>145</v>
      </c>
      <c r="AU140" s="403" t="s">
        <v>84</v>
      </c>
      <c r="AV140" s="396" t="s">
        <v>84</v>
      </c>
      <c r="AW140" s="396" t="s">
        <v>6</v>
      </c>
      <c r="AX140" s="396" t="s">
        <v>24</v>
      </c>
      <c r="AY140" s="403" t="s">
        <v>136</v>
      </c>
    </row>
    <row r="141" spans="2:65" s="389" customFormat="1" ht="31.5" customHeight="1">
      <c r="B141" s="243"/>
      <c r="C141" s="296" t="s">
        <v>11</v>
      </c>
      <c r="D141" s="296" t="s">
        <v>139</v>
      </c>
      <c r="E141" s="297" t="s">
        <v>216</v>
      </c>
      <c r="F141" s="298" t="s">
        <v>217</v>
      </c>
      <c r="G141" s="299" t="s">
        <v>151</v>
      </c>
      <c r="H141" s="300">
        <v>1574.066</v>
      </c>
      <c r="I141" s="7"/>
      <c r="J141" s="301">
        <f>ROUND(I141*H141,2)</f>
        <v>0</v>
      </c>
      <c r="K141" s="298" t="s">
        <v>143</v>
      </c>
      <c r="L141" s="390"/>
      <c r="M141" s="391" t="s">
        <v>5</v>
      </c>
      <c r="N141" s="392" t="s">
        <v>46</v>
      </c>
      <c r="O141" s="475"/>
      <c r="P141" s="393">
        <f>O141*H141</f>
        <v>0</v>
      </c>
      <c r="Q141" s="393">
        <v>0.01146</v>
      </c>
      <c r="R141" s="393">
        <f>Q141*H141</f>
        <v>18.03879636</v>
      </c>
      <c r="S141" s="393">
        <v>0</v>
      </c>
      <c r="T141" s="302">
        <f>S141*H141</f>
        <v>0</v>
      </c>
      <c r="AR141" s="394" t="s">
        <v>137</v>
      </c>
      <c r="AT141" s="394" t="s">
        <v>139</v>
      </c>
      <c r="AU141" s="394" t="s">
        <v>84</v>
      </c>
      <c r="AY141" s="394" t="s">
        <v>136</v>
      </c>
      <c r="BE141" s="395">
        <f>IF(N141="základní",J141,0)</f>
        <v>0</v>
      </c>
      <c r="BF141" s="395">
        <f>IF(N141="snížená",J141,0)</f>
        <v>0</v>
      </c>
      <c r="BG141" s="395">
        <f>IF(N141="zákl. přenesená",J141,0)</f>
        <v>0</v>
      </c>
      <c r="BH141" s="395">
        <f>IF(N141="sníž. přenesená",J141,0)</f>
        <v>0</v>
      </c>
      <c r="BI141" s="395">
        <f>IF(N141="nulová",J141,0)</f>
        <v>0</v>
      </c>
      <c r="BJ141" s="394" t="s">
        <v>24</v>
      </c>
      <c r="BK141" s="395">
        <f>ROUND(I141*H141,2)</f>
        <v>0</v>
      </c>
      <c r="BL141" s="394" t="s">
        <v>137</v>
      </c>
      <c r="BM141" s="394" t="s">
        <v>218</v>
      </c>
    </row>
    <row r="142" spans="2:65" s="389" customFormat="1" ht="31.5" customHeight="1">
      <c r="B142" s="243"/>
      <c r="C142" s="296" t="s">
        <v>219</v>
      </c>
      <c r="D142" s="296" t="s">
        <v>139</v>
      </c>
      <c r="E142" s="297" t="s">
        <v>220</v>
      </c>
      <c r="F142" s="298" t="s">
        <v>221</v>
      </c>
      <c r="G142" s="299" t="s">
        <v>151</v>
      </c>
      <c r="H142" s="300">
        <v>64.504</v>
      </c>
      <c r="I142" s="7"/>
      <c r="J142" s="301">
        <f>ROUND(I142*H142,2)</f>
        <v>0</v>
      </c>
      <c r="K142" s="298" t="s">
        <v>143</v>
      </c>
      <c r="L142" s="390"/>
      <c r="M142" s="391" t="s">
        <v>5</v>
      </c>
      <c r="N142" s="392" t="s">
        <v>46</v>
      </c>
      <c r="O142" s="475"/>
      <c r="P142" s="393">
        <f>O142*H142</f>
        <v>0</v>
      </c>
      <c r="Q142" s="393">
        <v>0.00628</v>
      </c>
      <c r="R142" s="393">
        <f>Q142*H142</f>
        <v>0.40508512</v>
      </c>
      <c r="S142" s="393">
        <v>0</v>
      </c>
      <c r="T142" s="302">
        <f>S142*H142</f>
        <v>0</v>
      </c>
      <c r="AR142" s="394" t="s">
        <v>137</v>
      </c>
      <c r="AT142" s="394" t="s">
        <v>139</v>
      </c>
      <c r="AU142" s="394" t="s">
        <v>84</v>
      </c>
      <c r="AY142" s="394" t="s">
        <v>136</v>
      </c>
      <c r="BE142" s="395">
        <f>IF(N142="základní",J142,0)</f>
        <v>0</v>
      </c>
      <c r="BF142" s="395">
        <f>IF(N142="snížená",J142,0)</f>
        <v>0</v>
      </c>
      <c r="BG142" s="395">
        <f>IF(N142="zákl. přenesená",J142,0)</f>
        <v>0</v>
      </c>
      <c r="BH142" s="395">
        <f>IF(N142="sníž. přenesená",J142,0)</f>
        <v>0</v>
      </c>
      <c r="BI142" s="395">
        <f>IF(N142="nulová",J142,0)</f>
        <v>0</v>
      </c>
      <c r="BJ142" s="394" t="s">
        <v>24</v>
      </c>
      <c r="BK142" s="395">
        <f>ROUND(I142*H142,2)</f>
        <v>0</v>
      </c>
      <c r="BL142" s="394" t="s">
        <v>137</v>
      </c>
      <c r="BM142" s="394" t="s">
        <v>222</v>
      </c>
    </row>
    <row r="143" spans="2:65" s="389" customFormat="1" ht="22.5" customHeight="1">
      <c r="B143" s="243"/>
      <c r="C143" s="296" t="s">
        <v>223</v>
      </c>
      <c r="D143" s="296" t="s">
        <v>139</v>
      </c>
      <c r="E143" s="297" t="s">
        <v>224</v>
      </c>
      <c r="F143" s="298" t="s">
        <v>225</v>
      </c>
      <c r="G143" s="299" t="s">
        <v>151</v>
      </c>
      <c r="H143" s="300">
        <v>1232.326</v>
      </c>
      <c r="I143" s="7"/>
      <c r="J143" s="301">
        <f>ROUND(I143*H143,2)</f>
        <v>0</v>
      </c>
      <c r="K143" s="298" t="s">
        <v>143</v>
      </c>
      <c r="L143" s="390"/>
      <c r="M143" s="391" t="s">
        <v>5</v>
      </c>
      <c r="N143" s="392" t="s">
        <v>46</v>
      </c>
      <c r="O143" s="475"/>
      <c r="P143" s="393">
        <f>O143*H143</f>
        <v>0</v>
      </c>
      <c r="Q143" s="393">
        <v>0.00348</v>
      </c>
      <c r="R143" s="393">
        <f>Q143*H143</f>
        <v>4.28849448</v>
      </c>
      <c r="S143" s="393">
        <v>0</v>
      </c>
      <c r="T143" s="302">
        <f>S143*H143</f>
        <v>0</v>
      </c>
      <c r="AR143" s="394" t="s">
        <v>137</v>
      </c>
      <c r="AT143" s="394" t="s">
        <v>139</v>
      </c>
      <c r="AU143" s="394" t="s">
        <v>84</v>
      </c>
      <c r="AY143" s="394" t="s">
        <v>136</v>
      </c>
      <c r="BE143" s="395">
        <f>IF(N143="základní",J143,0)</f>
        <v>0</v>
      </c>
      <c r="BF143" s="395">
        <f>IF(N143="snížená",J143,0)</f>
        <v>0</v>
      </c>
      <c r="BG143" s="395">
        <f>IF(N143="zákl. přenesená",J143,0)</f>
        <v>0</v>
      </c>
      <c r="BH143" s="395">
        <f>IF(N143="sníž. přenesená",J143,0)</f>
        <v>0</v>
      </c>
      <c r="BI143" s="395">
        <f>IF(N143="nulová",J143,0)</f>
        <v>0</v>
      </c>
      <c r="BJ143" s="394" t="s">
        <v>24</v>
      </c>
      <c r="BK143" s="395">
        <f>ROUND(I143*H143,2)</f>
        <v>0</v>
      </c>
      <c r="BL143" s="394" t="s">
        <v>137</v>
      </c>
      <c r="BM143" s="394" t="s">
        <v>226</v>
      </c>
    </row>
    <row r="144" spans="2:65" s="389" customFormat="1" ht="31.5" customHeight="1">
      <c r="B144" s="243"/>
      <c r="C144" s="296" t="s">
        <v>227</v>
      </c>
      <c r="D144" s="296" t="s">
        <v>139</v>
      </c>
      <c r="E144" s="297" t="s">
        <v>228</v>
      </c>
      <c r="F144" s="298" t="s">
        <v>229</v>
      </c>
      <c r="G144" s="299" t="s">
        <v>151</v>
      </c>
      <c r="H144" s="300">
        <v>91.353</v>
      </c>
      <c r="I144" s="7"/>
      <c r="J144" s="301">
        <f>ROUND(I144*H144,2)</f>
        <v>0</v>
      </c>
      <c r="K144" s="298" t="s">
        <v>143</v>
      </c>
      <c r="L144" s="390"/>
      <c r="M144" s="391" t="s">
        <v>5</v>
      </c>
      <c r="N144" s="392" t="s">
        <v>46</v>
      </c>
      <c r="O144" s="475"/>
      <c r="P144" s="393">
        <f>O144*H144</f>
        <v>0</v>
      </c>
      <c r="Q144" s="393">
        <v>0.00348</v>
      </c>
      <c r="R144" s="393">
        <f>Q144*H144</f>
        <v>0.31790843999999996</v>
      </c>
      <c r="S144" s="393">
        <v>0</v>
      </c>
      <c r="T144" s="302">
        <f>S144*H144</f>
        <v>0</v>
      </c>
      <c r="AR144" s="394" t="s">
        <v>137</v>
      </c>
      <c r="AT144" s="394" t="s">
        <v>139</v>
      </c>
      <c r="AU144" s="394" t="s">
        <v>84</v>
      </c>
      <c r="AY144" s="394" t="s">
        <v>136</v>
      </c>
      <c r="BE144" s="395">
        <f>IF(N144="základní",J144,0)</f>
        <v>0</v>
      </c>
      <c r="BF144" s="395">
        <f>IF(N144="snížená",J144,0)</f>
        <v>0</v>
      </c>
      <c r="BG144" s="395">
        <f>IF(N144="zákl. přenesená",J144,0)</f>
        <v>0</v>
      </c>
      <c r="BH144" s="395">
        <f>IF(N144="sníž. přenesená",J144,0)</f>
        <v>0</v>
      </c>
      <c r="BI144" s="395">
        <f>IF(N144="nulová",J144,0)</f>
        <v>0</v>
      </c>
      <c r="BJ144" s="394" t="s">
        <v>24</v>
      </c>
      <c r="BK144" s="395">
        <f>ROUND(I144*H144,2)</f>
        <v>0</v>
      </c>
      <c r="BL144" s="394" t="s">
        <v>137</v>
      </c>
      <c r="BM144" s="394" t="s">
        <v>230</v>
      </c>
    </row>
    <row r="145" spans="2:65" s="389" customFormat="1" ht="22.5" customHeight="1">
      <c r="B145" s="243"/>
      <c r="C145" s="296" t="s">
        <v>231</v>
      </c>
      <c r="D145" s="296" t="s">
        <v>139</v>
      </c>
      <c r="E145" s="297" t="s">
        <v>232</v>
      </c>
      <c r="F145" s="298" t="s">
        <v>233</v>
      </c>
      <c r="G145" s="299" t="s">
        <v>151</v>
      </c>
      <c r="H145" s="300">
        <v>276.684</v>
      </c>
      <c r="I145" s="7"/>
      <c r="J145" s="301">
        <f>ROUND(I145*H145,2)</f>
        <v>0</v>
      </c>
      <c r="K145" s="298" t="s">
        <v>143</v>
      </c>
      <c r="L145" s="390"/>
      <c r="M145" s="391" t="s">
        <v>5</v>
      </c>
      <c r="N145" s="392" t="s">
        <v>46</v>
      </c>
      <c r="O145" s="475"/>
      <c r="P145" s="393">
        <f>O145*H145</f>
        <v>0</v>
      </c>
      <c r="Q145" s="393">
        <v>0.00012</v>
      </c>
      <c r="R145" s="393">
        <f>Q145*H145</f>
        <v>0.03320208</v>
      </c>
      <c r="S145" s="393">
        <v>0</v>
      </c>
      <c r="T145" s="302">
        <f>S145*H145</f>
        <v>0</v>
      </c>
      <c r="AR145" s="394" t="s">
        <v>137</v>
      </c>
      <c r="AT145" s="394" t="s">
        <v>139</v>
      </c>
      <c r="AU145" s="394" t="s">
        <v>84</v>
      </c>
      <c r="AY145" s="394" t="s">
        <v>136</v>
      </c>
      <c r="BE145" s="395">
        <f>IF(N145="základní",J145,0)</f>
        <v>0</v>
      </c>
      <c r="BF145" s="395">
        <f>IF(N145="snížená",J145,0)</f>
        <v>0</v>
      </c>
      <c r="BG145" s="395">
        <f>IF(N145="zákl. přenesená",J145,0)</f>
        <v>0</v>
      </c>
      <c r="BH145" s="395">
        <f>IF(N145="sníž. přenesená",J145,0)</f>
        <v>0</v>
      </c>
      <c r="BI145" s="395">
        <f>IF(N145="nulová",J145,0)</f>
        <v>0</v>
      </c>
      <c r="BJ145" s="394" t="s">
        <v>24</v>
      </c>
      <c r="BK145" s="395">
        <f>ROUND(I145*H145,2)</f>
        <v>0</v>
      </c>
      <c r="BL145" s="394" t="s">
        <v>137</v>
      </c>
      <c r="BM145" s="394" t="s">
        <v>234</v>
      </c>
    </row>
    <row r="146" spans="2:51" s="396" customFormat="1" ht="13.5">
      <c r="B146" s="303"/>
      <c r="C146" s="304"/>
      <c r="D146" s="397" t="s">
        <v>145</v>
      </c>
      <c r="E146" s="398" t="s">
        <v>5</v>
      </c>
      <c r="F146" s="399" t="s">
        <v>235</v>
      </c>
      <c r="G146" s="304"/>
      <c r="H146" s="400">
        <v>276.684</v>
      </c>
      <c r="I146" s="8"/>
      <c r="J146" s="304"/>
      <c r="K146" s="304"/>
      <c r="L146" s="401"/>
      <c r="M146" s="309"/>
      <c r="N146" s="402"/>
      <c r="O146" s="402"/>
      <c r="P146" s="402"/>
      <c r="Q146" s="402"/>
      <c r="R146" s="402"/>
      <c r="S146" s="402"/>
      <c r="T146" s="310"/>
      <c r="AT146" s="403" t="s">
        <v>145</v>
      </c>
      <c r="AU146" s="403" t="s">
        <v>84</v>
      </c>
      <c r="AV146" s="396" t="s">
        <v>84</v>
      </c>
      <c r="AW146" s="396" t="s">
        <v>39</v>
      </c>
      <c r="AX146" s="396" t="s">
        <v>24</v>
      </c>
      <c r="AY146" s="403" t="s">
        <v>136</v>
      </c>
    </row>
    <row r="147" spans="2:65" s="389" customFormat="1" ht="22.5" customHeight="1">
      <c r="B147" s="243"/>
      <c r="C147" s="296" t="s">
        <v>236</v>
      </c>
      <c r="D147" s="296" t="s">
        <v>139</v>
      </c>
      <c r="E147" s="297" t="s">
        <v>237</v>
      </c>
      <c r="F147" s="298" t="s">
        <v>238</v>
      </c>
      <c r="G147" s="299" t="s">
        <v>151</v>
      </c>
      <c r="H147" s="300">
        <v>1232.326</v>
      </c>
      <c r="I147" s="7"/>
      <c r="J147" s="301">
        <f>ROUND(I147*H147,2)</f>
        <v>0</v>
      </c>
      <c r="K147" s="298" t="s">
        <v>143</v>
      </c>
      <c r="L147" s="390"/>
      <c r="M147" s="391" t="s">
        <v>5</v>
      </c>
      <c r="N147" s="392" t="s">
        <v>46</v>
      </c>
      <c r="O147" s="475"/>
      <c r="P147" s="393">
        <f>O147*H147</f>
        <v>0</v>
      </c>
      <c r="Q147" s="393">
        <v>0</v>
      </c>
      <c r="R147" s="393">
        <f>Q147*H147</f>
        <v>0</v>
      </c>
      <c r="S147" s="393">
        <v>0</v>
      </c>
      <c r="T147" s="302">
        <f>S147*H147</f>
        <v>0</v>
      </c>
      <c r="AR147" s="394" t="s">
        <v>137</v>
      </c>
      <c r="AT147" s="394" t="s">
        <v>139</v>
      </c>
      <c r="AU147" s="394" t="s">
        <v>84</v>
      </c>
      <c r="AY147" s="394" t="s">
        <v>136</v>
      </c>
      <c r="BE147" s="395">
        <f>IF(N147="základní",J147,0)</f>
        <v>0</v>
      </c>
      <c r="BF147" s="395">
        <f>IF(N147="snížená",J147,0)</f>
        <v>0</v>
      </c>
      <c r="BG147" s="395">
        <f>IF(N147="zákl. přenesená",J147,0)</f>
        <v>0</v>
      </c>
      <c r="BH147" s="395">
        <f>IF(N147="sníž. přenesená",J147,0)</f>
        <v>0</v>
      </c>
      <c r="BI147" s="395">
        <f>IF(N147="nulová",J147,0)</f>
        <v>0</v>
      </c>
      <c r="BJ147" s="394" t="s">
        <v>24</v>
      </c>
      <c r="BK147" s="395">
        <f>ROUND(I147*H147,2)</f>
        <v>0</v>
      </c>
      <c r="BL147" s="394" t="s">
        <v>137</v>
      </c>
      <c r="BM147" s="394" t="s">
        <v>239</v>
      </c>
    </row>
    <row r="148" spans="2:63" s="453" customFormat="1" ht="29.85" customHeight="1">
      <c r="B148" s="289"/>
      <c r="C148" s="290"/>
      <c r="D148" s="384" t="s">
        <v>74</v>
      </c>
      <c r="E148" s="385" t="s">
        <v>188</v>
      </c>
      <c r="F148" s="385" t="s">
        <v>240</v>
      </c>
      <c r="G148" s="290"/>
      <c r="H148" s="290"/>
      <c r="I148" s="6"/>
      <c r="J148" s="386">
        <f>BK148</f>
        <v>0</v>
      </c>
      <c r="K148" s="290"/>
      <c r="L148" s="454"/>
      <c r="M148" s="294"/>
      <c r="N148" s="387"/>
      <c r="O148" s="387"/>
      <c r="P148" s="388">
        <f>SUM(P149:P180)</f>
        <v>0</v>
      </c>
      <c r="Q148" s="387"/>
      <c r="R148" s="388">
        <f>SUM(R149:R180)</f>
        <v>0</v>
      </c>
      <c r="S148" s="387"/>
      <c r="T148" s="295">
        <f>SUM(T149:T180)</f>
        <v>48.210362</v>
      </c>
      <c r="AR148" s="455" t="s">
        <v>24</v>
      </c>
      <c r="AT148" s="456" t="s">
        <v>74</v>
      </c>
      <c r="AU148" s="456" t="s">
        <v>24</v>
      </c>
      <c r="AY148" s="455" t="s">
        <v>136</v>
      </c>
      <c r="BK148" s="457">
        <f>SUM(BK149:BK180)</f>
        <v>0</v>
      </c>
    </row>
    <row r="149" spans="2:65" s="389" customFormat="1" ht="31.5" customHeight="1">
      <c r="B149" s="243"/>
      <c r="C149" s="296" t="s">
        <v>10</v>
      </c>
      <c r="D149" s="296" t="s">
        <v>139</v>
      </c>
      <c r="E149" s="297" t="s">
        <v>241</v>
      </c>
      <c r="F149" s="298" t="s">
        <v>242</v>
      </c>
      <c r="G149" s="299" t="s">
        <v>151</v>
      </c>
      <c r="H149" s="300">
        <v>2769.847</v>
      </c>
      <c r="I149" s="7"/>
      <c r="J149" s="301">
        <f>ROUND(I149*H149,2)</f>
        <v>0</v>
      </c>
      <c r="K149" s="298" t="s">
        <v>143</v>
      </c>
      <c r="L149" s="390"/>
      <c r="M149" s="391" t="s">
        <v>5</v>
      </c>
      <c r="N149" s="392" t="s">
        <v>46</v>
      </c>
      <c r="O149" s="475"/>
      <c r="P149" s="393">
        <f>O149*H149</f>
        <v>0</v>
      </c>
      <c r="Q149" s="393">
        <v>0</v>
      </c>
      <c r="R149" s="393">
        <f>Q149*H149</f>
        <v>0</v>
      </c>
      <c r="S149" s="393">
        <v>0</v>
      </c>
      <c r="T149" s="302">
        <f>S149*H149</f>
        <v>0</v>
      </c>
      <c r="AR149" s="394" t="s">
        <v>137</v>
      </c>
      <c r="AT149" s="394" t="s">
        <v>139</v>
      </c>
      <c r="AU149" s="394" t="s">
        <v>84</v>
      </c>
      <c r="AY149" s="394" t="s">
        <v>136</v>
      </c>
      <c r="BE149" s="395">
        <f>IF(N149="základní",J149,0)</f>
        <v>0</v>
      </c>
      <c r="BF149" s="395">
        <f>IF(N149="snížená",J149,0)</f>
        <v>0</v>
      </c>
      <c r="BG149" s="395">
        <f>IF(N149="zákl. přenesená",J149,0)</f>
        <v>0</v>
      </c>
      <c r="BH149" s="395">
        <f>IF(N149="sníž. přenesená",J149,0)</f>
        <v>0</v>
      </c>
      <c r="BI149" s="395">
        <f>IF(N149="nulová",J149,0)</f>
        <v>0</v>
      </c>
      <c r="BJ149" s="394" t="s">
        <v>24</v>
      </c>
      <c r="BK149" s="395">
        <f>ROUND(I149*H149,2)</f>
        <v>0</v>
      </c>
      <c r="BL149" s="394" t="s">
        <v>137</v>
      </c>
      <c r="BM149" s="394" t="s">
        <v>243</v>
      </c>
    </row>
    <row r="150" spans="2:51" s="396" customFormat="1" ht="13.5">
      <c r="B150" s="303"/>
      <c r="C150" s="304"/>
      <c r="D150" s="397" t="s">
        <v>145</v>
      </c>
      <c r="E150" s="398" t="s">
        <v>5</v>
      </c>
      <c r="F150" s="399" t="s">
        <v>244</v>
      </c>
      <c r="G150" s="304"/>
      <c r="H150" s="400">
        <v>2769.847</v>
      </c>
      <c r="I150" s="8"/>
      <c r="J150" s="304"/>
      <c r="K150" s="304"/>
      <c r="L150" s="401"/>
      <c r="M150" s="309"/>
      <c r="N150" s="402"/>
      <c r="O150" s="402"/>
      <c r="P150" s="402"/>
      <c r="Q150" s="402"/>
      <c r="R150" s="402"/>
      <c r="S150" s="402"/>
      <c r="T150" s="310"/>
      <c r="AT150" s="403" t="s">
        <v>145</v>
      </c>
      <c r="AU150" s="403" t="s">
        <v>84</v>
      </c>
      <c r="AV150" s="396" t="s">
        <v>84</v>
      </c>
      <c r="AW150" s="396" t="s">
        <v>39</v>
      </c>
      <c r="AX150" s="396" t="s">
        <v>24</v>
      </c>
      <c r="AY150" s="403" t="s">
        <v>136</v>
      </c>
    </row>
    <row r="151" spans="2:65" s="389" customFormat="1" ht="31.5" customHeight="1">
      <c r="B151" s="243"/>
      <c r="C151" s="296" t="s">
        <v>245</v>
      </c>
      <c r="D151" s="296" t="s">
        <v>139</v>
      </c>
      <c r="E151" s="297" t="s">
        <v>246</v>
      </c>
      <c r="F151" s="298" t="s">
        <v>247</v>
      </c>
      <c r="G151" s="299" t="s">
        <v>151</v>
      </c>
      <c r="H151" s="300">
        <v>166190.82</v>
      </c>
      <c r="I151" s="7"/>
      <c r="J151" s="301">
        <f>ROUND(I151*H151,2)</f>
        <v>0</v>
      </c>
      <c r="K151" s="298" t="s">
        <v>143</v>
      </c>
      <c r="L151" s="390"/>
      <c r="M151" s="391" t="s">
        <v>5</v>
      </c>
      <c r="N151" s="392" t="s">
        <v>46</v>
      </c>
      <c r="O151" s="475"/>
      <c r="P151" s="393">
        <f>O151*H151</f>
        <v>0</v>
      </c>
      <c r="Q151" s="393">
        <v>0</v>
      </c>
      <c r="R151" s="393">
        <f>Q151*H151</f>
        <v>0</v>
      </c>
      <c r="S151" s="393">
        <v>0</v>
      </c>
      <c r="T151" s="302">
        <f>S151*H151</f>
        <v>0</v>
      </c>
      <c r="AR151" s="394" t="s">
        <v>137</v>
      </c>
      <c r="AT151" s="394" t="s">
        <v>139</v>
      </c>
      <c r="AU151" s="394" t="s">
        <v>84</v>
      </c>
      <c r="AY151" s="394" t="s">
        <v>136</v>
      </c>
      <c r="BE151" s="395">
        <f>IF(N151="základní",J151,0)</f>
        <v>0</v>
      </c>
      <c r="BF151" s="395">
        <f>IF(N151="snížená",J151,0)</f>
        <v>0</v>
      </c>
      <c r="BG151" s="395">
        <f>IF(N151="zákl. přenesená",J151,0)</f>
        <v>0</v>
      </c>
      <c r="BH151" s="395">
        <f>IF(N151="sníž. přenesená",J151,0)</f>
        <v>0</v>
      </c>
      <c r="BI151" s="395">
        <f>IF(N151="nulová",J151,0)</f>
        <v>0</v>
      </c>
      <c r="BJ151" s="394" t="s">
        <v>24</v>
      </c>
      <c r="BK151" s="395">
        <f>ROUND(I151*H151,2)</f>
        <v>0</v>
      </c>
      <c r="BL151" s="394" t="s">
        <v>137</v>
      </c>
      <c r="BM151" s="394" t="s">
        <v>248</v>
      </c>
    </row>
    <row r="152" spans="2:51" s="396" customFormat="1" ht="13.5">
      <c r="B152" s="303"/>
      <c r="C152" s="304"/>
      <c r="D152" s="397" t="s">
        <v>145</v>
      </c>
      <c r="E152" s="398" t="s">
        <v>5</v>
      </c>
      <c r="F152" s="399" t="s">
        <v>249</v>
      </c>
      <c r="G152" s="304"/>
      <c r="H152" s="400">
        <v>166190.82</v>
      </c>
      <c r="I152" s="8"/>
      <c r="J152" s="304"/>
      <c r="K152" s="304"/>
      <c r="L152" s="401"/>
      <c r="M152" s="309"/>
      <c r="N152" s="402"/>
      <c r="O152" s="402"/>
      <c r="P152" s="402"/>
      <c r="Q152" s="402"/>
      <c r="R152" s="402"/>
      <c r="S152" s="402"/>
      <c r="T152" s="310"/>
      <c r="AT152" s="403" t="s">
        <v>145</v>
      </c>
      <c r="AU152" s="403" t="s">
        <v>84</v>
      </c>
      <c r="AV152" s="396" t="s">
        <v>84</v>
      </c>
      <c r="AW152" s="396" t="s">
        <v>39</v>
      </c>
      <c r="AX152" s="396" t="s">
        <v>24</v>
      </c>
      <c r="AY152" s="403" t="s">
        <v>136</v>
      </c>
    </row>
    <row r="153" spans="2:65" s="389" customFormat="1" ht="31.5" customHeight="1">
      <c r="B153" s="243"/>
      <c r="C153" s="296" t="s">
        <v>250</v>
      </c>
      <c r="D153" s="296" t="s">
        <v>139</v>
      </c>
      <c r="E153" s="297" t="s">
        <v>251</v>
      </c>
      <c r="F153" s="298" t="s">
        <v>252</v>
      </c>
      <c r="G153" s="299" t="s">
        <v>151</v>
      </c>
      <c r="H153" s="300">
        <v>2769.847</v>
      </c>
      <c r="I153" s="7"/>
      <c r="J153" s="301">
        <f>ROUND(I153*H153,2)</f>
        <v>0</v>
      </c>
      <c r="K153" s="298" t="s">
        <v>143</v>
      </c>
      <c r="L153" s="390"/>
      <c r="M153" s="391" t="s">
        <v>5</v>
      </c>
      <c r="N153" s="392" t="s">
        <v>46</v>
      </c>
      <c r="O153" s="475"/>
      <c r="P153" s="393">
        <f>O153*H153</f>
        <v>0</v>
      </c>
      <c r="Q153" s="393">
        <v>0</v>
      </c>
      <c r="R153" s="393">
        <f>Q153*H153</f>
        <v>0</v>
      </c>
      <c r="S153" s="393">
        <v>0</v>
      </c>
      <c r="T153" s="302">
        <f>S153*H153</f>
        <v>0</v>
      </c>
      <c r="AR153" s="394" t="s">
        <v>137</v>
      </c>
      <c r="AT153" s="394" t="s">
        <v>139</v>
      </c>
      <c r="AU153" s="394" t="s">
        <v>84</v>
      </c>
      <c r="AY153" s="394" t="s">
        <v>136</v>
      </c>
      <c r="BE153" s="395">
        <f>IF(N153="základní",J153,0)</f>
        <v>0</v>
      </c>
      <c r="BF153" s="395">
        <f>IF(N153="snížená",J153,0)</f>
        <v>0</v>
      </c>
      <c r="BG153" s="395">
        <f>IF(N153="zákl. přenesená",J153,0)</f>
        <v>0</v>
      </c>
      <c r="BH153" s="395">
        <f>IF(N153="sníž. přenesená",J153,0)</f>
        <v>0</v>
      </c>
      <c r="BI153" s="395">
        <f>IF(N153="nulová",J153,0)</f>
        <v>0</v>
      </c>
      <c r="BJ153" s="394" t="s">
        <v>24</v>
      </c>
      <c r="BK153" s="395">
        <f>ROUND(I153*H153,2)</f>
        <v>0</v>
      </c>
      <c r="BL153" s="394" t="s">
        <v>137</v>
      </c>
      <c r="BM153" s="394" t="s">
        <v>253</v>
      </c>
    </row>
    <row r="154" spans="2:51" s="396" customFormat="1" ht="13.5">
      <c r="B154" s="303"/>
      <c r="C154" s="304"/>
      <c r="D154" s="397" t="s">
        <v>145</v>
      </c>
      <c r="E154" s="398" t="s">
        <v>5</v>
      </c>
      <c r="F154" s="399" t="s">
        <v>254</v>
      </c>
      <c r="G154" s="304"/>
      <c r="H154" s="400">
        <v>2769.847</v>
      </c>
      <c r="I154" s="8"/>
      <c r="J154" s="304"/>
      <c r="K154" s="304"/>
      <c r="L154" s="401"/>
      <c r="M154" s="309"/>
      <c r="N154" s="402"/>
      <c r="O154" s="402"/>
      <c r="P154" s="402"/>
      <c r="Q154" s="402"/>
      <c r="R154" s="402"/>
      <c r="S154" s="402"/>
      <c r="T154" s="310"/>
      <c r="AT154" s="403" t="s">
        <v>145</v>
      </c>
      <c r="AU154" s="403" t="s">
        <v>84</v>
      </c>
      <c r="AV154" s="396" t="s">
        <v>84</v>
      </c>
      <c r="AW154" s="396" t="s">
        <v>39</v>
      </c>
      <c r="AX154" s="396" t="s">
        <v>24</v>
      </c>
      <c r="AY154" s="403" t="s">
        <v>136</v>
      </c>
    </row>
    <row r="155" spans="2:65" s="389" customFormat="1" ht="22.5" customHeight="1">
      <c r="B155" s="243"/>
      <c r="C155" s="296" t="s">
        <v>255</v>
      </c>
      <c r="D155" s="296" t="s">
        <v>139</v>
      </c>
      <c r="E155" s="297" t="s">
        <v>256</v>
      </c>
      <c r="F155" s="298" t="s">
        <v>257</v>
      </c>
      <c r="G155" s="299" t="s">
        <v>151</v>
      </c>
      <c r="H155" s="300">
        <v>1802.427</v>
      </c>
      <c r="I155" s="7"/>
      <c r="J155" s="301">
        <f>ROUND(I155*H155,2)</f>
        <v>0</v>
      </c>
      <c r="K155" s="298" t="s">
        <v>143</v>
      </c>
      <c r="L155" s="390"/>
      <c r="M155" s="391" t="s">
        <v>5</v>
      </c>
      <c r="N155" s="392" t="s">
        <v>46</v>
      </c>
      <c r="O155" s="475"/>
      <c r="P155" s="393">
        <f>O155*H155</f>
        <v>0</v>
      </c>
      <c r="Q155" s="393">
        <v>0</v>
      </c>
      <c r="R155" s="393">
        <f>Q155*H155</f>
        <v>0</v>
      </c>
      <c r="S155" s="393">
        <v>0</v>
      </c>
      <c r="T155" s="302">
        <f>S155*H155</f>
        <v>0</v>
      </c>
      <c r="AR155" s="394" t="s">
        <v>137</v>
      </c>
      <c r="AT155" s="394" t="s">
        <v>139</v>
      </c>
      <c r="AU155" s="394" t="s">
        <v>84</v>
      </c>
      <c r="AY155" s="394" t="s">
        <v>136</v>
      </c>
      <c r="BE155" s="395">
        <f>IF(N155="základní",J155,0)</f>
        <v>0</v>
      </c>
      <c r="BF155" s="395">
        <f>IF(N155="snížená",J155,0)</f>
        <v>0</v>
      </c>
      <c r="BG155" s="395">
        <f>IF(N155="zákl. přenesená",J155,0)</f>
        <v>0</v>
      </c>
      <c r="BH155" s="395">
        <f>IF(N155="sníž. přenesená",J155,0)</f>
        <v>0</v>
      </c>
      <c r="BI155" s="395">
        <f>IF(N155="nulová",J155,0)</f>
        <v>0</v>
      </c>
      <c r="BJ155" s="394" t="s">
        <v>24</v>
      </c>
      <c r="BK155" s="395">
        <f>ROUND(I155*H155,2)</f>
        <v>0</v>
      </c>
      <c r="BL155" s="394" t="s">
        <v>137</v>
      </c>
      <c r="BM155" s="394" t="s">
        <v>258</v>
      </c>
    </row>
    <row r="156" spans="2:51" s="396" customFormat="1" ht="13.5">
      <c r="B156" s="303"/>
      <c r="C156" s="304"/>
      <c r="D156" s="397" t="s">
        <v>145</v>
      </c>
      <c r="E156" s="398" t="s">
        <v>5</v>
      </c>
      <c r="F156" s="399" t="s">
        <v>259</v>
      </c>
      <c r="G156" s="304"/>
      <c r="H156" s="400">
        <v>1802.427</v>
      </c>
      <c r="I156" s="8"/>
      <c r="J156" s="304"/>
      <c r="K156" s="304"/>
      <c r="L156" s="401"/>
      <c r="M156" s="309"/>
      <c r="N156" s="402"/>
      <c r="O156" s="402"/>
      <c r="P156" s="402"/>
      <c r="Q156" s="402"/>
      <c r="R156" s="402"/>
      <c r="S156" s="402"/>
      <c r="T156" s="310"/>
      <c r="AT156" s="403" t="s">
        <v>145</v>
      </c>
      <c r="AU156" s="403" t="s">
        <v>84</v>
      </c>
      <c r="AV156" s="396" t="s">
        <v>84</v>
      </c>
      <c r="AW156" s="396" t="s">
        <v>39</v>
      </c>
      <c r="AX156" s="396" t="s">
        <v>24</v>
      </c>
      <c r="AY156" s="403" t="s">
        <v>136</v>
      </c>
    </row>
    <row r="157" spans="2:65" s="389" customFormat="1" ht="22.5" customHeight="1">
      <c r="B157" s="243"/>
      <c r="C157" s="296" t="s">
        <v>260</v>
      </c>
      <c r="D157" s="296" t="s">
        <v>139</v>
      </c>
      <c r="E157" s="297" t="s">
        <v>261</v>
      </c>
      <c r="F157" s="298" t="s">
        <v>262</v>
      </c>
      <c r="G157" s="299" t="s">
        <v>151</v>
      </c>
      <c r="H157" s="300">
        <v>108145.62</v>
      </c>
      <c r="I157" s="7"/>
      <c r="J157" s="301">
        <f>ROUND(I157*H157,2)</f>
        <v>0</v>
      </c>
      <c r="K157" s="298" t="s">
        <v>143</v>
      </c>
      <c r="L157" s="390"/>
      <c r="M157" s="391" t="s">
        <v>5</v>
      </c>
      <c r="N157" s="392" t="s">
        <v>46</v>
      </c>
      <c r="O157" s="475"/>
      <c r="P157" s="393">
        <f>O157*H157</f>
        <v>0</v>
      </c>
      <c r="Q157" s="393">
        <v>0</v>
      </c>
      <c r="R157" s="393">
        <f>Q157*H157</f>
        <v>0</v>
      </c>
      <c r="S157" s="393">
        <v>0</v>
      </c>
      <c r="T157" s="302">
        <f>S157*H157</f>
        <v>0</v>
      </c>
      <c r="AR157" s="394" t="s">
        <v>137</v>
      </c>
      <c r="AT157" s="394" t="s">
        <v>139</v>
      </c>
      <c r="AU157" s="394" t="s">
        <v>84</v>
      </c>
      <c r="AY157" s="394" t="s">
        <v>136</v>
      </c>
      <c r="BE157" s="395">
        <f>IF(N157="základní",J157,0)</f>
        <v>0</v>
      </c>
      <c r="BF157" s="395">
        <f>IF(N157="snížená",J157,0)</f>
        <v>0</v>
      </c>
      <c r="BG157" s="395">
        <f>IF(N157="zákl. přenesená",J157,0)</f>
        <v>0</v>
      </c>
      <c r="BH157" s="395">
        <f>IF(N157="sníž. přenesená",J157,0)</f>
        <v>0</v>
      </c>
      <c r="BI157" s="395">
        <f>IF(N157="nulová",J157,0)</f>
        <v>0</v>
      </c>
      <c r="BJ157" s="394" t="s">
        <v>24</v>
      </c>
      <c r="BK157" s="395">
        <f>ROUND(I157*H157,2)</f>
        <v>0</v>
      </c>
      <c r="BL157" s="394" t="s">
        <v>137</v>
      </c>
      <c r="BM157" s="394" t="s">
        <v>263</v>
      </c>
    </row>
    <row r="158" spans="2:51" s="396" customFormat="1" ht="13.5">
      <c r="B158" s="303"/>
      <c r="C158" s="304"/>
      <c r="D158" s="397" t="s">
        <v>145</v>
      </c>
      <c r="E158" s="398" t="s">
        <v>5</v>
      </c>
      <c r="F158" s="399" t="s">
        <v>264</v>
      </c>
      <c r="G158" s="304"/>
      <c r="H158" s="400">
        <v>108145.62</v>
      </c>
      <c r="I158" s="8"/>
      <c r="J158" s="304"/>
      <c r="K158" s="304"/>
      <c r="L158" s="401"/>
      <c r="M158" s="309"/>
      <c r="N158" s="402"/>
      <c r="O158" s="402"/>
      <c r="P158" s="402"/>
      <c r="Q158" s="402"/>
      <c r="R158" s="402"/>
      <c r="S158" s="402"/>
      <c r="T158" s="310"/>
      <c r="AT158" s="403" t="s">
        <v>145</v>
      </c>
      <c r="AU158" s="403" t="s">
        <v>84</v>
      </c>
      <c r="AV158" s="396" t="s">
        <v>84</v>
      </c>
      <c r="AW158" s="396" t="s">
        <v>39</v>
      </c>
      <c r="AX158" s="396" t="s">
        <v>24</v>
      </c>
      <c r="AY158" s="403" t="s">
        <v>136</v>
      </c>
    </row>
    <row r="159" spans="2:65" s="389" customFormat="1" ht="22.5" customHeight="1">
      <c r="B159" s="243"/>
      <c r="C159" s="296" t="s">
        <v>265</v>
      </c>
      <c r="D159" s="296" t="s">
        <v>139</v>
      </c>
      <c r="E159" s="297" t="s">
        <v>266</v>
      </c>
      <c r="F159" s="298" t="s">
        <v>267</v>
      </c>
      <c r="G159" s="299" t="s">
        <v>151</v>
      </c>
      <c r="H159" s="300">
        <v>1802.427</v>
      </c>
      <c r="I159" s="7"/>
      <c r="J159" s="301">
        <f>ROUND(I159*H159,2)</f>
        <v>0</v>
      </c>
      <c r="K159" s="298" t="s">
        <v>143</v>
      </c>
      <c r="L159" s="390"/>
      <c r="M159" s="391" t="s">
        <v>5</v>
      </c>
      <c r="N159" s="392" t="s">
        <v>46</v>
      </c>
      <c r="O159" s="475"/>
      <c r="P159" s="393">
        <f>O159*H159</f>
        <v>0</v>
      </c>
      <c r="Q159" s="393">
        <v>0</v>
      </c>
      <c r="R159" s="393">
        <f>Q159*H159</f>
        <v>0</v>
      </c>
      <c r="S159" s="393">
        <v>0</v>
      </c>
      <c r="T159" s="302">
        <f>S159*H159</f>
        <v>0</v>
      </c>
      <c r="AR159" s="394" t="s">
        <v>137</v>
      </c>
      <c r="AT159" s="394" t="s">
        <v>139</v>
      </c>
      <c r="AU159" s="394" t="s">
        <v>84</v>
      </c>
      <c r="AY159" s="394" t="s">
        <v>136</v>
      </c>
      <c r="BE159" s="395">
        <f>IF(N159="základní",J159,0)</f>
        <v>0</v>
      </c>
      <c r="BF159" s="395">
        <f>IF(N159="snížená",J159,0)</f>
        <v>0</v>
      </c>
      <c r="BG159" s="395">
        <f>IF(N159="zákl. přenesená",J159,0)</f>
        <v>0</v>
      </c>
      <c r="BH159" s="395">
        <f>IF(N159="sníž. přenesená",J159,0)</f>
        <v>0</v>
      </c>
      <c r="BI159" s="395">
        <f>IF(N159="nulová",J159,0)</f>
        <v>0</v>
      </c>
      <c r="BJ159" s="394" t="s">
        <v>24</v>
      </c>
      <c r="BK159" s="395">
        <f>ROUND(I159*H159,2)</f>
        <v>0</v>
      </c>
      <c r="BL159" s="394" t="s">
        <v>137</v>
      </c>
      <c r="BM159" s="394" t="s">
        <v>268</v>
      </c>
    </row>
    <row r="160" spans="2:65" s="389" customFormat="1" ht="22.5" customHeight="1">
      <c r="B160" s="243"/>
      <c r="C160" s="296" t="s">
        <v>1033</v>
      </c>
      <c r="D160" s="296" t="s">
        <v>139</v>
      </c>
      <c r="E160" s="297" t="s">
        <v>1034</v>
      </c>
      <c r="F160" s="298" t="s">
        <v>1035</v>
      </c>
      <c r="G160" s="299" t="s">
        <v>151</v>
      </c>
      <c r="H160" s="300">
        <v>551.367</v>
      </c>
      <c r="I160" s="7"/>
      <c r="J160" s="301">
        <f>ROUND(I160*H160,2)</f>
        <v>0</v>
      </c>
      <c r="K160" s="298" t="s">
        <v>143</v>
      </c>
      <c r="L160" s="390"/>
      <c r="M160" s="391" t="s">
        <v>5</v>
      </c>
      <c r="N160" s="392" t="s">
        <v>46</v>
      </c>
      <c r="O160" s="475"/>
      <c r="P160" s="393">
        <f>O160*H160</f>
        <v>0</v>
      </c>
      <c r="Q160" s="393">
        <v>0</v>
      </c>
      <c r="R160" s="393">
        <f>Q160*H160</f>
        <v>0</v>
      </c>
      <c r="S160" s="393">
        <v>0</v>
      </c>
      <c r="T160" s="302">
        <f>S160*H160</f>
        <v>0</v>
      </c>
      <c r="AR160" s="394" t="s">
        <v>137</v>
      </c>
      <c r="AT160" s="394" t="s">
        <v>139</v>
      </c>
      <c r="AU160" s="394" t="s">
        <v>84</v>
      </c>
      <c r="AY160" s="394" t="s">
        <v>136</v>
      </c>
      <c r="BE160" s="395">
        <f>IF(N160="základní",J160,0)</f>
        <v>0</v>
      </c>
      <c r="BF160" s="395">
        <f>IF(N160="snížená",J160,0)</f>
        <v>0</v>
      </c>
      <c r="BG160" s="395">
        <f>IF(N160="zákl. přenesená",J160,0)</f>
        <v>0</v>
      </c>
      <c r="BH160" s="395">
        <f>IF(N160="sníž. přenesená",J160,0)</f>
        <v>0</v>
      </c>
      <c r="BI160" s="395">
        <f>IF(N160="nulová",J160,0)</f>
        <v>0</v>
      </c>
      <c r="BJ160" s="394" t="s">
        <v>24</v>
      </c>
      <c r="BK160" s="395">
        <f>ROUND(I160*H160,2)</f>
        <v>0</v>
      </c>
      <c r="BL160" s="394" t="s">
        <v>137</v>
      </c>
      <c r="BM160" s="394" t="s">
        <v>1036</v>
      </c>
    </row>
    <row r="161" spans="2:65" s="389" customFormat="1" ht="22.5" customHeight="1">
      <c r="B161" s="243"/>
      <c r="C161" s="296" t="s">
        <v>269</v>
      </c>
      <c r="D161" s="296" t="s">
        <v>139</v>
      </c>
      <c r="E161" s="297" t="s">
        <v>270</v>
      </c>
      <c r="F161" s="298" t="s">
        <v>271</v>
      </c>
      <c r="G161" s="299" t="s">
        <v>151</v>
      </c>
      <c r="H161" s="300">
        <v>4.206</v>
      </c>
      <c r="I161" s="7"/>
      <c r="J161" s="301">
        <f>ROUND(I161*H161,2)</f>
        <v>0</v>
      </c>
      <c r="K161" s="298" t="s">
        <v>143</v>
      </c>
      <c r="L161" s="390"/>
      <c r="M161" s="391" t="s">
        <v>5</v>
      </c>
      <c r="N161" s="392" t="s">
        <v>46</v>
      </c>
      <c r="O161" s="475"/>
      <c r="P161" s="393">
        <f>O161*H161</f>
        <v>0</v>
      </c>
      <c r="Q161" s="393">
        <v>0</v>
      </c>
      <c r="R161" s="393">
        <f>Q161*H161</f>
        <v>0</v>
      </c>
      <c r="S161" s="393">
        <v>0.055</v>
      </c>
      <c r="T161" s="302">
        <f>S161*H161</f>
        <v>0.23133000000000004</v>
      </c>
      <c r="AR161" s="394" t="s">
        <v>137</v>
      </c>
      <c r="AT161" s="394" t="s">
        <v>139</v>
      </c>
      <c r="AU161" s="394" t="s">
        <v>84</v>
      </c>
      <c r="AY161" s="394" t="s">
        <v>136</v>
      </c>
      <c r="BE161" s="395">
        <f>IF(N161="základní",J161,0)</f>
        <v>0</v>
      </c>
      <c r="BF161" s="395">
        <f>IF(N161="snížená",J161,0)</f>
        <v>0</v>
      </c>
      <c r="BG161" s="395">
        <f>IF(N161="zákl. přenesená",J161,0)</f>
        <v>0</v>
      </c>
      <c r="BH161" s="395">
        <f>IF(N161="sníž. přenesená",J161,0)</f>
        <v>0</v>
      </c>
      <c r="BI161" s="395">
        <f>IF(N161="nulová",J161,0)</f>
        <v>0</v>
      </c>
      <c r="BJ161" s="394" t="s">
        <v>24</v>
      </c>
      <c r="BK161" s="395">
        <f>ROUND(I161*H161,2)</f>
        <v>0</v>
      </c>
      <c r="BL161" s="394" t="s">
        <v>137</v>
      </c>
      <c r="BM161" s="394" t="s">
        <v>272</v>
      </c>
    </row>
    <row r="162" spans="2:51" s="396" customFormat="1" ht="13.5">
      <c r="B162" s="303"/>
      <c r="C162" s="304"/>
      <c r="D162" s="397" t="s">
        <v>145</v>
      </c>
      <c r="E162" s="398" t="s">
        <v>5</v>
      </c>
      <c r="F162" s="399" t="s">
        <v>273</v>
      </c>
      <c r="G162" s="304"/>
      <c r="H162" s="400">
        <v>4.206</v>
      </c>
      <c r="I162" s="8"/>
      <c r="J162" s="304"/>
      <c r="K162" s="304"/>
      <c r="L162" s="401"/>
      <c r="M162" s="309"/>
      <c r="N162" s="402"/>
      <c r="O162" s="402"/>
      <c r="P162" s="402"/>
      <c r="Q162" s="402"/>
      <c r="R162" s="402"/>
      <c r="S162" s="402"/>
      <c r="T162" s="310"/>
      <c r="AT162" s="403" t="s">
        <v>145</v>
      </c>
      <c r="AU162" s="403" t="s">
        <v>84</v>
      </c>
      <c r="AV162" s="396" t="s">
        <v>84</v>
      </c>
      <c r="AW162" s="396" t="s">
        <v>39</v>
      </c>
      <c r="AX162" s="396" t="s">
        <v>24</v>
      </c>
      <c r="AY162" s="403" t="s">
        <v>136</v>
      </c>
    </row>
    <row r="163" spans="2:65" s="389" customFormat="1" ht="22.5" customHeight="1">
      <c r="B163" s="243"/>
      <c r="C163" s="296" t="s">
        <v>274</v>
      </c>
      <c r="D163" s="296" t="s">
        <v>139</v>
      </c>
      <c r="E163" s="297" t="s">
        <v>275</v>
      </c>
      <c r="F163" s="298" t="s">
        <v>276</v>
      </c>
      <c r="G163" s="299" t="s">
        <v>151</v>
      </c>
      <c r="H163" s="300">
        <v>9.78</v>
      </c>
      <c r="I163" s="7"/>
      <c r="J163" s="301">
        <f>ROUND(I163*H163,2)</f>
        <v>0</v>
      </c>
      <c r="K163" s="298" t="s">
        <v>143</v>
      </c>
      <c r="L163" s="390"/>
      <c r="M163" s="391" t="s">
        <v>5</v>
      </c>
      <c r="N163" s="392" t="s">
        <v>46</v>
      </c>
      <c r="O163" s="475"/>
      <c r="P163" s="393">
        <f>O163*H163</f>
        <v>0</v>
      </c>
      <c r="Q163" s="393">
        <v>0</v>
      </c>
      <c r="R163" s="393">
        <f>Q163*H163</f>
        <v>0</v>
      </c>
      <c r="S163" s="393">
        <v>0.034</v>
      </c>
      <c r="T163" s="302">
        <f>S163*H163</f>
        <v>0.33252</v>
      </c>
      <c r="AR163" s="394" t="s">
        <v>137</v>
      </c>
      <c r="AT163" s="394" t="s">
        <v>139</v>
      </c>
      <c r="AU163" s="394" t="s">
        <v>84</v>
      </c>
      <c r="AY163" s="394" t="s">
        <v>136</v>
      </c>
      <c r="BE163" s="395">
        <f>IF(N163="základní",J163,0)</f>
        <v>0</v>
      </c>
      <c r="BF163" s="395">
        <f>IF(N163="snížená",J163,0)</f>
        <v>0</v>
      </c>
      <c r="BG163" s="395">
        <f>IF(N163="zákl. přenesená",J163,0)</f>
        <v>0</v>
      </c>
      <c r="BH163" s="395">
        <f>IF(N163="sníž. přenesená",J163,0)</f>
        <v>0</v>
      </c>
      <c r="BI163" s="395">
        <f>IF(N163="nulová",J163,0)</f>
        <v>0</v>
      </c>
      <c r="BJ163" s="394" t="s">
        <v>24</v>
      </c>
      <c r="BK163" s="395">
        <f>ROUND(I163*H163,2)</f>
        <v>0</v>
      </c>
      <c r="BL163" s="394" t="s">
        <v>137</v>
      </c>
      <c r="BM163" s="394" t="s">
        <v>277</v>
      </c>
    </row>
    <row r="164" spans="2:51" s="396" customFormat="1" ht="13.5">
      <c r="B164" s="303"/>
      <c r="C164" s="304"/>
      <c r="D164" s="397" t="s">
        <v>145</v>
      </c>
      <c r="E164" s="398" t="s">
        <v>5</v>
      </c>
      <c r="F164" s="399" t="s">
        <v>278</v>
      </c>
      <c r="G164" s="304"/>
      <c r="H164" s="400">
        <v>9.78</v>
      </c>
      <c r="I164" s="8"/>
      <c r="J164" s="304"/>
      <c r="K164" s="304"/>
      <c r="L164" s="401"/>
      <c r="M164" s="309"/>
      <c r="N164" s="402"/>
      <c r="O164" s="402"/>
      <c r="P164" s="402"/>
      <c r="Q164" s="402"/>
      <c r="R164" s="402"/>
      <c r="S164" s="402"/>
      <c r="T164" s="310"/>
      <c r="AT164" s="403" t="s">
        <v>145</v>
      </c>
      <c r="AU164" s="403" t="s">
        <v>84</v>
      </c>
      <c r="AV164" s="396" t="s">
        <v>84</v>
      </c>
      <c r="AW164" s="396" t="s">
        <v>39</v>
      </c>
      <c r="AX164" s="396" t="s">
        <v>24</v>
      </c>
      <c r="AY164" s="403" t="s">
        <v>136</v>
      </c>
    </row>
    <row r="165" spans="2:65" s="389" customFormat="1" ht="22.5" customHeight="1">
      <c r="B165" s="243"/>
      <c r="C165" s="296" t="s">
        <v>279</v>
      </c>
      <c r="D165" s="296" t="s">
        <v>139</v>
      </c>
      <c r="E165" s="297" t="s">
        <v>280</v>
      </c>
      <c r="F165" s="298" t="s">
        <v>281</v>
      </c>
      <c r="G165" s="299" t="s">
        <v>151</v>
      </c>
      <c r="H165" s="300">
        <v>3.6</v>
      </c>
      <c r="I165" s="7"/>
      <c r="J165" s="301">
        <f>ROUND(I165*H165,2)</f>
        <v>0</v>
      </c>
      <c r="K165" s="298" t="s">
        <v>143</v>
      </c>
      <c r="L165" s="390"/>
      <c r="M165" s="391" t="s">
        <v>5</v>
      </c>
      <c r="N165" s="392" t="s">
        <v>46</v>
      </c>
      <c r="O165" s="475"/>
      <c r="P165" s="393">
        <f>O165*H165</f>
        <v>0</v>
      </c>
      <c r="Q165" s="393">
        <v>0</v>
      </c>
      <c r="R165" s="393">
        <f>Q165*H165</f>
        <v>0</v>
      </c>
      <c r="S165" s="393">
        <v>0.061</v>
      </c>
      <c r="T165" s="302">
        <f>S165*H165</f>
        <v>0.2196</v>
      </c>
      <c r="AR165" s="394" t="s">
        <v>137</v>
      </c>
      <c r="AT165" s="394" t="s">
        <v>139</v>
      </c>
      <c r="AU165" s="394" t="s">
        <v>84</v>
      </c>
      <c r="AY165" s="394" t="s">
        <v>136</v>
      </c>
      <c r="BE165" s="395">
        <f>IF(N165="základní",J165,0)</f>
        <v>0</v>
      </c>
      <c r="BF165" s="395">
        <f>IF(N165="snížená",J165,0)</f>
        <v>0</v>
      </c>
      <c r="BG165" s="395">
        <f>IF(N165="zákl. přenesená",J165,0)</f>
        <v>0</v>
      </c>
      <c r="BH165" s="395">
        <f>IF(N165="sníž. přenesená",J165,0)</f>
        <v>0</v>
      </c>
      <c r="BI165" s="395">
        <f>IF(N165="nulová",J165,0)</f>
        <v>0</v>
      </c>
      <c r="BJ165" s="394" t="s">
        <v>24</v>
      </c>
      <c r="BK165" s="395">
        <f>ROUND(I165*H165,2)</f>
        <v>0</v>
      </c>
      <c r="BL165" s="394" t="s">
        <v>137</v>
      </c>
      <c r="BM165" s="394" t="s">
        <v>282</v>
      </c>
    </row>
    <row r="166" spans="2:51" s="396" customFormat="1" ht="13.5">
      <c r="B166" s="303"/>
      <c r="C166" s="304"/>
      <c r="D166" s="397" t="s">
        <v>145</v>
      </c>
      <c r="E166" s="398" t="s">
        <v>5</v>
      </c>
      <c r="F166" s="399" t="s">
        <v>283</v>
      </c>
      <c r="G166" s="304"/>
      <c r="H166" s="400">
        <v>3.6</v>
      </c>
      <c r="I166" s="8"/>
      <c r="J166" s="304"/>
      <c r="K166" s="304"/>
      <c r="L166" s="401"/>
      <c r="M166" s="309"/>
      <c r="N166" s="402"/>
      <c r="O166" s="402"/>
      <c r="P166" s="402"/>
      <c r="Q166" s="402"/>
      <c r="R166" s="402"/>
      <c r="S166" s="402"/>
      <c r="T166" s="310"/>
      <c r="AT166" s="403" t="s">
        <v>145</v>
      </c>
      <c r="AU166" s="403" t="s">
        <v>84</v>
      </c>
      <c r="AV166" s="396" t="s">
        <v>84</v>
      </c>
      <c r="AW166" s="396" t="s">
        <v>39</v>
      </c>
      <c r="AX166" s="396" t="s">
        <v>24</v>
      </c>
      <c r="AY166" s="403" t="s">
        <v>136</v>
      </c>
    </row>
    <row r="167" spans="2:65" s="389" customFormat="1" ht="22.5" customHeight="1">
      <c r="B167" s="243"/>
      <c r="C167" s="296" t="s">
        <v>284</v>
      </c>
      <c r="D167" s="296" t="s">
        <v>139</v>
      </c>
      <c r="E167" s="297" t="s">
        <v>285</v>
      </c>
      <c r="F167" s="298" t="s">
        <v>286</v>
      </c>
      <c r="G167" s="299" t="s">
        <v>151</v>
      </c>
      <c r="H167" s="300">
        <v>10.62</v>
      </c>
      <c r="I167" s="7"/>
      <c r="J167" s="301">
        <f>ROUND(I167*H167,2)</f>
        <v>0</v>
      </c>
      <c r="K167" s="298" t="s">
        <v>143</v>
      </c>
      <c r="L167" s="390"/>
      <c r="M167" s="391" t="s">
        <v>5</v>
      </c>
      <c r="N167" s="392" t="s">
        <v>46</v>
      </c>
      <c r="O167" s="475"/>
      <c r="P167" s="393">
        <f>O167*H167</f>
        <v>0</v>
      </c>
      <c r="Q167" s="393">
        <v>0</v>
      </c>
      <c r="R167" s="393">
        <f>Q167*H167</f>
        <v>0</v>
      </c>
      <c r="S167" s="393">
        <v>0.053</v>
      </c>
      <c r="T167" s="302">
        <f>S167*H167</f>
        <v>0.5628599999999999</v>
      </c>
      <c r="AR167" s="394" t="s">
        <v>137</v>
      </c>
      <c r="AT167" s="394" t="s">
        <v>139</v>
      </c>
      <c r="AU167" s="394" t="s">
        <v>84</v>
      </c>
      <c r="AY167" s="394" t="s">
        <v>136</v>
      </c>
      <c r="BE167" s="395">
        <f>IF(N167="základní",J167,0)</f>
        <v>0</v>
      </c>
      <c r="BF167" s="395">
        <f>IF(N167="snížená",J167,0)</f>
        <v>0</v>
      </c>
      <c r="BG167" s="395">
        <f>IF(N167="zákl. přenesená",J167,0)</f>
        <v>0</v>
      </c>
      <c r="BH167" s="395">
        <f>IF(N167="sníž. přenesená",J167,0)</f>
        <v>0</v>
      </c>
      <c r="BI167" s="395">
        <f>IF(N167="nulová",J167,0)</f>
        <v>0</v>
      </c>
      <c r="BJ167" s="394" t="s">
        <v>24</v>
      </c>
      <c r="BK167" s="395">
        <f>ROUND(I167*H167,2)</f>
        <v>0</v>
      </c>
      <c r="BL167" s="394" t="s">
        <v>137</v>
      </c>
      <c r="BM167" s="394" t="s">
        <v>287</v>
      </c>
    </row>
    <row r="168" spans="2:51" s="396" customFormat="1" ht="13.5">
      <c r="B168" s="303"/>
      <c r="C168" s="304"/>
      <c r="D168" s="397" t="s">
        <v>145</v>
      </c>
      <c r="E168" s="398" t="s">
        <v>5</v>
      </c>
      <c r="F168" s="399" t="s">
        <v>288</v>
      </c>
      <c r="G168" s="304"/>
      <c r="H168" s="400">
        <v>10.62</v>
      </c>
      <c r="I168" s="8"/>
      <c r="J168" s="304"/>
      <c r="K168" s="304"/>
      <c r="L168" s="401"/>
      <c r="M168" s="309"/>
      <c r="N168" s="402"/>
      <c r="O168" s="402"/>
      <c r="P168" s="402"/>
      <c r="Q168" s="402"/>
      <c r="R168" s="402"/>
      <c r="S168" s="402"/>
      <c r="T168" s="310"/>
      <c r="AT168" s="403" t="s">
        <v>145</v>
      </c>
      <c r="AU168" s="403" t="s">
        <v>84</v>
      </c>
      <c r="AV168" s="396" t="s">
        <v>84</v>
      </c>
      <c r="AW168" s="396" t="s">
        <v>39</v>
      </c>
      <c r="AX168" s="396" t="s">
        <v>24</v>
      </c>
      <c r="AY168" s="403" t="s">
        <v>136</v>
      </c>
    </row>
    <row r="169" spans="2:65" s="389" customFormat="1" ht="22.5" customHeight="1">
      <c r="B169" s="243"/>
      <c r="C169" s="296" t="s">
        <v>289</v>
      </c>
      <c r="D169" s="296" t="s">
        <v>139</v>
      </c>
      <c r="E169" s="297" t="s">
        <v>290</v>
      </c>
      <c r="F169" s="298" t="s">
        <v>291</v>
      </c>
      <c r="G169" s="299" t="s">
        <v>151</v>
      </c>
      <c r="H169" s="300">
        <v>237.51</v>
      </c>
      <c r="I169" s="7"/>
      <c r="J169" s="301">
        <f>ROUND(I169*H169,2)</f>
        <v>0</v>
      </c>
      <c r="K169" s="298" t="s">
        <v>143</v>
      </c>
      <c r="L169" s="390"/>
      <c r="M169" s="391" t="s">
        <v>5</v>
      </c>
      <c r="N169" s="392" t="s">
        <v>46</v>
      </c>
      <c r="O169" s="475"/>
      <c r="P169" s="393">
        <f>O169*H169</f>
        <v>0</v>
      </c>
      <c r="Q169" s="393">
        <v>0</v>
      </c>
      <c r="R169" s="393">
        <f>Q169*H169</f>
        <v>0</v>
      </c>
      <c r="S169" s="393">
        <v>0.05</v>
      </c>
      <c r="T169" s="302">
        <f>S169*H169</f>
        <v>11.8755</v>
      </c>
      <c r="AR169" s="394" t="s">
        <v>137</v>
      </c>
      <c r="AT169" s="394" t="s">
        <v>139</v>
      </c>
      <c r="AU169" s="394" t="s">
        <v>84</v>
      </c>
      <c r="AY169" s="394" t="s">
        <v>136</v>
      </c>
      <c r="BE169" s="395">
        <f>IF(N169="základní",J169,0)</f>
        <v>0</v>
      </c>
      <c r="BF169" s="395">
        <f>IF(N169="snížená",J169,0)</f>
        <v>0</v>
      </c>
      <c r="BG169" s="395">
        <f>IF(N169="zákl. přenesená",J169,0)</f>
        <v>0</v>
      </c>
      <c r="BH169" s="395">
        <f>IF(N169="sníž. přenesená",J169,0)</f>
        <v>0</v>
      </c>
      <c r="BI169" s="395">
        <f>IF(N169="nulová",J169,0)</f>
        <v>0</v>
      </c>
      <c r="BJ169" s="394" t="s">
        <v>24</v>
      </c>
      <c r="BK169" s="395">
        <f>ROUND(I169*H169,2)</f>
        <v>0</v>
      </c>
      <c r="BL169" s="394" t="s">
        <v>137</v>
      </c>
      <c r="BM169" s="394" t="s">
        <v>292</v>
      </c>
    </row>
    <row r="170" spans="2:51" s="396" customFormat="1" ht="13.5">
      <c r="B170" s="303"/>
      <c r="C170" s="304"/>
      <c r="D170" s="397" t="s">
        <v>145</v>
      </c>
      <c r="E170" s="398" t="s">
        <v>5</v>
      </c>
      <c r="F170" s="399" t="s">
        <v>293</v>
      </c>
      <c r="G170" s="304"/>
      <c r="H170" s="400">
        <v>237.51</v>
      </c>
      <c r="I170" s="8"/>
      <c r="J170" s="304"/>
      <c r="K170" s="304"/>
      <c r="L170" s="401"/>
      <c r="M170" s="309"/>
      <c r="N170" s="402"/>
      <c r="O170" s="402"/>
      <c r="P170" s="402"/>
      <c r="Q170" s="402"/>
      <c r="R170" s="402"/>
      <c r="S170" s="402"/>
      <c r="T170" s="310"/>
      <c r="AT170" s="403" t="s">
        <v>145</v>
      </c>
      <c r="AU170" s="403" t="s">
        <v>84</v>
      </c>
      <c r="AV170" s="396" t="s">
        <v>84</v>
      </c>
      <c r="AW170" s="396" t="s">
        <v>39</v>
      </c>
      <c r="AX170" s="396" t="s">
        <v>24</v>
      </c>
      <c r="AY170" s="403" t="s">
        <v>136</v>
      </c>
    </row>
    <row r="171" spans="2:65" s="389" customFormat="1" ht="22.5" customHeight="1">
      <c r="B171" s="243"/>
      <c r="C171" s="296" t="s">
        <v>294</v>
      </c>
      <c r="D171" s="296" t="s">
        <v>139</v>
      </c>
      <c r="E171" s="297" t="s">
        <v>295</v>
      </c>
      <c r="F171" s="298" t="s">
        <v>296</v>
      </c>
      <c r="G171" s="299" t="s">
        <v>151</v>
      </c>
      <c r="H171" s="300">
        <v>5.7</v>
      </c>
      <c r="I171" s="7"/>
      <c r="J171" s="301">
        <f>ROUND(I171*H171,2)</f>
        <v>0</v>
      </c>
      <c r="K171" s="298" t="s">
        <v>143</v>
      </c>
      <c r="L171" s="390"/>
      <c r="M171" s="391" t="s">
        <v>5</v>
      </c>
      <c r="N171" s="392" t="s">
        <v>46</v>
      </c>
      <c r="O171" s="475"/>
      <c r="P171" s="393">
        <f>O171*H171</f>
        <v>0</v>
      </c>
      <c r="Q171" s="393">
        <v>0</v>
      </c>
      <c r="R171" s="393">
        <f>Q171*H171</f>
        <v>0</v>
      </c>
      <c r="S171" s="393">
        <v>0.063</v>
      </c>
      <c r="T171" s="302">
        <f>S171*H171</f>
        <v>0.35910000000000003</v>
      </c>
      <c r="AR171" s="394" t="s">
        <v>137</v>
      </c>
      <c r="AT171" s="394" t="s">
        <v>139</v>
      </c>
      <c r="AU171" s="394" t="s">
        <v>84</v>
      </c>
      <c r="AY171" s="394" t="s">
        <v>136</v>
      </c>
      <c r="BE171" s="395">
        <f>IF(N171="základní",J171,0)</f>
        <v>0</v>
      </c>
      <c r="BF171" s="395">
        <f>IF(N171="snížená",J171,0)</f>
        <v>0</v>
      </c>
      <c r="BG171" s="395">
        <f>IF(N171="zákl. přenesená",J171,0)</f>
        <v>0</v>
      </c>
      <c r="BH171" s="395">
        <f>IF(N171="sníž. přenesená",J171,0)</f>
        <v>0</v>
      </c>
      <c r="BI171" s="395">
        <f>IF(N171="nulová",J171,0)</f>
        <v>0</v>
      </c>
      <c r="BJ171" s="394" t="s">
        <v>24</v>
      </c>
      <c r="BK171" s="395">
        <f>ROUND(I171*H171,2)</f>
        <v>0</v>
      </c>
      <c r="BL171" s="394" t="s">
        <v>137</v>
      </c>
      <c r="BM171" s="394" t="s">
        <v>297</v>
      </c>
    </row>
    <row r="172" spans="2:51" s="396" customFormat="1" ht="13.5">
      <c r="B172" s="303"/>
      <c r="C172" s="304"/>
      <c r="D172" s="397" t="s">
        <v>145</v>
      </c>
      <c r="E172" s="398" t="s">
        <v>5</v>
      </c>
      <c r="F172" s="399" t="s">
        <v>298</v>
      </c>
      <c r="G172" s="304"/>
      <c r="H172" s="400">
        <v>5.7</v>
      </c>
      <c r="I172" s="8"/>
      <c r="J172" s="304"/>
      <c r="K172" s="304"/>
      <c r="L172" s="401"/>
      <c r="M172" s="309"/>
      <c r="N172" s="402"/>
      <c r="O172" s="402"/>
      <c r="P172" s="402"/>
      <c r="Q172" s="402"/>
      <c r="R172" s="402"/>
      <c r="S172" s="402"/>
      <c r="T172" s="310"/>
      <c r="AT172" s="403" t="s">
        <v>145</v>
      </c>
      <c r="AU172" s="403" t="s">
        <v>84</v>
      </c>
      <c r="AV172" s="396" t="s">
        <v>84</v>
      </c>
      <c r="AW172" s="396" t="s">
        <v>39</v>
      </c>
      <c r="AX172" s="396" t="s">
        <v>24</v>
      </c>
      <c r="AY172" s="403" t="s">
        <v>136</v>
      </c>
    </row>
    <row r="173" spans="2:65" s="389" customFormat="1" ht="31.5" customHeight="1">
      <c r="B173" s="243"/>
      <c r="C173" s="296" t="s">
        <v>299</v>
      </c>
      <c r="D173" s="296" t="s">
        <v>139</v>
      </c>
      <c r="E173" s="297" t="s">
        <v>300</v>
      </c>
      <c r="F173" s="298" t="s">
        <v>301</v>
      </c>
      <c r="G173" s="299" t="s">
        <v>151</v>
      </c>
      <c r="H173" s="300">
        <v>108.2</v>
      </c>
      <c r="I173" s="7"/>
      <c r="J173" s="301">
        <f>ROUND(I173*H173,2)</f>
        <v>0</v>
      </c>
      <c r="K173" s="298" t="s">
        <v>5</v>
      </c>
      <c r="L173" s="390"/>
      <c r="M173" s="391" t="s">
        <v>5</v>
      </c>
      <c r="N173" s="392" t="s">
        <v>46</v>
      </c>
      <c r="O173" s="475"/>
      <c r="P173" s="393">
        <f>O173*H173</f>
        <v>0</v>
      </c>
      <c r="Q173" s="393">
        <v>0</v>
      </c>
      <c r="R173" s="393">
        <f>Q173*H173</f>
        <v>0</v>
      </c>
      <c r="S173" s="393">
        <v>0</v>
      </c>
      <c r="T173" s="302">
        <f>S173*H173</f>
        <v>0</v>
      </c>
      <c r="AR173" s="394" t="s">
        <v>137</v>
      </c>
      <c r="AT173" s="394" t="s">
        <v>139</v>
      </c>
      <c r="AU173" s="394" t="s">
        <v>84</v>
      </c>
      <c r="AY173" s="394" t="s">
        <v>136</v>
      </c>
      <c r="BE173" s="395">
        <f>IF(N173="základní",J173,0)</f>
        <v>0</v>
      </c>
      <c r="BF173" s="395">
        <f>IF(N173="snížená",J173,0)</f>
        <v>0</v>
      </c>
      <c r="BG173" s="395">
        <f>IF(N173="zákl. přenesená",J173,0)</f>
        <v>0</v>
      </c>
      <c r="BH173" s="395">
        <f>IF(N173="sníž. přenesená",J173,0)</f>
        <v>0</v>
      </c>
      <c r="BI173" s="395">
        <f>IF(N173="nulová",J173,0)</f>
        <v>0</v>
      </c>
      <c r="BJ173" s="394" t="s">
        <v>24</v>
      </c>
      <c r="BK173" s="395">
        <f>ROUND(I173*H173,2)</f>
        <v>0</v>
      </c>
      <c r="BL173" s="394" t="s">
        <v>137</v>
      </c>
      <c r="BM173" s="394" t="s">
        <v>302</v>
      </c>
    </row>
    <row r="174" spans="2:51" s="396" customFormat="1" ht="13.5">
      <c r="B174" s="303"/>
      <c r="C174" s="304"/>
      <c r="D174" s="397" t="s">
        <v>145</v>
      </c>
      <c r="E174" s="398" t="s">
        <v>5</v>
      </c>
      <c r="F174" s="399" t="s">
        <v>303</v>
      </c>
      <c r="G174" s="304"/>
      <c r="H174" s="400">
        <v>108.2</v>
      </c>
      <c r="I174" s="8"/>
      <c r="J174" s="304"/>
      <c r="K174" s="304"/>
      <c r="L174" s="401"/>
      <c r="M174" s="309"/>
      <c r="N174" s="402"/>
      <c r="O174" s="402"/>
      <c r="P174" s="402"/>
      <c r="Q174" s="402"/>
      <c r="R174" s="402"/>
      <c r="S174" s="402"/>
      <c r="T174" s="310"/>
      <c r="AT174" s="403" t="s">
        <v>145</v>
      </c>
      <c r="AU174" s="403" t="s">
        <v>84</v>
      </c>
      <c r="AV174" s="396" t="s">
        <v>84</v>
      </c>
      <c r="AW174" s="396" t="s">
        <v>39</v>
      </c>
      <c r="AX174" s="396" t="s">
        <v>24</v>
      </c>
      <c r="AY174" s="403" t="s">
        <v>136</v>
      </c>
    </row>
    <row r="175" spans="2:65" s="389" customFormat="1" ht="31.5" customHeight="1">
      <c r="B175" s="243"/>
      <c r="C175" s="296" t="s">
        <v>304</v>
      </c>
      <c r="D175" s="296" t="s">
        <v>139</v>
      </c>
      <c r="E175" s="297" t="s">
        <v>305</v>
      </c>
      <c r="F175" s="298" t="s">
        <v>306</v>
      </c>
      <c r="G175" s="299" t="s">
        <v>151</v>
      </c>
      <c r="H175" s="300">
        <v>1574.066</v>
      </c>
      <c r="I175" s="7"/>
      <c r="J175" s="301">
        <f>ROUND(I175*H175,2)</f>
        <v>0</v>
      </c>
      <c r="K175" s="298" t="s">
        <v>143</v>
      </c>
      <c r="L175" s="390"/>
      <c r="M175" s="391" t="s">
        <v>5</v>
      </c>
      <c r="N175" s="392" t="s">
        <v>46</v>
      </c>
      <c r="O175" s="475"/>
      <c r="P175" s="393">
        <f>O175*H175</f>
        <v>0</v>
      </c>
      <c r="Q175" s="393">
        <v>0</v>
      </c>
      <c r="R175" s="393">
        <f>Q175*H175</f>
        <v>0</v>
      </c>
      <c r="S175" s="393">
        <v>0.022</v>
      </c>
      <c r="T175" s="302">
        <f>S175*H175</f>
        <v>34.629452</v>
      </c>
      <c r="AR175" s="394" t="s">
        <v>137</v>
      </c>
      <c r="AT175" s="394" t="s">
        <v>139</v>
      </c>
      <c r="AU175" s="394" t="s">
        <v>84</v>
      </c>
      <c r="AY175" s="394" t="s">
        <v>136</v>
      </c>
      <c r="BE175" s="395">
        <f>IF(N175="základní",J175,0)</f>
        <v>0</v>
      </c>
      <c r="BF175" s="395">
        <f>IF(N175="snížená",J175,0)</f>
        <v>0</v>
      </c>
      <c r="BG175" s="395">
        <f>IF(N175="zákl. přenesená",J175,0)</f>
        <v>0</v>
      </c>
      <c r="BH175" s="395">
        <f>IF(N175="sníž. přenesená",J175,0)</f>
        <v>0</v>
      </c>
      <c r="BI175" s="395">
        <f>IF(N175="nulová",J175,0)</f>
        <v>0</v>
      </c>
      <c r="BJ175" s="394" t="s">
        <v>24</v>
      </c>
      <c r="BK175" s="395">
        <f>ROUND(I175*H175,2)</f>
        <v>0</v>
      </c>
      <c r="BL175" s="394" t="s">
        <v>137</v>
      </c>
      <c r="BM175" s="394" t="s">
        <v>307</v>
      </c>
    </row>
    <row r="176" spans="2:51" s="396" customFormat="1" ht="13.5">
      <c r="B176" s="303"/>
      <c r="C176" s="304"/>
      <c r="D176" s="305" t="s">
        <v>145</v>
      </c>
      <c r="E176" s="306" t="s">
        <v>5</v>
      </c>
      <c r="F176" s="307" t="s">
        <v>308</v>
      </c>
      <c r="G176" s="304"/>
      <c r="H176" s="308">
        <v>628.515</v>
      </c>
      <c r="I176" s="8"/>
      <c r="J176" s="304"/>
      <c r="K176" s="304"/>
      <c r="L176" s="401"/>
      <c r="M176" s="309"/>
      <c r="N176" s="402"/>
      <c r="O176" s="402"/>
      <c r="P176" s="402"/>
      <c r="Q176" s="402"/>
      <c r="R176" s="402"/>
      <c r="S176" s="402"/>
      <c r="T176" s="310"/>
      <c r="AT176" s="403" t="s">
        <v>145</v>
      </c>
      <c r="AU176" s="403" t="s">
        <v>84</v>
      </c>
      <c r="AV176" s="396" t="s">
        <v>84</v>
      </c>
      <c r="AW176" s="396" t="s">
        <v>39</v>
      </c>
      <c r="AX176" s="396" t="s">
        <v>75</v>
      </c>
      <c r="AY176" s="403" t="s">
        <v>136</v>
      </c>
    </row>
    <row r="177" spans="2:51" s="396" customFormat="1" ht="13.5">
      <c r="B177" s="303"/>
      <c r="C177" s="304"/>
      <c r="D177" s="305" t="s">
        <v>145</v>
      </c>
      <c r="E177" s="306" t="s">
        <v>5</v>
      </c>
      <c r="F177" s="307" t="s">
        <v>309</v>
      </c>
      <c r="G177" s="304"/>
      <c r="H177" s="308">
        <v>315.304</v>
      </c>
      <c r="I177" s="8"/>
      <c r="J177" s="304"/>
      <c r="K177" s="304"/>
      <c r="L177" s="401"/>
      <c r="M177" s="309"/>
      <c r="N177" s="402"/>
      <c r="O177" s="402"/>
      <c r="P177" s="402"/>
      <c r="Q177" s="402"/>
      <c r="R177" s="402"/>
      <c r="S177" s="402"/>
      <c r="T177" s="310"/>
      <c r="AT177" s="403" t="s">
        <v>145</v>
      </c>
      <c r="AU177" s="403" t="s">
        <v>84</v>
      </c>
      <c r="AV177" s="396" t="s">
        <v>84</v>
      </c>
      <c r="AW177" s="396" t="s">
        <v>39</v>
      </c>
      <c r="AX177" s="396" t="s">
        <v>75</v>
      </c>
      <c r="AY177" s="403" t="s">
        <v>136</v>
      </c>
    </row>
    <row r="178" spans="2:51" s="396" customFormat="1" ht="13.5">
      <c r="B178" s="303"/>
      <c r="C178" s="304"/>
      <c r="D178" s="305" t="s">
        <v>145</v>
      </c>
      <c r="E178" s="306" t="s">
        <v>5</v>
      </c>
      <c r="F178" s="307" t="s">
        <v>310</v>
      </c>
      <c r="G178" s="304"/>
      <c r="H178" s="308">
        <v>364.364</v>
      </c>
      <c r="I178" s="8"/>
      <c r="J178" s="304"/>
      <c r="K178" s="304"/>
      <c r="L178" s="401"/>
      <c r="M178" s="309"/>
      <c r="N178" s="402"/>
      <c r="O178" s="402"/>
      <c r="P178" s="402"/>
      <c r="Q178" s="402"/>
      <c r="R178" s="402"/>
      <c r="S178" s="402"/>
      <c r="T178" s="310"/>
      <c r="AT178" s="403" t="s">
        <v>145</v>
      </c>
      <c r="AU178" s="403" t="s">
        <v>84</v>
      </c>
      <c r="AV178" s="396" t="s">
        <v>84</v>
      </c>
      <c r="AW178" s="396" t="s">
        <v>39</v>
      </c>
      <c r="AX178" s="396" t="s">
        <v>75</v>
      </c>
      <c r="AY178" s="403" t="s">
        <v>136</v>
      </c>
    </row>
    <row r="179" spans="2:51" s="396" customFormat="1" ht="13.5">
      <c r="B179" s="303"/>
      <c r="C179" s="304"/>
      <c r="D179" s="305" t="s">
        <v>145</v>
      </c>
      <c r="E179" s="306" t="s">
        <v>5</v>
      </c>
      <c r="F179" s="307" t="s">
        <v>311</v>
      </c>
      <c r="G179" s="304"/>
      <c r="H179" s="308">
        <v>265.883</v>
      </c>
      <c r="I179" s="8"/>
      <c r="J179" s="304"/>
      <c r="K179" s="304"/>
      <c r="L179" s="401"/>
      <c r="M179" s="309"/>
      <c r="N179" s="402"/>
      <c r="O179" s="402"/>
      <c r="P179" s="402"/>
      <c r="Q179" s="402"/>
      <c r="R179" s="402"/>
      <c r="S179" s="402"/>
      <c r="T179" s="310"/>
      <c r="AT179" s="403" t="s">
        <v>145</v>
      </c>
      <c r="AU179" s="403" t="s">
        <v>84</v>
      </c>
      <c r="AV179" s="396" t="s">
        <v>84</v>
      </c>
      <c r="AW179" s="396" t="s">
        <v>39</v>
      </c>
      <c r="AX179" s="396" t="s">
        <v>75</v>
      </c>
      <c r="AY179" s="403" t="s">
        <v>136</v>
      </c>
    </row>
    <row r="180" spans="2:51" s="458" customFormat="1" ht="13.5">
      <c r="B180" s="311"/>
      <c r="C180" s="312"/>
      <c r="D180" s="305" t="s">
        <v>145</v>
      </c>
      <c r="E180" s="315" t="s">
        <v>5</v>
      </c>
      <c r="F180" s="468" t="s">
        <v>161</v>
      </c>
      <c r="G180" s="312"/>
      <c r="H180" s="322">
        <v>1574.066</v>
      </c>
      <c r="I180" s="9"/>
      <c r="J180" s="312"/>
      <c r="K180" s="312"/>
      <c r="L180" s="462"/>
      <c r="M180" s="313"/>
      <c r="N180" s="463"/>
      <c r="O180" s="463"/>
      <c r="P180" s="463"/>
      <c r="Q180" s="463"/>
      <c r="R180" s="463"/>
      <c r="S180" s="463"/>
      <c r="T180" s="314"/>
      <c r="AT180" s="464" t="s">
        <v>145</v>
      </c>
      <c r="AU180" s="464" t="s">
        <v>84</v>
      </c>
      <c r="AV180" s="458" t="s">
        <v>137</v>
      </c>
      <c r="AW180" s="458" t="s">
        <v>39</v>
      </c>
      <c r="AX180" s="458" t="s">
        <v>24</v>
      </c>
      <c r="AY180" s="464" t="s">
        <v>136</v>
      </c>
    </row>
    <row r="181" spans="2:63" s="453" customFormat="1" ht="29.85" customHeight="1">
      <c r="B181" s="289"/>
      <c r="C181" s="290"/>
      <c r="D181" s="384" t="s">
        <v>74</v>
      </c>
      <c r="E181" s="385" t="s">
        <v>312</v>
      </c>
      <c r="F181" s="385" t="s">
        <v>313</v>
      </c>
      <c r="G181" s="290"/>
      <c r="H181" s="290"/>
      <c r="I181" s="6"/>
      <c r="J181" s="386">
        <f>BK181</f>
        <v>0</v>
      </c>
      <c r="K181" s="290"/>
      <c r="L181" s="454"/>
      <c r="M181" s="294"/>
      <c r="N181" s="387"/>
      <c r="O181" s="387"/>
      <c r="P181" s="388">
        <f>SUM(P182:P186)</f>
        <v>0</v>
      </c>
      <c r="Q181" s="387"/>
      <c r="R181" s="388">
        <f>SUM(R182:R186)</f>
        <v>0</v>
      </c>
      <c r="S181" s="387"/>
      <c r="T181" s="295">
        <f>SUM(T182:T186)</f>
        <v>0</v>
      </c>
      <c r="AR181" s="455" t="s">
        <v>24</v>
      </c>
      <c r="AT181" s="456" t="s">
        <v>74</v>
      </c>
      <c r="AU181" s="456" t="s">
        <v>24</v>
      </c>
      <c r="AY181" s="455" t="s">
        <v>136</v>
      </c>
      <c r="BK181" s="457">
        <f>SUM(BK182:BK186)</f>
        <v>0</v>
      </c>
    </row>
    <row r="182" spans="2:65" s="389" customFormat="1" ht="31.5" customHeight="1">
      <c r="B182" s="243"/>
      <c r="C182" s="296" t="s">
        <v>314</v>
      </c>
      <c r="D182" s="296" t="s">
        <v>139</v>
      </c>
      <c r="E182" s="297" t="s">
        <v>315</v>
      </c>
      <c r="F182" s="298" t="s">
        <v>316</v>
      </c>
      <c r="G182" s="299" t="s">
        <v>317</v>
      </c>
      <c r="H182" s="300">
        <v>113.432</v>
      </c>
      <c r="I182" s="7"/>
      <c r="J182" s="301">
        <f>ROUND(I182*H182,2)</f>
        <v>0</v>
      </c>
      <c r="K182" s="298" t="s">
        <v>143</v>
      </c>
      <c r="L182" s="390"/>
      <c r="M182" s="391" t="s">
        <v>5</v>
      </c>
      <c r="N182" s="392" t="s">
        <v>46</v>
      </c>
      <c r="O182" s="475"/>
      <c r="P182" s="393">
        <f>O182*H182</f>
        <v>0</v>
      </c>
      <c r="Q182" s="393">
        <v>0</v>
      </c>
      <c r="R182" s="393">
        <f>Q182*H182</f>
        <v>0</v>
      </c>
      <c r="S182" s="393">
        <v>0</v>
      </c>
      <c r="T182" s="302">
        <f>S182*H182</f>
        <v>0</v>
      </c>
      <c r="AR182" s="394" t="s">
        <v>137</v>
      </c>
      <c r="AT182" s="394" t="s">
        <v>139</v>
      </c>
      <c r="AU182" s="394" t="s">
        <v>84</v>
      </c>
      <c r="AY182" s="394" t="s">
        <v>136</v>
      </c>
      <c r="BE182" s="395">
        <f>IF(N182="základní",J182,0)</f>
        <v>0</v>
      </c>
      <c r="BF182" s="395">
        <f>IF(N182="snížená",J182,0)</f>
        <v>0</v>
      </c>
      <c r="BG182" s="395">
        <f>IF(N182="zákl. přenesená",J182,0)</f>
        <v>0</v>
      </c>
      <c r="BH182" s="395">
        <f>IF(N182="sníž. přenesená",J182,0)</f>
        <v>0</v>
      </c>
      <c r="BI182" s="395">
        <f>IF(N182="nulová",J182,0)</f>
        <v>0</v>
      </c>
      <c r="BJ182" s="394" t="s">
        <v>24</v>
      </c>
      <c r="BK182" s="395">
        <f>ROUND(I182*H182,2)</f>
        <v>0</v>
      </c>
      <c r="BL182" s="394" t="s">
        <v>137</v>
      </c>
      <c r="BM182" s="394" t="s">
        <v>318</v>
      </c>
    </row>
    <row r="183" spans="2:65" s="389" customFormat="1" ht="22.5" customHeight="1">
      <c r="B183" s="243"/>
      <c r="C183" s="296" t="s">
        <v>319</v>
      </c>
      <c r="D183" s="296" t="s">
        <v>139</v>
      </c>
      <c r="E183" s="297" t="s">
        <v>320</v>
      </c>
      <c r="F183" s="298" t="s">
        <v>321</v>
      </c>
      <c r="G183" s="299" t="s">
        <v>317</v>
      </c>
      <c r="H183" s="300">
        <v>113.432</v>
      </c>
      <c r="I183" s="7"/>
      <c r="J183" s="301">
        <f>ROUND(I183*H183,2)</f>
        <v>0</v>
      </c>
      <c r="K183" s="298" t="s">
        <v>143</v>
      </c>
      <c r="L183" s="390"/>
      <c r="M183" s="391" t="s">
        <v>5</v>
      </c>
      <c r="N183" s="392" t="s">
        <v>46</v>
      </c>
      <c r="O183" s="475"/>
      <c r="P183" s="393">
        <f>O183*H183</f>
        <v>0</v>
      </c>
      <c r="Q183" s="393">
        <v>0</v>
      </c>
      <c r="R183" s="393">
        <f>Q183*H183</f>
        <v>0</v>
      </c>
      <c r="S183" s="393">
        <v>0</v>
      </c>
      <c r="T183" s="302">
        <f>S183*H183</f>
        <v>0</v>
      </c>
      <c r="AR183" s="394" t="s">
        <v>137</v>
      </c>
      <c r="AT183" s="394" t="s">
        <v>139</v>
      </c>
      <c r="AU183" s="394" t="s">
        <v>84</v>
      </c>
      <c r="AY183" s="394" t="s">
        <v>136</v>
      </c>
      <c r="BE183" s="395">
        <f>IF(N183="základní",J183,0)</f>
        <v>0</v>
      </c>
      <c r="BF183" s="395">
        <f>IF(N183="snížená",J183,0)</f>
        <v>0</v>
      </c>
      <c r="BG183" s="395">
        <f>IF(N183="zákl. přenesená",J183,0)</f>
        <v>0</v>
      </c>
      <c r="BH183" s="395">
        <f>IF(N183="sníž. přenesená",J183,0)</f>
        <v>0</v>
      </c>
      <c r="BI183" s="395">
        <f>IF(N183="nulová",J183,0)</f>
        <v>0</v>
      </c>
      <c r="BJ183" s="394" t="s">
        <v>24</v>
      </c>
      <c r="BK183" s="395">
        <f>ROUND(I183*H183,2)</f>
        <v>0</v>
      </c>
      <c r="BL183" s="394" t="s">
        <v>137</v>
      </c>
      <c r="BM183" s="394" t="s">
        <v>322</v>
      </c>
    </row>
    <row r="184" spans="2:65" s="389" customFormat="1" ht="22.5" customHeight="1">
      <c r="B184" s="243"/>
      <c r="C184" s="296" t="s">
        <v>323</v>
      </c>
      <c r="D184" s="296" t="s">
        <v>139</v>
      </c>
      <c r="E184" s="297" t="s">
        <v>324</v>
      </c>
      <c r="F184" s="298" t="s">
        <v>325</v>
      </c>
      <c r="G184" s="299" t="s">
        <v>317</v>
      </c>
      <c r="H184" s="300">
        <v>1020.888</v>
      </c>
      <c r="I184" s="7"/>
      <c r="J184" s="301">
        <f>ROUND(I184*H184,2)</f>
        <v>0</v>
      </c>
      <c r="K184" s="298" t="s">
        <v>143</v>
      </c>
      <c r="L184" s="390"/>
      <c r="M184" s="391" t="s">
        <v>5</v>
      </c>
      <c r="N184" s="392" t="s">
        <v>46</v>
      </c>
      <c r="O184" s="475"/>
      <c r="P184" s="393">
        <f>O184*H184</f>
        <v>0</v>
      </c>
      <c r="Q184" s="393">
        <v>0</v>
      </c>
      <c r="R184" s="393">
        <f>Q184*H184</f>
        <v>0</v>
      </c>
      <c r="S184" s="393">
        <v>0</v>
      </c>
      <c r="T184" s="302">
        <f>S184*H184</f>
        <v>0</v>
      </c>
      <c r="AR184" s="394" t="s">
        <v>137</v>
      </c>
      <c r="AT184" s="394" t="s">
        <v>139</v>
      </c>
      <c r="AU184" s="394" t="s">
        <v>84</v>
      </c>
      <c r="AY184" s="394" t="s">
        <v>136</v>
      </c>
      <c r="BE184" s="395">
        <f>IF(N184="základní",J184,0)</f>
        <v>0</v>
      </c>
      <c r="BF184" s="395">
        <f>IF(N184="snížená",J184,0)</f>
        <v>0</v>
      </c>
      <c r="BG184" s="395">
        <f>IF(N184="zákl. přenesená",J184,0)</f>
        <v>0</v>
      </c>
      <c r="BH184" s="395">
        <f>IF(N184="sníž. přenesená",J184,0)</f>
        <v>0</v>
      </c>
      <c r="BI184" s="395">
        <f>IF(N184="nulová",J184,0)</f>
        <v>0</v>
      </c>
      <c r="BJ184" s="394" t="s">
        <v>24</v>
      </c>
      <c r="BK184" s="395">
        <f>ROUND(I184*H184,2)</f>
        <v>0</v>
      </c>
      <c r="BL184" s="394" t="s">
        <v>137</v>
      </c>
      <c r="BM184" s="394" t="s">
        <v>326</v>
      </c>
    </row>
    <row r="185" spans="2:51" s="396" customFormat="1" ht="13.5">
      <c r="B185" s="303"/>
      <c r="C185" s="304"/>
      <c r="D185" s="397" t="s">
        <v>145</v>
      </c>
      <c r="E185" s="398" t="s">
        <v>5</v>
      </c>
      <c r="F185" s="399" t="s">
        <v>327</v>
      </c>
      <c r="G185" s="304"/>
      <c r="H185" s="400">
        <v>1020.888</v>
      </c>
      <c r="I185" s="8"/>
      <c r="J185" s="304"/>
      <c r="K185" s="304"/>
      <c r="L185" s="401"/>
      <c r="M185" s="309"/>
      <c r="N185" s="402"/>
      <c r="O185" s="402"/>
      <c r="P185" s="402"/>
      <c r="Q185" s="402"/>
      <c r="R185" s="402"/>
      <c r="S185" s="402"/>
      <c r="T185" s="310"/>
      <c r="AT185" s="403" t="s">
        <v>145</v>
      </c>
      <c r="AU185" s="403" t="s">
        <v>84</v>
      </c>
      <c r="AV185" s="396" t="s">
        <v>84</v>
      </c>
      <c r="AW185" s="396" t="s">
        <v>39</v>
      </c>
      <c r="AX185" s="396" t="s">
        <v>24</v>
      </c>
      <c r="AY185" s="403" t="s">
        <v>136</v>
      </c>
    </row>
    <row r="186" spans="2:65" s="389" customFormat="1" ht="22.5" customHeight="1">
      <c r="B186" s="243"/>
      <c r="C186" s="296" t="s">
        <v>328</v>
      </c>
      <c r="D186" s="296" t="s">
        <v>139</v>
      </c>
      <c r="E186" s="297" t="s">
        <v>329</v>
      </c>
      <c r="F186" s="298" t="s">
        <v>330</v>
      </c>
      <c r="G186" s="299" t="s">
        <v>317</v>
      </c>
      <c r="H186" s="300">
        <v>113.432</v>
      </c>
      <c r="I186" s="7"/>
      <c r="J186" s="301">
        <f>ROUND(I186*H186,2)</f>
        <v>0</v>
      </c>
      <c r="K186" s="298" t="s">
        <v>143</v>
      </c>
      <c r="L186" s="390"/>
      <c r="M186" s="391" t="s">
        <v>5</v>
      </c>
      <c r="N186" s="392" t="s">
        <v>46</v>
      </c>
      <c r="O186" s="475"/>
      <c r="P186" s="393">
        <f>O186*H186</f>
        <v>0</v>
      </c>
      <c r="Q186" s="393">
        <v>0</v>
      </c>
      <c r="R186" s="393">
        <f>Q186*H186</f>
        <v>0</v>
      </c>
      <c r="S186" s="393">
        <v>0</v>
      </c>
      <c r="T186" s="302">
        <f>S186*H186</f>
        <v>0</v>
      </c>
      <c r="AR186" s="394" t="s">
        <v>137</v>
      </c>
      <c r="AT186" s="394" t="s">
        <v>139</v>
      </c>
      <c r="AU186" s="394" t="s">
        <v>84</v>
      </c>
      <c r="AY186" s="394" t="s">
        <v>136</v>
      </c>
      <c r="BE186" s="395">
        <f>IF(N186="základní",J186,0)</f>
        <v>0</v>
      </c>
      <c r="BF186" s="395">
        <f>IF(N186="snížená",J186,0)</f>
        <v>0</v>
      </c>
      <c r="BG186" s="395">
        <f>IF(N186="zákl. přenesená",J186,0)</f>
        <v>0</v>
      </c>
      <c r="BH186" s="395">
        <f>IF(N186="sníž. přenesená",J186,0)</f>
        <v>0</v>
      </c>
      <c r="BI186" s="395">
        <f>IF(N186="nulová",J186,0)</f>
        <v>0</v>
      </c>
      <c r="BJ186" s="394" t="s">
        <v>24</v>
      </c>
      <c r="BK186" s="395">
        <f>ROUND(I186*H186,2)</f>
        <v>0</v>
      </c>
      <c r="BL186" s="394" t="s">
        <v>137</v>
      </c>
      <c r="BM186" s="394" t="s">
        <v>331</v>
      </c>
    </row>
    <row r="187" spans="2:63" s="453" customFormat="1" ht="29.85" customHeight="1">
      <c r="B187" s="289"/>
      <c r="C187" s="290"/>
      <c r="D187" s="384" t="s">
        <v>74</v>
      </c>
      <c r="E187" s="385" t="s">
        <v>332</v>
      </c>
      <c r="F187" s="385" t="s">
        <v>333</v>
      </c>
      <c r="G187" s="290"/>
      <c r="H187" s="290"/>
      <c r="I187" s="6"/>
      <c r="J187" s="386">
        <f>BK187</f>
        <v>0</v>
      </c>
      <c r="K187" s="290"/>
      <c r="L187" s="454"/>
      <c r="M187" s="294"/>
      <c r="N187" s="387"/>
      <c r="O187" s="387"/>
      <c r="P187" s="388">
        <f>P188</f>
        <v>0</v>
      </c>
      <c r="Q187" s="387"/>
      <c r="R187" s="388">
        <f>R188</f>
        <v>0</v>
      </c>
      <c r="S187" s="387"/>
      <c r="T187" s="295">
        <f>T188</f>
        <v>0</v>
      </c>
      <c r="AR187" s="455" t="s">
        <v>24</v>
      </c>
      <c r="AT187" s="456" t="s">
        <v>74</v>
      </c>
      <c r="AU187" s="456" t="s">
        <v>24</v>
      </c>
      <c r="AY187" s="455" t="s">
        <v>136</v>
      </c>
      <c r="BK187" s="457">
        <f>BK188</f>
        <v>0</v>
      </c>
    </row>
    <row r="188" spans="2:65" s="389" customFormat="1" ht="22.5" customHeight="1">
      <c r="B188" s="243"/>
      <c r="C188" s="296" t="s">
        <v>334</v>
      </c>
      <c r="D188" s="296" t="s">
        <v>139</v>
      </c>
      <c r="E188" s="297" t="s">
        <v>335</v>
      </c>
      <c r="F188" s="298" t="s">
        <v>336</v>
      </c>
      <c r="G188" s="299" t="s">
        <v>317</v>
      </c>
      <c r="H188" s="300">
        <v>46.79</v>
      </c>
      <c r="I188" s="7"/>
      <c r="J188" s="301">
        <f>ROUND(I188*H188,2)</f>
        <v>0</v>
      </c>
      <c r="K188" s="298" t="s">
        <v>143</v>
      </c>
      <c r="L188" s="390"/>
      <c r="M188" s="391" t="s">
        <v>5</v>
      </c>
      <c r="N188" s="392" t="s">
        <v>46</v>
      </c>
      <c r="O188" s="475"/>
      <c r="P188" s="393">
        <f>O188*H188</f>
        <v>0</v>
      </c>
      <c r="Q188" s="393">
        <v>0</v>
      </c>
      <c r="R188" s="393">
        <f>Q188*H188</f>
        <v>0</v>
      </c>
      <c r="S188" s="393">
        <v>0</v>
      </c>
      <c r="T188" s="302">
        <f>S188*H188</f>
        <v>0</v>
      </c>
      <c r="AR188" s="394" t="s">
        <v>137</v>
      </c>
      <c r="AT188" s="394" t="s">
        <v>139</v>
      </c>
      <c r="AU188" s="394" t="s">
        <v>84</v>
      </c>
      <c r="AY188" s="394" t="s">
        <v>136</v>
      </c>
      <c r="BE188" s="395">
        <f>IF(N188="základní",J188,0)</f>
        <v>0</v>
      </c>
      <c r="BF188" s="395">
        <f>IF(N188="snížená",J188,0)</f>
        <v>0</v>
      </c>
      <c r="BG188" s="395">
        <f>IF(N188="zákl. přenesená",J188,0)</f>
        <v>0</v>
      </c>
      <c r="BH188" s="395">
        <f>IF(N188="sníž. přenesená",J188,0)</f>
        <v>0</v>
      </c>
      <c r="BI188" s="395">
        <f>IF(N188="nulová",J188,0)</f>
        <v>0</v>
      </c>
      <c r="BJ188" s="394" t="s">
        <v>24</v>
      </c>
      <c r="BK188" s="395">
        <f>ROUND(I188*H188,2)</f>
        <v>0</v>
      </c>
      <c r="BL188" s="394" t="s">
        <v>137</v>
      </c>
      <c r="BM188" s="394" t="s">
        <v>337</v>
      </c>
    </row>
    <row r="189" spans="2:63" s="453" customFormat="1" ht="37.35" customHeight="1">
      <c r="B189" s="289"/>
      <c r="C189" s="290"/>
      <c r="D189" s="291" t="s">
        <v>74</v>
      </c>
      <c r="E189" s="292" t="s">
        <v>338</v>
      </c>
      <c r="F189" s="292" t="s">
        <v>339</v>
      </c>
      <c r="G189" s="290"/>
      <c r="H189" s="290"/>
      <c r="I189" s="6"/>
      <c r="J189" s="293">
        <f>BK189</f>
        <v>0</v>
      </c>
      <c r="K189" s="290"/>
      <c r="L189" s="454"/>
      <c r="M189" s="294"/>
      <c r="N189" s="387"/>
      <c r="O189" s="387"/>
      <c r="P189" s="388">
        <f>P190+P203+P215+P217+P225+P232+P265+P278</f>
        <v>0</v>
      </c>
      <c r="Q189" s="387"/>
      <c r="R189" s="388">
        <f>R190+R203+R215+R217+R225+R232+R265+R278</f>
        <v>36.75717554</v>
      </c>
      <c r="S189" s="387"/>
      <c r="T189" s="295">
        <f>T190+T203+T215+T217+T225+T232+T265+T278</f>
        <v>65.2217321</v>
      </c>
      <c r="AR189" s="455" t="s">
        <v>84</v>
      </c>
      <c r="AT189" s="456" t="s">
        <v>74</v>
      </c>
      <c r="AU189" s="456" t="s">
        <v>75</v>
      </c>
      <c r="AY189" s="455" t="s">
        <v>136</v>
      </c>
      <c r="BK189" s="457">
        <f>BK190+BK203+BK215+BK217+BK225+BK232+BK265+BK278</f>
        <v>0</v>
      </c>
    </row>
    <row r="190" spans="2:63" s="453" customFormat="1" ht="19.9" customHeight="1">
      <c r="B190" s="289"/>
      <c r="C190" s="290"/>
      <c r="D190" s="384" t="s">
        <v>74</v>
      </c>
      <c r="E190" s="385" t="s">
        <v>340</v>
      </c>
      <c r="F190" s="385" t="s">
        <v>341</v>
      </c>
      <c r="G190" s="290"/>
      <c r="H190" s="290"/>
      <c r="I190" s="6"/>
      <c r="J190" s="386">
        <f>BK190</f>
        <v>0</v>
      </c>
      <c r="K190" s="290"/>
      <c r="L190" s="454"/>
      <c r="M190" s="294"/>
      <c r="N190" s="387"/>
      <c r="O190" s="387"/>
      <c r="P190" s="388">
        <f>SUM(P191:P202)</f>
        <v>0</v>
      </c>
      <c r="Q190" s="387"/>
      <c r="R190" s="388">
        <f>SUM(R191:R202)</f>
        <v>1.11654107</v>
      </c>
      <c r="S190" s="387"/>
      <c r="T190" s="295">
        <f>SUM(T191:T202)</f>
        <v>29.983800000000002</v>
      </c>
      <c r="AR190" s="455" t="s">
        <v>84</v>
      </c>
      <c r="AT190" s="456" t="s">
        <v>74</v>
      </c>
      <c r="AU190" s="456" t="s">
        <v>24</v>
      </c>
      <c r="AY190" s="455" t="s">
        <v>136</v>
      </c>
      <c r="BK190" s="457">
        <f>SUM(BK191:BK202)</f>
        <v>0</v>
      </c>
    </row>
    <row r="191" spans="2:65" s="389" customFormat="1" ht="22.5" customHeight="1">
      <c r="B191" s="243"/>
      <c r="C191" s="296" t="s">
        <v>342</v>
      </c>
      <c r="D191" s="296" t="s">
        <v>139</v>
      </c>
      <c r="E191" s="297" t="s">
        <v>343</v>
      </c>
      <c r="F191" s="298" t="s">
        <v>344</v>
      </c>
      <c r="G191" s="299" t="s">
        <v>151</v>
      </c>
      <c r="H191" s="300">
        <v>410.493</v>
      </c>
      <c r="I191" s="7"/>
      <c r="J191" s="301">
        <f>ROUND(I191*H191,2)</f>
        <v>0</v>
      </c>
      <c r="K191" s="298" t="s">
        <v>143</v>
      </c>
      <c r="L191" s="390"/>
      <c r="M191" s="391" t="s">
        <v>5</v>
      </c>
      <c r="N191" s="392" t="s">
        <v>46</v>
      </c>
      <c r="O191" s="475"/>
      <c r="P191" s="393">
        <f>O191*H191</f>
        <v>0</v>
      </c>
      <c r="Q191" s="393">
        <v>0.00019</v>
      </c>
      <c r="R191" s="393">
        <f>Q191*H191</f>
        <v>0.07799367</v>
      </c>
      <c r="S191" s="393">
        <v>0</v>
      </c>
      <c r="T191" s="302">
        <f>S191*H191</f>
        <v>0</v>
      </c>
      <c r="AR191" s="394" t="s">
        <v>219</v>
      </c>
      <c r="AT191" s="394" t="s">
        <v>139</v>
      </c>
      <c r="AU191" s="394" t="s">
        <v>84</v>
      </c>
      <c r="AY191" s="394" t="s">
        <v>136</v>
      </c>
      <c r="BE191" s="395">
        <f>IF(N191="základní",J191,0)</f>
        <v>0</v>
      </c>
      <c r="BF191" s="395">
        <f>IF(N191="snížená",J191,0)</f>
        <v>0</v>
      </c>
      <c r="BG191" s="395">
        <f>IF(N191="zákl. přenesená",J191,0)</f>
        <v>0</v>
      </c>
      <c r="BH191" s="395">
        <f>IF(N191="sníž. přenesená",J191,0)</f>
        <v>0</v>
      </c>
      <c r="BI191" s="395">
        <f>IF(N191="nulová",J191,0)</f>
        <v>0</v>
      </c>
      <c r="BJ191" s="394" t="s">
        <v>24</v>
      </c>
      <c r="BK191" s="395">
        <f>ROUND(I191*H191,2)</f>
        <v>0</v>
      </c>
      <c r="BL191" s="394" t="s">
        <v>219</v>
      </c>
      <c r="BM191" s="394" t="s">
        <v>345</v>
      </c>
    </row>
    <row r="192" spans="2:51" s="396" customFormat="1" ht="13.5">
      <c r="B192" s="303"/>
      <c r="C192" s="304"/>
      <c r="D192" s="397" t="s">
        <v>145</v>
      </c>
      <c r="E192" s="398" t="s">
        <v>5</v>
      </c>
      <c r="F192" s="399" t="s">
        <v>346</v>
      </c>
      <c r="G192" s="304"/>
      <c r="H192" s="400">
        <v>410.493</v>
      </c>
      <c r="I192" s="8"/>
      <c r="J192" s="304"/>
      <c r="K192" s="304"/>
      <c r="L192" s="401"/>
      <c r="M192" s="309"/>
      <c r="N192" s="402"/>
      <c r="O192" s="402"/>
      <c r="P192" s="402"/>
      <c r="Q192" s="402"/>
      <c r="R192" s="402"/>
      <c r="S192" s="402"/>
      <c r="T192" s="310"/>
      <c r="AT192" s="403" t="s">
        <v>145</v>
      </c>
      <c r="AU192" s="403" t="s">
        <v>84</v>
      </c>
      <c r="AV192" s="396" t="s">
        <v>84</v>
      </c>
      <c r="AW192" s="396" t="s">
        <v>39</v>
      </c>
      <c r="AX192" s="396" t="s">
        <v>24</v>
      </c>
      <c r="AY192" s="403" t="s">
        <v>136</v>
      </c>
    </row>
    <row r="193" spans="2:65" s="389" customFormat="1" ht="22.5" customHeight="1">
      <c r="B193" s="243"/>
      <c r="C193" s="316" t="s">
        <v>347</v>
      </c>
      <c r="D193" s="316" t="s">
        <v>162</v>
      </c>
      <c r="E193" s="317" t="s">
        <v>348</v>
      </c>
      <c r="F193" s="318" t="s">
        <v>1000</v>
      </c>
      <c r="G193" s="319" t="s">
        <v>151</v>
      </c>
      <c r="H193" s="320">
        <v>472.067</v>
      </c>
      <c r="I193" s="10"/>
      <c r="J193" s="321">
        <f>ROUND(I193*H193,2)</f>
        <v>0</v>
      </c>
      <c r="K193" s="318" t="s">
        <v>143</v>
      </c>
      <c r="L193" s="465"/>
      <c r="M193" s="466" t="s">
        <v>5</v>
      </c>
      <c r="N193" s="467" t="s">
        <v>46</v>
      </c>
      <c r="O193" s="475"/>
      <c r="P193" s="393">
        <f>O193*H193</f>
        <v>0</v>
      </c>
      <c r="Q193" s="393">
        <v>0.0019</v>
      </c>
      <c r="R193" s="393">
        <f>Q193*H193</f>
        <v>0.8969273</v>
      </c>
      <c r="S193" s="393">
        <v>0</v>
      </c>
      <c r="T193" s="302">
        <f>S193*H193</f>
        <v>0</v>
      </c>
      <c r="AR193" s="394" t="s">
        <v>294</v>
      </c>
      <c r="AT193" s="394" t="s">
        <v>162</v>
      </c>
      <c r="AU193" s="394" t="s">
        <v>84</v>
      </c>
      <c r="AY193" s="394" t="s">
        <v>136</v>
      </c>
      <c r="BE193" s="395">
        <f>IF(N193="základní",J193,0)</f>
        <v>0</v>
      </c>
      <c r="BF193" s="395">
        <f>IF(N193="snížená",J193,0)</f>
        <v>0</v>
      </c>
      <c r="BG193" s="395">
        <f>IF(N193="zákl. přenesená",J193,0)</f>
        <v>0</v>
      </c>
      <c r="BH193" s="395">
        <f>IF(N193="sníž. přenesená",J193,0)</f>
        <v>0</v>
      </c>
      <c r="BI193" s="395">
        <f>IF(N193="nulová",J193,0)</f>
        <v>0</v>
      </c>
      <c r="BJ193" s="394" t="s">
        <v>24</v>
      </c>
      <c r="BK193" s="395">
        <f>ROUND(I193*H193,2)</f>
        <v>0</v>
      </c>
      <c r="BL193" s="394" t="s">
        <v>219</v>
      </c>
      <c r="BM193" s="394" t="s">
        <v>349</v>
      </c>
    </row>
    <row r="194" spans="2:51" s="396" customFormat="1" ht="13.5">
      <c r="B194" s="303"/>
      <c r="C194" s="304"/>
      <c r="D194" s="397" t="s">
        <v>145</v>
      </c>
      <c r="E194" s="304"/>
      <c r="F194" s="399" t="s">
        <v>1001</v>
      </c>
      <c r="G194" s="304"/>
      <c r="H194" s="400">
        <v>472.067</v>
      </c>
      <c r="I194" s="8"/>
      <c r="J194" s="304"/>
      <c r="K194" s="304"/>
      <c r="L194" s="401"/>
      <c r="M194" s="309"/>
      <c r="N194" s="402"/>
      <c r="O194" s="402"/>
      <c r="P194" s="402"/>
      <c r="Q194" s="402"/>
      <c r="R194" s="402"/>
      <c r="S194" s="402"/>
      <c r="T194" s="310"/>
      <c r="AT194" s="403" t="s">
        <v>145</v>
      </c>
      <c r="AU194" s="403" t="s">
        <v>84</v>
      </c>
      <c r="AV194" s="396" t="s">
        <v>84</v>
      </c>
      <c r="AW194" s="396" t="s">
        <v>6</v>
      </c>
      <c r="AX194" s="396" t="s">
        <v>24</v>
      </c>
      <c r="AY194" s="403" t="s">
        <v>136</v>
      </c>
    </row>
    <row r="195" spans="2:65" s="389" customFormat="1" ht="22.5" customHeight="1">
      <c r="B195" s="243"/>
      <c r="C195" s="296" t="s">
        <v>350</v>
      </c>
      <c r="D195" s="296" t="s">
        <v>139</v>
      </c>
      <c r="E195" s="297" t="s">
        <v>351</v>
      </c>
      <c r="F195" s="298" t="s">
        <v>352</v>
      </c>
      <c r="G195" s="299" t="s">
        <v>151</v>
      </c>
      <c r="H195" s="300">
        <v>410.493</v>
      </c>
      <c r="I195" s="7"/>
      <c r="J195" s="301">
        <f>ROUND(I195*H195,2)</f>
        <v>0</v>
      </c>
      <c r="K195" s="298" t="s">
        <v>143</v>
      </c>
      <c r="L195" s="390"/>
      <c r="M195" s="391" t="s">
        <v>5</v>
      </c>
      <c r="N195" s="392" t="s">
        <v>46</v>
      </c>
      <c r="O195" s="475"/>
      <c r="P195" s="393">
        <f>O195*H195</f>
        <v>0</v>
      </c>
      <c r="Q195" s="393">
        <v>0</v>
      </c>
      <c r="R195" s="393">
        <f>Q195*H195</f>
        <v>0</v>
      </c>
      <c r="S195" s="393">
        <v>0</v>
      </c>
      <c r="T195" s="302">
        <f>S195*H195</f>
        <v>0</v>
      </c>
      <c r="AR195" s="394" t="s">
        <v>219</v>
      </c>
      <c r="AT195" s="394" t="s">
        <v>139</v>
      </c>
      <c r="AU195" s="394" t="s">
        <v>84</v>
      </c>
      <c r="AY195" s="394" t="s">
        <v>136</v>
      </c>
      <c r="BE195" s="395">
        <f>IF(N195="základní",J195,0)</f>
        <v>0</v>
      </c>
      <c r="BF195" s="395">
        <f>IF(N195="snížená",J195,0)</f>
        <v>0</v>
      </c>
      <c r="BG195" s="395">
        <f>IF(N195="zákl. přenesená",J195,0)</f>
        <v>0</v>
      </c>
      <c r="BH195" s="395">
        <f>IF(N195="sníž. přenesená",J195,0)</f>
        <v>0</v>
      </c>
      <c r="BI195" s="395">
        <f>IF(N195="nulová",J195,0)</f>
        <v>0</v>
      </c>
      <c r="BJ195" s="394" t="s">
        <v>24</v>
      </c>
      <c r="BK195" s="395">
        <f>ROUND(I195*H195,2)</f>
        <v>0</v>
      </c>
      <c r="BL195" s="394" t="s">
        <v>219</v>
      </c>
      <c r="BM195" s="394" t="s">
        <v>353</v>
      </c>
    </row>
    <row r="196" spans="2:65" s="389" customFormat="1" ht="22.5" customHeight="1">
      <c r="B196" s="243"/>
      <c r="C196" s="316" t="s">
        <v>354</v>
      </c>
      <c r="D196" s="316" t="s">
        <v>162</v>
      </c>
      <c r="E196" s="317" t="s">
        <v>355</v>
      </c>
      <c r="F196" s="318" t="s">
        <v>1002</v>
      </c>
      <c r="G196" s="319" t="s">
        <v>151</v>
      </c>
      <c r="H196" s="320">
        <v>472.067</v>
      </c>
      <c r="I196" s="10"/>
      <c r="J196" s="321">
        <f>ROUND(I196*H196,2)</f>
        <v>0</v>
      </c>
      <c r="K196" s="318" t="s">
        <v>143</v>
      </c>
      <c r="L196" s="465"/>
      <c r="M196" s="466" t="s">
        <v>5</v>
      </c>
      <c r="N196" s="467" t="s">
        <v>46</v>
      </c>
      <c r="O196" s="475"/>
      <c r="P196" s="393">
        <f>O196*H196</f>
        <v>0</v>
      </c>
      <c r="Q196" s="393">
        <v>0.0003</v>
      </c>
      <c r="R196" s="393">
        <f>Q196*H196</f>
        <v>0.1416201</v>
      </c>
      <c r="S196" s="393">
        <v>0</v>
      </c>
      <c r="T196" s="302">
        <f>S196*H196</f>
        <v>0</v>
      </c>
      <c r="AR196" s="394" t="s">
        <v>294</v>
      </c>
      <c r="AT196" s="394" t="s">
        <v>162</v>
      </c>
      <c r="AU196" s="394" t="s">
        <v>84</v>
      </c>
      <c r="AY196" s="394" t="s">
        <v>136</v>
      </c>
      <c r="BE196" s="395">
        <f>IF(N196="základní",J196,0)</f>
        <v>0</v>
      </c>
      <c r="BF196" s="395">
        <f>IF(N196="snížená",J196,0)</f>
        <v>0</v>
      </c>
      <c r="BG196" s="395">
        <f>IF(N196="zákl. přenesená",J196,0)</f>
        <v>0</v>
      </c>
      <c r="BH196" s="395">
        <f>IF(N196="sníž. přenesená",J196,0)</f>
        <v>0</v>
      </c>
      <c r="BI196" s="395">
        <f>IF(N196="nulová",J196,0)</f>
        <v>0</v>
      </c>
      <c r="BJ196" s="394" t="s">
        <v>24</v>
      </c>
      <c r="BK196" s="395">
        <f>ROUND(I196*H196,2)</f>
        <v>0</v>
      </c>
      <c r="BL196" s="394" t="s">
        <v>219</v>
      </c>
      <c r="BM196" s="394" t="s">
        <v>356</v>
      </c>
    </row>
    <row r="197" spans="2:51" s="396" customFormat="1" ht="13.5">
      <c r="B197" s="303"/>
      <c r="C197" s="304"/>
      <c r="D197" s="397" t="s">
        <v>145</v>
      </c>
      <c r="E197" s="304"/>
      <c r="F197" s="399" t="s">
        <v>1001</v>
      </c>
      <c r="G197" s="304"/>
      <c r="H197" s="400">
        <v>472.067</v>
      </c>
      <c r="I197" s="8"/>
      <c r="J197" s="304"/>
      <c r="K197" s="304"/>
      <c r="L197" s="401"/>
      <c r="M197" s="309"/>
      <c r="N197" s="402"/>
      <c r="O197" s="402"/>
      <c r="P197" s="402"/>
      <c r="Q197" s="402"/>
      <c r="R197" s="402"/>
      <c r="S197" s="402"/>
      <c r="T197" s="310"/>
      <c r="AT197" s="403" t="s">
        <v>145</v>
      </c>
      <c r="AU197" s="403" t="s">
        <v>84</v>
      </c>
      <c r="AV197" s="396" t="s">
        <v>84</v>
      </c>
      <c r="AW197" s="396" t="s">
        <v>6</v>
      </c>
      <c r="AX197" s="396" t="s">
        <v>24</v>
      </c>
      <c r="AY197" s="403" t="s">
        <v>136</v>
      </c>
    </row>
    <row r="198" spans="2:65" s="389" customFormat="1" ht="31.5" customHeight="1">
      <c r="B198" s="243"/>
      <c r="C198" s="296" t="s">
        <v>357</v>
      </c>
      <c r="D198" s="296" t="s">
        <v>139</v>
      </c>
      <c r="E198" s="297" t="s">
        <v>358</v>
      </c>
      <c r="F198" s="298" t="s">
        <v>359</v>
      </c>
      <c r="G198" s="299" t="s">
        <v>360</v>
      </c>
      <c r="H198" s="300">
        <v>2052.465</v>
      </c>
      <c r="I198" s="7"/>
      <c r="J198" s="301">
        <f>ROUND(I198*H198,2)</f>
        <v>0</v>
      </c>
      <c r="K198" s="298" t="s">
        <v>143</v>
      </c>
      <c r="L198" s="390"/>
      <c r="M198" s="391" t="s">
        <v>5</v>
      </c>
      <c r="N198" s="392" t="s">
        <v>46</v>
      </c>
      <c r="O198" s="475"/>
      <c r="P198" s="393">
        <f>O198*H198</f>
        <v>0</v>
      </c>
      <c r="Q198" s="393">
        <v>0</v>
      </c>
      <c r="R198" s="393">
        <f>Q198*H198</f>
        <v>0</v>
      </c>
      <c r="S198" s="393">
        <v>0</v>
      </c>
      <c r="T198" s="302">
        <f>S198*H198</f>
        <v>0</v>
      </c>
      <c r="AR198" s="394" t="s">
        <v>219</v>
      </c>
      <c r="AT198" s="394" t="s">
        <v>139</v>
      </c>
      <c r="AU198" s="394" t="s">
        <v>84</v>
      </c>
      <c r="AY198" s="394" t="s">
        <v>136</v>
      </c>
      <c r="BE198" s="395">
        <f>IF(N198="základní",J198,0)</f>
        <v>0</v>
      </c>
      <c r="BF198" s="395">
        <f>IF(N198="snížená",J198,0)</f>
        <v>0</v>
      </c>
      <c r="BG198" s="395">
        <f>IF(N198="zákl. přenesená",J198,0)</f>
        <v>0</v>
      </c>
      <c r="BH198" s="395">
        <f>IF(N198="sníž. přenesená",J198,0)</f>
        <v>0</v>
      </c>
      <c r="BI198" s="395">
        <f>IF(N198="nulová",J198,0)</f>
        <v>0</v>
      </c>
      <c r="BJ198" s="394" t="s">
        <v>24</v>
      </c>
      <c r="BK198" s="395">
        <f>ROUND(I198*H198,2)</f>
        <v>0</v>
      </c>
      <c r="BL198" s="394" t="s">
        <v>219</v>
      </c>
      <c r="BM198" s="394" t="s">
        <v>361</v>
      </c>
    </row>
    <row r="199" spans="2:51" s="396" customFormat="1" ht="13.5">
      <c r="B199" s="303"/>
      <c r="C199" s="304"/>
      <c r="D199" s="397" t="s">
        <v>145</v>
      </c>
      <c r="E199" s="398" t="s">
        <v>5</v>
      </c>
      <c r="F199" s="399" t="s">
        <v>362</v>
      </c>
      <c r="G199" s="304"/>
      <c r="H199" s="400">
        <v>2052.465</v>
      </c>
      <c r="I199" s="8"/>
      <c r="J199" s="304"/>
      <c r="K199" s="304"/>
      <c r="L199" s="401"/>
      <c r="M199" s="309"/>
      <c r="N199" s="402"/>
      <c r="O199" s="402"/>
      <c r="P199" s="402"/>
      <c r="Q199" s="402"/>
      <c r="R199" s="402"/>
      <c r="S199" s="402"/>
      <c r="T199" s="310"/>
      <c r="AT199" s="403" t="s">
        <v>145</v>
      </c>
      <c r="AU199" s="403" t="s">
        <v>84</v>
      </c>
      <c r="AV199" s="396" t="s">
        <v>84</v>
      </c>
      <c r="AW199" s="396" t="s">
        <v>39</v>
      </c>
      <c r="AX199" s="396" t="s">
        <v>24</v>
      </c>
      <c r="AY199" s="403" t="s">
        <v>136</v>
      </c>
    </row>
    <row r="200" spans="2:65" s="389" customFormat="1" ht="22.5" customHeight="1">
      <c r="B200" s="243"/>
      <c r="C200" s="296" t="s">
        <v>363</v>
      </c>
      <c r="D200" s="296" t="s">
        <v>139</v>
      </c>
      <c r="E200" s="297" t="s">
        <v>364</v>
      </c>
      <c r="F200" s="298" t="s">
        <v>365</v>
      </c>
      <c r="G200" s="299" t="s">
        <v>151</v>
      </c>
      <c r="H200" s="300">
        <v>356.95</v>
      </c>
      <c r="I200" s="7"/>
      <c r="J200" s="301">
        <f>ROUND(I200*H200,2)</f>
        <v>0</v>
      </c>
      <c r="K200" s="298" t="s">
        <v>143</v>
      </c>
      <c r="L200" s="390"/>
      <c r="M200" s="391" t="s">
        <v>5</v>
      </c>
      <c r="N200" s="392" t="s">
        <v>46</v>
      </c>
      <c r="O200" s="475"/>
      <c r="P200" s="393">
        <f>O200*H200</f>
        <v>0</v>
      </c>
      <c r="Q200" s="393">
        <v>0</v>
      </c>
      <c r="R200" s="393">
        <f>Q200*H200</f>
        <v>0</v>
      </c>
      <c r="S200" s="393">
        <v>0.084</v>
      </c>
      <c r="T200" s="302">
        <f>S200*H200</f>
        <v>29.983800000000002</v>
      </c>
      <c r="AR200" s="394" t="s">
        <v>219</v>
      </c>
      <c r="AT200" s="394" t="s">
        <v>139</v>
      </c>
      <c r="AU200" s="394" t="s">
        <v>84</v>
      </c>
      <c r="AY200" s="394" t="s">
        <v>136</v>
      </c>
      <c r="BE200" s="395">
        <f>IF(N200="základní",J200,0)</f>
        <v>0</v>
      </c>
      <c r="BF200" s="395">
        <f>IF(N200="snížená",J200,0)</f>
        <v>0</v>
      </c>
      <c r="BG200" s="395">
        <f>IF(N200="zákl. přenesená",J200,0)</f>
        <v>0</v>
      </c>
      <c r="BH200" s="395">
        <f>IF(N200="sníž. přenesená",J200,0)</f>
        <v>0</v>
      </c>
      <c r="BI200" s="395">
        <f>IF(N200="nulová",J200,0)</f>
        <v>0</v>
      </c>
      <c r="BJ200" s="394" t="s">
        <v>24</v>
      </c>
      <c r="BK200" s="395">
        <f>ROUND(I200*H200,2)</f>
        <v>0</v>
      </c>
      <c r="BL200" s="394" t="s">
        <v>219</v>
      </c>
      <c r="BM200" s="394" t="s">
        <v>366</v>
      </c>
    </row>
    <row r="201" spans="2:51" s="396" customFormat="1" ht="13.5">
      <c r="B201" s="303"/>
      <c r="C201" s="304"/>
      <c r="D201" s="397" t="s">
        <v>145</v>
      </c>
      <c r="E201" s="398" t="s">
        <v>5</v>
      </c>
      <c r="F201" s="399" t="s">
        <v>367</v>
      </c>
      <c r="G201" s="304"/>
      <c r="H201" s="400">
        <v>356.95</v>
      </c>
      <c r="I201" s="8"/>
      <c r="J201" s="304"/>
      <c r="K201" s="304"/>
      <c r="L201" s="401"/>
      <c r="M201" s="309"/>
      <c r="N201" s="402"/>
      <c r="O201" s="402"/>
      <c r="P201" s="402"/>
      <c r="Q201" s="402"/>
      <c r="R201" s="402"/>
      <c r="S201" s="402"/>
      <c r="T201" s="310"/>
      <c r="AT201" s="403" t="s">
        <v>145</v>
      </c>
      <c r="AU201" s="403" t="s">
        <v>84</v>
      </c>
      <c r="AV201" s="396" t="s">
        <v>84</v>
      </c>
      <c r="AW201" s="396" t="s">
        <v>39</v>
      </c>
      <c r="AX201" s="396" t="s">
        <v>24</v>
      </c>
      <c r="AY201" s="403" t="s">
        <v>136</v>
      </c>
    </row>
    <row r="202" spans="2:65" s="389" customFormat="1" ht="22.5" customHeight="1">
      <c r="B202" s="243"/>
      <c r="C202" s="296" t="s">
        <v>368</v>
      </c>
      <c r="D202" s="296" t="s">
        <v>139</v>
      </c>
      <c r="E202" s="297" t="s">
        <v>369</v>
      </c>
      <c r="F202" s="298" t="s">
        <v>370</v>
      </c>
      <c r="G202" s="299" t="s">
        <v>371</v>
      </c>
      <c r="H202" s="11"/>
      <c r="I202" s="7"/>
      <c r="J202" s="301">
        <f>ROUND(I202*H202,2)</f>
        <v>0</v>
      </c>
      <c r="K202" s="298" t="s">
        <v>143</v>
      </c>
      <c r="L202" s="390"/>
      <c r="M202" s="391" t="s">
        <v>5</v>
      </c>
      <c r="N202" s="392" t="s">
        <v>46</v>
      </c>
      <c r="O202" s="475"/>
      <c r="P202" s="393">
        <f>O202*H202</f>
        <v>0</v>
      </c>
      <c r="Q202" s="393">
        <v>0</v>
      </c>
      <c r="R202" s="393">
        <f>Q202*H202</f>
        <v>0</v>
      </c>
      <c r="S202" s="393">
        <v>0</v>
      </c>
      <c r="T202" s="302">
        <f>S202*H202</f>
        <v>0</v>
      </c>
      <c r="AR202" s="394" t="s">
        <v>219</v>
      </c>
      <c r="AT202" s="394" t="s">
        <v>139</v>
      </c>
      <c r="AU202" s="394" t="s">
        <v>84</v>
      </c>
      <c r="AY202" s="394" t="s">
        <v>136</v>
      </c>
      <c r="BE202" s="395">
        <f>IF(N202="základní",J202,0)</f>
        <v>0</v>
      </c>
      <c r="BF202" s="395">
        <f>IF(N202="snížená",J202,0)</f>
        <v>0</v>
      </c>
      <c r="BG202" s="395">
        <f>IF(N202="zákl. přenesená",J202,0)</f>
        <v>0</v>
      </c>
      <c r="BH202" s="395">
        <f>IF(N202="sníž. přenesená",J202,0)</f>
        <v>0</v>
      </c>
      <c r="BI202" s="395">
        <f>IF(N202="nulová",J202,0)</f>
        <v>0</v>
      </c>
      <c r="BJ202" s="394" t="s">
        <v>24</v>
      </c>
      <c r="BK202" s="395">
        <f>ROUND(I202*H202,2)</f>
        <v>0</v>
      </c>
      <c r="BL202" s="394" t="s">
        <v>219</v>
      </c>
      <c r="BM202" s="394" t="s">
        <v>372</v>
      </c>
    </row>
    <row r="203" spans="2:63" s="453" customFormat="1" ht="29.85" customHeight="1">
      <c r="B203" s="289"/>
      <c r="C203" s="290"/>
      <c r="D203" s="384" t="s">
        <v>74</v>
      </c>
      <c r="E203" s="385" t="s">
        <v>373</v>
      </c>
      <c r="F203" s="385" t="s">
        <v>374</v>
      </c>
      <c r="G203" s="290"/>
      <c r="H203" s="290"/>
      <c r="I203" s="6"/>
      <c r="J203" s="386">
        <f>BK203</f>
        <v>0</v>
      </c>
      <c r="K203" s="290"/>
      <c r="L203" s="454"/>
      <c r="M203" s="294"/>
      <c r="N203" s="387"/>
      <c r="O203" s="387"/>
      <c r="P203" s="388">
        <f>SUM(P204:P214)</f>
        <v>0</v>
      </c>
      <c r="Q203" s="387"/>
      <c r="R203" s="388">
        <f>SUM(R204:R214)</f>
        <v>9.0661545</v>
      </c>
      <c r="S203" s="387"/>
      <c r="T203" s="295">
        <f>SUM(T204:T214)</f>
        <v>0</v>
      </c>
      <c r="AR203" s="455" t="s">
        <v>84</v>
      </c>
      <c r="AT203" s="456" t="s">
        <v>74</v>
      </c>
      <c r="AU203" s="456" t="s">
        <v>24</v>
      </c>
      <c r="AY203" s="455" t="s">
        <v>136</v>
      </c>
      <c r="BK203" s="457">
        <f>SUM(BK204:BK214)</f>
        <v>0</v>
      </c>
    </row>
    <row r="204" spans="2:65" s="389" customFormat="1" ht="22.5" customHeight="1">
      <c r="B204" s="243"/>
      <c r="C204" s="296" t="s">
        <v>375</v>
      </c>
      <c r="D204" s="296" t="s">
        <v>139</v>
      </c>
      <c r="E204" s="297" t="s">
        <v>376</v>
      </c>
      <c r="F204" s="298" t="s">
        <v>377</v>
      </c>
      <c r="G204" s="299" t="s">
        <v>151</v>
      </c>
      <c r="H204" s="300">
        <v>1081.112</v>
      </c>
      <c r="I204" s="7"/>
      <c r="J204" s="301">
        <f>ROUND(I204*H204,2)</f>
        <v>0</v>
      </c>
      <c r="K204" s="298" t="s">
        <v>143</v>
      </c>
      <c r="L204" s="390"/>
      <c r="M204" s="391" t="s">
        <v>5</v>
      </c>
      <c r="N204" s="392" t="s">
        <v>46</v>
      </c>
      <c r="O204" s="475"/>
      <c r="P204" s="393">
        <f>O204*H204</f>
        <v>0</v>
      </c>
      <c r="Q204" s="393">
        <v>0</v>
      </c>
      <c r="R204" s="393">
        <f>Q204*H204</f>
        <v>0</v>
      </c>
      <c r="S204" s="393">
        <v>0</v>
      </c>
      <c r="T204" s="302">
        <f>S204*H204</f>
        <v>0</v>
      </c>
      <c r="AR204" s="394" t="s">
        <v>219</v>
      </c>
      <c r="AT204" s="394" t="s">
        <v>139</v>
      </c>
      <c r="AU204" s="394" t="s">
        <v>84</v>
      </c>
      <c r="AY204" s="394" t="s">
        <v>136</v>
      </c>
      <c r="BE204" s="395">
        <f>IF(N204="základní",J204,0)</f>
        <v>0</v>
      </c>
      <c r="BF204" s="395">
        <f>IF(N204="snížená",J204,0)</f>
        <v>0</v>
      </c>
      <c r="BG204" s="395">
        <f>IF(N204="zákl. přenesená",J204,0)</f>
        <v>0</v>
      </c>
      <c r="BH204" s="395">
        <f>IF(N204="sníž. přenesená",J204,0)</f>
        <v>0</v>
      </c>
      <c r="BI204" s="395">
        <f>IF(N204="nulová",J204,0)</f>
        <v>0</v>
      </c>
      <c r="BJ204" s="394" t="s">
        <v>24</v>
      </c>
      <c r="BK204" s="395">
        <f>ROUND(I204*H204,2)</f>
        <v>0</v>
      </c>
      <c r="BL204" s="394" t="s">
        <v>219</v>
      </c>
      <c r="BM204" s="394" t="s">
        <v>378</v>
      </c>
    </row>
    <row r="205" spans="2:51" s="396" customFormat="1" ht="13.5">
      <c r="B205" s="303"/>
      <c r="C205" s="304"/>
      <c r="D205" s="397" t="s">
        <v>145</v>
      </c>
      <c r="E205" s="398" t="s">
        <v>5</v>
      </c>
      <c r="F205" s="399" t="s">
        <v>996</v>
      </c>
      <c r="G205" s="304"/>
      <c r="H205" s="400">
        <v>1081.112</v>
      </c>
      <c r="I205" s="8"/>
      <c r="J205" s="304"/>
      <c r="K205" s="304"/>
      <c r="L205" s="401"/>
      <c r="M205" s="309"/>
      <c r="N205" s="402"/>
      <c r="O205" s="402"/>
      <c r="P205" s="402"/>
      <c r="Q205" s="402"/>
      <c r="R205" s="402"/>
      <c r="S205" s="402"/>
      <c r="T205" s="310"/>
      <c r="AT205" s="403" t="s">
        <v>145</v>
      </c>
      <c r="AU205" s="403" t="s">
        <v>84</v>
      </c>
      <c r="AV205" s="396" t="s">
        <v>84</v>
      </c>
      <c r="AW205" s="396" t="s">
        <v>39</v>
      </c>
      <c r="AX205" s="396" t="s">
        <v>24</v>
      </c>
      <c r="AY205" s="403" t="s">
        <v>136</v>
      </c>
    </row>
    <row r="206" spans="2:65" s="389" customFormat="1" ht="22.5" customHeight="1">
      <c r="B206" s="243"/>
      <c r="C206" s="316" t="s">
        <v>379</v>
      </c>
      <c r="D206" s="316" t="s">
        <v>162</v>
      </c>
      <c r="E206" s="317" t="s">
        <v>380</v>
      </c>
      <c r="F206" s="318" t="s">
        <v>1003</v>
      </c>
      <c r="G206" s="319" t="s">
        <v>151</v>
      </c>
      <c r="H206" s="320">
        <v>551.367</v>
      </c>
      <c r="I206" s="10"/>
      <c r="J206" s="321">
        <f>ROUND(I206*H206,2)</f>
        <v>0</v>
      </c>
      <c r="K206" s="318" t="s">
        <v>143</v>
      </c>
      <c r="L206" s="465"/>
      <c r="M206" s="466" t="s">
        <v>5</v>
      </c>
      <c r="N206" s="467" t="s">
        <v>46</v>
      </c>
      <c r="O206" s="475"/>
      <c r="P206" s="393">
        <f>O206*H206</f>
        <v>0</v>
      </c>
      <c r="Q206" s="393">
        <v>0.0049</v>
      </c>
      <c r="R206" s="393">
        <f>Q206*H206</f>
        <v>2.7016983</v>
      </c>
      <c r="S206" s="393">
        <v>0</v>
      </c>
      <c r="T206" s="302">
        <f>S206*H206</f>
        <v>0</v>
      </c>
      <c r="AR206" s="394" t="s">
        <v>294</v>
      </c>
      <c r="AT206" s="394" t="s">
        <v>162</v>
      </c>
      <c r="AU206" s="394" t="s">
        <v>84</v>
      </c>
      <c r="AY206" s="394" t="s">
        <v>136</v>
      </c>
      <c r="BE206" s="395">
        <f>IF(N206="základní",J206,0)</f>
        <v>0</v>
      </c>
      <c r="BF206" s="395">
        <f>IF(N206="snížená",J206,0)</f>
        <v>0</v>
      </c>
      <c r="BG206" s="395">
        <f>IF(N206="zákl. přenesená",J206,0)</f>
        <v>0</v>
      </c>
      <c r="BH206" s="395">
        <f>IF(N206="sníž. přenesená",J206,0)</f>
        <v>0</v>
      </c>
      <c r="BI206" s="395">
        <f>IF(N206="nulová",J206,0)</f>
        <v>0</v>
      </c>
      <c r="BJ206" s="394" t="s">
        <v>24</v>
      </c>
      <c r="BK206" s="395">
        <f>ROUND(I206*H206,2)</f>
        <v>0</v>
      </c>
      <c r="BL206" s="394" t="s">
        <v>219</v>
      </c>
      <c r="BM206" s="394" t="s">
        <v>381</v>
      </c>
    </row>
    <row r="207" spans="2:51" s="396" customFormat="1" ht="13.5">
      <c r="B207" s="303"/>
      <c r="C207" s="304"/>
      <c r="D207" s="397" t="s">
        <v>145</v>
      </c>
      <c r="E207" s="304"/>
      <c r="F207" s="399" t="s">
        <v>1004</v>
      </c>
      <c r="G207" s="304"/>
      <c r="H207" s="400">
        <v>551.367</v>
      </c>
      <c r="I207" s="8"/>
      <c r="J207" s="304"/>
      <c r="K207" s="304"/>
      <c r="L207" s="401"/>
      <c r="M207" s="309"/>
      <c r="N207" s="402"/>
      <c r="O207" s="402"/>
      <c r="P207" s="402"/>
      <c r="Q207" s="402"/>
      <c r="R207" s="402"/>
      <c r="S207" s="402"/>
      <c r="T207" s="310"/>
      <c r="AT207" s="403" t="s">
        <v>145</v>
      </c>
      <c r="AU207" s="403" t="s">
        <v>84</v>
      </c>
      <c r="AV207" s="396" t="s">
        <v>84</v>
      </c>
      <c r="AW207" s="396" t="s">
        <v>6</v>
      </c>
      <c r="AX207" s="396" t="s">
        <v>24</v>
      </c>
      <c r="AY207" s="403" t="s">
        <v>136</v>
      </c>
    </row>
    <row r="208" spans="2:65" s="389" customFormat="1" ht="22.5" customHeight="1">
      <c r="B208" s="243"/>
      <c r="C208" s="316" t="s">
        <v>382</v>
      </c>
      <c r="D208" s="316" t="s">
        <v>162</v>
      </c>
      <c r="E208" s="317" t="s">
        <v>383</v>
      </c>
      <c r="F208" s="318" t="s">
        <v>1005</v>
      </c>
      <c r="G208" s="319" t="s">
        <v>151</v>
      </c>
      <c r="H208" s="320">
        <v>551.367</v>
      </c>
      <c r="I208" s="10"/>
      <c r="J208" s="321">
        <f>ROUND(I208*H208,2)</f>
        <v>0</v>
      </c>
      <c r="K208" s="318" t="s">
        <v>143</v>
      </c>
      <c r="L208" s="465"/>
      <c r="M208" s="466" t="s">
        <v>5</v>
      </c>
      <c r="N208" s="467" t="s">
        <v>46</v>
      </c>
      <c r="O208" s="475"/>
      <c r="P208" s="393">
        <f>O208*H208</f>
        <v>0</v>
      </c>
      <c r="Q208" s="393">
        <v>0.0056</v>
      </c>
      <c r="R208" s="393">
        <f>Q208*H208</f>
        <v>3.0876552</v>
      </c>
      <c r="S208" s="393">
        <v>0</v>
      </c>
      <c r="T208" s="302">
        <f>S208*H208</f>
        <v>0</v>
      </c>
      <c r="AR208" s="394" t="s">
        <v>294</v>
      </c>
      <c r="AT208" s="394" t="s">
        <v>162</v>
      </c>
      <c r="AU208" s="394" t="s">
        <v>84</v>
      </c>
      <c r="AY208" s="394" t="s">
        <v>136</v>
      </c>
      <c r="BE208" s="395">
        <f>IF(N208="základní",J208,0)</f>
        <v>0</v>
      </c>
      <c r="BF208" s="395">
        <f>IF(N208="snížená",J208,0)</f>
        <v>0</v>
      </c>
      <c r="BG208" s="395">
        <f>IF(N208="zákl. přenesená",J208,0)</f>
        <v>0</v>
      </c>
      <c r="BH208" s="395">
        <f>IF(N208="sníž. přenesená",J208,0)</f>
        <v>0</v>
      </c>
      <c r="BI208" s="395">
        <f>IF(N208="nulová",J208,0)</f>
        <v>0</v>
      </c>
      <c r="BJ208" s="394" t="s">
        <v>24</v>
      </c>
      <c r="BK208" s="395">
        <f>ROUND(I208*H208,2)</f>
        <v>0</v>
      </c>
      <c r="BL208" s="394" t="s">
        <v>219</v>
      </c>
      <c r="BM208" s="394" t="s">
        <v>384</v>
      </c>
    </row>
    <row r="209" spans="2:51" s="396" customFormat="1" ht="13.5">
      <c r="B209" s="303"/>
      <c r="C209" s="304"/>
      <c r="D209" s="397" t="s">
        <v>145</v>
      </c>
      <c r="E209" s="304"/>
      <c r="F209" s="399" t="s">
        <v>1004</v>
      </c>
      <c r="G209" s="304"/>
      <c r="H209" s="400">
        <v>551.367</v>
      </c>
      <c r="I209" s="8"/>
      <c r="J209" s="304"/>
      <c r="K209" s="304"/>
      <c r="L209" s="401"/>
      <c r="M209" s="309"/>
      <c r="N209" s="402"/>
      <c r="O209" s="402"/>
      <c r="P209" s="402"/>
      <c r="Q209" s="402"/>
      <c r="R209" s="402"/>
      <c r="S209" s="402"/>
      <c r="T209" s="310"/>
      <c r="AT209" s="403" t="s">
        <v>145</v>
      </c>
      <c r="AU209" s="403" t="s">
        <v>84</v>
      </c>
      <c r="AV209" s="396" t="s">
        <v>84</v>
      </c>
      <c r="AW209" s="396" t="s">
        <v>6</v>
      </c>
      <c r="AX209" s="396" t="s">
        <v>24</v>
      </c>
      <c r="AY209" s="403" t="s">
        <v>136</v>
      </c>
    </row>
    <row r="210" spans="2:65" s="389" customFormat="1" ht="22.5" customHeight="1">
      <c r="B210" s="243"/>
      <c r="C210" s="296" t="s">
        <v>385</v>
      </c>
      <c r="D210" s="296" t="s">
        <v>139</v>
      </c>
      <c r="E210" s="297" t="s">
        <v>386</v>
      </c>
      <c r="F210" s="298" t="s">
        <v>387</v>
      </c>
      <c r="G210" s="299" t="s">
        <v>151</v>
      </c>
      <c r="H210" s="300">
        <v>728.178</v>
      </c>
      <c r="I210" s="7"/>
      <c r="J210" s="301">
        <f>ROUND(I210*H210,2)</f>
        <v>0</v>
      </c>
      <c r="K210" s="298" t="s">
        <v>143</v>
      </c>
      <c r="L210" s="390"/>
      <c r="M210" s="391" t="s">
        <v>5</v>
      </c>
      <c r="N210" s="392" t="s">
        <v>46</v>
      </c>
      <c r="O210" s="475"/>
      <c r="P210" s="393">
        <f>O210*H210</f>
        <v>0</v>
      </c>
      <c r="Q210" s="393">
        <v>0</v>
      </c>
      <c r="R210" s="393">
        <f>Q210*H210</f>
        <v>0</v>
      </c>
      <c r="S210" s="393">
        <v>0</v>
      </c>
      <c r="T210" s="302">
        <f>S210*H210</f>
        <v>0</v>
      </c>
      <c r="AR210" s="394" t="s">
        <v>219</v>
      </c>
      <c r="AT210" s="394" t="s">
        <v>139</v>
      </c>
      <c r="AU210" s="394" t="s">
        <v>84</v>
      </c>
      <c r="AY210" s="394" t="s">
        <v>136</v>
      </c>
      <c r="BE210" s="395">
        <f>IF(N210="základní",J210,0)</f>
        <v>0</v>
      </c>
      <c r="BF210" s="395">
        <f>IF(N210="snížená",J210,0)</f>
        <v>0</v>
      </c>
      <c r="BG210" s="395">
        <f>IF(N210="zákl. přenesená",J210,0)</f>
        <v>0</v>
      </c>
      <c r="BH210" s="395">
        <f>IF(N210="sníž. přenesená",J210,0)</f>
        <v>0</v>
      </c>
      <c r="BI210" s="395">
        <f>IF(N210="nulová",J210,0)</f>
        <v>0</v>
      </c>
      <c r="BJ210" s="394" t="s">
        <v>24</v>
      </c>
      <c r="BK210" s="395">
        <f>ROUND(I210*H210,2)</f>
        <v>0</v>
      </c>
      <c r="BL210" s="394" t="s">
        <v>219</v>
      </c>
      <c r="BM210" s="394" t="s">
        <v>388</v>
      </c>
    </row>
    <row r="211" spans="2:65" s="389" customFormat="1" ht="22.5" customHeight="1">
      <c r="B211" s="243"/>
      <c r="C211" s="316" t="s">
        <v>1006</v>
      </c>
      <c r="D211" s="316" t="s">
        <v>162</v>
      </c>
      <c r="E211" s="317" t="s">
        <v>1007</v>
      </c>
      <c r="F211" s="318" t="s">
        <v>1008</v>
      </c>
      <c r="G211" s="319" t="s">
        <v>151</v>
      </c>
      <c r="H211" s="320">
        <v>364.089</v>
      </c>
      <c r="I211" s="10"/>
      <c r="J211" s="321">
        <f>ROUND(I211*H211,2)</f>
        <v>0</v>
      </c>
      <c r="K211" s="318" t="s">
        <v>143</v>
      </c>
      <c r="L211" s="465"/>
      <c r="M211" s="466" t="s">
        <v>5</v>
      </c>
      <c r="N211" s="467" t="s">
        <v>46</v>
      </c>
      <c r="O211" s="475"/>
      <c r="P211" s="393">
        <f>O211*H211</f>
        <v>0</v>
      </c>
      <c r="Q211" s="393">
        <v>0.0042</v>
      </c>
      <c r="R211" s="393">
        <f>Q211*H211</f>
        <v>1.5291738</v>
      </c>
      <c r="S211" s="393">
        <v>0</v>
      </c>
      <c r="T211" s="302">
        <f>S211*H211</f>
        <v>0</v>
      </c>
      <c r="AR211" s="394" t="s">
        <v>294</v>
      </c>
      <c r="AT211" s="394" t="s">
        <v>162</v>
      </c>
      <c r="AU211" s="394" t="s">
        <v>84</v>
      </c>
      <c r="AY211" s="394" t="s">
        <v>136</v>
      </c>
      <c r="BE211" s="395">
        <f>IF(N211="základní",J211,0)</f>
        <v>0</v>
      </c>
      <c r="BF211" s="395">
        <f>IF(N211="snížená",J211,0)</f>
        <v>0</v>
      </c>
      <c r="BG211" s="395">
        <f>IF(N211="zákl. přenesená",J211,0)</f>
        <v>0</v>
      </c>
      <c r="BH211" s="395">
        <f>IF(N211="sníž. přenesená",J211,0)</f>
        <v>0</v>
      </c>
      <c r="BI211" s="395">
        <f>IF(N211="nulová",J211,0)</f>
        <v>0</v>
      </c>
      <c r="BJ211" s="394" t="s">
        <v>24</v>
      </c>
      <c r="BK211" s="395">
        <f>ROUND(I211*H211,2)</f>
        <v>0</v>
      </c>
      <c r="BL211" s="394" t="s">
        <v>219</v>
      </c>
      <c r="BM211" s="394" t="s">
        <v>1009</v>
      </c>
    </row>
    <row r="212" spans="2:51" s="396" customFormat="1" ht="13.5">
      <c r="B212" s="303"/>
      <c r="C212" s="304"/>
      <c r="D212" s="397" t="s">
        <v>145</v>
      </c>
      <c r="E212" s="398" t="s">
        <v>5</v>
      </c>
      <c r="F212" s="399" t="s">
        <v>1010</v>
      </c>
      <c r="G212" s="304"/>
      <c r="H212" s="400">
        <v>364.089</v>
      </c>
      <c r="I212" s="8"/>
      <c r="J212" s="304"/>
      <c r="K212" s="304"/>
      <c r="L212" s="401"/>
      <c r="M212" s="309"/>
      <c r="N212" s="402"/>
      <c r="O212" s="402"/>
      <c r="P212" s="402"/>
      <c r="Q212" s="402"/>
      <c r="R212" s="402"/>
      <c r="S212" s="402"/>
      <c r="T212" s="310"/>
      <c r="AT212" s="403" t="s">
        <v>145</v>
      </c>
      <c r="AU212" s="403" t="s">
        <v>84</v>
      </c>
      <c r="AV212" s="396" t="s">
        <v>84</v>
      </c>
      <c r="AW212" s="396" t="s">
        <v>39</v>
      </c>
      <c r="AX212" s="396" t="s">
        <v>24</v>
      </c>
      <c r="AY212" s="403" t="s">
        <v>136</v>
      </c>
    </row>
    <row r="213" spans="2:65" s="389" customFormat="1" ht="22.5" customHeight="1">
      <c r="B213" s="243"/>
      <c r="C213" s="316" t="s">
        <v>1011</v>
      </c>
      <c r="D213" s="316" t="s">
        <v>162</v>
      </c>
      <c r="E213" s="317" t="s">
        <v>1012</v>
      </c>
      <c r="F213" s="318" t="s">
        <v>1013</v>
      </c>
      <c r="G213" s="319" t="s">
        <v>151</v>
      </c>
      <c r="H213" s="320">
        <v>364.089</v>
      </c>
      <c r="I213" s="10"/>
      <c r="J213" s="321">
        <f>ROUND(I213*H213,2)</f>
        <v>0</v>
      </c>
      <c r="K213" s="318" t="s">
        <v>143</v>
      </c>
      <c r="L213" s="465"/>
      <c r="M213" s="466" t="s">
        <v>5</v>
      </c>
      <c r="N213" s="467" t="s">
        <v>46</v>
      </c>
      <c r="O213" s="475"/>
      <c r="P213" s="393">
        <f>O213*H213</f>
        <v>0</v>
      </c>
      <c r="Q213" s="393">
        <v>0.0048</v>
      </c>
      <c r="R213" s="393">
        <f>Q213*H213</f>
        <v>1.7476272</v>
      </c>
      <c r="S213" s="393">
        <v>0</v>
      </c>
      <c r="T213" s="302">
        <f>S213*H213</f>
        <v>0</v>
      </c>
      <c r="AR213" s="394" t="s">
        <v>294</v>
      </c>
      <c r="AT213" s="394" t="s">
        <v>162</v>
      </c>
      <c r="AU213" s="394" t="s">
        <v>84</v>
      </c>
      <c r="AY213" s="394" t="s">
        <v>136</v>
      </c>
      <c r="BE213" s="395">
        <f>IF(N213="základní",J213,0)</f>
        <v>0</v>
      </c>
      <c r="BF213" s="395">
        <f>IF(N213="snížená",J213,0)</f>
        <v>0</v>
      </c>
      <c r="BG213" s="395">
        <f>IF(N213="zákl. přenesená",J213,0)</f>
        <v>0</v>
      </c>
      <c r="BH213" s="395">
        <f>IF(N213="sníž. přenesená",J213,0)</f>
        <v>0</v>
      </c>
      <c r="BI213" s="395">
        <f>IF(N213="nulová",J213,0)</f>
        <v>0</v>
      </c>
      <c r="BJ213" s="394" t="s">
        <v>24</v>
      </c>
      <c r="BK213" s="395">
        <f>ROUND(I213*H213,2)</f>
        <v>0</v>
      </c>
      <c r="BL213" s="394" t="s">
        <v>219</v>
      </c>
      <c r="BM213" s="394" t="s">
        <v>1014</v>
      </c>
    </row>
    <row r="214" spans="2:65" s="389" customFormat="1" ht="22.5" customHeight="1">
      <c r="B214" s="243"/>
      <c r="C214" s="296" t="s">
        <v>389</v>
      </c>
      <c r="D214" s="296" t="s">
        <v>139</v>
      </c>
      <c r="E214" s="297" t="s">
        <v>390</v>
      </c>
      <c r="F214" s="298" t="s">
        <v>391</v>
      </c>
      <c r="G214" s="299" t="s">
        <v>371</v>
      </c>
      <c r="H214" s="11"/>
      <c r="I214" s="7"/>
      <c r="J214" s="301">
        <f>ROUND(I214*H214,2)</f>
        <v>0</v>
      </c>
      <c r="K214" s="298" t="s">
        <v>143</v>
      </c>
      <c r="L214" s="390"/>
      <c r="M214" s="391" t="s">
        <v>5</v>
      </c>
      <c r="N214" s="392" t="s">
        <v>46</v>
      </c>
      <c r="O214" s="475"/>
      <c r="P214" s="393">
        <f>O214*H214</f>
        <v>0</v>
      </c>
      <c r="Q214" s="393">
        <v>0</v>
      </c>
      <c r="R214" s="393">
        <f>Q214*H214</f>
        <v>0</v>
      </c>
      <c r="S214" s="393">
        <v>0</v>
      </c>
      <c r="T214" s="302">
        <f>S214*H214</f>
        <v>0</v>
      </c>
      <c r="AR214" s="394" t="s">
        <v>219</v>
      </c>
      <c r="AT214" s="394" t="s">
        <v>139</v>
      </c>
      <c r="AU214" s="394" t="s">
        <v>84</v>
      </c>
      <c r="AY214" s="394" t="s">
        <v>136</v>
      </c>
      <c r="BE214" s="395">
        <f>IF(N214="základní",J214,0)</f>
        <v>0</v>
      </c>
      <c r="BF214" s="395">
        <f>IF(N214="snížená",J214,0)</f>
        <v>0</v>
      </c>
      <c r="BG214" s="395">
        <f>IF(N214="zákl. přenesená",J214,0)</f>
        <v>0</v>
      </c>
      <c r="BH214" s="395">
        <f>IF(N214="sníž. přenesená",J214,0)</f>
        <v>0</v>
      </c>
      <c r="BI214" s="395">
        <f>IF(N214="nulová",J214,0)</f>
        <v>0</v>
      </c>
      <c r="BJ214" s="394" t="s">
        <v>24</v>
      </c>
      <c r="BK214" s="395">
        <f>ROUND(I214*H214,2)</f>
        <v>0</v>
      </c>
      <c r="BL214" s="394" t="s">
        <v>219</v>
      </c>
      <c r="BM214" s="394" t="s">
        <v>392</v>
      </c>
    </row>
    <row r="215" spans="2:63" s="453" customFormat="1" ht="29.85" customHeight="1">
      <c r="B215" s="289"/>
      <c r="C215" s="290"/>
      <c r="D215" s="384" t="s">
        <v>74</v>
      </c>
      <c r="E215" s="385" t="s">
        <v>393</v>
      </c>
      <c r="F215" s="385" t="s">
        <v>394</v>
      </c>
      <c r="G215" s="290"/>
      <c r="H215" s="290"/>
      <c r="I215" s="6"/>
      <c r="J215" s="386">
        <f>BK215</f>
        <v>0</v>
      </c>
      <c r="K215" s="290"/>
      <c r="L215" s="454"/>
      <c r="M215" s="294"/>
      <c r="N215" s="387"/>
      <c r="O215" s="387"/>
      <c r="P215" s="388">
        <f>P216</f>
        <v>0</v>
      </c>
      <c r="Q215" s="387"/>
      <c r="R215" s="388">
        <f>R216</f>
        <v>0</v>
      </c>
      <c r="S215" s="387"/>
      <c r="T215" s="295">
        <f>T216</f>
        <v>0</v>
      </c>
      <c r="AR215" s="455" t="s">
        <v>84</v>
      </c>
      <c r="AT215" s="456" t="s">
        <v>74</v>
      </c>
      <c r="AU215" s="456" t="s">
        <v>24</v>
      </c>
      <c r="AY215" s="455" t="s">
        <v>136</v>
      </c>
      <c r="BK215" s="457">
        <f>BK216</f>
        <v>0</v>
      </c>
    </row>
    <row r="216" spans="2:65" s="389" customFormat="1" ht="22.5" customHeight="1">
      <c r="B216" s="243"/>
      <c r="C216" s="296" t="s">
        <v>402</v>
      </c>
      <c r="D216" s="296" t="s">
        <v>139</v>
      </c>
      <c r="E216" s="297" t="s">
        <v>396</v>
      </c>
      <c r="F216" s="298" t="s">
        <v>397</v>
      </c>
      <c r="G216" s="299" t="s">
        <v>398</v>
      </c>
      <c r="H216" s="300">
        <v>1</v>
      </c>
      <c r="I216" s="7">
        <f>'ZT - kanal'!G48</f>
        <v>0</v>
      </c>
      <c r="J216" s="301">
        <f>ROUND(I216*H216,2)</f>
        <v>0</v>
      </c>
      <c r="K216" s="298" t="s">
        <v>5</v>
      </c>
      <c r="L216" s="390"/>
      <c r="M216" s="391" t="s">
        <v>5</v>
      </c>
      <c r="N216" s="392" t="s">
        <v>46</v>
      </c>
      <c r="O216" s="475"/>
      <c r="P216" s="393">
        <f>O216*H216</f>
        <v>0</v>
      </c>
      <c r="Q216" s="393">
        <v>0</v>
      </c>
      <c r="R216" s="393">
        <f>Q216*H216</f>
        <v>0</v>
      </c>
      <c r="S216" s="393">
        <v>0</v>
      </c>
      <c r="T216" s="302">
        <f>S216*H216</f>
        <v>0</v>
      </c>
      <c r="AR216" s="394" t="s">
        <v>219</v>
      </c>
      <c r="AT216" s="394" t="s">
        <v>139</v>
      </c>
      <c r="AU216" s="394" t="s">
        <v>84</v>
      </c>
      <c r="AY216" s="394" t="s">
        <v>136</v>
      </c>
      <c r="BE216" s="395">
        <f>IF(N216="základní",J216,0)</f>
        <v>0</v>
      </c>
      <c r="BF216" s="395">
        <f>IF(N216="snížená",J216,0)</f>
        <v>0</v>
      </c>
      <c r="BG216" s="395">
        <f>IF(N216="zákl. přenesená",J216,0)</f>
        <v>0</v>
      </c>
      <c r="BH216" s="395">
        <f>IF(N216="sníž. přenesená",J216,0)</f>
        <v>0</v>
      </c>
      <c r="BI216" s="395">
        <f>IF(N216="nulová",J216,0)</f>
        <v>0</v>
      </c>
      <c r="BJ216" s="394" t="s">
        <v>24</v>
      </c>
      <c r="BK216" s="395">
        <f>ROUND(I216*H216,2)</f>
        <v>0</v>
      </c>
      <c r="BL216" s="394" t="s">
        <v>219</v>
      </c>
      <c r="BM216" s="394" t="s">
        <v>399</v>
      </c>
    </row>
    <row r="217" spans="2:63" s="453" customFormat="1" ht="29.85" customHeight="1">
      <c r="B217" s="289"/>
      <c r="C217" s="290"/>
      <c r="D217" s="384" t="s">
        <v>74</v>
      </c>
      <c r="E217" s="385" t="s">
        <v>400</v>
      </c>
      <c r="F217" s="385" t="s">
        <v>401</v>
      </c>
      <c r="G217" s="290"/>
      <c r="H217" s="290"/>
      <c r="I217" s="6"/>
      <c r="J217" s="386">
        <f>BK217</f>
        <v>0</v>
      </c>
      <c r="K217" s="290"/>
      <c r="L217" s="454"/>
      <c r="M217" s="294"/>
      <c r="N217" s="387"/>
      <c r="O217" s="387"/>
      <c r="P217" s="388">
        <f>SUM(P218:P224)</f>
        <v>0</v>
      </c>
      <c r="Q217" s="387"/>
      <c r="R217" s="388">
        <f>SUM(R218:R224)</f>
        <v>8.710979539999999</v>
      </c>
      <c r="S217" s="387"/>
      <c r="T217" s="295">
        <f>SUM(T218:T224)</f>
        <v>0</v>
      </c>
      <c r="AR217" s="455" t="s">
        <v>84</v>
      </c>
      <c r="AT217" s="456" t="s">
        <v>74</v>
      </c>
      <c r="AU217" s="456" t="s">
        <v>24</v>
      </c>
      <c r="AY217" s="455" t="s">
        <v>136</v>
      </c>
      <c r="BK217" s="457">
        <f>SUM(BK218:BK224)</f>
        <v>0</v>
      </c>
    </row>
    <row r="218" spans="2:65" s="389" customFormat="1" ht="22.5" customHeight="1">
      <c r="B218" s="243"/>
      <c r="C218" s="296" t="s">
        <v>407</v>
      </c>
      <c r="D218" s="296" t="s">
        <v>139</v>
      </c>
      <c r="E218" s="297" t="s">
        <v>403</v>
      </c>
      <c r="F218" s="298" t="s">
        <v>404</v>
      </c>
      <c r="G218" s="299" t="s">
        <v>151</v>
      </c>
      <c r="H218" s="300">
        <v>540.556</v>
      </c>
      <c r="I218" s="7"/>
      <c r="J218" s="301">
        <f>ROUND(I218*H218,2)</f>
        <v>0</v>
      </c>
      <c r="K218" s="298" t="s">
        <v>5</v>
      </c>
      <c r="L218" s="390"/>
      <c r="M218" s="391" t="s">
        <v>5</v>
      </c>
      <c r="N218" s="392" t="s">
        <v>46</v>
      </c>
      <c r="O218" s="475"/>
      <c r="P218" s="393">
        <f>O218*H218</f>
        <v>0</v>
      </c>
      <c r="Q218" s="393">
        <v>0</v>
      </c>
      <c r="R218" s="393">
        <f>Q218*H218</f>
        <v>0</v>
      </c>
      <c r="S218" s="393">
        <v>0</v>
      </c>
      <c r="T218" s="302">
        <f>S218*H218</f>
        <v>0</v>
      </c>
      <c r="AR218" s="394" t="s">
        <v>219</v>
      </c>
      <c r="AT218" s="394" t="s">
        <v>139</v>
      </c>
      <c r="AU218" s="394" t="s">
        <v>84</v>
      </c>
      <c r="AY218" s="394" t="s">
        <v>136</v>
      </c>
      <c r="BE218" s="395">
        <f>IF(N218="základní",J218,0)</f>
        <v>0</v>
      </c>
      <c r="BF218" s="395">
        <f>IF(N218="snížená",J218,0)</f>
        <v>0</v>
      </c>
      <c r="BG218" s="395">
        <f>IF(N218="zákl. přenesená",J218,0)</f>
        <v>0</v>
      </c>
      <c r="BH218" s="395">
        <f>IF(N218="sníž. přenesená",J218,0)</f>
        <v>0</v>
      </c>
      <c r="BI218" s="395">
        <f>IF(N218="nulová",J218,0)</f>
        <v>0</v>
      </c>
      <c r="BJ218" s="394" t="s">
        <v>24</v>
      </c>
      <c r="BK218" s="395">
        <f>ROUND(I218*H218,2)</f>
        <v>0</v>
      </c>
      <c r="BL218" s="394" t="s">
        <v>219</v>
      </c>
      <c r="BM218" s="394" t="s">
        <v>405</v>
      </c>
    </row>
    <row r="219" spans="2:51" s="396" customFormat="1" ht="13.5">
      <c r="B219" s="303"/>
      <c r="C219" s="304"/>
      <c r="D219" s="397" t="s">
        <v>145</v>
      </c>
      <c r="E219" s="398" t="s">
        <v>5</v>
      </c>
      <c r="F219" s="399" t="s">
        <v>406</v>
      </c>
      <c r="G219" s="304"/>
      <c r="H219" s="400">
        <v>540.556</v>
      </c>
      <c r="I219" s="8"/>
      <c r="J219" s="304"/>
      <c r="K219" s="304"/>
      <c r="L219" s="401"/>
      <c r="M219" s="309"/>
      <c r="N219" s="402"/>
      <c r="O219" s="402"/>
      <c r="P219" s="402"/>
      <c r="Q219" s="402"/>
      <c r="R219" s="402"/>
      <c r="S219" s="402"/>
      <c r="T219" s="310"/>
      <c r="AT219" s="403" t="s">
        <v>145</v>
      </c>
      <c r="AU219" s="403" t="s">
        <v>84</v>
      </c>
      <c r="AV219" s="396" t="s">
        <v>84</v>
      </c>
      <c r="AW219" s="396" t="s">
        <v>39</v>
      </c>
      <c r="AX219" s="396" t="s">
        <v>24</v>
      </c>
      <c r="AY219" s="403" t="s">
        <v>136</v>
      </c>
    </row>
    <row r="220" spans="2:65" s="389" customFormat="1" ht="22.5" customHeight="1">
      <c r="B220" s="243"/>
      <c r="C220" s="296" t="s">
        <v>412</v>
      </c>
      <c r="D220" s="296" t="s">
        <v>139</v>
      </c>
      <c r="E220" s="297" t="s">
        <v>408</v>
      </c>
      <c r="F220" s="298" t="s">
        <v>409</v>
      </c>
      <c r="G220" s="299" t="s">
        <v>151</v>
      </c>
      <c r="H220" s="300">
        <v>15.554</v>
      </c>
      <c r="I220" s="7"/>
      <c r="J220" s="301">
        <f>ROUND(I220*H220,2)</f>
        <v>0</v>
      </c>
      <c r="K220" s="298" t="s">
        <v>143</v>
      </c>
      <c r="L220" s="390"/>
      <c r="M220" s="391" t="s">
        <v>5</v>
      </c>
      <c r="N220" s="392" t="s">
        <v>46</v>
      </c>
      <c r="O220" s="475"/>
      <c r="P220" s="393">
        <f>O220*H220</f>
        <v>0</v>
      </c>
      <c r="Q220" s="393">
        <v>0.01388</v>
      </c>
      <c r="R220" s="393">
        <f>Q220*H220</f>
        <v>0.21588952</v>
      </c>
      <c r="S220" s="393">
        <v>0</v>
      </c>
      <c r="T220" s="302">
        <f>S220*H220</f>
        <v>0</v>
      </c>
      <c r="AR220" s="394" t="s">
        <v>219</v>
      </c>
      <c r="AT220" s="394" t="s">
        <v>139</v>
      </c>
      <c r="AU220" s="394" t="s">
        <v>84</v>
      </c>
      <c r="AY220" s="394" t="s">
        <v>136</v>
      </c>
      <c r="BE220" s="395">
        <f>IF(N220="základní",J220,0)</f>
        <v>0</v>
      </c>
      <c r="BF220" s="395">
        <f>IF(N220="snížená",J220,0)</f>
        <v>0</v>
      </c>
      <c r="BG220" s="395">
        <f>IF(N220="zákl. přenesená",J220,0)</f>
        <v>0</v>
      </c>
      <c r="BH220" s="395">
        <f>IF(N220="sníž. přenesená",J220,0)</f>
        <v>0</v>
      </c>
      <c r="BI220" s="395">
        <f>IF(N220="nulová",J220,0)</f>
        <v>0</v>
      </c>
      <c r="BJ220" s="394" t="s">
        <v>24</v>
      </c>
      <c r="BK220" s="395">
        <f>ROUND(I220*H220,2)</f>
        <v>0</v>
      </c>
      <c r="BL220" s="394" t="s">
        <v>219</v>
      </c>
      <c r="BM220" s="394" t="s">
        <v>410</v>
      </c>
    </row>
    <row r="221" spans="2:51" s="396" customFormat="1" ht="13.5">
      <c r="B221" s="303"/>
      <c r="C221" s="304"/>
      <c r="D221" s="397" t="s">
        <v>145</v>
      </c>
      <c r="E221" s="398" t="s">
        <v>5</v>
      </c>
      <c r="F221" s="399" t="s">
        <v>411</v>
      </c>
      <c r="G221" s="304"/>
      <c r="H221" s="400">
        <v>15.554</v>
      </c>
      <c r="I221" s="8"/>
      <c r="J221" s="304"/>
      <c r="K221" s="304"/>
      <c r="L221" s="401"/>
      <c r="M221" s="309"/>
      <c r="N221" s="402"/>
      <c r="O221" s="402"/>
      <c r="P221" s="402"/>
      <c r="Q221" s="402"/>
      <c r="R221" s="402"/>
      <c r="S221" s="402"/>
      <c r="T221" s="310"/>
      <c r="AT221" s="403" t="s">
        <v>145</v>
      </c>
      <c r="AU221" s="403" t="s">
        <v>84</v>
      </c>
      <c r="AV221" s="396" t="s">
        <v>84</v>
      </c>
      <c r="AW221" s="396" t="s">
        <v>39</v>
      </c>
      <c r="AX221" s="396" t="s">
        <v>24</v>
      </c>
      <c r="AY221" s="403" t="s">
        <v>136</v>
      </c>
    </row>
    <row r="222" spans="2:65" s="389" customFormat="1" ht="22.5" customHeight="1">
      <c r="B222" s="243"/>
      <c r="C222" s="296" t="s">
        <v>416</v>
      </c>
      <c r="D222" s="296" t="s">
        <v>139</v>
      </c>
      <c r="E222" s="297" t="s">
        <v>413</v>
      </c>
      <c r="F222" s="298" t="s">
        <v>414</v>
      </c>
      <c r="G222" s="299" t="s">
        <v>151</v>
      </c>
      <c r="H222" s="300">
        <v>540.556</v>
      </c>
      <c r="I222" s="7"/>
      <c r="J222" s="301">
        <f>ROUND(I222*H222,2)</f>
        <v>0</v>
      </c>
      <c r="K222" s="298" t="s">
        <v>143</v>
      </c>
      <c r="L222" s="390"/>
      <c r="M222" s="391" t="s">
        <v>5</v>
      </c>
      <c r="N222" s="392" t="s">
        <v>46</v>
      </c>
      <c r="O222" s="475"/>
      <c r="P222" s="393">
        <f>O222*H222</f>
        <v>0</v>
      </c>
      <c r="Q222" s="393">
        <v>0.01571</v>
      </c>
      <c r="R222" s="393">
        <f>Q222*H222</f>
        <v>8.492134759999999</v>
      </c>
      <c r="S222" s="393">
        <v>0</v>
      </c>
      <c r="T222" s="302">
        <f>S222*H222</f>
        <v>0</v>
      </c>
      <c r="AR222" s="394" t="s">
        <v>219</v>
      </c>
      <c r="AT222" s="394" t="s">
        <v>139</v>
      </c>
      <c r="AU222" s="394" t="s">
        <v>84</v>
      </c>
      <c r="AY222" s="394" t="s">
        <v>136</v>
      </c>
      <c r="BE222" s="395">
        <f>IF(N222="základní",J222,0)</f>
        <v>0</v>
      </c>
      <c r="BF222" s="395">
        <f>IF(N222="snížená",J222,0)</f>
        <v>0</v>
      </c>
      <c r="BG222" s="395">
        <f>IF(N222="zákl. přenesená",J222,0)</f>
        <v>0</v>
      </c>
      <c r="BH222" s="395">
        <f>IF(N222="sníž. přenesená",J222,0)</f>
        <v>0</v>
      </c>
      <c r="BI222" s="395">
        <f>IF(N222="nulová",J222,0)</f>
        <v>0</v>
      </c>
      <c r="BJ222" s="394" t="s">
        <v>24</v>
      </c>
      <c r="BK222" s="395">
        <f>ROUND(I222*H222,2)</f>
        <v>0</v>
      </c>
      <c r="BL222" s="394" t="s">
        <v>219</v>
      </c>
      <c r="BM222" s="394" t="s">
        <v>415</v>
      </c>
    </row>
    <row r="223" spans="2:65" s="389" customFormat="1" ht="22.5" customHeight="1">
      <c r="B223" s="243"/>
      <c r="C223" s="296" t="s">
        <v>420</v>
      </c>
      <c r="D223" s="296" t="s">
        <v>139</v>
      </c>
      <c r="E223" s="297" t="s">
        <v>417</v>
      </c>
      <c r="F223" s="298" t="s">
        <v>418</v>
      </c>
      <c r="G223" s="299" t="s">
        <v>151</v>
      </c>
      <c r="H223" s="300">
        <v>15.554</v>
      </c>
      <c r="I223" s="7"/>
      <c r="J223" s="301">
        <f>ROUND(I223*H223,2)</f>
        <v>0</v>
      </c>
      <c r="K223" s="298" t="s">
        <v>143</v>
      </c>
      <c r="L223" s="390"/>
      <c r="M223" s="391" t="s">
        <v>5</v>
      </c>
      <c r="N223" s="392" t="s">
        <v>46</v>
      </c>
      <c r="O223" s="475"/>
      <c r="P223" s="393">
        <f>O223*H223</f>
        <v>0</v>
      </c>
      <c r="Q223" s="393">
        <v>0.00019</v>
      </c>
      <c r="R223" s="393">
        <f>Q223*H223</f>
        <v>0.0029552600000000004</v>
      </c>
      <c r="S223" s="393">
        <v>0</v>
      </c>
      <c r="T223" s="302">
        <f>S223*H223</f>
        <v>0</v>
      </c>
      <c r="AR223" s="394" t="s">
        <v>219</v>
      </c>
      <c r="AT223" s="394" t="s">
        <v>139</v>
      </c>
      <c r="AU223" s="394" t="s">
        <v>84</v>
      </c>
      <c r="AY223" s="394" t="s">
        <v>136</v>
      </c>
      <c r="BE223" s="395">
        <f>IF(N223="základní",J223,0)</f>
        <v>0</v>
      </c>
      <c r="BF223" s="395">
        <f>IF(N223="snížená",J223,0)</f>
        <v>0</v>
      </c>
      <c r="BG223" s="395">
        <f>IF(N223="zákl. přenesená",J223,0)</f>
        <v>0</v>
      </c>
      <c r="BH223" s="395">
        <f>IF(N223="sníž. přenesená",J223,0)</f>
        <v>0</v>
      </c>
      <c r="BI223" s="395">
        <f>IF(N223="nulová",J223,0)</f>
        <v>0</v>
      </c>
      <c r="BJ223" s="394" t="s">
        <v>24</v>
      </c>
      <c r="BK223" s="395">
        <f>ROUND(I223*H223,2)</f>
        <v>0</v>
      </c>
      <c r="BL223" s="394" t="s">
        <v>219</v>
      </c>
      <c r="BM223" s="394" t="s">
        <v>419</v>
      </c>
    </row>
    <row r="224" spans="2:65" s="389" customFormat="1" ht="22.5" customHeight="1">
      <c r="B224" s="243"/>
      <c r="C224" s="296" t="s">
        <v>426</v>
      </c>
      <c r="D224" s="296" t="s">
        <v>139</v>
      </c>
      <c r="E224" s="297" t="s">
        <v>421</v>
      </c>
      <c r="F224" s="298" t="s">
        <v>422</v>
      </c>
      <c r="G224" s="299" t="s">
        <v>371</v>
      </c>
      <c r="H224" s="11"/>
      <c r="I224" s="7"/>
      <c r="J224" s="301">
        <f>ROUND(I224*H224,2)</f>
        <v>0</v>
      </c>
      <c r="K224" s="298" t="s">
        <v>143</v>
      </c>
      <c r="L224" s="390"/>
      <c r="M224" s="391" t="s">
        <v>5</v>
      </c>
      <c r="N224" s="392" t="s">
        <v>46</v>
      </c>
      <c r="O224" s="475"/>
      <c r="P224" s="393">
        <f>O224*H224</f>
        <v>0</v>
      </c>
      <c r="Q224" s="393">
        <v>0</v>
      </c>
      <c r="R224" s="393">
        <f>Q224*H224</f>
        <v>0</v>
      </c>
      <c r="S224" s="393">
        <v>0</v>
      </c>
      <c r="T224" s="302">
        <f>S224*H224</f>
        <v>0</v>
      </c>
      <c r="AR224" s="394" t="s">
        <v>219</v>
      </c>
      <c r="AT224" s="394" t="s">
        <v>139</v>
      </c>
      <c r="AU224" s="394" t="s">
        <v>84</v>
      </c>
      <c r="AY224" s="394" t="s">
        <v>136</v>
      </c>
      <c r="BE224" s="395">
        <f>IF(N224="základní",J224,0)</f>
        <v>0</v>
      </c>
      <c r="BF224" s="395">
        <f>IF(N224="snížená",J224,0)</f>
        <v>0</v>
      </c>
      <c r="BG224" s="395">
        <f>IF(N224="zákl. přenesená",J224,0)</f>
        <v>0</v>
      </c>
      <c r="BH224" s="395">
        <f>IF(N224="sníž. přenesená",J224,0)</f>
        <v>0</v>
      </c>
      <c r="BI224" s="395">
        <f>IF(N224="nulová",J224,0)</f>
        <v>0</v>
      </c>
      <c r="BJ224" s="394" t="s">
        <v>24</v>
      </c>
      <c r="BK224" s="395">
        <f>ROUND(I224*H224,2)</f>
        <v>0</v>
      </c>
      <c r="BL224" s="394" t="s">
        <v>219</v>
      </c>
      <c r="BM224" s="394" t="s">
        <v>423</v>
      </c>
    </row>
    <row r="225" spans="2:63" s="453" customFormat="1" ht="29.85" customHeight="1">
      <c r="B225" s="289"/>
      <c r="C225" s="290"/>
      <c r="D225" s="384" t="s">
        <v>74</v>
      </c>
      <c r="E225" s="385" t="s">
        <v>424</v>
      </c>
      <c r="F225" s="385" t="s">
        <v>425</v>
      </c>
      <c r="G225" s="290"/>
      <c r="H225" s="290"/>
      <c r="I225" s="6"/>
      <c r="J225" s="386">
        <f>BK225</f>
        <v>0</v>
      </c>
      <c r="K225" s="290"/>
      <c r="L225" s="454"/>
      <c r="M225" s="294"/>
      <c r="N225" s="387"/>
      <c r="O225" s="387"/>
      <c r="P225" s="388">
        <f>SUM(P226:P231)</f>
        <v>0</v>
      </c>
      <c r="Q225" s="387"/>
      <c r="R225" s="388">
        <f>SUM(R226:R231)</f>
        <v>15.027156830000001</v>
      </c>
      <c r="S225" s="387"/>
      <c r="T225" s="295">
        <f>SUM(T226:T231)</f>
        <v>9.8500976</v>
      </c>
      <c r="AR225" s="455" t="s">
        <v>84</v>
      </c>
      <c r="AT225" s="456" t="s">
        <v>74</v>
      </c>
      <c r="AU225" s="456" t="s">
        <v>24</v>
      </c>
      <c r="AY225" s="455" t="s">
        <v>136</v>
      </c>
      <c r="BK225" s="457">
        <f>SUM(BK226:BK231)</f>
        <v>0</v>
      </c>
    </row>
    <row r="226" spans="2:65" s="389" customFormat="1" ht="22.5" customHeight="1">
      <c r="B226" s="243"/>
      <c r="C226" s="296" t="s">
        <v>1015</v>
      </c>
      <c r="D226" s="296" t="s">
        <v>139</v>
      </c>
      <c r="E226" s="297" t="s">
        <v>1016</v>
      </c>
      <c r="F226" s="298" t="s">
        <v>1017</v>
      </c>
      <c r="G226" s="299" t="s">
        <v>151</v>
      </c>
      <c r="H226" s="300">
        <v>879.473</v>
      </c>
      <c r="I226" s="7"/>
      <c r="J226" s="301">
        <f>ROUND(I226*H226,2)</f>
        <v>0</v>
      </c>
      <c r="K226" s="298" t="s">
        <v>143</v>
      </c>
      <c r="L226" s="390"/>
      <c r="M226" s="391" t="s">
        <v>5</v>
      </c>
      <c r="N226" s="392" t="s">
        <v>46</v>
      </c>
      <c r="O226" s="475"/>
      <c r="P226" s="393">
        <f>O226*H226</f>
        <v>0</v>
      </c>
      <c r="Q226" s="393">
        <v>0.01699</v>
      </c>
      <c r="R226" s="393">
        <f>Q226*H226</f>
        <v>14.94224627</v>
      </c>
      <c r="S226" s="393">
        <v>0</v>
      </c>
      <c r="T226" s="302">
        <f>S226*H226</f>
        <v>0</v>
      </c>
      <c r="AR226" s="394" t="s">
        <v>219</v>
      </c>
      <c r="AT226" s="394" t="s">
        <v>139</v>
      </c>
      <c r="AU226" s="394" t="s">
        <v>84</v>
      </c>
      <c r="AY226" s="394" t="s">
        <v>136</v>
      </c>
      <c r="BE226" s="395">
        <f>IF(N226="základní",J226,0)</f>
        <v>0</v>
      </c>
      <c r="BF226" s="395">
        <f>IF(N226="snížená",J226,0)</f>
        <v>0</v>
      </c>
      <c r="BG226" s="395">
        <f>IF(N226="zákl. přenesená",J226,0)</f>
        <v>0</v>
      </c>
      <c r="BH226" s="395">
        <f>IF(N226="sníž. přenesená",J226,0)</f>
        <v>0</v>
      </c>
      <c r="BI226" s="395">
        <f>IF(N226="nulová",J226,0)</f>
        <v>0</v>
      </c>
      <c r="BJ226" s="394" t="s">
        <v>24</v>
      </c>
      <c r="BK226" s="395">
        <f>ROUND(I226*H226,2)</f>
        <v>0</v>
      </c>
      <c r="BL226" s="394" t="s">
        <v>219</v>
      </c>
      <c r="BM226" s="394" t="s">
        <v>1018</v>
      </c>
    </row>
    <row r="227" spans="2:65" s="389" customFormat="1" ht="22.5" customHeight="1">
      <c r="B227" s="243"/>
      <c r="C227" s="296" t="s">
        <v>432</v>
      </c>
      <c r="D227" s="296" t="s">
        <v>139</v>
      </c>
      <c r="E227" s="297" t="s">
        <v>427</v>
      </c>
      <c r="F227" s="298" t="s">
        <v>428</v>
      </c>
      <c r="G227" s="299" t="s">
        <v>151</v>
      </c>
      <c r="H227" s="300">
        <v>879.473</v>
      </c>
      <c r="I227" s="7"/>
      <c r="J227" s="301">
        <f>ROUND(I227*H227,2)</f>
        <v>0</v>
      </c>
      <c r="K227" s="298" t="s">
        <v>143</v>
      </c>
      <c r="L227" s="390"/>
      <c r="M227" s="391" t="s">
        <v>5</v>
      </c>
      <c r="N227" s="392" t="s">
        <v>46</v>
      </c>
      <c r="O227" s="475"/>
      <c r="P227" s="393">
        <f>O227*H227</f>
        <v>0</v>
      </c>
      <c r="Q227" s="393">
        <v>0</v>
      </c>
      <c r="R227" s="393">
        <f>Q227*H227</f>
        <v>0</v>
      </c>
      <c r="S227" s="393">
        <v>0.0112</v>
      </c>
      <c r="T227" s="302">
        <f>S227*H227</f>
        <v>9.8500976</v>
      </c>
      <c r="AR227" s="394" t="s">
        <v>219</v>
      </c>
      <c r="AT227" s="394" t="s">
        <v>139</v>
      </c>
      <c r="AU227" s="394" t="s">
        <v>84</v>
      </c>
      <c r="AY227" s="394" t="s">
        <v>136</v>
      </c>
      <c r="BE227" s="395">
        <f>IF(N227="základní",J227,0)</f>
        <v>0</v>
      </c>
      <c r="BF227" s="395">
        <f>IF(N227="snížená",J227,0)</f>
        <v>0</v>
      </c>
      <c r="BG227" s="395">
        <f>IF(N227="zákl. přenesená",J227,0)</f>
        <v>0</v>
      </c>
      <c r="BH227" s="395">
        <f>IF(N227="sníž. přenesená",J227,0)</f>
        <v>0</v>
      </c>
      <c r="BI227" s="395">
        <f>IF(N227="nulová",J227,0)</f>
        <v>0</v>
      </c>
      <c r="BJ227" s="394" t="s">
        <v>24</v>
      </c>
      <c r="BK227" s="395">
        <f>ROUND(I227*H227,2)</f>
        <v>0</v>
      </c>
      <c r="BL227" s="394" t="s">
        <v>219</v>
      </c>
      <c r="BM227" s="394" t="s">
        <v>429</v>
      </c>
    </row>
    <row r="228" spans="2:65" s="389" customFormat="1" ht="22.5" customHeight="1">
      <c r="B228" s="243"/>
      <c r="C228" s="296" t="s">
        <v>1037</v>
      </c>
      <c r="D228" s="296" t="s">
        <v>139</v>
      </c>
      <c r="E228" s="297" t="s">
        <v>1038</v>
      </c>
      <c r="F228" s="298" t="s">
        <v>1039</v>
      </c>
      <c r="G228" s="299" t="s">
        <v>151</v>
      </c>
      <c r="H228" s="300">
        <v>551.367</v>
      </c>
      <c r="I228" s="7"/>
      <c r="J228" s="301">
        <f>ROUND(I228*H228,2)</f>
        <v>0</v>
      </c>
      <c r="K228" s="298" t="s">
        <v>143</v>
      </c>
      <c r="L228" s="390"/>
      <c r="M228" s="391" t="s">
        <v>5</v>
      </c>
      <c r="N228" s="392" t="s">
        <v>46</v>
      </c>
      <c r="O228" s="475"/>
      <c r="P228" s="393">
        <f>O228*H228</f>
        <v>0</v>
      </c>
      <c r="Q228" s="393">
        <v>0</v>
      </c>
      <c r="R228" s="393">
        <f>Q228*H228</f>
        <v>0</v>
      </c>
      <c r="S228" s="393">
        <v>0</v>
      </c>
      <c r="T228" s="302">
        <f>S228*H228</f>
        <v>0</v>
      </c>
      <c r="AR228" s="394" t="s">
        <v>219</v>
      </c>
      <c r="AT228" s="394" t="s">
        <v>139</v>
      </c>
      <c r="AU228" s="394" t="s">
        <v>84</v>
      </c>
      <c r="AY228" s="394" t="s">
        <v>136</v>
      </c>
      <c r="BE228" s="395">
        <f>IF(N228="základní",J228,0)</f>
        <v>0</v>
      </c>
      <c r="BF228" s="395">
        <f>IF(N228="snížená",J228,0)</f>
        <v>0</v>
      </c>
      <c r="BG228" s="395">
        <f>IF(N228="zákl. přenesená",J228,0)</f>
        <v>0</v>
      </c>
      <c r="BH228" s="395">
        <f>IF(N228="sníž. přenesená",J228,0)</f>
        <v>0</v>
      </c>
      <c r="BI228" s="395">
        <f>IF(N228="nulová",J228,0)</f>
        <v>0</v>
      </c>
      <c r="BJ228" s="394" t="s">
        <v>24</v>
      </c>
      <c r="BK228" s="395">
        <f>ROUND(I228*H228,2)</f>
        <v>0</v>
      </c>
      <c r="BL228" s="394" t="s">
        <v>219</v>
      </c>
      <c r="BM228" s="394" t="s">
        <v>1040</v>
      </c>
    </row>
    <row r="229" spans="2:65" s="389" customFormat="1" ht="22.5" customHeight="1">
      <c r="B229" s="243"/>
      <c r="C229" s="316" t="s">
        <v>1041</v>
      </c>
      <c r="D229" s="316" t="s">
        <v>162</v>
      </c>
      <c r="E229" s="317" t="s">
        <v>1042</v>
      </c>
      <c r="F229" s="318" t="s">
        <v>1046</v>
      </c>
      <c r="G229" s="319" t="s">
        <v>151</v>
      </c>
      <c r="H229" s="320">
        <v>606.504</v>
      </c>
      <c r="I229" s="10"/>
      <c r="J229" s="321">
        <f>ROUND(I229*H229,2)</f>
        <v>0</v>
      </c>
      <c r="K229" s="318" t="s">
        <v>143</v>
      </c>
      <c r="L229" s="465"/>
      <c r="M229" s="466" t="s">
        <v>5</v>
      </c>
      <c r="N229" s="467" t="s">
        <v>46</v>
      </c>
      <c r="O229" s="475"/>
      <c r="P229" s="393">
        <f>O229*H229</f>
        <v>0</v>
      </c>
      <c r="Q229" s="393">
        <v>0.00014</v>
      </c>
      <c r="R229" s="393">
        <f>Q229*H229</f>
        <v>0.08491056</v>
      </c>
      <c r="S229" s="393">
        <v>0</v>
      </c>
      <c r="T229" s="302">
        <f>S229*H229</f>
        <v>0</v>
      </c>
      <c r="AR229" s="394" t="s">
        <v>294</v>
      </c>
      <c r="AT229" s="394" t="s">
        <v>162</v>
      </c>
      <c r="AU229" s="394" t="s">
        <v>84</v>
      </c>
      <c r="AY229" s="394" t="s">
        <v>136</v>
      </c>
      <c r="BE229" s="395">
        <f>IF(N229="základní",J229,0)</f>
        <v>0</v>
      </c>
      <c r="BF229" s="395">
        <f>IF(N229="snížená",J229,0)</f>
        <v>0</v>
      </c>
      <c r="BG229" s="395">
        <f>IF(N229="zákl. přenesená",J229,0)</f>
        <v>0</v>
      </c>
      <c r="BH229" s="395">
        <f>IF(N229="sníž. přenesená",J229,0)</f>
        <v>0</v>
      </c>
      <c r="BI229" s="395">
        <f>IF(N229="nulová",J229,0)</f>
        <v>0</v>
      </c>
      <c r="BJ229" s="394" t="s">
        <v>24</v>
      </c>
      <c r="BK229" s="395">
        <f>ROUND(I229*H229,2)</f>
        <v>0</v>
      </c>
      <c r="BL229" s="394" t="s">
        <v>219</v>
      </c>
      <c r="BM229" s="394" t="s">
        <v>1043</v>
      </c>
    </row>
    <row r="230" spans="2:51" s="396" customFormat="1" ht="13.5">
      <c r="B230" s="303"/>
      <c r="C230" s="304"/>
      <c r="D230" s="397" t="s">
        <v>145</v>
      </c>
      <c r="E230" s="304"/>
      <c r="F230" s="399" t="s">
        <v>1044</v>
      </c>
      <c r="G230" s="304"/>
      <c r="H230" s="400">
        <v>606.504</v>
      </c>
      <c r="I230" s="8"/>
      <c r="J230" s="304"/>
      <c r="K230" s="304"/>
      <c r="L230" s="401"/>
      <c r="M230" s="309"/>
      <c r="N230" s="402"/>
      <c r="O230" s="402"/>
      <c r="P230" s="402"/>
      <c r="Q230" s="402"/>
      <c r="R230" s="402"/>
      <c r="S230" s="402"/>
      <c r="T230" s="310"/>
      <c r="AT230" s="403" t="s">
        <v>145</v>
      </c>
      <c r="AU230" s="403" t="s">
        <v>84</v>
      </c>
      <c r="AV230" s="396" t="s">
        <v>84</v>
      </c>
      <c r="AW230" s="396" t="s">
        <v>6</v>
      </c>
      <c r="AX230" s="396" t="s">
        <v>24</v>
      </c>
      <c r="AY230" s="403" t="s">
        <v>136</v>
      </c>
    </row>
    <row r="231" spans="2:65" s="389" customFormat="1" ht="22.5" customHeight="1">
      <c r="B231" s="243"/>
      <c r="C231" s="296" t="s">
        <v>1019</v>
      </c>
      <c r="D231" s="296" t="s">
        <v>139</v>
      </c>
      <c r="E231" s="297" t="s">
        <v>1020</v>
      </c>
      <c r="F231" s="298" t="s">
        <v>1021</v>
      </c>
      <c r="G231" s="299" t="s">
        <v>371</v>
      </c>
      <c r="H231" s="11"/>
      <c r="I231" s="7"/>
      <c r="J231" s="301">
        <f>ROUND(I231*H231,2)</f>
        <v>0</v>
      </c>
      <c r="K231" s="298" t="s">
        <v>143</v>
      </c>
      <c r="L231" s="390"/>
      <c r="M231" s="391" t="s">
        <v>5</v>
      </c>
      <c r="N231" s="392" t="s">
        <v>46</v>
      </c>
      <c r="O231" s="475"/>
      <c r="P231" s="393">
        <f>O231*H231</f>
        <v>0</v>
      </c>
      <c r="Q231" s="393">
        <v>0</v>
      </c>
      <c r="R231" s="393">
        <f>Q231*H231</f>
        <v>0</v>
      </c>
      <c r="S231" s="393">
        <v>0</v>
      </c>
      <c r="T231" s="302">
        <f>S231*H231</f>
        <v>0</v>
      </c>
      <c r="AR231" s="394" t="s">
        <v>219</v>
      </c>
      <c r="AT231" s="394" t="s">
        <v>139</v>
      </c>
      <c r="AU231" s="394" t="s">
        <v>84</v>
      </c>
      <c r="AY231" s="394" t="s">
        <v>136</v>
      </c>
      <c r="BE231" s="395">
        <f>IF(N231="základní",J231,0)</f>
        <v>0</v>
      </c>
      <c r="BF231" s="395">
        <f>IF(N231="snížená",J231,0)</f>
        <v>0</v>
      </c>
      <c r="BG231" s="395">
        <f>IF(N231="zákl. přenesená",J231,0)</f>
        <v>0</v>
      </c>
      <c r="BH231" s="395">
        <f>IF(N231="sníž. přenesená",J231,0)</f>
        <v>0</v>
      </c>
      <c r="BI231" s="395">
        <f>IF(N231="nulová",J231,0)</f>
        <v>0</v>
      </c>
      <c r="BJ231" s="394" t="s">
        <v>24</v>
      </c>
      <c r="BK231" s="395">
        <f>ROUND(I231*H231,2)</f>
        <v>0</v>
      </c>
      <c r="BL231" s="394" t="s">
        <v>219</v>
      </c>
      <c r="BM231" s="394" t="s">
        <v>1022</v>
      </c>
    </row>
    <row r="232" spans="2:63" s="453" customFormat="1" ht="29.85" customHeight="1">
      <c r="B232" s="289"/>
      <c r="C232" s="290"/>
      <c r="D232" s="384" t="s">
        <v>74</v>
      </c>
      <c r="E232" s="385" t="s">
        <v>430</v>
      </c>
      <c r="F232" s="385" t="s">
        <v>431</v>
      </c>
      <c r="G232" s="290"/>
      <c r="H232" s="290"/>
      <c r="I232" s="6"/>
      <c r="J232" s="386">
        <f>BK232</f>
        <v>0</v>
      </c>
      <c r="K232" s="290"/>
      <c r="L232" s="454"/>
      <c r="M232" s="294"/>
      <c r="N232" s="387"/>
      <c r="O232" s="387"/>
      <c r="P232" s="388">
        <f>SUM(P233:P264)</f>
        <v>0</v>
      </c>
      <c r="Q232" s="387"/>
      <c r="R232" s="388">
        <f>SUM(R233:R264)</f>
        <v>2.8363436</v>
      </c>
      <c r="S232" s="387"/>
      <c r="T232" s="295">
        <f>SUM(T233:T264)</f>
        <v>1.7856665</v>
      </c>
      <c r="AR232" s="455" t="s">
        <v>84</v>
      </c>
      <c r="AT232" s="456" t="s">
        <v>74</v>
      </c>
      <c r="AU232" s="456" t="s">
        <v>24</v>
      </c>
      <c r="AY232" s="455" t="s">
        <v>136</v>
      </c>
      <c r="BK232" s="457">
        <f>SUM(BK233:BK264)</f>
        <v>0</v>
      </c>
    </row>
    <row r="233" spans="2:65" s="389" customFormat="1" ht="22.5" customHeight="1">
      <c r="B233" s="243"/>
      <c r="C233" s="296" t="s">
        <v>436</v>
      </c>
      <c r="D233" s="296" t="s">
        <v>139</v>
      </c>
      <c r="E233" s="297" t="s">
        <v>433</v>
      </c>
      <c r="F233" s="298" t="s">
        <v>434</v>
      </c>
      <c r="G233" s="299" t="s">
        <v>151</v>
      </c>
      <c r="H233" s="300">
        <v>5</v>
      </c>
      <c r="I233" s="7"/>
      <c r="J233" s="301">
        <f>ROUND(I233*H233,2)</f>
        <v>0</v>
      </c>
      <c r="K233" s="298" t="s">
        <v>143</v>
      </c>
      <c r="L233" s="390"/>
      <c r="M233" s="391" t="s">
        <v>5</v>
      </c>
      <c r="N233" s="392" t="s">
        <v>46</v>
      </c>
      <c r="O233" s="475"/>
      <c r="P233" s="393">
        <f>O233*H233</f>
        <v>0</v>
      </c>
      <c r="Q233" s="393">
        <v>0</v>
      </c>
      <c r="R233" s="393">
        <f>Q233*H233</f>
        <v>0</v>
      </c>
      <c r="S233" s="393">
        <v>0.00594</v>
      </c>
      <c r="T233" s="302">
        <f>S233*H233</f>
        <v>0.0297</v>
      </c>
      <c r="AR233" s="394" t="s">
        <v>219</v>
      </c>
      <c r="AT233" s="394" t="s">
        <v>139</v>
      </c>
      <c r="AU233" s="394" t="s">
        <v>84</v>
      </c>
      <c r="AY233" s="394" t="s">
        <v>136</v>
      </c>
      <c r="BE233" s="395">
        <f>IF(N233="základní",J233,0)</f>
        <v>0</v>
      </c>
      <c r="BF233" s="395">
        <f>IF(N233="snížená",J233,0)</f>
        <v>0</v>
      </c>
      <c r="BG233" s="395">
        <f>IF(N233="zákl. přenesená",J233,0)</f>
        <v>0</v>
      </c>
      <c r="BH233" s="395">
        <f>IF(N233="sníž. přenesená",J233,0)</f>
        <v>0</v>
      </c>
      <c r="BI233" s="395">
        <f>IF(N233="nulová",J233,0)</f>
        <v>0</v>
      </c>
      <c r="BJ233" s="394" t="s">
        <v>24</v>
      </c>
      <c r="BK233" s="395">
        <f>ROUND(I233*H233,2)</f>
        <v>0</v>
      </c>
      <c r="BL233" s="394" t="s">
        <v>219</v>
      </c>
      <c r="BM233" s="394" t="s">
        <v>435</v>
      </c>
    </row>
    <row r="234" spans="2:65" s="389" customFormat="1" ht="22.5" customHeight="1">
      <c r="B234" s="243"/>
      <c r="C234" s="296" t="s">
        <v>441</v>
      </c>
      <c r="D234" s="296" t="s">
        <v>139</v>
      </c>
      <c r="E234" s="297" t="s">
        <v>437</v>
      </c>
      <c r="F234" s="298" t="s">
        <v>438</v>
      </c>
      <c r="G234" s="299" t="s">
        <v>142</v>
      </c>
      <c r="H234" s="300">
        <v>149</v>
      </c>
      <c r="I234" s="7"/>
      <c r="J234" s="301">
        <f>ROUND(I234*H234,2)</f>
        <v>0</v>
      </c>
      <c r="K234" s="298" t="s">
        <v>143</v>
      </c>
      <c r="L234" s="390"/>
      <c r="M234" s="391" t="s">
        <v>5</v>
      </c>
      <c r="N234" s="392" t="s">
        <v>46</v>
      </c>
      <c r="O234" s="475"/>
      <c r="P234" s="393">
        <f>O234*H234</f>
        <v>0</v>
      </c>
      <c r="Q234" s="393">
        <v>0</v>
      </c>
      <c r="R234" s="393">
        <f>Q234*H234</f>
        <v>0</v>
      </c>
      <c r="S234" s="393">
        <v>0.00191</v>
      </c>
      <c r="T234" s="302">
        <f>S234*H234</f>
        <v>0.28459</v>
      </c>
      <c r="AR234" s="394" t="s">
        <v>219</v>
      </c>
      <c r="AT234" s="394" t="s">
        <v>139</v>
      </c>
      <c r="AU234" s="394" t="s">
        <v>84</v>
      </c>
      <c r="AY234" s="394" t="s">
        <v>136</v>
      </c>
      <c r="BE234" s="395">
        <f>IF(N234="základní",J234,0)</f>
        <v>0</v>
      </c>
      <c r="BF234" s="395">
        <f>IF(N234="snížená",J234,0)</f>
        <v>0</v>
      </c>
      <c r="BG234" s="395">
        <f>IF(N234="zákl. přenesená",J234,0)</f>
        <v>0</v>
      </c>
      <c r="BH234" s="395">
        <f>IF(N234="sníž. přenesená",J234,0)</f>
        <v>0</v>
      </c>
      <c r="BI234" s="395">
        <f>IF(N234="nulová",J234,0)</f>
        <v>0</v>
      </c>
      <c r="BJ234" s="394" t="s">
        <v>24</v>
      </c>
      <c r="BK234" s="395">
        <f>ROUND(I234*H234,2)</f>
        <v>0</v>
      </c>
      <c r="BL234" s="394" t="s">
        <v>219</v>
      </c>
      <c r="BM234" s="394" t="s">
        <v>439</v>
      </c>
    </row>
    <row r="235" spans="2:51" s="396" customFormat="1" ht="13.5">
      <c r="B235" s="303"/>
      <c r="C235" s="304"/>
      <c r="D235" s="397" t="s">
        <v>145</v>
      </c>
      <c r="E235" s="398" t="s">
        <v>5</v>
      </c>
      <c r="F235" s="399" t="s">
        <v>440</v>
      </c>
      <c r="G235" s="304"/>
      <c r="H235" s="400">
        <v>149</v>
      </c>
      <c r="I235" s="8"/>
      <c r="J235" s="304"/>
      <c r="K235" s="304"/>
      <c r="L235" s="401"/>
      <c r="M235" s="309"/>
      <c r="N235" s="402"/>
      <c r="O235" s="402"/>
      <c r="P235" s="402"/>
      <c r="Q235" s="402"/>
      <c r="R235" s="402"/>
      <c r="S235" s="402"/>
      <c r="T235" s="310"/>
      <c r="AT235" s="403" t="s">
        <v>145</v>
      </c>
      <c r="AU235" s="403" t="s">
        <v>84</v>
      </c>
      <c r="AV235" s="396" t="s">
        <v>84</v>
      </c>
      <c r="AW235" s="396" t="s">
        <v>39</v>
      </c>
      <c r="AX235" s="396" t="s">
        <v>24</v>
      </c>
      <c r="AY235" s="403" t="s">
        <v>136</v>
      </c>
    </row>
    <row r="236" spans="2:65" s="389" customFormat="1" ht="22.5" customHeight="1">
      <c r="B236" s="243"/>
      <c r="C236" s="296" t="s">
        <v>447</v>
      </c>
      <c r="D236" s="296" t="s">
        <v>139</v>
      </c>
      <c r="E236" s="297" t="s">
        <v>442</v>
      </c>
      <c r="F236" s="298" t="s">
        <v>443</v>
      </c>
      <c r="G236" s="299" t="s">
        <v>142</v>
      </c>
      <c r="H236" s="300">
        <v>234.95</v>
      </c>
      <c r="I236" s="7"/>
      <c r="J236" s="301">
        <f>ROUND(I236*H236,2)</f>
        <v>0</v>
      </c>
      <c r="K236" s="298" t="s">
        <v>143</v>
      </c>
      <c r="L236" s="390"/>
      <c r="M236" s="391" t="s">
        <v>5</v>
      </c>
      <c r="N236" s="392" t="s">
        <v>46</v>
      </c>
      <c r="O236" s="475"/>
      <c r="P236" s="393">
        <f>O236*H236</f>
        <v>0</v>
      </c>
      <c r="Q236" s="393">
        <v>0</v>
      </c>
      <c r="R236" s="393">
        <f>Q236*H236</f>
        <v>0</v>
      </c>
      <c r="S236" s="393">
        <v>0.00167</v>
      </c>
      <c r="T236" s="302">
        <f>S236*H236</f>
        <v>0.3923665</v>
      </c>
      <c r="AR236" s="394" t="s">
        <v>219</v>
      </c>
      <c r="AT236" s="394" t="s">
        <v>139</v>
      </c>
      <c r="AU236" s="394" t="s">
        <v>84</v>
      </c>
      <c r="AY236" s="394" t="s">
        <v>136</v>
      </c>
      <c r="BE236" s="395">
        <f>IF(N236="základní",J236,0)</f>
        <v>0</v>
      </c>
      <c r="BF236" s="395">
        <f>IF(N236="snížená",J236,0)</f>
        <v>0</v>
      </c>
      <c r="BG236" s="395">
        <f>IF(N236="zákl. přenesená",J236,0)</f>
        <v>0</v>
      </c>
      <c r="BH236" s="395">
        <f>IF(N236="sníž. přenesená",J236,0)</f>
        <v>0</v>
      </c>
      <c r="BI236" s="395">
        <f>IF(N236="nulová",J236,0)</f>
        <v>0</v>
      </c>
      <c r="BJ236" s="394" t="s">
        <v>24</v>
      </c>
      <c r="BK236" s="395">
        <f>ROUND(I236*H236,2)</f>
        <v>0</v>
      </c>
      <c r="BL236" s="394" t="s">
        <v>219</v>
      </c>
      <c r="BM236" s="394" t="s">
        <v>444</v>
      </c>
    </row>
    <row r="237" spans="2:51" s="396" customFormat="1" ht="13.5">
      <c r="B237" s="303"/>
      <c r="C237" s="304"/>
      <c r="D237" s="305" t="s">
        <v>145</v>
      </c>
      <c r="E237" s="306" t="s">
        <v>5</v>
      </c>
      <c r="F237" s="307" t="s">
        <v>445</v>
      </c>
      <c r="G237" s="304"/>
      <c r="H237" s="308">
        <v>222.61</v>
      </c>
      <c r="I237" s="8"/>
      <c r="J237" s="304"/>
      <c r="K237" s="304"/>
      <c r="L237" s="401"/>
      <c r="M237" s="309"/>
      <c r="N237" s="402"/>
      <c r="O237" s="402"/>
      <c r="P237" s="402"/>
      <c r="Q237" s="402"/>
      <c r="R237" s="402"/>
      <c r="S237" s="402"/>
      <c r="T237" s="310"/>
      <c r="AT237" s="403" t="s">
        <v>145</v>
      </c>
      <c r="AU237" s="403" t="s">
        <v>84</v>
      </c>
      <c r="AV237" s="396" t="s">
        <v>84</v>
      </c>
      <c r="AW237" s="396" t="s">
        <v>39</v>
      </c>
      <c r="AX237" s="396" t="s">
        <v>75</v>
      </c>
      <c r="AY237" s="403" t="s">
        <v>136</v>
      </c>
    </row>
    <row r="238" spans="2:51" s="396" customFormat="1" ht="13.5">
      <c r="B238" s="303"/>
      <c r="C238" s="304"/>
      <c r="D238" s="305" t="s">
        <v>145</v>
      </c>
      <c r="E238" s="306" t="s">
        <v>5</v>
      </c>
      <c r="F238" s="307" t="s">
        <v>446</v>
      </c>
      <c r="G238" s="304"/>
      <c r="H238" s="308">
        <v>12.34</v>
      </c>
      <c r="I238" s="8"/>
      <c r="J238" s="304"/>
      <c r="K238" s="304"/>
      <c r="L238" s="401"/>
      <c r="M238" s="309"/>
      <c r="N238" s="402"/>
      <c r="O238" s="402"/>
      <c r="P238" s="402"/>
      <c r="Q238" s="402"/>
      <c r="R238" s="402"/>
      <c r="S238" s="402"/>
      <c r="T238" s="310"/>
      <c r="AT238" s="403" t="s">
        <v>145</v>
      </c>
      <c r="AU238" s="403" t="s">
        <v>84</v>
      </c>
      <c r="AV238" s="396" t="s">
        <v>84</v>
      </c>
      <c r="AW238" s="396" t="s">
        <v>39</v>
      </c>
      <c r="AX238" s="396" t="s">
        <v>75</v>
      </c>
      <c r="AY238" s="403" t="s">
        <v>136</v>
      </c>
    </row>
    <row r="239" spans="2:51" s="458" customFormat="1" ht="13.5">
      <c r="B239" s="311"/>
      <c r="C239" s="312"/>
      <c r="D239" s="397" t="s">
        <v>145</v>
      </c>
      <c r="E239" s="459" t="s">
        <v>5</v>
      </c>
      <c r="F239" s="460" t="s">
        <v>161</v>
      </c>
      <c r="G239" s="312"/>
      <c r="H239" s="461">
        <v>234.95</v>
      </c>
      <c r="I239" s="9"/>
      <c r="J239" s="312"/>
      <c r="K239" s="312"/>
      <c r="L239" s="462"/>
      <c r="M239" s="313"/>
      <c r="N239" s="463"/>
      <c r="O239" s="463"/>
      <c r="P239" s="463"/>
      <c r="Q239" s="463"/>
      <c r="R239" s="463"/>
      <c r="S239" s="463"/>
      <c r="T239" s="314"/>
      <c r="AT239" s="464" t="s">
        <v>145</v>
      </c>
      <c r="AU239" s="464" t="s">
        <v>84</v>
      </c>
      <c r="AV239" s="458" t="s">
        <v>137</v>
      </c>
      <c r="AW239" s="458" t="s">
        <v>39</v>
      </c>
      <c r="AX239" s="458" t="s">
        <v>24</v>
      </c>
      <c r="AY239" s="464" t="s">
        <v>136</v>
      </c>
    </row>
    <row r="240" spans="2:65" s="389" customFormat="1" ht="22.5" customHeight="1">
      <c r="B240" s="243"/>
      <c r="C240" s="296" t="s">
        <v>451</v>
      </c>
      <c r="D240" s="296" t="s">
        <v>139</v>
      </c>
      <c r="E240" s="297" t="s">
        <v>448</v>
      </c>
      <c r="F240" s="298" t="s">
        <v>449</v>
      </c>
      <c r="G240" s="299" t="s">
        <v>142</v>
      </c>
      <c r="H240" s="300">
        <v>67</v>
      </c>
      <c r="I240" s="7"/>
      <c r="J240" s="301">
        <f>ROUND(I240*H240,2)</f>
        <v>0</v>
      </c>
      <c r="K240" s="298" t="s">
        <v>143</v>
      </c>
      <c r="L240" s="390"/>
      <c r="M240" s="391" t="s">
        <v>5</v>
      </c>
      <c r="N240" s="392" t="s">
        <v>46</v>
      </c>
      <c r="O240" s="475"/>
      <c r="P240" s="393">
        <f>O240*H240</f>
        <v>0</v>
      </c>
      <c r="Q240" s="393">
        <v>0</v>
      </c>
      <c r="R240" s="393">
        <f>Q240*H240</f>
        <v>0</v>
      </c>
      <c r="S240" s="393">
        <v>0.00223</v>
      </c>
      <c r="T240" s="302">
        <f>S240*H240</f>
        <v>0.14941000000000002</v>
      </c>
      <c r="AR240" s="394" t="s">
        <v>219</v>
      </c>
      <c r="AT240" s="394" t="s">
        <v>139</v>
      </c>
      <c r="AU240" s="394" t="s">
        <v>84</v>
      </c>
      <c r="AY240" s="394" t="s">
        <v>136</v>
      </c>
      <c r="BE240" s="395">
        <f>IF(N240="základní",J240,0)</f>
        <v>0</v>
      </c>
      <c r="BF240" s="395">
        <f>IF(N240="snížená",J240,0)</f>
        <v>0</v>
      </c>
      <c r="BG240" s="395">
        <f>IF(N240="zákl. přenesená",J240,0)</f>
        <v>0</v>
      </c>
      <c r="BH240" s="395">
        <f>IF(N240="sníž. přenesená",J240,0)</f>
        <v>0</v>
      </c>
      <c r="BI240" s="395">
        <f>IF(N240="nulová",J240,0)</f>
        <v>0</v>
      </c>
      <c r="BJ240" s="394" t="s">
        <v>24</v>
      </c>
      <c r="BK240" s="395">
        <f>ROUND(I240*H240,2)</f>
        <v>0</v>
      </c>
      <c r="BL240" s="394" t="s">
        <v>219</v>
      </c>
      <c r="BM240" s="394" t="s">
        <v>450</v>
      </c>
    </row>
    <row r="241" spans="2:65" s="389" customFormat="1" ht="22.5" customHeight="1">
      <c r="B241" s="243"/>
      <c r="C241" s="296" t="s">
        <v>455</v>
      </c>
      <c r="D241" s="296" t="s">
        <v>139</v>
      </c>
      <c r="E241" s="297" t="s">
        <v>452</v>
      </c>
      <c r="F241" s="298" t="s">
        <v>453</v>
      </c>
      <c r="G241" s="299" t="s">
        <v>142</v>
      </c>
      <c r="H241" s="300">
        <v>107.5</v>
      </c>
      <c r="I241" s="7"/>
      <c r="J241" s="301">
        <f>ROUND(I241*H241,2)</f>
        <v>0</v>
      </c>
      <c r="K241" s="298" t="s">
        <v>143</v>
      </c>
      <c r="L241" s="390"/>
      <c r="M241" s="391" t="s">
        <v>5</v>
      </c>
      <c r="N241" s="392" t="s">
        <v>46</v>
      </c>
      <c r="O241" s="475"/>
      <c r="P241" s="393">
        <f>O241*H241</f>
        <v>0</v>
      </c>
      <c r="Q241" s="393">
        <v>0</v>
      </c>
      <c r="R241" s="393">
        <f>Q241*H241</f>
        <v>0</v>
      </c>
      <c r="S241" s="393">
        <v>0.0026</v>
      </c>
      <c r="T241" s="302">
        <f>S241*H241</f>
        <v>0.27949999999999997</v>
      </c>
      <c r="AR241" s="394" t="s">
        <v>219</v>
      </c>
      <c r="AT241" s="394" t="s">
        <v>139</v>
      </c>
      <c r="AU241" s="394" t="s">
        <v>84</v>
      </c>
      <c r="AY241" s="394" t="s">
        <v>136</v>
      </c>
      <c r="BE241" s="395">
        <f>IF(N241="základní",J241,0)</f>
        <v>0</v>
      </c>
      <c r="BF241" s="395">
        <f>IF(N241="snížená",J241,0)</f>
        <v>0</v>
      </c>
      <c r="BG241" s="395">
        <f>IF(N241="zákl. přenesená",J241,0)</f>
        <v>0</v>
      </c>
      <c r="BH241" s="395">
        <f>IF(N241="sníž. přenesená",J241,0)</f>
        <v>0</v>
      </c>
      <c r="BI241" s="395">
        <f>IF(N241="nulová",J241,0)</f>
        <v>0</v>
      </c>
      <c r="BJ241" s="394" t="s">
        <v>24</v>
      </c>
      <c r="BK241" s="395">
        <f>ROUND(I241*H241,2)</f>
        <v>0</v>
      </c>
      <c r="BL241" s="394" t="s">
        <v>219</v>
      </c>
      <c r="BM241" s="394" t="s">
        <v>454</v>
      </c>
    </row>
    <row r="242" spans="2:65" s="389" customFormat="1" ht="22.5" customHeight="1">
      <c r="B242" s="243"/>
      <c r="C242" s="296" t="s">
        <v>460</v>
      </c>
      <c r="D242" s="296" t="s">
        <v>139</v>
      </c>
      <c r="E242" s="297" t="s">
        <v>456</v>
      </c>
      <c r="F242" s="298" t="s">
        <v>457</v>
      </c>
      <c r="G242" s="299" t="s">
        <v>142</v>
      </c>
      <c r="H242" s="300">
        <v>165</v>
      </c>
      <c r="I242" s="7"/>
      <c r="J242" s="301">
        <f>ROUND(I242*H242,2)</f>
        <v>0</v>
      </c>
      <c r="K242" s="298" t="s">
        <v>143</v>
      </c>
      <c r="L242" s="390"/>
      <c r="M242" s="391" t="s">
        <v>5</v>
      </c>
      <c r="N242" s="392" t="s">
        <v>46</v>
      </c>
      <c r="O242" s="475"/>
      <c r="P242" s="393">
        <f>O242*H242</f>
        <v>0</v>
      </c>
      <c r="Q242" s="393">
        <v>0</v>
      </c>
      <c r="R242" s="393">
        <f>Q242*H242</f>
        <v>0</v>
      </c>
      <c r="S242" s="393">
        <v>0.00394</v>
      </c>
      <c r="T242" s="302">
        <f>S242*H242</f>
        <v>0.6501</v>
      </c>
      <c r="AR242" s="394" t="s">
        <v>219</v>
      </c>
      <c r="AT242" s="394" t="s">
        <v>139</v>
      </c>
      <c r="AU242" s="394" t="s">
        <v>84</v>
      </c>
      <c r="AY242" s="394" t="s">
        <v>136</v>
      </c>
      <c r="BE242" s="395">
        <f>IF(N242="základní",J242,0)</f>
        <v>0</v>
      </c>
      <c r="BF242" s="395">
        <f>IF(N242="snížená",J242,0)</f>
        <v>0</v>
      </c>
      <c r="BG242" s="395">
        <f>IF(N242="zákl. přenesená",J242,0)</f>
        <v>0</v>
      </c>
      <c r="BH242" s="395">
        <f>IF(N242="sníž. přenesená",J242,0)</f>
        <v>0</v>
      </c>
      <c r="BI242" s="395">
        <f>IF(N242="nulová",J242,0)</f>
        <v>0</v>
      </c>
      <c r="BJ242" s="394" t="s">
        <v>24</v>
      </c>
      <c r="BK242" s="395">
        <f>ROUND(I242*H242,2)</f>
        <v>0</v>
      </c>
      <c r="BL242" s="394" t="s">
        <v>219</v>
      </c>
      <c r="BM242" s="394" t="s">
        <v>458</v>
      </c>
    </row>
    <row r="243" spans="2:51" s="396" customFormat="1" ht="13.5">
      <c r="B243" s="303"/>
      <c r="C243" s="304"/>
      <c r="D243" s="397" t="s">
        <v>145</v>
      </c>
      <c r="E243" s="398" t="s">
        <v>5</v>
      </c>
      <c r="F243" s="399" t="s">
        <v>459</v>
      </c>
      <c r="G243" s="304"/>
      <c r="H243" s="400">
        <v>165</v>
      </c>
      <c r="I243" s="8"/>
      <c r="J243" s="304"/>
      <c r="K243" s="304"/>
      <c r="L243" s="401"/>
      <c r="M243" s="309"/>
      <c r="N243" s="402"/>
      <c r="O243" s="402"/>
      <c r="P243" s="402"/>
      <c r="Q243" s="402"/>
      <c r="R243" s="402"/>
      <c r="S243" s="402"/>
      <c r="T243" s="310"/>
      <c r="AT243" s="403" t="s">
        <v>145</v>
      </c>
      <c r="AU243" s="403" t="s">
        <v>84</v>
      </c>
      <c r="AV243" s="396" t="s">
        <v>84</v>
      </c>
      <c r="AW243" s="396" t="s">
        <v>39</v>
      </c>
      <c r="AX243" s="396" t="s">
        <v>24</v>
      </c>
      <c r="AY243" s="403" t="s">
        <v>136</v>
      </c>
    </row>
    <row r="244" spans="2:65" s="389" customFormat="1" ht="31.5" customHeight="1">
      <c r="B244" s="243"/>
      <c r="C244" s="296" t="s">
        <v>1047</v>
      </c>
      <c r="D244" s="296" t="s">
        <v>139</v>
      </c>
      <c r="E244" s="297" t="s">
        <v>1048</v>
      </c>
      <c r="F244" s="298" t="s">
        <v>1049</v>
      </c>
      <c r="G244" s="299" t="s">
        <v>142</v>
      </c>
      <c r="H244" s="300">
        <v>256.5</v>
      </c>
      <c r="I244" s="7"/>
      <c r="J244" s="301">
        <f>ROUND(I244*H244,2)</f>
        <v>0</v>
      </c>
      <c r="K244" s="298" t="s">
        <v>143</v>
      </c>
      <c r="L244" s="390"/>
      <c r="M244" s="391" t="s">
        <v>5</v>
      </c>
      <c r="N244" s="392" t="s">
        <v>46</v>
      </c>
      <c r="O244" s="475"/>
      <c r="P244" s="393">
        <f>O244*H244</f>
        <v>0</v>
      </c>
      <c r="Q244" s="393">
        <v>0.00219</v>
      </c>
      <c r="R244" s="393">
        <f>Q244*H244</f>
        <v>0.561735</v>
      </c>
      <c r="S244" s="393">
        <v>0</v>
      </c>
      <c r="T244" s="302">
        <f>S244*H244</f>
        <v>0</v>
      </c>
      <c r="AR244" s="394" t="s">
        <v>219</v>
      </c>
      <c r="AT244" s="394" t="s">
        <v>139</v>
      </c>
      <c r="AU244" s="394" t="s">
        <v>84</v>
      </c>
      <c r="AY244" s="394" t="s">
        <v>136</v>
      </c>
      <c r="BE244" s="395">
        <f>IF(N244="základní",J244,0)</f>
        <v>0</v>
      </c>
      <c r="BF244" s="395">
        <f>IF(N244="snížená",J244,0)</f>
        <v>0</v>
      </c>
      <c r="BG244" s="395">
        <f>IF(N244="zákl. přenesená",J244,0)</f>
        <v>0</v>
      </c>
      <c r="BH244" s="395">
        <f>IF(N244="sníž. přenesená",J244,0)</f>
        <v>0</v>
      </c>
      <c r="BI244" s="395">
        <f>IF(N244="nulová",J244,0)</f>
        <v>0</v>
      </c>
      <c r="BJ244" s="394" t="s">
        <v>24</v>
      </c>
      <c r="BK244" s="395">
        <f>ROUND(I244*H244,2)</f>
        <v>0</v>
      </c>
      <c r="BL244" s="394" t="s">
        <v>219</v>
      </c>
      <c r="BM244" s="394" t="s">
        <v>1050</v>
      </c>
    </row>
    <row r="245" spans="2:51" s="396" customFormat="1" ht="13.5">
      <c r="B245" s="303"/>
      <c r="C245" s="304"/>
      <c r="D245" s="397" t="s">
        <v>145</v>
      </c>
      <c r="E245" s="398" t="s">
        <v>5</v>
      </c>
      <c r="F245" s="399" t="s">
        <v>1051</v>
      </c>
      <c r="G245" s="304"/>
      <c r="H245" s="400">
        <v>256.5</v>
      </c>
      <c r="I245" s="8"/>
      <c r="J245" s="304"/>
      <c r="K245" s="304"/>
      <c r="L245" s="401"/>
      <c r="M245" s="309"/>
      <c r="N245" s="402"/>
      <c r="O245" s="402"/>
      <c r="P245" s="402"/>
      <c r="Q245" s="402"/>
      <c r="R245" s="402"/>
      <c r="S245" s="402"/>
      <c r="T245" s="310"/>
      <c r="AT245" s="403" t="s">
        <v>145</v>
      </c>
      <c r="AU245" s="403" t="s">
        <v>84</v>
      </c>
      <c r="AV245" s="396" t="s">
        <v>84</v>
      </c>
      <c r="AW245" s="396" t="s">
        <v>39</v>
      </c>
      <c r="AX245" s="396" t="s">
        <v>24</v>
      </c>
      <c r="AY245" s="403" t="s">
        <v>136</v>
      </c>
    </row>
    <row r="246" spans="2:65" s="389" customFormat="1" ht="31.5" customHeight="1">
      <c r="B246" s="243"/>
      <c r="C246" s="296" t="s">
        <v>465</v>
      </c>
      <c r="D246" s="296" t="s">
        <v>139</v>
      </c>
      <c r="E246" s="297" t="s">
        <v>461</v>
      </c>
      <c r="F246" s="298" t="s">
        <v>462</v>
      </c>
      <c r="G246" s="299" t="s">
        <v>151</v>
      </c>
      <c r="H246" s="300">
        <v>5</v>
      </c>
      <c r="I246" s="7"/>
      <c r="J246" s="301">
        <f>ROUND(I246*H246,2)</f>
        <v>0</v>
      </c>
      <c r="K246" s="298" t="s">
        <v>143</v>
      </c>
      <c r="L246" s="390"/>
      <c r="M246" s="391" t="s">
        <v>5</v>
      </c>
      <c r="N246" s="392" t="s">
        <v>46</v>
      </c>
      <c r="O246" s="475"/>
      <c r="P246" s="393">
        <f>O246*H246</f>
        <v>0</v>
      </c>
      <c r="Q246" s="393">
        <v>0.0076</v>
      </c>
      <c r="R246" s="393">
        <f>Q246*H246</f>
        <v>0.038</v>
      </c>
      <c r="S246" s="393">
        <v>0</v>
      </c>
      <c r="T246" s="302">
        <f>S246*H246</f>
        <v>0</v>
      </c>
      <c r="AR246" s="394" t="s">
        <v>219</v>
      </c>
      <c r="AT246" s="394" t="s">
        <v>139</v>
      </c>
      <c r="AU246" s="394" t="s">
        <v>84</v>
      </c>
      <c r="AY246" s="394" t="s">
        <v>136</v>
      </c>
      <c r="BE246" s="395">
        <f>IF(N246="základní",J246,0)</f>
        <v>0</v>
      </c>
      <c r="BF246" s="395">
        <f>IF(N246="snížená",J246,0)</f>
        <v>0</v>
      </c>
      <c r="BG246" s="395">
        <f>IF(N246="zákl. přenesená",J246,0)</f>
        <v>0</v>
      </c>
      <c r="BH246" s="395">
        <f>IF(N246="sníž. přenesená",J246,0)</f>
        <v>0</v>
      </c>
      <c r="BI246" s="395">
        <f>IF(N246="nulová",J246,0)</f>
        <v>0</v>
      </c>
      <c r="BJ246" s="394" t="s">
        <v>24</v>
      </c>
      <c r="BK246" s="395">
        <f>ROUND(I246*H246,2)</f>
        <v>0</v>
      </c>
      <c r="BL246" s="394" t="s">
        <v>219</v>
      </c>
      <c r="BM246" s="394" t="s">
        <v>463</v>
      </c>
    </row>
    <row r="247" spans="2:51" s="396" customFormat="1" ht="13.5">
      <c r="B247" s="303"/>
      <c r="C247" s="304"/>
      <c r="D247" s="397" t="s">
        <v>145</v>
      </c>
      <c r="E247" s="398" t="s">
        <v>5</v>
      </c>
      <c r="F247" s="399" t="s">
        <v>464</v>
      </c>
      <c r="G247" s="304"/>
      <c r="H247" s="400">
        <v>5</v>
      </c>
      <c r="I247" s="8"/>
      <c r="J247" s="304"/>
      <c r="K247" s="304"/>
      <c r="L247" s="401"/>
      <c r="M247" s="309"/>
      <c r="N247" s="402"/>
      <c r="O247" s="402"/>
      <c r="P247" s="402"/>
      <c r="Q247" s="402"/>
      <c r="R247" s="402"/>
      <c r="S247" s="402"/>
      <c r="T247" s="310"/>
      <c r="AT247" s="403" t="s">
        <v>145</v>
      </c>
      <c r="AU247" s="403" t="s">
        <v>84</v>
      </c>
      <c r="AV247" s="396" t="s">
        <v>84</v>
      </c>
      <c r="AW247" s="396" t="s">
        <v>39</v>
      </c>
      <c r="AX247" s="396" t="s">
        <v>24</v>
      </c>
      <c r="AY247" s="403" t="s">
        <v>136</v>
      </c>
    </row>
    <row r="248" spans="2:65" s="389" customFormat="1" ht="31.5" customHeight="1">
      <c r="B248" s="243"/>
      <c r="C248" s="296" t="s">
        <v>470</v>
      </c>
      <c r="D248" s="296" t="s">
        <v>139</v>
      </c>
      <c r="E248" s="297" t="s">
        <v>466</v>
      </c>
      <c r="F248" s="298" t="s">
        <v>467</v>
      </c>
      <c r="G248" s="299" t="s">
        <v>142</v>
      </c>
      <c r="H248" s="300">
        <v>64.5</v>
      </c>
      <c r="I248" s="7"/>
      <c r="J248" s="301">
        <f>ROUND(I248*H248,2)</f>
        <v>0</v>
      </c>
      <c r="K248" s="298" t="s">
        <v>143</v>
      </c>
      <c r="L248" s="390"/>
      <c r="M248" s="391" t="s">
        <v>5</v>
      </c>
      <c r="N248" s="392" t="s">
        <v>46</v>
      </c>
      <c r="O248" s="475"/>
      <c r="P248" s="393">
        <f>O248*H248</f>
        <v>0</v>
      </c>
      <c r="Q248" s="393">
        <v>0.00222</v>
      </c>
      <c r="R248" s="393">
        <f>Q248*H248</f>
        <v>0.14319</v>
      </c>
      <c r="S248" s="393">
        <v>0</v>
      </c>
      <c r="T248" s="302">
        <f>S248*H248</f>
        <v>0</v>
      </c>
      <c r="AR248" s="394" t="s">
        <v>219</v>
      </c>
      <c r="AT248" s="394" t="s">
        <v>139</v>
      </c>
      <c r="AU248" s="394" t="s">
        <v>84</v>
      </c>
      <c r="AY248" s="394" t="s">
        <v>136</v>
      </c>
      <c r="BE248" s="395">
        <f>IF(N248="základní",J248,0)</f>
        <v>0</v>
      </c>
      <c r="BF248" s="395">
        <f>IF(N248="snížená",J248,0)</f>
        <v>0</v>
      </c>
      <c r="BG248" s="395">
        <f>IF(N248="zákl. přenesená",J248,0)</f>
        <v>0</v>
      </c>
      <c r="BH248" s="395">
        <f>IF(N248="sníž. přenesená",J248,0)</f>
        <v>0</v>
      </c>
      <c r="BI248" s="395">
        <f>IF(N248="nulová",J248,0)</f>
        <v>0</v>
      </c>
      <c r="BJ248" s="394" t="s">
        <v>24</v>
      </c>
      <c r="BK248" s="395">
        <f>ROUND(I248*H248,2)</f>
        <v>0</v>
      </c>
      <c r="BL248" s="394" t="s">
        <v>219</v>
      </c>
      <c r="BM248" s="394" t="s">
        <v>468</v>
      </c>
    </row>
    <row r="249" spans="2:51" s="396" customFormat="1" ht="13.5">
      <c r="B249" s="303"/>
      <c r="C249" s="304"/>
      <c r="D249" s="397" t="s">
        <v>145</v>
      </c>
      <c r="E249" s="398" t="s">
        <v>5</v>
      </c>
      <c r="F249" s="399" t="s">
        <v>469</v>
      </c>
      <c r="G249" s="304"/>
      <c r="H249" s="400">
        <v>64.5</v>
      </c>
      <c r="I249" s="8"/>
      <c r="J249" s="304"/>
      <c r="K249" s="304"/>
      <c r="L249" s="401"/>
      <c r="M249" s="309"/>
      <c r="N249" s="402"/>
      <c r="O249" s="402"/>
      <c r="P249" s="402"/>
      <c r="Q249" s="402"/>
      <c r="R249" s="402"/>
      <c r="S249" s="402"/>
      <c r="T249" s="310"/>
      <c r="AT249" s="403" t="s">
        <v>145</v>
      </c>
      <c r="AU249" s="403" t="s">
        <v>84</v>
      </c>
      <c r="AV249" s="396" t="s">
        <v>84</v>
      </c>
      <c r="AW249" s="396" t="s">
        <v>39</v>
      </c>
      <c r="AX249" s="396" t="s">
        <v>24</v>
      </c>
      <c r="AY249" s="403" t="s">
        <v>136</v>
      </c>
    </row>
    <row r="250" spans="2:65" s="389" customFormat="1" ht="31.5" customHeight="1">
      <c r="B250" s="243"/>
      <c r="C250" s="296" t="s">
        <v>475</v>
      </c>
      <c r="D250" s="296" t="s">
        <v>139</v>
      </c>
      <c r="E250" s="297" t="s">
        <v>471</v>
      </c>
      <c r="F250" s="298" t="s">
        <v>472</v>
      </c>
      <c r="G250" s="299" t="s">
        <v>142</v>
      </c>
      <c r="H250" s="300">
        <v>71</v>
      </c>
      <c r="I250" s="7"/>
      <c r="J250" s="301">
        <f>ROUND(I250*H250,2)</f>
        <v>0</v>
      </c>
      <c r="K250" s="298" t="s">
        <v>143</v>
      </c>
      <c r="L250" s="390"/>
      <c r="M250" s="391" t="s">
        <v>5</v>
      </c>
      <c r="N250" s="392" t="s">
        <v>46</v>
      </c>
      <c r="O250" s="475"/>
      <c r="P250" s="393">
        <f>O250*H250</f>
        <v>0</v>
      </c>
      <c r="Q250" s="393">
        <v>0.00351</v>
      </c>
      <c r="R250" s="393">
        <f>Q250*H250</f>
        <v>0.24921000000000001</v>
      </c>
      <c r="S250" s="393">
        <v>0</v>
      </c>
      <c r="T250" s="302">
        <f>S250*H250</f>
        <v>0</v>
      </c>
      <c r="AR250" s="394" t="s">
        <v>219</v>
      </c>
      <c r="AT250" s="394" t="s">
        <v>139</v>
      </c>
      <c r="AU250" s="394" t="s">
        <v>84</v>
      </c>
      <c r="AY250" s="394" t="s">
        <v>136</v>
      </c>
      <c r="BE250" s="395">
        <f>IF(N250="základní",J250,0)</f>
        <v>0</v>
      </c>
      <c r="BF250" s="395">
        <f>IF(N250="snížená",J250,0)</f>
        <v>0</v>
      </c>
      <c r="BG250" s="395">
        <f>IF(N250="zákl. přenesená",J250,0)</f>
        <v>0</v>
      </c>
      <c r="BH250" s="395">
        <f>IF(N250="sníž. přenesená",J250,0)</f>
        <v>0</v>
      </c>
      <c r="BI250" s="395">
        <f>IF(N250="nulová",J250,0)</f>
        <v>0</v>
      </c>
      <c r="BJ250" s="394" t="s">
        <v>24</v>
      </c>
      <c r="BK250" s="395">
        <f>ROUND(I250*H250,2)</f>
        <v>0</v>
      </c>
      <c r="BL250" s="394" t="s">
        <v>219</v>
      </c>
      <c r="BM250" s="394" t="s">
        <v>473</v>
      </c>
    </row>
    <row r="251" spans="2:51" s="396" customFormat="1" ht="13.5">
      <c r="B251" s="303"/>
      <c r="C251" s="304"/>
      <c r="D251" s="397" t="s">
        <v>145</v>
      </c>
      <c r="E251" s="398" t="s">
        <v>5</v>
      </c>
      <c r="F251" s="399" t="s">
        <v>474</v>
      </c>
      <c r="G251" s="304"/>
      <c r="H251" s="400">
        <v>71</v>
      </c>
      <c r="I251" s="8"/>
      <c r="J251" s="304"/>
      <c r="K251" s="304"/>
      <c r="L251" s="401"/>
      <c r="M251" s="309"/>
      <c r="N251" s="402"/>
      <c r="O251" s="402"/>
      <c r="P251" s="402"/>
      <c r="Q251" s="402"/>
      <c r="R251" s="402"/>
      <c r="S251" s="402"/>
      <c r="T251" s="310"/>
      <c r="AT251" s="403" t="s">
        <v>145</v>
      </c>
      <c r="AU251" s="403" t="s">
        <v>84</v>
      </c>
      <c r="AV251" s="396" t="s">
        <v>84</v>
      </c>
      <c r="AW251" s="396" t="s">
        <v>39</v>
      </c>
      <c r="AX251" s="396" t="s">
        <v>24</v>
      </c>
      <c r="AY251" s="403" t="s">
        <v>136</v>
      </c>
    </row>
    <row r="252" spans="2:65" s="389" customFormat="1" ht="31.5" customHeight="1">
      <c r="B252" s="243"/>
      <c r="C252" s="296" t="s">
        <v>480</v>
      </c>
      <c r="D252" s="296" t="s">
        <v>139</v>
      </c>
      <c r="E252" s="297" t="s">
        <v>476</v>
      </c>
      <c r="F252" s="298" t="s">
        <v>477</v>
      </c>
      <c r="G252" s="299" t="s">
        <v>142</v>
      </c>
      <c r="H252" s="300">
        <v>13.5</v>
      </c>
      <c r="I252" s="7"/>
      <c r="J252" s="301">
        <f>ROUND(I252*H252,2)</f>
        <v>0</v>
      </c>
      <c r="K252" s="298" t="s">
        <v>143</v>
      </c>
      <c r="L252" s="390"/>
      <c r="M252" s="391" t="s">
        <v>5</v>
      </c>
      <c r="N252" s="392" t="s">
        <v>46</v>
      </c>
      <c r="O252" s="475"/>
      <c r="P252" s="393">
        <f>O252*H252</f>
        <v>0</v>
      </c>
      <c r="Q252" s="393">
        <v>0.00584</v>
      </c>
      <c r="R252" s="393">
        <f>Q252*H252</f>
        <v>0.07884</v>
      </c>
      <c r="S252" s="393">
        <v>0</v>
      </c>
      <c r="T252" s="302">
        <f>S252*H252</f>
        <v>0</v>
      </c>
      <c r="AR252" s="394" t="s">
        <v>219</v>
      </c>
      <c r="AT252" s="394" t="s">
        <v>139</v>
      </c>
      <c r="AU252" s="394" t="s">
        <v>84</v>
      </c>
      <c r="AY252" s="394" t="s">
        <v>136</v>
      </c>
      <c r="BE252" s="395">
        <f>IF(N252="základní",J252,0)</f>
        <v>0</v>
      </c>
      <c r="BF252" s="395">
        <f>IF(N252="snížená",J252,0)</f>
        <v>0</v>
      </c>
      <c r="BG252" s="395">
        <f>IF(N252="zákl. přenesená",J252,0)</f>
        <v>0</v>
      </c>
      <c r="BH252" s="395">
        <f>IF(N252="sníž. přenesená",J252,0)</f>
        <v>0</v>
      </c>
      <c r="BI252" s="395">
        <f>IF(N252="nulová",J252,0)</f>
        <v>0</v>
      </c>
      <c r="BJ252" s="394" t="s">
        <v>24</v>
      </c>
      <c r="BK252" s="395">
        <f>ROUND(I252*H252,2)</f>
        <v>0</v>
      </c>
      <c r="BL252" s="394" t="s">
        <v>219</v>
      </c>
      <c r="BM252" s="394" t="s">
        <v>478</v>
      </c>
    </row>
    <row r="253" spans="2:51" s="396" customFormat="1" ht="13.5">
      <c r="B253" s="303"/>
      <c r="C253" s="304"/>
      <c r="D253" s="397" t="s">
        <v>145</v>
      </c>
      <c r="E253" s="398" t="s">
        <v>5</v>
      </c>
      <c r="F253" s="399" t="s">
        <v>479</v>
      </c>
      <c r="G253" s="304"/>
      <c r="H253" s="400">
        <v>13.5</v>
      </c>
      <c r="I253" s="8"/>
      <c r="J253" s="304"/>
      <c r="K253" s="304"/>
      <c r="L253" s="401"/>
      <c r="M253" s="309"/>
      <c r="N253" s="402"/>
      <c r="O253" s="402"/>
      <c r="P253" s="402"/>
      <c r="Q253" s="402"/>
      <c r="R253" s="402"/>
      <c r="S253" s="402"/>
      <c r="T253" s="310"/>
      <c r="AT253" s="403" t="s">
        <v>145</v>
      </c>
      <c r="AU253" s="403" t="s">
        <v>84</v>
      </c>
      <c r="AV253" s="396" t="s">
        <v>84</v>
      </c>
      <c r="AW253" s="396" t="s">
        <v>39</v>
      </c>
      <c r="AX253" s="396" t="s">
        <v>24</v>
      </c>
      <c r="AY253" s="403" t="s">
        <v>136</v>
      </c>
    </row>
    <row r="254" spans="2:65" s="389" customFormat="1" ht="31.5" customHeight="1">
      <c r="B254" s="243"/>
      <c r="C254" s="296" t="s">
        <v>485</v>
      </c>
      <c r="D254" s="296" t="s">
        <v>139</v>
      </c>
      <c r="E254" s="297" t="s">
        <v>481</v>
      </c>
      <c r="F254" s="298" t="s">
        <v>482</v>
      </c>
      <c r="G254" s="299" t="s">
        <v>142</v>
      </c>
      <c r="H254" s="300">
        <v>231.89</v>
      </c>
      <c r="I254" s="7"/>
      <c r="J254" s="301">
        <f>ROUND(I254*H254,2)</f>
        <v>0</v>
      </c>
      <c r="K254" s="298" t="s">
        <v>143</v>
      </c>
      <c r="L254" s="390"/>
      <c r="M254" s="391" t="s">
        <v>5</v>
      </c>
      <c r="N254" s="392" t="s">
        <v>46</v>
      </c>
      <c r="O254" s="475"/>
      <c r="P254" s="393">
        <f>O254*H254</f>
        <v>0</v>
      </c>
      <c r="Q254" s="393">
        <v>0.00438</v>
      </c>
      <c r="R254" s="393">
        <f>Q254*H254</f>
        <v>1.0156782</v>
      </c>
      <c r="S254" s="393">
        <v>0</v>
      </c>
      <c r="T254" s="302">
        <f>S254*H254</f>
        <v>0</v>
      </c>
      <c r="AR254" s="394" t="s">
        <v>219</v>
      </c>
      <c r="AT254" s="394" t="s">
        <v>139</v>
      </c>
      <c r="AU254" s="394" t="s">
        <v>84</v>
      </c>
      <c r="AY254" s="394" t="s">
        <v>136</v>
      </c>
      <c r="BE254" s="395">
        <f>IF(N254="základní",J254,0)</f>
        <v>0</v>
      </c>
      <c r="BF254" s="395">
        <f>IF(N254="snížená",J254,0)</f>
        <v>0</v>
      </c>
      <c r="BG254" s="395">
        <f>IF(N254="zákl. přenesená",J254,0)</f>
        <v>0</v>
      </c>
      <c r="BH254" s="395">
        <f>IF(N254="sníž. přenesená",J254,0)</f>
        <v>0</v>
      </c>
      <c r="BI254" s="395">
        <f>IF(N254="nulová",J254,0)</f>
        <v>0</v>
      </c>
      <c r="BJ254" s="394" t="s">
        <v>24</v>
      </c>
      <c r="BK254" s="395">
        <f>ROUND(I254*H254,2)</f>
        <v>0</v>
      </c>
      <c r="BL254" s="394" t="s">
        <v>219</v>
      </c>
      <c r="BM254" s="394" t="s">
        <v>483</v>
      </c>
    </row>
    <row r="255" spans="2:51" s="396" customFormat="1" ht="13.5">
      <c r="B255" s="303"/>
      <c r="C255" s="304"/>
      <c r="D255" s="397" t="s">
        <v>145</v>
      </c>
      <c r="E255" s="398" t="s">
        <v>5</v>
      </c>
      <c r="F255" s="399" t="s">
        <v>484</v>
      </c>
      <c r="G255" s="304"/>
      <c r="H255" s="400">
        <v>231.89</v>
      </c>
      <c r="I255" s="8"/>
      <c r="J255" s="304"/>
      <c r="K255" s="304"/>
      <c r="L255" s="401"/>
      <c r="M255" s="309"/>
      <c r="N255" s="402"/>
      <c r="O255" s="402"/>
      <c r="P255" s="402"/>
      <c r="Q255" s="402"/>
      <c r="R255" s="402"/>
      <c r="S255" s="402"/>
      <c r="T255" s="310"/>
      <c r="AT255" s="403" t="s">
        <v>145</v>
      </c>
      <c r="AU255" s="403" t="s">
        <v>84</v>
      </c>
      <c r="AV255" s="396" t="s">
        <v>84</v>
      </c>
      <c r="AW255" s="396" t="s">
        <v>39</v>
      </c>
      <c r="AX255" s="396" t="s">
        <v>24</v>
      </c>
      <c r="AY255" s="403" t="s">
        <v>136</v>
      </c>
    </row>
    <row r="256" spans="2:65" s="389" customFormat="1" ht="31.5" customHeight="1">
      <c r="B256" s="243"/>
      <c r="C256" s="296" t="s">
        <v>490</v>
      </c>
      <c r="D256" s="296" t="s">
        <v>139</v>
      </c>
      <c r="E256" s="297" t="s">
        <v>486</v>
      </c>
      <c r="F256" s="298" t="s">
        <v>487</v>
      </c>
      <c r="G256" s="299" t="s">
        <v>142</v>
      </c>
      <c r="H256" s="300">
        <v>3.06</v>
      </c>
      <c r="I256" s="7"/>
      <c r="J256" s="301">
        <f>ROUND(I256*H256,2)</f>
        <v>0</v>
      </c>
      <c r="K256" s="298" t="s">
        <v>143</v>
      </c>
      <c r="L256" s="390"/>
      <c r="M256" s="391" t="s">
        <v>5</v>
      </c>
      <c r="N256" s="392" t="s">
        <v>46</v>
      </c>
      <c r="O256" s="475"/>
      <c r="P256" s="393">
        <f>O256*H256</f>
        <v>0</v>
      </c>
      <c r="Q256" s="393">
        <v>0.00584</v>
      </c>
      <c r="R256" s="393">
        <f>Q256*H256</f>
        <v>0.017870399999999998</v>
      </c>
      <c r="S256" s="393">
        <v>0</v>
      </c>
      <c r="T256" s="302">
        <f>S256*H256</f>
        <v>0</v>
      </c>
      <c r="AR256" s="394" t="s">
        <v>219</v>
      </c>
      <c r="AT256" s="394" t="s">
        <v>139</v>
      </c>
      <c r="AU256" s="394" t="s">
        <v>84</v>
      </c>
      <c r="AY256" s="394" t="s">
        <v>136</v>
      </c>
      <c r="BE256" s="395">
        <f>IF(N256="základní",J256,0)</f>
        <v>0</v>
      </c>
      <c r="BF256" s="395">
        <f>IF(N256="snížená",J256,0)</f>
        <v>0</v>
      </c>
      <c r="BG256" s="395">
        <f>IF(N256="zákl. přenesená",J256,0)</f>
        <v>0</v>
      </c>
      <c r="BH256" s="395">
        <f>IF(N256="sníž. přenesená",J256,0)</f>
        <v>0</v>
      </c>
      <c r="BI256" s="395">
        <f>IF(N256="nulová",J256,0)</f>
        <v>0</v>
      </c>
      <c r="BJ256" s="394" t="s">
        <v>24</v>
      </c>
      <c r="BK256" s="395">
        <f>ROUND(I256*H256,2)</f>
        <v>0</v>
      </c>
      <c r="BL256" s="394" t="s">
        <v>219</v>
      </c>
      <c r="BM256" s="394" t="s">
        <v>488</v>
      </c>
    </row>
    <row r="257" spans="2:51" s="396" customFormat="1" ht="13.5">
      <c r="B257" s="303"/>
      <c r="C257" s="304"/>
      <c r="D257" s="397" t="s">
        <v>145</v>
      </c>
      <c r="E257" s="398" t="s">
        <v>5</v>
      </c>
      <c r="F257" s="399" t="s">
        <v>489</v>
      </c>
      <c r="G257" s="304"/>
      <c r="H257" s="400">
        <v>3.06</v>
      </c>
      <c r="I257" s="8"/>
      <c r="J257" s="304"/>
      <c r="K257" s="304"/>
      <c r="L257" s="401"/>
      <c r="M257" s="309"/>
      <c r="N257" s="402"/>
      <c r="O257" s="402"/>
      <c r="P257" s="402"/>
      <c r="Q257" s="402"/>
      <c r="R257" s="402"/>
      <c r="S257" s="402"/>
      <c r="T257" s="310"/>
      <c r="AT257" s="403" t="s">
        <v>145</v>
      </c>
      <c r="AU257" s="403" t="s">
        <v>84</v>
      </c>
      <c r="AV257" s="396" t="s">
        <v>84</v>
      </c>
      <c r="AW257" s="396" t="s">
        <v>39</v>
      </c>
      <c r="AX257" s="396" t="s">
        <v>24</v>
      </c>
      <c r="AY257" s="403" t="s">
        <v>136</v>
      </c>
    </row>
    <row r="258" spans="2:65" s="389" customFormat="1" ht="22.5" customHeight="1">
      <c r="B258" s="243"/>
      <c r="C258" s="296" t="s">
        <v>495</v>
      </c>
      <c r="D258" s="296" t="s">
        <v>139</v>
      </c>
      <c r="E258" s="297" t="s">
        <v>491</v>
      </c>
      <c r="F258" s="298" t="s">
        <v>492</v>
      </c>
      <c r="G258" s="299" t="s">
        <v>142</v>
      </c>
      <c r="H258" s="300">
        <v>67</v>
      </c>
      <c r="I258" s="7"/>
      <c r="J258" s="301">
        <f>ROUND(I258*H258,2)</f>
        <v>0</v>
      </c>
      <c r="K258" s="298" t="s">
        <v>143</v>
      </c>
      <c r="L258" s="390"/>
      <c r="M258" s="391" t="s">
        <v>5</v>
      </c>
      <c r="N258" s="392" t="s">
        <v>46</v>
      </c>
      <c r="O258" s="475"/>
      <c r="P258" s="393">
        <f>O258*H258</f>
        <v>0</v>
      </c>
      <c r="Q258" s="393">
        <v>0.00291</v>
      </c>
      <c r="R258" s="393">
        <f>Q258*H258</f>
        <v>0.19496999999999998</v>
      </c>
      <c r="S258" s="393">
        <v>0</v>
      </c>
      <c r="T258" s="302">
        <f>S258*H258</f>
        <v>0</v>
      </c>
      <c r="AR258" s="394" t="s">
        <v>219</v>
      </c>
      <c r="AT258" s="394" t="s">
        <v>139</v>
      </c>
      <c r="AU258" s="394" t="s">
        <v>84</v>
      </c>
      <c r="AY258" s="394" t="s">
        <v>136</v>
      </c>
      <c r="BE258" s="395">
        <f>IF(N258="základní",J258,0)</f>
        <v>0</v>
      </c>
      <c r="BF258" s="395">
        <f>IF(N258="snížená",J258,0)</f>
        <v>0</v>
      </c>
      <c r="BG258" s="395">
        <f>IF(N258="zákl. přenesená",J258,0)</f>
        <v>0</v>
      </c>
      <c r="BH258" s="395">
        <f>IF(N258="sníž. přenesená",J258,0)</f>
        <v>0</v>
      </c>
      <c r="BI258" s="395">
        <f>IF(N258="nulová",J258,0)</f>
        <v>0</v>
      </c>
      <c r="BJ258" s="394" t="s">
        <v>24</v>
      </c>
      <c r="BK258" s="395">
        <f>ROUND(I258*H258,2)</f>
        <v>0</v>
      </c>
      <c r="BL258" s="394" t="s">
        <v>219</v>
      </c>
      <c r="BM258" s="394" t="s">
        <v>493</v>
      </c>
    </row>
    <row r="259" spans="2:51" s="396" customFormat="1" ht="13.5">
      <c r="B259" s="303"/>
      <c r="C259" s="304"/>
      <c r="D259" s="397" t="s">
        <v>145</v>
      </c>
      <c r="E259" s="398" t="s">
        <v>5</v>
      </c>
      <c r="F259" s="399" t="s">
        <v>494</v>
      </c>
      <c r="G259" s="304"/>
      <c r="H259" s="400">
        <v>67</v>
      </c>
      <c r="I259" s="8"/>
      <c r="J259" s="304"/>
      <c r="K259" s="304"/>
      <c r="L259" s="401"/>
      <c r="M259" s="309"/>
      <c r="N259" s="402"/>
      <c r="O259" s="402"/>
      <c r="P259" s="402"/>
      <c r="Q259" s="402"/>
      <c r="R259" s="402"/>
      <c r="S259" s="402"/>
      <c r="T259" s="310"/>
      <c r="AT259" s="403" t="s">
        <v>145</v>
      </c>
      <c r="AU259" s="403" t="s">
        <v>84</v>
      </c>
      <c r="AV259" s="396" t="s">
        <v>84</v>
      </c>
      <c r="AW259" s="396" t="s">
        <v>39</v>
      </c>
      <c r="AX259" s="396" t="s">
        <v>24</v>
      </c>
      <c r="AY259" s="403" t="s">
        <v>136</v>
      </c>
    </row>
    <row r="260" spans="2:65" s="389" customFormat="1" ht="22.5" customHeight="1">
      <c r="B260" s="243"/>
      <c r="C260" s="296" t="s">
        <v>500</v>
      </c>
      <c r="D260" s="296" t="s">
        <v>139</v>
      </c>
      <c r="E260" s="297" t="s">
        <v>496</v>
      </c>
      <c r="F260" s="298" t="s">
        <v>497</v>
      </c>
      <c r="G260" s="299" t="s">
        <v>142</v>
      </c>
      <c r="H260" s="300">
        <v>107.5</v>
      </c>
      <c r="I260" s="7"/>
      <c r="J260" s="301">
        <f>ROUND(I260*H260,2)</f>
        <v>0</v>
      </c>
      <c r="K260" s="298" t="s">
        <v>143</v>
      </c>
      <c r="L260" s="390"/>
      <c r="M260" s="391" t="s">
        <v>5</v>
      </c>
      <c r="N260" s="392" t="s">
        <v>46</v>
      </c>
      <c r="O260" s="475"/>
      <c r="P260" s="393">
        <f>O260*H260</f>
        <v>0</v>
      </c>
      <c r="Q260" s="393">
        <v>0.00174</v>
      </c>
      <c r="R260" s="393">
        <f>Q260*H260</f>
        <v>0.18705</v>
      </c>
      <c r="S260" s="393">
        <v>0</v>
      </c>
      <c r="T260" s="302">
        <f>S260*H260</f>
        <v>0</v>
      </c>
      <c r="AR260" s="394" t="s">
        <v>219</v>
      </c>
      <c r="AT260" s="394" t="s">
        <v>139</v>
      </c>
      <c r="AU260" s="394" t="s">
        <v>84</v>
      </c>
      <c r="AY260" s="394" t="s">
        <v>136</v>
      </c>
      <c r="BE260" s="395">
        <f>IF(N260="základní",J260,0)</f>
        <v>0</v>
      </c>
      <c r="BF260" s="395">
        <f>IF(N260="snížená",J260,0)</f>
        <v>0</v>
      </c>
      <c r="BG260" s="395">
        <f>IF(N260="zákl. přenesená",J260,0)</f>
        <v>0</v>
      </c>
      <c r="BH260" s="395">
        <f>IF(N260="sníž. přenesená",J260,0)</f>
        <v>0</v>
      </c>
      <c r="BI260" s="395">
        <f>IF(N260="nulová",J260,0)</f>
        <v>0</v>
      </c>
      <c r="BJ260" s="394" t="s">
        <v>24</v>
      </c>
      <c r="BK260" s="395">
        <f>ROUND(I260*H260,2)</f>
        <v>0</v>
      </c>
      <c r="BL260" s="394" t="s">
        <v>219</v>
      </c>
      <c r="BM260" s="394" t="s">
        <v>498</v>
      </c>
    </row>
    <row r="261" spans="2:51" s="396" customFormat="1" ht="13.5">
      <c r="B261" s="303"/>
      <c r="C261" s="304"/>
      <c r="D261" s="397" t="s">
        <v>145</v>
      </c>
      <c r="E261" s="398" t="s">
        <v>5</v>
      </c>
      <c r="F261" s="399" t="s">
        <v>499</v>
      </c>
      <c r="G261" s="304"/>
      <c r="H261" s="400">
        <v>107.5</v>
      </c>
      <c r="I261" s="8"/>
      <c r="J261" s="304"/>
      <c r="K261" s="304"/>
      <c r="L261" s="401"/>
      <c r="M261" s="309"/>
      <c r="N261" s="402"/>
      <c r="O261" s="402"/>
      <c r="P261" s="402"/>
      <c r="Q261" s="402"/>
      <c r="R261" s="402"/>
      <c r="S261" s="402"/>
      <c r="T261" s="310"/>
      <c r="AT261" s="403" t="s">
        <v>145</v>
      </c>
      <c r="AU261" s="403" t="s">
        <v>84</v>
      </c>
      <c r="AV261" s="396" t="s">
        <v>84</v>
      </c>
      <c r="AW261" s="396" t="s">
        <v>39</v>
      </c>
      <c r="AX261" s="396" t="s">
        <v>24</v>
      </c>
      <c r="AY261" s="403" t="s">
        <v>136</v>
      </c>
    </row>
    <row r="262" spans="2:65" s="389" customFormat="1" ht="31.5" customHeight="1">
      <c r="B262" s="243"/>
      <c r="C262" s="296" t="s">
        <v>505</v>
      </c>
      <c r="D262" s="296" t="s">
        <v>139</v>
      </c>
      <c r="E262" s="297" t="s">
        <v>501</v>
      </c>
      <c r="F262" s="298" t="s">
        <v>502</v>
      </c>
      <c r="G262" s="299" t="s">
        <v>142</v>
      </c>
      <c r="H262" s="300">
        <v>165</v>
      </c>
      <c r="I262" s="7"/>
      <c r="J262" s="301">
        <f>ROUND(I262*H262,2)</f>
        <v>0</v>
      </c>
      <c r="K262" s="298" t="s">
        <v>143</v>
      </c>
      <c r="L262" s="390"/>
      <c r="M262" s="391" t="s">
        <v>5</v>
      </c>
      <c r="N262" s="392" t="s">
        <v>46</v>
      </c>
      <c r="O262" s="475"/>
      <c r="P262" s="393">
        <f>O262*H262</f>
        <v>0</v>
      </c>
      <c r="Q262" s="393">
        <v>0.00212</v>
      </c>
      <c r="R262" s="393">
        <f>Q262*H262</f>
        <v>0.3498</v>
      </c>
      <c r="S262" s="393">
        <v>0</v>
      </c>
      <c r="T262" s="302">
        <f>S262*H262</f>
        <v>0</v>
      </c>
      <c r="AR262" s="394" t="s">
        <v>219</v>
      </c>
      <c r="AT262" s="394" t="s">
        <v>139</v>
      </c>
      <c r="AU262" s="394" t="s">
        <v>84</v>
      </c>
      <c r="AY262" s="394" t="s">
        <v>136</v>
      </c>
      <c r="BE262" s="395">
        <f>IF(N262="základní",J262,0)</f>
        <v>0</v>
      </c>
      <c r="BF262" s="395">
        <f>IF(N262="snížená",J262,0)</f>
        <v>0</v>
      </c>
      <c r="BG262" s="395">
        <f>IF(N262="zákl. přenesená",J262,0)</f>
        <v>0</v>
      </c>
      <c r="BH262" s="395">
        <f>IF(N262="sníž. přenesená",J262,0)</f>
        <v>0</v>
      </c>
      <c r="BI262" s="395">
        <f>IF(N262="nulová",J262,0)</f>
        <v>0</v>
      </c>
      <c r="BJ262" s="394" t="s">
        <v>24</v>
      </c>
      <c r="BK262" s="395">
        <f>ROUND(I262*H262,2)</f>
        <v>0</v>
      </c>
      <c r="BL262" s="394" t="s">
        <v>219</v>
      </c>
      <c r="BM262" s="394" t="s">
        <v>503</v>
      </c>
    </row>
    <row r="263" spans="2:51" s="396" customFormat="1" ht="13.5">
      <c r="B263" s="303"/>
      <c r="C263" s="304"/>
      <c r="D263" s="397" t="s">
        <v>145</v>
      </c>
      <c r="E263" s="398" t="s">
        <v>5</v>
      </c>
      <c r="F263" s="399" t="s">
        <v>504</v>
      </c>
      <c r="G263" s="304"/>
      <c r="H263" s="400">
        <v>165</v>
      </c>
      <c r="I263" s="8"/>
      <c r="J263" s="304"/>
      <c r="K263" s="304"/>
      <c r="L263" s="401"/>
      <c r="M263" s="309"/>
      <c r="N263" s="402"/>
      <c r="O263" s="402"/>
      <c r="P263" s="402"/>
      <c r="Q263" s="402"/>
      <c r="R263" s="402"/>
      <c r="S263" s="402"/>
      <c r="T263" s="310"/>
      <c r="AT263" s="403" t="s">
        <v>145</v>
      </c>
      <c r="AU263" s="403" t="s">
        <v>84</v>
      </c>
      <c r="AV263" s="396" t="s">
        <v>84</v>
      </c>
      <c r="AW263" s="396" t="s">
        <v>39</v>
      </c>
      <c r="AX263" s="396" t="s">
        <v>24</v>
      </c>
      <c r="AY263" s="403" t="s">
        <v>136</v>
      </c>
    </row>
    <row r="264" spans="2:65" s="389" customFormat="1" ht="22.5" customHeight="1">
      <c r="B264" s="243"/>
      <c r="C264" s="296" t="s">
        <v>511</v>
      </c>
      <c r="D264" s="296" t="s">
        <v>139</v>
      </c>
      <c r="E264" s="297" t="s">
        <v>506</v>
      </c>
      <c r="F264" s="298" t="s">
        <v>507</v>
      </c>
      <c r="G264" s="299" t="s">
        <v>371</v>
      </c>
      <c r="H264" s="11"/>
      <c r="I264" s="7"/>
      <c r="J264" s="301">
        <f>ROUND(I264*H264,2)</f>
        <v>0</v>
      </c>
      <c r="K264" s="298" t="s">
        <v>143</v>
      </c>
      <c r="L264" s="390"/>
      <c r="M264" s="391" t="s">
        <v>5</v>
      </c>
      <c r="N264" s="392" t="s">
        <v>46</v>
      </c>
      <c r="O264" s="475"/>
      <c r="P264" s="393">
        <f>O264*H264</f>
        <v>0</v>
      </c>
      <c r="Q264" s="393">
        <v>0</v>
      </c>
      <c r="R264" s="393">
        <f>Q264*H264</f>
        <v>0</v>
      </c>
      <c r="S264" s="393">
        <v>0</v>
      </c>
      <c r="T264" s="302">
        <f>S264*H264</f>
        <v>0</v>
      </c>
      <c r="AR264" s="394" t="s">
        <v>219</v>
      </c>
      <c r="AT264" s="394" t="s">
        <v>139</v>
      </c>
      <c r="AU264" s="394" t="s">
        <v>84</v>
      </c>
      <c r="AY264" s="394" t="s">
        <v>136</v>
      </c>
      <c r="BE264" s="395">
        <f>IF(N264="základní",J264,0)</f>
        <v>0</v>
      </c>
      <c r="BF264" s="395">
        <f>IF(N264="snížená",J264,0)</f>
        <v>0</v>
      </c>
      <c r="BG264" s="395">
        <f>IF(N264="zákl. přenesená",J264,0)</f>
        <v>0</v>
      </c>
      <c r="BH264" s="395">
        <f>IF(N264="sníž. přenesená",J264,0)</f>
        <v>0</v>
      </c>
      <c r="BI264" s="395">
        <f>IF(N264="nulová",J264,0)</f>
        <v>0</v>
      </c>
      <c r="BJ264" s="394" t="s">
        <v>24</v>
      </c>
      <c r="BK264" s="395">
        <f>ROUND(I264*H264,2)</f>
        <v>0</v>
      </c>
      <c r="BL264" s="394" t="s">
        <v>219</v>
      </c>
      <c r="BM264" s="394" t="s">
        <v>508</v>
      </c>
    </row>
    <row r="265" spans="2:63" s="453" customFormat="1" ht="29.85" customHeight="1">
      <c r="B265" s="289"/>
      <c r="C265" s="290"/>
      <c r="D265" s="384" t="s">
        <v>74</v>
      </c>
      <c r="E265" s="385" t="s">
        <v>509</v>
      </c>
      <c r="F265" s="385" t="s">
        <v>510</v>
      </c>
      <c r="G265" s="290"/>
      <c r="H265" s="290"/>
      <c r="I265" s="6"/>
      <c r="J265" s="386">
        <f>BK265</f>
        <v>0</v>
      </c>
      <c r="K265" s="290"/>
      <c r="L265" s="454"/>
      <c r="M265" s="294"/>
      <c r="N265" s="387"/>
      <c r="O265" s="387"/>
      <c r="P265" s="388">
        <f>SUM(P266:P277)</f>
        <v>0</v>
      </c>
      <c r="Q265" s="387"/>
      <c r="R265" s="388">
        <f>SUM(R266:R277)</f>
        <v>0</v>
      </c>
      <c r="S265" s="387"/>
      <c r="T265" s="295">
        <f>SUM(T266:T277)</f>
        <v>0.068</v>
      </c>
      <c r="AR265" s="455" t="s">
        <v>84</v>
      </c>
      <c r="AT265" s="456" t="s">
        <v>74</v>
      </c>
      <c r="AU265" s="456" t="s">
        <v>24</v>
      </c>
      <c r="AY265" s="455" t="s">
        <v>136</v>
      </c>
      <c r="BK265" s="457">
        <f>SUM(BK266:BK277)</f>
        <v>0</v>
      </c>
    </row>
    <row r="266" spans="2:65" s="389" customFormat="1" ht="31.5" customHeight="1">
      <c r="B266" s="243"/>
      <c r="C266" s="296" t="s">
        <v>515</v>
      </c>
      <c r="D266" s="296" t="s">
        <v>139</v>
      </c>
      <c r="E266" s="297" t="s">
        <v>512</v>
      </c>
      <c r="F266" s="298" t="s">
        <v>513</v>
      </c>
      <c r="G266" s="299" t="s">
        <v>151</v>
      </c>
      <c r="H266" s="300">
        <v>52.785</v>
      </c>
      <c r="I266" s="7"/>
      <c r="J266" s="301">
        <f>ROUND(I266*H266,2)</f>
        <v>0</v>
      </c>
      <c r="K266" s="298" t="s">
        <v>5</v>
      </c>
      <c r="L266" s="390"/>
      <c r="M266" s="391" t="s">
        <v>5</v>
      </c>
      <c r="N266" s="392" t="s">
        <v>46</v>
      </c>
      <c r="O266" s="475"/>
      <c r="P266" s="393">
        <f>O266*H266</f>
        <v>0</v>
      </c>
      <c r="Q266" s="393">
        <v>0</v>
      </c>
      <c r="R266" s="393">
        <f>Q266*H266</f>
        <v>0</v>
      </c>
      <c r="S266" s="393">
        <v>0</v>
      </c>
      <c r="T266" s="302">
        <f>S266*H266</f>
        <v>0</v>
      </c>
      <c r="AR266" s="394" t="s">
        <v>219</v>
      </c>
      <c r="AT266" s="394" t="s">
        <v>139</v>
      </c>
      <c r="AU266" s="394" t="s">
        <v>84</v>
      </c>
      <c r="AY266" s="394" t="s">
        <v>136</v>
      </c>
      <c r="BE266" s="395">
        <f>IF(N266="základní",J266,0)</f>
        <v>0</v>
      </c>
      <c r="BF266" s="395">
        <f>IF(N266="snížená",J266,0)</f>
        <v>0</v>
      </c>
      <c r="BG266" s="395">
        <f>IF(N266="zákl. přenesená",J266,0)</f>
        <v>0</v>
      </c>
      <c r="BH266" s="395">
        <f>IF(N266="sníž. přenesená",J266,0)</f>
        <v>0</v>
      </c>
      <c r="BI266" s="395">
        <f>IF(N266="nulová",J266,0)</f>
        <v>0</v>
      </c>
      <c r="BJ266" s="394" t="s">
        <v>24</v>
      </c>
      <c r="BK266" s="395">
        <f>ROUND(I266*H266,2)</f>
        <v>0</v>
      </c>
      <c r="BL266" s="394" t="s">
        <v>219</v>
      </c>
      <c r="BM266" s="394" t="s">
        <v>514</v>
      </c>
    </row>
    <row r="267" spans="2:51" s="396" customFormat="1" ht="13.5">
      <c r="B267" s="303"/>
      <c r="C267" s="304"/>
      <c r="D267" s="305" t="s">
        <v>145</v>
      </c>
      <c r="E267" s="306" t="s">
        <v>5</v>
      </c>
      <c r="F267" s="307" t="s">
        <v>1052</v>
      </c>
      <c r="G267" s="304"/>
      <c r="H267" s="308">
        <v>31.41</v>
      </c>
      <c r="I267" s="8"/>
      <c r="J267" s="304"/>
      <c r="K267" s="304"/>
      <c r="L267" s="401"/>
      <c r="M267" s="309"/>
      <c r="N267" s="402"/>
      <c r="O267" s="402"/>
      <c r="P267" s="402"/>
      <c r="Q267" s="402"/>
      <c r="R267" s="402"/>
      <c r="S267" s="402"/>
      <c r="T267" s="310"/>
      <c r="AT267" s="403" t="s">
        <v>145</v>
      </c>
      <c r="AU267" s="403" t="s">
        <v>84</v>
      </c>
      <c r="AV267" s="396" t="s">
        <v>84</v>
      </c>
      <c r="AW267" s="396" t="s">
        <v>39</v>
      </c>
      <c r="AX267" s="396" t="s">
        <v>75</v>
      </c>
      <c r="AY267" s="403" t="s">
        <v>136</v>
      </c>
    </row>
    <row r="268" spans="2:51" s="396" customFormat="1" ht="13.5">
      <c r="B268" s="303"/>
      <c r="C268" s="304"/>
      <c r="D268" s="305" t="s">
        <v>145</v>
      </c>
      <c r="E268" s="306" t="s">
        <v>5</v>
      </c>
      <c r="F268" s="307" t="s">
        <v>1053</v>
      </c>
      <c r="G268" s="304"/>
      <c r="H268" s="308">
        <v>21.375</v>
      </c>
      <c r="I268" s="8"/>
      <c r="J268" s="304"/>
      <c r="K268" s="304"/>
      <c r="L268" s="401"/>
      <c r="M268" s="309"/>
      <c r="N268" s="402"/>
      <c r="O268" s="402"/>
      <c r="P268" s="402"/>
      <c r="Q268" s="402"/>
      <c r="R268" s="402"/>
      <c r="S268" s="402"/>
      <c r="T268" s="310"/>
      <c r="AT268" s="403" t="s">
        <v>145</v>
      </c>
      <c r="AU268" s="403" t="s">
        <v>84</v>
      </c>
      <c r="AV268" s="396" t="s">
        <v>84</v>
      </c>
      <c r="AW268" s="396" t="s">
        <v>39</v>
      </c>
      <c r="AX268" s="396" t="s">
        <v>75</v>
      </c>
      <c r="AY268" s="403" t="s">
        <v>136</v>
      </c>
    </row>
    <row r="269" spans="2:51" s="458" customFormat="1" ht="13.5">
      <c r="B269" s="311"/>
      <c r="C269" s="312"/>
      <c r="D269" s="397" t="s">
        <v>145</v>
      </c>
      <c r="E269" s="459" t="s">
        <v>5</v>
      </c>
      <c r="F269" s="460" t="s">
        <v>161</v>
      </c>
      <c r="G269" s="312"/>
      <c r="H269" s="461">
        <v>52.785</v>
      </c>
      <c r="I269" s="9"/>
      <c r="J269" s="312"/>
      <c r="K269" s="312"/>
      <c r="L269" s="462"/>
      <c r="M269" s="313"/>
      <c r="N269" s="463"/>
      <c r="O269" s="463"/>
      <c r="P269" s="463"/>
      <c r="Q269" s="463"/>
      <c r="R269" s="463"/>
      <c r="S269" s="463"/>
      <c r="T269" s="314"/>
      <c r="AT269" s="464" t="s">
        <v>145</v>
      </c>
      <c r="AU269" s="464" t="s">
        <v>84</v>
      </c>
      <c r="AV269" s="458" t="s">
        <v>137</v>
      </c>
      <c r="AW269" s="458" t="s">
        <v>39</v>
      </c>
      <c r="AX269" s="458" t="s">
        <v>24</v>
      </c>
      <c r="AY269" s="464" t="s">
        <v>136</v>
      </c>
    </row>
    <row r="270" spans="2:65" s="389" customFormat="1" ht="22.5" customHeight="1">
      <c r="B270" s="243"/>
      <c r="C270" s="296" t="s">
        <v>520</v>
      </c>
      <c r="D270" s="296" t="s">
        <v>139</v>
      </c>
      <c r="E270" s="297" t="s">
        <v>516</v>
      </c>
      <c r="F270" s="298" t="s">
        <v>1054</v>
      </c>
      <c r="G270" s="299" t="s">
        <v>517</v>
      </c>
      <c r="H270" s="300">
        <v>1</v>
      </c>
      <c r="I270" s="7"/>
      <c r="J270" s="301">
        <f>ROUND(I270*H270,2)</f>
        <v>0</v>
      </c>
      <c r="K270" s="298" t="s">
        <v>5</v>
      </c>
      <c r="L270" s="390"/>
      <c r="M270" s="391" t="s">
        <v>5</v>
      </c>
      <c r="N270" s="392" t="s">
        <v>46</v>
      </c>
      <c r="O270" s="475"/>
      <c r="P270" s="393">
        <f>O270*H270</f>
        <v>0</v>
      </c>
      <c r="Q270" s="393">
        <v>0</v>
      </c>
      <c r="R270" s="393">
        <f>Q270*H270</f>
        <v>0</v>
      </c>
      <c r="S270" s="393">
        <v>0</v>
      </c>
      <c r="T270" s="302">
        <f>S270*H270</f>
        <v>0</v>
      </c>
      <c r="AR270" s="394" t="s">
        <v>219</v>
      </c>
      <c r="AT270" s="394" t="s">
        <v>139</v>
      </c>
      <c r="AU270" s="394" t="s">
        <v>84</v>
      </c>
      <c r="AY270" s="394" t="s">
        <v>136</v>
      </c>
      <c r="BE270" s="395">
        <f>IF(N270="základní",J270,0)</f>
        <v>0</v>
      </c>
      <c r="BF270" s="395">
        <f>IF(N270="snížená",J270,0)</f>
        <v>0</v>
      </c>
      <c r="BG270" s="395">
        <f>IF(N270="zákl. přenesená",J270,0)</f>
        <v>0</v>
      </c>
      <c r="BH270" s="395">
        <f>IF(N270="sníž. přenesená",J270,0)</f>
        <v>0</v>
      </c>
      <c r="BI270" s="395">
        <f>IF(N270="nulová",J270,0)</f>
        <v>0</v>
      </c>
      <c r="BJ270" s="394" t="s">
        <v>24</v>
      </c>
      <c r="BK270" s="395">
        <f>ROUND(I270*H270,2)</f>
        <v>0</v>
      </c>
      <c r="BL270" s="394" t="s">
        <v>219</v>
      </c>
      <c r="BM270" s="394" t="s">
        <v>518</v>
      </c>
    </row>
    <row r="271" spans="2:51" s="396" customFormat="1" ht="13.5">
      <c r="B271" s="303"/>
      <c r="C271" s="304"/>
      <c r="D271" s="397" t="s">
        <v>145</v>
      </c>
      <c r="E271" s="398" t="s">
        <v>5</v>
      </c>
      <c r="F271" s="399" t="s">
        <v>519</v>
      </c>
      <c r="G271" s="304"/>
      <c r="H271" s="400">
        <v>1</v>
      </c>
      <c r="I271" s="8"/>
      <c r="J271" s="304"/>
      <c r="K271" s="304"/>
      <c r="L271" s="401"/>
      <c r="M271" s="309"/>
      <c r="N271" s="402"/>
      <c r="O271" s="402"/>
      <c r="P271" s="402"/>
      <c r="Q271" s="402"/>
      <c r="R271" s="402"/>
      <c r="S271" s="402"/>
      <c r="T271" s="310"/>
      <c r="AT271" s="403" t="s">
        <v>145</v>
      </c>
      <c r="AU271" s="403" t="s">
        <v>84</v>
      </c>
      <c r="AV271" s="396" t="s">
        <v>84</v>
      </c>
      <c r="AW271" s="396" t="s">
        <v>39</v>
      </c>
      <c r="AX271" s="396" t="s">
        <v>24</v>
      </c>
      <c r="AY271" s="403" t="s">
        <v>136</v>
      </c>
    </row>
    <row r="272" spans="2:65" s="389" customFormat="1" ht="22.5" customHeight="1">
      <c r="B272" s="243"/>
      <c r="C272" s="296" t="s">
        <v>523</v>
      </c>
      <c r="D272" s="296" t="s">
        <v>139</v>
      </c>
      <c r="E272" s="297" t="s">
        <v>521</v>
      </c>
      <c r="F272" s="298" t="s">
        <v>1055</v>
      </c>
      <c r="G272" s="299" t="s">
        <v>517</v>
      </c>
      <c r="H272" s="300">
        <v>1</v>
      </c>
      <c r="I272" s="7"/>
      <c r="J272" s="301">
        <f>ROUND(I272*H272,2)</f>
        <v>0</v>
      </c>
      <c r="K272" s="298" t="s">
        <v>5</v>
      </c>
      <c r="L272" s="390"/>
      <c r="M272" s="391" t="s">
        <v>5</v>
      </c>
      <c r="N272" s="392" t="s">
        <v>46</v>
      </c>
      <c r="O272" s="475"/>
      <c r="P272" s="393">
        <f>O272*H272</f>
        <v>0</v>
      </c>
      <c r="Q272" s="393">
        <v>0</v>
      </c>
      <c r="R272" s="393">
        <f>Q272*H272</f>
        <v>0</v>
      </c>
      <c r="S272" s="393">
        <v>0</v>
      </c>
      <c r="T272" s="302">
        <f>S272*H272</f>
        <v>0</v>
      </c>
      <c r="AR272" s="394" t="s">
        <v>219</v>
      </c>
      <c r="AT272" s="394" t="s">
        <v>139</v>
      </c>
      <c r="AU272" s="394" t="s">
        <v>84</v>
      </c>
      <c r="AY272" s="394" t="s">
        <v>136</v>
      </c>
      <c r="BE272" s="395">
        <f>IF(N272="základní",J272,0)</f>
        <v>0</v>
      </c>
      <c r="BF272" s="395">
        <f>IF(N272="snížená",J272,0)</f>
        <v>0</v>
      </c>
      <c r="BG272" s="395">
        <f>IF(N272="zákl. přenesená",J272,0)</f>
        <v>0</v>
      </c>
      <c r="BH272" s="395">
        <f>IF(N272="sníž. přenesená",J272,0)</f>
        <v>0</v>
      </c>
      <c r="BI272" s="395">
        <f>IF(N272="nulová",J272,0)</f>
        <v>0</v>
      </c>
      <c r="BJ272" s="394" t="s">
        <v>24</v>
      </c>
      <c r="BK272" s="395">
        <f>ROUND(I272*H272,2)</f>
        <v>0</v>
      </c>
      <c r="BL272" s="394" t="s">
        <v>219</v>
      </c>
      <c r="BM272" s="394" t="s">
        <v>522</v>
      </c>
    </row>
    <row r="273" spans="2:51" s="396" customFormat="1" ht="13.5">
      <c r="B273" s="303"/>
      <c r="C273" s="304"/>
      <c r="D273" s="397" t="s">
        <v>145</v>
      </c>
      <c r="E273" s="398" t="s">
        <v>5</v>
      </c>
      <c r="F273" s="399" t="s">
        <v>1056</v>
      </c>
      <c r="G273" s="304"/>
      <c r="H273" s="400">
        <v>1</v>
      </c>
      <c r="I273" s="8"/>
      <c r="J273" s="304"/>
      <c r="K273" s="304"/>
      <c r="L273" s="401"/>
      <c r="M273" s="309"/>
      <c r="N273" s="402"/>
      <c r="O273" s="402"/>
      <c r="P273" s="402"/>
      <c r="Q273" s="402"/>
      <c r="R273" s="402"/>
      <c r="S273" s="402"/>
      <c r="T273" s="310"/>
      <c r="AT273" s="403" t="s">
        <v>145</v>
      </c>
      <c r="AU273" s="403" t="s">
        <v>84</v>
      </c>
      <c r="AV273" s="396" t="s">
        <v>84</v>
      </c>
      <c r="AW273" s="396" t="s">
        <v>39</v>
      </c>
      <c r="AX273" s="396" t="s">
        <v>24</v>
      </c>
      <c r="AY273" s="403" t="s">
        <v>136</v>
      </c>
    </row>
    <row r="274" spans="2:65" s="389" customFormat="1" ht="31.5" customHeight="1">
      <c r="B274" s="243"/>
      <c r="C274" s="296" t="s">
        <v>1057</v>
      </c>
      <c r="D274" s="296" t="s">
        <v>139</v>
      </c>
      <c r="E274" s="297" t="s">
        <v>1058</v>
      </c>
      <c r="F274" s="298" t="s">
        <v>1059</v>
      </c>
      <c r="G274" s="299" t="s">
        <v>517</v>
      </c>
      <c r="H274" s="300">
        <v>1</v>
      </c>
      <c r="I274" s="7"/>
      <c r="J274" s="301">
        <f>ROUND(I274*H274,2)</f>
        <v>0</v>
      </c>
      <c r="K274" s="298" t="s">
        <v>5</v>
      </c>
      <c r="L274" s="390"/>
      <c r="M274" s="391" t="s">
        <v>5</v>
      </c>
      <c r="N274" s="392" t="s">
        <v>46</v>
      </c>
      <c r="O274" s="475"/>
      <c r="P274" s="393">
        <f>O274*H274</f>
        <v>0</v>
      </c>
      <c r="Q274" s="393">
        <v>0</v>
      </c>
      <c r="R274" s="393">
        <f>Q274*H274</f>
        <v>0</v>
      </c>
      <c r="S274" s="393">
        <v>0</v>
      </c>
      <c r="T274" s="302">
        <f>S274*H274</f>
        <v>0</v>
      </c>
      <c r="AR274" s="394" t="s">
        <v>219</v>
      </c>
      <c r="AT274" s="394" t="s">
        <v>139</v>
      </c>
      <c r="AU274" s="394" t="s">
        <v>84</v>
      </c>
      <c r="AY274" s="394" t="s">
        <v>136</v>
      </c>
      <c r="BE274" s="395">
        <f>IF(N274="základní",J274,0)</f>
        <v>0</v>
      </c>
      <c r="BF274" s="395">
        <f>IF(N274="snížená",J274,0)</f>
        <v>0</v>
      </c>
      <c r="BG274" s="395">
        <f>IF(N274="zákl. přenesená",J274,0)</f>
        <v>0</v>
      </c>
      <c r="BH274" s="395">
        <f>IF(N274="sníž. přenesená",J274,0)</f>
        <v>0</v>
      </c>
      <c r="BI274" s="395">
        <f>IF(N274="nulová",J274,0)</f>
        <v>0</v>
      </c>
      <c r="BJ274" s="394" t="s">
        <v>24</v>
      </c>
      <c r="BK274" s="395">
        <f>ROUND(I274*H274,2)</f>
        <v>0</v>
      </c>
      <c r="BL274" s="394" t="s">
        <v>219</v>
      </c>
      <c r="BM274" s="394" t="s">
        <v>1060</v>
      </c>
    </row>
    <row r="275" spans="2:51" s="396" customFormat="1" ht="13.5">
      <c r="B275" s="303"/>
      <c r="C275" s="304"/>
      <c r="D275" s="397" t="s">
        <v>145</v>
      </c>
      <c r="E275" s="398" t="s">
        <v>5</v>
      </c>
      <c r="F275" s="399" t="s">
        <v>1061</v>
      </c>
      <c r="G275" s="304"/>
      <c r="H275" s="400">
        <v>1</v>
      </c>
      <c r="I275" s="8"/>
      <c r="J275" s="304"/>
      <c r="K275" s="304"/>
      <c r="L275" s="401"/>
      <c r="M275" s="309"/>
      <c r="N275" s="402"/>
      <c r="O275" s="402"/>
      <c r="P275" s="402"/>
      <c r="Q275" s="402"/>
      <c r="R275" s="402"/>
      <c r="S275" s="402"/>
      <c r="T275" s="310"/>
      <c r="AT275" s="403" t="s">
        <v>145</v>
      </c>
      <c r="AU275" s="403" t="s">
        <v>84</v>
      </c>
      <c r="AV275" s="396" t="s">
        <v>84</v>
      </c>
      <c r="AW275" s="396" t="s">
        <v>39</v>
      </c>
      <c r="AX275" s="396" t="s">
        <v>24</v>
      </c>
      <c r="AY275" s="403" t="s">
        <v>136</v>
      </c>
    </row>
    <row r="276" spans="2:65" s="389" customFormat="1" ht="22.5" customHeight="1">
      <c r="B276" s="243"/>
      <c r="C276" s="296" t="s">
        <v>527</v>
      </c>
      <c r="D276" s="296" t="s">
        <v>139</v>
      </c>
      <c r="E276" s="297" t="s">
        <v>524</v>
      </c>
      <c r="F276" s="298" t="s">
        <v>525</v>
      </c>
      <c r="G276" s="299" t="s">
        <v>360</v>
      </c>
      <c r="H276" s="300">
        <v>4</v>
      </c>
      <c r="I276" s="7"/>
      <c r="J276" s="301">
        <f>ROUND(I276*H276,2)</f>
        <v>0</v>
      </c>
      <c r="K276" s="298" t="s">
        <v>143</v>
      </c>
      <c r="L276" s="390"/>
      <c r="M276" s="391" t="s">
        <v>5</v>
      </c>
      <c r="N276" s="392" t="s">
        <v>46</v>
      </c>
      <c r="O276" s="475"/>
      <c r="P276" s="393">
        <f>O276*H276</f>
        <v>0</v>
      </c>
      <c r="Q276" s="393">
        <v>0</v>
      </c>
      <c r="R276" s="393">
        <f>Q276*H276</f>
        <v>0</v>
      </c>
      <c r="S276" s="393">
        <v>0.017</v>
      </c>
      <c r="T276" s="302">
        <f>S276*H276</f>
        <v>0.068</v>
      </c>
      <c r="AR276" s="394" t="s">
        <v>219</v>
      </c>
      <c r="AT276" s="394" t="s">
        <v>139</v>
      </c>
      <c r="AU276" s="394" t="s">
        <v>84</v>
      </c>
      <c r="AY276" s="394" t="s">
        <v>136</v>
      </c>
      <c r="BE276" s="395">
        <f>IF(N276="základní",J276,0)</f>
        <v>0</v>
      </c>
      <c r="BF276" s="395">
        <f>IF(N276="snížená",J276,0)</f>
        <v>0</v>
      </c>
      <c r="BG276" s="395">
        <f>IF(N276="zákl. přenesená",J276,0)</f>
        <v>0</v>
      </c>
      <c r="BH276" s="395">
        <f>IF(N276="sníž. přenesená",J276,0)</f>
        <v>0</v>
      </c>
      <c r="BI276" s="395">
        <f>IF(N276="nulová",J276,0)</f>
        <v>0</v>
      </c>
      <c r="BJ276" s="394" t="s">
        <v>24</v>
      </c>
      <c r="BK276" s="395">
        <f>ROUND(I276*H276,2)</f>
        <v>0</v>
      </c>
      <c r="BL276" s="394" t="s">
        <v>219</v>
      </c>
      <c r="BM276" s="394" t="s">
        <v>526</v>
      </c>
    </row>
    <row r="277" spans="2:65" s="389" customFormat="1" ht="22.5" customHeight="1">
      <c r="B277" s="243"/>
      <c r="C277" s="296" t="s">
        <v>533</v>
      </c>
      <c r="D277" s="296" t="s">
        <v>139</v>
      </c>
      <c r="E277" s="297" t="s">
        <v>528</v>
      </c>
      <c r="F277" s="298" t="s">
        <v>529</v>
      </c>
      <c r="G277" s="299" t="s">
        <v>371</v>
      </c>
      <c r="H277" s="11"/>
      <c r="I277" s="7"/>
      <c r="J277" s="301">
        <f>ROUND(I277*H277,2)</f>
        <v>0</v>
      </c>
      <c r="K277" s="298" t="s">
        <v>143</v>
      </c>
      <c r="L277" s="390"/>
      <c r="M277" s="391" t="s">
        <v>5</v>
      </c>
      <c r="N277" s="392" t="s">
        <v>46</v>
      </c>
      <c r="O277" s="475"/>
      <c r="P277" s="393">
        <f>O277*H277</f>
        <v>0</v>
      </c>
      <c r="Q277" s="393">
        <v>0</v>
      </c>
      <c r="R277" s="393">
        <f>Q277*H277</f>
        <v>0</v>
      </c>
      <c r="S277" s="393">
        <v>0</v>
      </c>
      <c r="T277" s="302">
        <f>S277*H277</f>
        <v>0</v>
      </c>
      <c r="AR277" s="394" t="s">
        <v>219</v>
      </c>
      <c r="AT277" s="394" t="s">
        <v>139</v>
      </c>
      <c r="AU277" s="394" t="s">
        <v>84</v>
      </c>
      <c r="AY277" s="394" t="s">
        <v>136</v>
      </c>
      <c r="BE277" s="395">
        <f>IF(N277="základní",J277,0)</f>
        <v>0</v>
      </c>
      <c r="BF277" s="395">
        <f>IF(N277="snížená",J277,0)</f>
        <v>0</v>
      </c>
      <c r="BG277" s="395">
        <f>IF(N277="zákl. přenesená",J277,0)</f>
        <v>0</v>
      </c>
      <c r="BH277" s="395">
        <f>IF(N277="sníž. přenesená",J277,0)</f>
        <v>0</v>
      </c>
      <c r="BI277" s="395">
        <f>IF(N277="nulová",J277,0)</f>
        <v>0</v>
      </c>
      <c r="BJ277" s="394" t="s">
        <v>24</v>
      </c>
      <c r="BK277" s="395">
        <f>ROUND(I277*H277,2)</f>
        <v>0</v>
      </c>
      <c r="BL277" s="394" t="s">
        <v>219</v>
      </c>
      <c r="BM277" s="394" t="s">
        <v>530</v>
      </c>
    </row>
    <row r="278" spans="2:63" s="453" customFormat="1" ht="29.85" customHeight="1">
      <c r="B278" s="289"/>
      <c r="C278" s="290"/>
      <c r="D278" s="384" t="s">
        <v>74</v>
      </c>
      <c r="E278" s="385" t="s">
        <v>531</v>
      </c>
      <c r="F278" s="385" t="s">
        <v>532</v>
      </c>
      <c r="G278" s="290"/>
      <c r="H278" s="290"/>
      <c r="I278" s="6"/>
      <c r="J278" s="386">
        <f>BK278</f>
        <v>0</v>
      </c>
      <c r="K278" s="290"/>
      <c r="L278" s="454"/>
      <c r="M278" s="294"/>
      <c r="N278" s="387"/>
      <c r="O278" s="387"/>
      <c r="P278" s="388">
        <f>SUM(P279:P302)</f>
        <v>0</v>
      </c>
      <c r="Q278" s="387"/>
      <c r="R278" s="388">
        <f>SUM(R279:R302)</f>
        <v>0</v>
      </c>
      <c r="S278" s="387"/>
      <c r="T278" s="295">
        <f>SUM(T279:T302)</f>
        <v>23.534167999999998</v>
      </c>
      <c r="AR278" s="455" t="s">
        <v>84</v>
      </c>
      <c r="AT278" s="456" t="s">
        <v>74</v>
      </c>
      <c r="AU278" s="456" t="s">
        <v>24</v>
      </c>
      <c r="AY278" s="455" t="s">
        <v>136</v>
      </c>
      <c r="BK278" s="457">
        <f>SUM(BK279:BK302)</f>
        <v>0</v>
      </c>
    </row>
    <row r="279" spans="2:65" s="389" customFormat="1" ht="31.5" customHeight="1">
      <c r="B279" s="243"/>
      <c r="C279" s="296" t="s">
        <v>537</v>
      </c>
      <c r="D279" s="296" t="s">
        <v>139</v>
      </c>
      <c r="E279" s="297" t="s">
        <v>534</v>
      </c>
      <c r="F279" s="298" t="s">
        <v>1062</v>
      </c>
      <c r="G279" s="299" t="s">
        <v>151</v>
      </c>
      <c r="H279" s="300">
        <v>199.5</v>
      </c>
      <c r="I279" s="7"/>
      <c r="J279" s="301">
        <f>ROUND(I279*H279,2)</f>
        <v>0</v>
      </c>
      <c r="K279" s="298" t="s">
        <v>5</v>
      </c>
      <c r="L279" s="390"/>
      <c r="M279" s="391" t="s">
        <v>5</v>
      </c>
      <c r="N279" s="392" t="s">
        <v>46</v>
      </c>
      <c r="O279" s="475"/>
      <c r="P279" s="393">
        <f>O279*H279</f>
        <v>0</v>
      </c>
      <c r="Q279" s="393">
        <v>0</v>
      </c>
      <c r="R279" s="393">
        <f>Q279*H279</f>
        <v>0</v>
      </c>
      <c r="S279" s="393">
        <v>0</v>
      </c>
      <c r="T279" s="302">
        <f>S279*H279</f>
        <v>0</v>
      </c>
      <c r="AR279" s="394" t="s">
        <v>219</v>
      </c>
      <c r="AT279" s="394" t="s">
        <v>139</v>
      </c>
      <c r="AU279" s="394" t="s">
        <v>84</v>
      </c>
      <c r="AY279" s="394" t="s">
        <v>136</v>
      </c>
      <c r="BE279" s="395">
        <f>IF(N279="základní",J279,0)</f>
        <v>0</v>
      </c>
      <c r="BF279" s="395">
        <f>IF(N279="snížená",J279,0)</f>
        <v>0</v>
      </c>
      <c r="BG279" s="395">
        <f>IF(N279="zákl. přenesená",J279,0)</f>
        <v>0</v>
      </c>
      <c r="BH279" s="395">
        <f>IF(N279="sníž. přenesená",J279,0)</f>
        <v>0</v>
      </c>
      <c r="BI279" s="395">
        <f>IF(N279="nulová",J279,0)</f>
        <v>0</v>
      </c>
      <c r="BJ279" s="394" t="s">
        <v>24</v>
      </c>
      <c r="BK279" s="395">
        <f>ROUND(I279*H279,2)</f>
        <v>0</v>
      </c>
      <c r="BL279" s="394" t="s">
        <v>219</v>
      </c>
      <c r="BM279" s="394" t="s">
        <v>535</v>
      </c>
    </row>
    <row r="280" spans="2:51" s="396" customFormat="1" ht="13.5">
      <c r="B280" s="303"/>
      <c r="C280" s="304"/>
      <c r="D280" s="397" t="s">
        <v>145</v>
      </c>
      <c r="E280" s="398" t="s">
        <v>5</v>
      </c>
      <c r="F280" s="399" t="s">
        <v>536</v>
      </c>
      <c r="G280" s="304"/>
      <c r="H280" s="400">
        <v>199.5</v>
      </c>
      <c r="I280" s="8"/>
      <c r="J280" s="304"/>
      <c r="K280" s="304"/>
      <c r="L280" s="401"/>
      <c r="M280" s="309"/>
      <c r="N280" s="402"/>
      <c r="O280" s="402"/>
      <c r="P280" s="402"/>
      <c r="Q280" s="402"/>
      <c r="R280" s="402"/>
      <c r="S280" s="402"/>
      <c r="T280" s="310"/>
      <c r="AT280" s="403" t="s">
        <v>145</v>
      </c>
      <c r="AU280" s="403" t="s">
        <v>84</v>
      </c>
      <c r="AV280" s="396" t="s">
        <v>84</v>
      </c>
      <c r="AW280" s="396" t="s">
        <v>39</v>
      </c>
      <c r="AX280" s="396" t="s">
        <v>24</v>
      </c>
      <c r="AY280" s="403" t="s">
        <v>136</v>
      </c>
    </row>
    <row r="281" spans="2:65" s="389" customFormat="1" ht="22.5" customHeight="1">
      <c r="B281" s="243"/>
      <c r="C281" s="296" t="s">
        <v>542</v>
      </c>
      <c r="D281" s="296" t="s">
        <v>139</v>
      </c>
      <c r="E281" s="297" t="s">
        <v>538</v>
      </c>
      <c r="F281" s="298" t="s">
        <v>1023</v>
      </c>
      <c r="G281" s="299" t="s">
        <v>151</v>
      </c>
      <c r="H281" s="300">
        <v>198.19</v>
      </c>
      <c r="I281" s="7"/>
      <c r="J281" s="301">
        <f>ROUND(I281*H281,2)</f>
        <v>0</v>
      </c>
      <c r="K281" s="298" t="s">
        <v>5</v>
      </c>
      <c r="L281" s="390"/>
      <c r="M281" s="391" t="s">
        <v>5</v>
      </c>
      <c r="N281" s="392" t="s">
        <v>46</v>
      </c>
      <c r="O281" s="475"/>
      <c r="P281" s="393">
        <f>O281*H281</f>
        <v>0</v>
      </c>
      <c r="Q281" s="393">
        <v>0</v>
      </c>
      <c r="R281" s="393">
        <f>Q281*H281</f>
        <v>0</v>
      </c>
      <c r="S281" s="393">
        <v>0</v>
      </c>
      <c r="T281" s="302">
        <f>S281*H281</f>
        <v>0</v>
      </c>
      <c r="AR281" s="394" t="s">
        <v>219</v>
      </c>
      <c r="AT281" s="394" t="s">
        <v>139</v>
      </c>
      <c r="AU281" s="394" t="s">
        <v>84</v>
      </c>
      <c r="AY281" s="394" t="s">
        <v>136</v>
      </c>
      <c r="BE281" s="395">
        <f>IF(N281="základní",J281,0)</f>
        <v>0</v>
      </c>
      <c r="BF281" s="395">
        <f>IF(N281="snížená",J281,0)</f>
        <v>0</v>
      </c>
      <c r="BG281" s="395">
        <f>IF(N281="zákl. přenesená",J281,0)</f>
        <v>0</v>
      </c>
      <c r="BH281" s="395">
        <f>IF(N281="sníž. přenesená",J281,0)</f>
        <v>0</v>
      </c>
      <c r="BI281" s="395">
        <f>IF(N281="nulová",J281,0)</f>
        <v>0</v>
      </c>
      <c r="BJ281" s="394" t="s">
        <v>24</v>
      </c>
      <c r="BK281" s="395">
        <f>ROUND(I281*H281,2)</f>
        <v>0</v>
      </c>
      <c r="BL281" s="394" t="s">
        <v>219</v>
      </c>
      <c r="BM281" s="394" t="s">
        <v>539</v>
      </c>
    </row>
    <row r="282" spans="2:51" s="396" customFormat="1" ht="13.5">
      <c r="B282" s="303"/>
      <c r="C282" s="304"/>
      <c r="D282" s="305" t="s">
        <v>145</v>
      </c>
      <c r="E282" s="306" t="s">
        <v>5</v>
      </c>
      <c r="F282" s="307" t="s">
        <v>540</v>
      </c>
      <c r="G282" s="304"/>
      <c r="H282" s="308">
        <v>145.96</v>
      </c>
      <c r="I282" s="8"/>
      <c r="J282" s="304"/>
      <c r="K282" s="304"/>
      <c r="L282" s="401"/>
      <c r="M282" s="309"/>
      <c r="N282" s="402"/>
      <c r="O282" s="402"/>
      <c r="P282" s="402"/>
      <c r="Q282" s="402"/>
      <c r="R282" s="402"/>
      <c r="S282" s="402"/>
      <c r="T282" s="310"/>
      <c r="AT282" s="403" t="s">
        <v>145</v>
      </c>
      <c r="AU282" s="403" t="s">
        <v>84</v>
      </c>
      <c r="AV282" s="396" t="s">
        <v>84</v>
      </c>
      <c r="AW282" s="396" t="s">
        <v>39</v>
      </c>
      <c r="AX282" s="396" t="s">
        <v>75</v>
      </c>
      <c r="AY282" s="403" t="s">
        <v>136</v>
      </c>
    </row>
    <row r="283" spans="2:51" s="396" customFormat="1" ht="13.5">
      <c r="B283" s="303"/>
      <c r="C283" s="304"/>
      <c r="D283" s="305" t="s">
        <v>145</v>
      </c>
      <c r="E283" s="306" t="s">
        <v>5</v>
      </c>
      <c r="F283" s="307" t="s">
        <v>541</v>
      </c>
      <c r="G283" s="304"/>
      <c r="H283" s="308">
        <v>52.23</v>
      </c>
      <c r="I283" s="8"/>
      <c r="J283" s="304"/>
      <c r="K283" s="304"/>
      <c r="L283" s="401"/>
      <c r="M283" s="309"/>
      <c r="N283" s="402"/>
      <c r="O283" s="402"/>
      <c r="P283" s="402"/>
      <c r="Q283" s="402"/>
      <c r="R283" s="402"/>
      <c r="S283" s="402"/>
      <c r="T283" s="310"/>
      <c r="AT283" s="403" t="s">
        <v>145</v>
      </c>
      <c r="AU283" s="403" t="s">
        <v>84</v>
      </c>
      <c r="AV283" s="396" t="s">
        <v>84</v>
      </c>
      <c r="AW283" s="396" t="s">
        <v>39</v>
      </c>
      <c r="AX283" s="396" t="s">
        <v>75</v>
      </c>
      <c r="AY283" s="403" t="s">
        <v>136</v>
      </c>
    </row>
    <row r="284" spans="2:51" s="458" customFormat="1" ht="13.5">
      <c r="B284" s="311"/>
      <c r="C284" s="312"/>
      <c r="D284" s="397" t="s">
        <v>145</v>
      </c>
      <c r="E284" s="459" t="s">
        <v>5</v>
      </c>
      <c r="F284" s="460" t="s">
        <v>161</v>
      </c>
      <c r="G284" s="312"/>
      <c r="H284" s="461">
        <v>198.19</v>
      </c>
      <c r="I284" s="9"/>
      <c r="J284" s="312"/>
      <c r="K284" s="312"/>
      <c r="L284" s="462"/>
      <c r="M284" s="313"/>
      <c r="N284" s="463"/>
      <c r="O284" s="463"/>
      <c r="P284" s="463"/>
      <c r="Q284" s="463"/>
      <c r="R284" s="463"/>
      <c r="S284" s="463"/>
      <c r="T284" s="314"/>
      <c r="AT284" s="464" t="s">
        <v>145</v>
      </c>
      <c r="AU284" s="464" t="s">
        <v>84</v>
      </c>
      <c r="AV284" s="458" t="s">
        <v>137</v>
      </c>
      <c r="AW284" s="458" t="s">
        <v>39</v>
      </c>
      <c r="AX284" s="458" t="s">
        <v>24</v>
      </c>
      <c r="AY284" s="464" t="s">
        <v>136</v>
      </c>
    </row>
    <row r="285" spans="2:65" s="389" customFormat="1" ht="22.5" customHeight="1">
      <c r="B285" s="243"/>
      <c r="C285" s="296" t="s">
        <v>545</v>
      </c>
      <c r="D285" s="296" t="s">
        <v>139</v>
      </c>
      <c r="E285" s="297" t="s">
        <v>543</v>
      </c>
      <c r="F285" s="298" t="s">
        <v>1024</v>
      </c>
      <c r="G285" s="299" t="s">
        <v>151</v>
      </c>
      <c r="H285" s="300">
        <v>879.473</v>
      </c>
      <c r="I285" s="7"/>
      <c r="J285" s="301">
        <f>ROUND(I285*H285,2)</f>
        <v>0</v>
      </c>
      <c r="K285" s="298" t="s">
        <v>5</v>
      </c>
      <c r="L285" s="390"/>
      <c r="M285" s="391" t="s">
        <v>5</v>
      </c>
      <c r="N285" s="392" t="s">
        <v>46</v>
      </c>
      <c r="O285" s="475"/>
      <c r="P285" s="393">
        <f>O285*H285</f>
        <v>0</v>
      </c>
      <c r="Q285" s="393">
        <v>0</v>
      </c>
      <c r="R285" s="393">
        <f>Q285*H285</f>
        <v>0</v>
      </c>
      <c r="S285" s="393">
        <v>0</v>
      </c>
      <c r="T285" s="302">
        <f>S285*H285</f>
        <v>0</v>
      </c>
      <c r="AR285" s="394" t="s">
        <v>219</v>
      </c>
      <c r="AT285" s="394" t="s">
        <v>139</v>
      </c>
      <c r="AU285" s="394" t="s">
        <v>84</v>
      </c>
      <c r="AY285" s="394" t="s">
        <v>136</v>
      </c>
      <c r="BE285" s="395">
        <f>IF(N285="základní",J285,0)</f>
        <v>0</v>
      </c>
      <c r="BF285" s="395">
        <f>IF(N285="snížená",J285,0)</f>
        <v>0</v>
      </c>
      <c r="BG285" s="395">
        <f>IF(N285="zákl. přenesená",J285,0)</f>
        <v>0</v>
      </c>
      <c r="BH285" s="395">
        <f>IF(N285="sníž. přenesená",J285,0)</f>
        <v>0</v>
      </c>
      <c r="BI285" s="395">
        <f>IF(N285="nulová",J285,0)</f>
        <v>0</v>
      </c>
      <c r="BJ285" s="394" t="s">
        <v>24</v>
      </c>
      <c r="BK285" s="395">
        <f>ROUND(I285*H285,2)</f>
        <v>0</v>
      </c>
      <c r="BL285" s="394" t="s">
        <v>219</v>
      </c>
      <c r="BM285" s="394" t="s">
        <v>544</v>
      </c>
    </row>
    <row r="286" spans="2:51" s="396" customFormat="1" ht="13.5">
      <c r="B286" s="303"/>
      <c r="C286" s="304"/>
      <c r="D286" s="397" t="s">
        <v>145</v>
      </c>
      <c r="E286" s="398" t="s">
        <v>5</v>
      </c>
      <c r="F286" s="399" t="s">
        <v>1025</v>
      </c>
      <c r="G286" s="304"/>
      <c r="H286" s="400">
        <v>879.473</v>
      </c>
      <c r="I286" s="8"/>
      <c r="J286" s="304"/>
      <c r="K286" s="304"/>
      <c r="L286" s="401"/>
      <c r="M286" s="309"/>
      <c r="N286" s="402"/>
      <c r="O286" s="402"/>
      <c r="P286" s="402"/>
      <c r="Q286" s="402"/>
      <c r="R286" s="402"/>
      <c r="S286" s="402"/>
      <c r="T286" s="310"/>
      <c r="AT286" s="403" t="s">
        <v>145</v>
      </c>
      <c r="AU286" s="403" t="s">
        <v>84</v>
      </c>
      <c r="AV286" s="396" t="s">
        <v>84</v>
      </c>
      <c r="AW286" s="396" t="s">
        <v>39</v>
      </c>
      <c r="AX286" s="396" t="s">
        <v>24</v>
      </c>
      <c r="AY286" s="403" t="s">
        <v>136</v>
      </c>
    </row>
    <row r="287" spans="2:65" s="389" customFormat="1" ht="22.5" customHeight="1">
      <c r="B287" s="243"/>
      <c r="C287" s="296" t="s">
        <v>548</v>
      </c>
      <c r="D287" s="296" t="s">
        <v>139</v>
      </c>
      <c r="E287" s="297" t="s">
        <v>546</v>
      </c>
      <c r="F287" s="298" t="s">
        <v>1026</v>
      </c>
      <c r="G287" s="299" t="s">
        <v>151</v>
      </c>
      <c r="H287" s="300">
        <v>879.473</v>
      </c>
      <c r="I287" s="7"/>
      <c r="J287" s="301">
        <f>ROUND(I287*H287,2)</f>
        <v>0</v>
      </c>
      <c r="K287" s="298" t="s">
        <v>5</v>
      </c>
      <c r="L287" s="390"/>
      <c r="M287" s="391" t="s">
        <v>5</v>
      </c>
      <c r="N287" s="392" t="s">
        <v>46</v>
      </c>
      <c r="O287" s="475"/>
      <c r="P287" s="393">
        <f>O287*H287</f>
        <v>0</v>
      </c>
      <c r="Q287" s="393">
        <v>0</v>
      </c>
      <c r="R287" s="393">
        <f>Q287*H287</f>
        <v>0</v>
      </c>
      <c r="S287" s="393">
        <v>0</v>
      </c>
      <c r="T287" s="302">
        <f>S287*H287</f>
        <v>0</v>
      </c>
      <c r="AR287" s="394" t="s">
        <v>219</v>
      </c>
      <c r="AT287" s="394" t="s">
        <v>139</v>
      </c>
      <c r="AU287" s="394" t="s">
        <v>84</v>
      </c>
      <c r="AY287" s="394" t="s">
        <v>136</v>
      </c>
      <c r="BE287" s="395">
        <f>IF(N287="základní",J287,0)</f>
        <v>0</v>
      </c>
      <c r="BF287" s="395">
        <f>IF(N287="snížená",J287,0)</f>
        <v>0</v>
      </c>
      <c r="BG287" s="395">
        <f>IF(N287="zákl. přenesená",J287,0)</f>
        <v>0</v>
      </c>
      <c r="BH287" s="395">
        <f>IF(N287="sníž. přenesená",J287,0)</f>
        <v>0</v>
      </c>
      <c r="BI287" s="395">
        <f>IF(N287="nulová",J287,0)</f>
        <v>0</v>
      </c>
      <c r="BJ287" s="394" t="s">
        <v>24</v>
      </c>
      <c r="BK287" s="395">
        <f>ROUND(I287*H287,2)</f>
        <v>0</v>
      </c>
      <c r="BL287" s="394" t="s">
        <v>219</v>
      </c>
      <c r="BM287" s="394" t="s">
        <v>547</v>
      </c>
    </row>
    <row r="288" spans="2:51" s="396" customFormat="1" ht="13.5">
      <c r="B288" s="303"/>
      <c r="C288" s="304"/>
      <c r="D288" s="397" t="s">
        <v>145</v>
      </c>
      <c r="E288" s="398" t="s">
        <v>5</v>
      </c>
      <c r="F288" s="399" t="s">
        <v>1025</v>
      </c>
      <c r="G288" s="304"/>
      <c r="H288" s="400">
        <v>879.473</v>
      </c>
      <c r="I288" s="8"/>
      <c r="J288" s="304"/>
      <c r="K288" s="304"/>
      <c r="L288" s="401"/>
      <c r="M288" s="309"/>
      <c r="N288" s="402"/>
      <c r="O288" s="402"/>
      <c r="P288" s="402"/>
      <c r="Q288" s="402"/>
      <c r="R288" s="402"/>
      <c r="S288" s="402"/>
      <c r="T288" s="310"/>
      <c r="AT288" s="403" t="s">
        <v>145</v>
      </c>
      <c r="AU288" s="403" t="s">
        <v>84</v>
      </c>
      <c r="AV288" s="396" t="s">
        <v>84</v>
      </c>
      <c r="AW288" s="396" t="s">
        <v>39</v>
      </c>
      <c r="AX288" s="396" t="s">
        <v>24</v>
      </c>
      <c r="AY288" s="403" t="s">
        <v>136</v>
      </c>
    </row>
    <row r="289" spans="2:65" s="389" customFormat="1" ht="22.5" customHeight="1">
      <c r="B289" s="243"/>
      <c r="C289" s="296" t="s">
        <v>551</v>
      </c>
      <c r="D289" s="296" t="s">
        <v>139</v>
      </c>
      <c r="E289" s="297" t="s">
        <v>549</v>
      </c>
      <c r="F289" s="298" t="s">
        <v>1045</v>
      </c>
      <c r="G289" s="299" t="s">
        <v>151</v>
      </c>
      <c r="H289" s="300">
        <v>1100.522</v>
      </c>
      <c r="I289" s="7"/>
      <c r="J289" s="301">
        <f>ROUND(I289*H289,2)</f>
        <v>0</v>
      </c>
      <c r="K289" s="298" t="s">
        <v>5</v>
      </c>
      <c r="L289" s="390"/>
      <c r="M289" s="391" t="s">
        <v>5</v>
      </c>
      <c r="N289" s="392" t="s">
        <v>46</v>
      </c>
      <c r="O289" s="475"/>
      <c r="P289" s="393">
        <f>O289*H289</f>
        <v>0</v>
      </c>
      <c r="Q289" s="393">
        <v>0</v>
      </c>
      <c r="R289" s="393">
        <f>Q289*H289</f>
        <v>0</v>
      </c>
      <c r="S289" s="393">
        <v>0</v>
      </c>
      <c r="T289" s="302">
        <f>S289*H289</f>
        <v>0</v>
      </c>
      <c r="AR289" s="394" t="s">
        <v>219</v>
      </c>
      <c r="AT289" s="394" t="s">
        <v>139</v>
      </c>
      <c r="AU289" s="394" t="s">
        <v>84</v>
      </c>
      <c r="AY289" s="394" t="s">
        <v>136</v>
      </c>
      <c r="BE289" s="395">
        <f>IF(N289="základní",J289,0)</f>
        <v>0</v>
      </c>
      <c r="BF289" s="395">
        <f>IF(N289="snížená",J289,0)</f>
        <v>0</v>
      </c>
      <c r="BG289" s="395">
        <f>IF(N289="zákl. přenesená",J289,0)</f>
        <v>0</v>
      </c>
      <c r="BH289" s="395">
        <f>IF(N289="sníž. přenesená",J289,0)</f>
        <v>0</v>
      </c>
      <c r="BI289" s="395">
        <f>IF(N289="nulová",J289,0)</f>
        <v>0</v>
      </c>
      <c r="BJ289" s="394" t="s">
        <v>24</v>
      </c>
      <c r="BK289" s="395">
        <f>ROUND(I289*H289,2)</f>
        <v>0</v>
      </c>
      <c r="BL289" s="394" t="s">
        <v>219</v>
      </c>
      <c r="BM289" s="394" t="s">
        <v>550</v>
      </c>
    </row>
    <row r="290" spans="2:51" s="396" customFormat="1" ht="13.5">
      <c r="B290" s="303"/>
      <c r="C290" s="304"/>
      <c r="D290" s="397" t="s">
        <v>145</v>
      </c>
      <c r="E290" s="398" t="s">
        <v>5</v>
      </c>
      <c r="F290" s="399" t="s">
        <v>1027</v>
      </c>
      <c r="G290" s="304"/>
      <c r="H290" s="400">
        <v>1100.522</v>
      </c>
      <c r="I290" s="8"/>
      <c r="J290" s="304"/>
      <c r="K290" s="304"/>
      <c r="L290" s="401"/>
      <c r="M290" s="309"/>
      <c r="N290" s="402"/>
      <c r="O290" s="402"/>
      <c r="P290" s="402"/>
      <c r="Q290" s="402"/>
      <c r="R290" s="402"/>
      <c r="S290" s="402"/>
      <c r="T290" s="310"/>
      <c r="AT290" s="403" t="s">
        <v>145</v>
      </c>
      <c r="AU290" s="403" t="s">
        <v>84</v>
      </c>
      <c r="AV290" s="396" t="s">
        <v>84</v>
      </c>
      <c r="AW290" s="396" t="s">
        <v>39</v>
      </c>
      <c r="AX290" s="396" t="s">
        <v>24</v>
      </c>
      <c r="AY290" s="403" t="s">
        <v>136</v>
      </c>
    </row>
    <row r="291" spans="2:65" s="389" customFormat="1" ht="31.5" customHeight="1">
      <c r="B291" s="243"/>
      <c r="C291" s="296" t="s">
        <v>554</v>
      </c>
      <c r="D291" s="296" t="s">
        <v>139</v>
      </c>
      <c r="E291" s="297" t="s">
        <v>552</v>
      </c>
      <c r="F291" s="298" t="s">
        <v>1028</v>
      </c>
      <c r="G291" s="299" t="s">
        <v>517</v>
      </c>
      <c r="H291" s="300">
        <v>16</v>
      </c>
      <c r="I291" s="7"/>
      <c r="J291" s="301">
        <f>ROUND(I291*H291,2)</f>
        <v>0</v>
      </c>
      <c r="K291" s="298" t="s">
        <v>5</v>
      </c>
      <c r="L291" s="390"/>
      <c r="M291" s="391" t="s">
        <v>5</v>
      </c>
      <c r="N291" s="392" t="s">
        <v>46</v>
      </c>
      <c r="O291" s="475"/>
      <c r="P291" s="393">
        <f>O291*H291</f>
        <v>0</v>
      </c>
      <c r="Q291" s="393">
        <v>0</v>
      </c>
      <c r="R291" s="393">
        <f>Q291*H291</f>
        <v>0</v>
      </c>
      <c r="S291" s="393">
        <v>0</v>
      </c>
      <c r="T291" s="302">
        <f>S291*H291</f>
        <v>0</v>
      </c>
      <c r="AR291" s="394" t="s">
        <v>219</v>
      </c>
      <c r="AT291" s="394" t="s">
        <v>139</v>
      </c>
      <c r="AU291" s="394" t="s">
        <v>84</v>
      </c>
      <c r="AY291" s="394" t="s">
        <v>136</v>
      </c>
      <c r="BE291" s="395">
        <f>IF(N291="základní",J291,0)</f>
        <v>0</v>
      </c>
      <c r="BF291" s="395">
        <f>IF(N291="snížená",J291,0)</f>
        <v>0</v>
      </c>
      <c r="BG291" s="395">
        <f>IF(N291="zákl. přenesená",J291,0)</f>
        <v>0</v>
      </c>
      <c r="BH291" s="395">
        <f>IF(N291="sníž. přenesená",J291,0)</f>
        <v>0</v>
      </c>
      <c r="BI291" s="395">
        <f>IF(N291="nulová",J291,0)</f>
        <v>0</v>
      </c>
      <c r="BJ291" s="394" t="s">
        <v>24</v>
      </c>
      <c r="BK291" s="395">
        <f>ROUND(I291*H291,2)</f>
        <v>0</v>
      </c>
      <c r="BL291" s="394" t="s">
        <v>219</v>
      </c>
      <c r="BM291" s="394" t="s">
        <v>553</v>
      </c>
    </row>
    <row r="292" spans="2:51" s="396" customFormat="1" ht="13.5">
      <c r="B292" s="303"/>
      <c r="C292" s="304"/>
      <c r="D292" s="397" t="s">
        <v>145</v>
      </c>
      <c r="E292" s="398" t="s">
        <v>5</v>
      </c>
      <c r="F292" s="399" t="s">
        <v>219</v>
      </c>
      <c r="G292" s="304"/>
      <c r="H292" s="400">
        <v>16</v>
      </c>
      <c r="I292" s="8"/>
      <c r="J292" s="304"/>
      <c r="K292" s="304"/>
      <c r="L292" s="401"/>
      <c r="M292" s="309"/>
      <c r="N292" s="402"/>
      <c r="O292" s="402"/>
      <c r="P292" s="402"/>
      <c r="Q292" s="402"/>
      <c r="R292" s="402"/>
      <c r="S292" s="402"/>
      <c r="T292" s="310"/>
      <c r="AT292" s="403" t="s">
        <v>145</v>
      </c>
      <c r="AU292" s="403" t="s">
        <v>84</v>
      </c>
      <c r="AV292" s="396" t="s">
        <v>84</v>
      </c>
      <c r="AW292" s="396" t="s">
        <v>39</v>
      </c>
      <c r="AX292" s="396" t="s">
        <v>24</v>
      </c>
      <c r="AY292" s="403" t="s">
        <v>136</v>
      </c>
    </row>
    <row r="293" spans="2:65" s="389" customFormat="1" ht="22.5" customHeight="1">
      <c r="B293" s="243"/>
      <c r="C293" s="296" t="s">
        <v>560</v>
      </c>
      <c r="D293" s="296" t="s">
        <v>139</v>
      </c>
      <c r="E293" s="297" t="s">
        <v>555</v>
      </c>
      <c r="F293" s="298" t="s">
        <v>1029</v>
      </c>
      <c r="G293" s="299" t="s">
        <v>151</v>
      </c>
      <c r="H293" s="300">
        <v>879.473</v>
      </c>
      <c r="I293" s="7"/>
      <c r="J293" s="301">
        <f>ROUND(I293*H293,2)</f>
        <v>0</v>
      </c>
      <c r="K293" s="298" t="s">
        <v>143</v>
      </c>
      <c r="L293" s="390"/>
      <c r="M293" s="391" t="s">
        <v>5</v>
      </c>
      <c r="N293" s="392" t="s">
        <v>46</v>
      </c>
      <c r="O293" s="475"/>
      <c r="P293" s="393">
        <f>O293*H293</f>
        <v>0</v>
      </c>
      <c r="Q293" s="393">
        <v>0</v>
      </c>
      <c r="R293" s="393">
        <f>Q293*H293</f>
        <v>0</v>
      </c>
      <c r="S293" s="393">
        <v>0.018</v>
      </c>
      <c r="T293" s="302">
        <f>S293*H293</f>
        <v>15.830513999999997</v>
      </c>
      <c r="AR293" s="394" t="s">
        <v>219</v>
      </c>
      <c r="AT293" s="394" t="s">
        <v>139</v>
      </c>
      <c r="AU293" s="394" t="s">
        <v>84</v>
      </c>
      <c r="AY293" s="394" t="s">
        <v>136</v>
      </c>
      <c r="BE293" s="395">
        <f>IF(N293="základní",J293,0)</f>
        <v>0</v>
      </c>
      <c r="BF293" s="395">
        <f>IF(N293="snížená",J293,0)</f>
        <v>0</v>
      </c>
      <c r="BG293" s="395">
        <f>IF(N293="zákl. přenesená",J293,0)</f>
        <v>0</v>
      </c>
      <c r="BH293" s="395">
        <f>IF(N293="sníž. přenesená",J293,0)</f>
        <v>0</v>
      </c>
      <c r="BI293" s="395">
        <f>IF(N293="nulová",J293,0)</f>
        <v>0</v>
      </c>
      <c r="BJ293" s="394" t="s">
        <v>24</v>
      </c>
      <c r="BK293" s="395">
        <f>ROUND(I293*H293,2)</f>
        <v>0</v>
      </c>
      <c r="BL293" s="394" t="s">
        <v>219</v>
      </c>
      <c r="BM293" s="394" t="s">
        <v>556</v>
      </c>
    </row>
    <row r="294" spans="2:51" s="396" customFormat="1" ht="13.5">
      <c r="B294" s="303"/>
      <c r="C294" s="304"/>
      <c r="D294" s="305" t="s">
        <v>145</v>
      </c>
      <c r="E294" s="306" t="s">
        <v>5</v>
      </c>
      <c r="F294" s="307" t="s">
        <v>557</v>
      </c>
      <c r="G294" s="304"/>
      <c r="H294" s="308">
        <v>271.575</v>
      </c>
      <c r="I294" s="8"/>
      <c r="J294" s="304"/>
      <c r="K294" s="304"/>
      <c r="L294" s="401"/>
      <c r="M294" s="309"/>
      <c r="N294" s="402"/>
      <c r="O294" s="402"/>
      <c r="P294" s="402"/>
      <c r="Q294" s="402"/>
      <c r="R294" s="402"/>
      <c r="S294" s="402"/>
      <c r="T294" s="310"/>
      <c r="AT294" s="403" t="s">
        <v>145</v>
      </c>
      <c r="AU294" s="403" t="s">
        <v>84</v>
      </c>
      <c r="AV294" s="396" t="s">
        <v>84</v>
      </c>
      <c r="AW294" s="396" t="s">
        <v>39</v>
      </c>
      <c r="AX294" s="396" t="s">
        <v>75</v>
      </c>
      <c r="AY294" s="403" t="s">
        <v>136</v>
      </c>
    </row>
    <row r="295" spans="2:51" s="396" customFormat="1" ht="13.5">
      <c r="B295" s="303"/>
      <c r="C295" s="304"/>
      <c r="D295" s="305" t="s">
        <v>145</v>
      </c>
      <c r="E295" s="306" t="s">
        <v>5</v>
      </c>
      <c r="F295" s="307" t="s">
        <v>558</v>
      </c>
      <c r="G295" s="304"/>
      <c r="H295" s="308">
        <v>626.378</v>
      </c>
      <c r="I295" s="8"/>
      <c r="J295" s="304"/>
      <c r="K295" s="304"/>
      <c r="L295" s="401"/>
      <c r="M295" s="309"/>
      <c r="N295" s="402"/>
      <c r="O295" s="402"/>
      <c r="P295" s="402"/>
      <c r="Q295" s="402"/>
      <c r="R295" s="402"/>
      <c r="S295" s="402"/>
      <c r="T295" s="310"/>
      <c r="AT295" s="403" t="s">
        <v>145</v>
      </c>
      <c r="AU295" s="403" t="s">
        <v>84</v>
      </c>
      <c r="AV295" s="396" t="s">
        <v>84</v>
      </c>
      <c r="AW295" s="396" t="s">
        <v>39</v>
      </c>
      <c r="AX295" s="396" t="s">
        <v>75</v>
      </c>
      <c r="AY295" s="403" t="s">
        <v>136</v>
      </c>
    </row>
    <row r="296" spans="2:51" s="396" customFormat="1" ht="13.5">
      <c r="B296" s="303"/>
      <c r="C296" s="304"/>
      <c r="D296" s="305" t="s">
        <v>145</v>
      </c>
      <c r="E296" s="306" t="s">
        <v>5</v>
      </c>
      <c r="F296" s="307" t="s">
        <v>559</v>
      </c>
      <c r="G296" s="304"/>
      <c r="H296" s="308">
        <v>-18.48</v>
      </c>
      <c r="I296" s="8"/>
      <c r="J296" s="304"/>
      <c r="K296" s="304"/>
      <c r="L296" s="401"/>
      <c r="M296" s="309"/>
      <c r="N296" s="402"/>
      <c r="O296" s="402"/>
      <c r="P296" s="402"/>
      <c r="Q296" s="402"/>
      <c r="R296" s="402"/>
      <c r="S296" s="402"/>
      <c r="T296" s="310"/>
      <c r="AT296" s="403" t="s">
        <v>145</v>
      </c>
      <c r="AU296" s="403" t="s">
        <v>84</v>
      </c>
      <c r="AV296" s="396" t="s">
        <v>84</v>
      </c>
      <c r="AW296" s="396" t="s">
        <v>39</v>
      </c>
      <c r="AX296" s="396" t="s">
        <v>75</v>
      </c>
      <c r="AY296" s="403" t="s">
        <v>136</v>
      </c>
    </row>
    <row r="297" spans="2:51" s="458" customFormat="1" ht="13.5">
      <c r="B297" s="311"/>
      <c r="C297" s="312"/>
      <c r="D297" s="397" t="s">
        <v>145</v>
      </c>
      <c r="E297" s="459" t="s">
        <v>5</v>
      </c>
      <c r="F297" s="460" t="s">
        <v>161</v>
      </c>
      <c r="G297" s="312"/>
      <c r="H297" s="461">
        <v>879.473</v>
      </c>
      <c r="I297" s="9"/>
      <c r="J297" s="312"/>
      <c r="K297" s="312"/>
      <c r="L297" s="462"/>
      <c r="M297" s="313"/>
      <c r="N297" s="463"/>
      <c r="O297" s="463"/>
      <c r="P297" s="463"/>
      <c r="Q297" s="463"/>
      <c r="R297" s="463"/>
      <c r="S297" s="463"/>
      <c r="T297" s="314"/>
      <c r="AT297" s="464" t="s">
        <v>145</v>
      </c>
      <c r="AU297" s="464" t="s">
        <v>84</v>
      </c>
      <c r="AV297" s="458" t="s">
        <v>137</v>
      </c>
      <c r="AW297" s="458" t="s">
        <v>39</v>
      </c>
      <c r="AX297" s="458" t="s">
        <v>24</v>
      </c>
      <c r="AY297" s="464" t="s">
        <v>136</v>
      </c>
    </row>
    <row r="298" spans="2:65" s="389" customFormat="1" ht="22.5" customHeight="1">
      <c r="B298" s="243"/>
      <c r="C298" s="296" t="s">
        <v>564</v>
      </c>
      <c r="D298" s="296" t="s">
        <v>139</v>
      </c>
      <c r="E298" s="297" t="s">
        <v>561</v>
      </c>
      <c r="F298" s="298" t="s">
        <v>1030</v>
      </c>
      <c r="G298" s="299" t="s">
        <v>151</v>
      </c>
      <c r="H298" s="300">
        <v>1100.522</v>
      </c>
      <c r="I298" s="7"/>
      <c r="J298" s="301">
        <f>ROUND(I298*H298,2)</f>
        <v>0</v>
      </c>
      <c r="K298" s="298" t="s">
        <v>143</v>
      </c>
      <c r="L298" s="390"/>
      <c r="M298" s="391" t="s">
        <v>5</v>
      </c>
      <c r="N298" s="392" t="s">
        <v>46</v>
      </c>
      <c r="O298" s="475"/>
      <c r="P298" s="393">
        <f>O298*H298</f>
        <v>0</v>
      </c>
      <c r="Q298" s="393">
        <v>0</v>
      </c>
      <c r="R298" s="393">
        <f>Q298*H298</f>
        <v>0</v>
      </c>
      <c r="S298" s="393">
        <v>0.007</v>
      </c>
      <c r="T298" s="302">
        <f>S298*H298</f>
        <v>7.703653999999999</v>
      </c>
      <c r="AR298" s="394" t="s">
        <v>219</v>
      </c>
      <c r="AT298" s="394" t="s">
        <v>139</v>
      </c>
      <c r="AU298" s="394" t="s">
        <v>84</v>
      </c>
      <c r="AY298" s="394" t="s">
        <v>136</v>
      </c>
      <c r="BE298" s="395">
        <f>IF(N298="základní",J298,0)</f>
        <v>0</v>
      </c>
      <c r="BF298" s="395">
        <f>IF(N298="snížená",J298,0)</f>
        <v>0</v>
      </c>
      <c r="BG298" s="395">
        <f>IF(N298="zákl. přenesená",J298,0)</f>
        <v>0</v>
      </c>
      <c r="BH298" s="395">
        <f>IF(N298="sníž. přenesená",J298,0)</f>
        <v>0</v>
      </c>
      <c r="BI298" s="395">
        <f>IF(N298="nulová",J298,0)</f>
        <v>0</v>
      </c>
      <c r="BJ298" s="394" t="s">
        <v>24</v>
      </c>
      <c r="BK298" s="395">
        <f>ROUND(I298*H298,2)</f>
        <v>0</v>
      </c>
      <c r="BL298" s="394" t="s">
        <v>219</v>
      </c>
      <c r="BM298" s="394" t="s">
        <v>562</v>
      </c>
    </row>
    <row r="299" spans="2:51" s="396" customFormat="1" ht="13.5">
      <c r="B299" s="303"/>
      <c r="C299" s="304"/>
      <c r="D299" s="397" t="s">
        <v>145</v>
      </c>
      <c r="E299" s="398" t="s">
        <v>5</v>
      </c>
      <c r="F299" s="399" t="s">
        <v>563</v>
      </c>
      <c r="G299" s="304"/>
      <c r="H299" s="400">
        <v>1100.522</v>
      </c>
      <c r="I299" s="8"/>
      <c r="J299" s="304"/>
      <c r="K299" s="304"/>
      <c r="L299" s="401"/>
      <c r="M299" s="309"/>
      <c r="N299" s="402"/>
      <c r="O299" s="402"/>
      <c r="P299" s="402"/>
      <c r="Q299" s="402"/>
      <c r="R299" s="402"/>
      <c r="S299" s="402"/>
      <c r="T299" s="310"/>
      <c r="AT299" s="403" t="s">
        <v>145</v>
      </c>
      <c r="AU299" s="403" t="s">
        <v>84</v>
      </c>
      <c r="AV299" s="396" t="s">
        <v>84</v>
      </c>
      <c r="AW299" s="396" t="s">
        <v>39</v>
      </c>
      <c r="AX299" s="396" t="s">
        <v>24</v>
      </c>
      <c r="AY299" s="403" t="s">
        <v>136</v>
      </c>
    </row>
    <row r="300" spans="2:65" s="389" customFormat="1" ht="22.5" customHeight="1">
      <c r="B300" s="243"/>
      <c r="C300" s="296" t="s">
        <v>568</v>
      </c>
      <c r="D300" s="296" t="s">
        <v>139</v>
      </c>
      <c r="E300" s="297" t="s">
        <v>565</v>
      </c>
      <c r="F300" s="298" t="s">
        <v>566</v>
      </c>
      <c r="G300" s="299" t="s">
        <v>360</v>
      </c>
      <c r="H300" s="300">
        <v>23</v>
      </c>
      <c r="I300" s="7"/>
      <c r="J300" s="301">
        <f>ROUND(I300*H300,2)</f>
        <v>0</v>
      </c>
      <c r="K300" s="298" t="s">
        <v>143</v>
      </c>
      <c r="L300" s="390"/>
      <c r="M300" s="391" t="s">
        <v>5</v>
      </c>
      <c r="N300" s="392" t="s">
        <v>46</v>
      </c>
      <c r="O300" s="475"/>
      <c r="P300" s="393">
        <f>O300*H300</f>
        <v>0</v>
      </c>
      <c r="Q300" s="393">
        <v>0</v>
      </c>
      <c r="R300" s="393">
        <f>Q300*H300</f>
        <v>0</v>
      </c>
      <c r="S300" s="393">
        <v>0</v>
      </c>
      <c r="T300" s="302">
        <f>S300*H300</f>
        <v>0</v>
      </c>
      <c r="AR300" s="394" t="s">
        <v>219</v>
      </c>
      <c r="AT300" s="394" t="s">
        <v>139</v>
      </c>
      <c r="AU300" s="394" t="s">
        <v>84</v>
      </c>
      <c r="AY300" s="394" t="s">
        <v>136</v>
      </c>
      <c r="BE300" s="395">
        <f>IF(N300="základní",J300,0)</f>
        <v>0</v>
      </c>
      <c r="BF300" s="395">
        <f>IF(N300="snížená",J300,0)</f>
        <v>0</v>
      </c>
      <c r="BG300" s="395">
        <f>IF(N300="zákl. přenesená",J300,0)</f>
        <v>0</v>
      </c>
      <c r="BH300" s="395">
        <f>IF(N300="sníž. přenesená",J300,0)</f>
        <v>0</v>
      </c>
      <c r="BI300" s="395">
        <f>IF(N300="nulová",J300,0)</f>
        <v>0</v>
      </c>
      <c r="BJ300" s="394" t="s">
        <v>24</v>
      </c>
      <c r="BK300" s="395">
        <f>ROUND(I300*H300,2)</f>
        <v>0</v>
      </c>
      <c r="BL300" s="394" t="s">
        <v>219</v>
      </c>
      <c r="BM300" s="394" t="s">
        <v>567</v>
      </c>
    </row>
    <row r="301" spans="2:65" s="389" customFormat="1" ht="22.5" customHeight="1">
      <c r="B301" s="243"/>
      <c r="C301" s="296" t="s">
        <v>572</v>
      </c>
      <c r="D301" s="296" t="s">
        <v>139</v>
      </c>
      <c r="E301" s="297" t="s">
        <v>569</v>
      </c>
      <c r="F301" s="298" t="s">
        <v>570</v>
      </c>
      <c r="G301" s="299" t="s">
        <v>360</v>
      </c>
      <c r="H301" s="300">
        <v>2</v>
      </c>
      <c r="I301" s="7"/>
      <c r="J301" s="301">
        <f>ROUND(I301*H301,2)</f>
        <v>0</v>
      </c>
      <c r="K301" s="298" t="s">
        <v>143</v>
      </c>
      <c r="L301" s="390"/>
      <c r="M301" s="391" t="s">
        <v>5</v>
      </c>
      <c r="N301" s="392" t="s">
        <v>46</v>
      </c>
      <c r="O301" s="475"/>
      <c r="P301" s="393">
        <f>O301*H301</f>
        <v>0</v>
      </c>
      <c r="Q301" s="393">
        <v>0</v>
      </c>
      <c r="R301" s="393">
        <f>Q301*H301</f>
        <v>0</v>
      </c>
      <c r="S301" s="393">
        <v>0</v>
      </c>
      <c r="T301" s="302">
        <f>S301*H301</f>
        <v>0</v>
      </c>
      <c r="AR301" s="394" t="s">
        <v>219</v>
      </c>
      <c r="AT301" s="394" t="s">
        <v>139</v>
      </c>
      <c r="AU301" s="394" t="s">
        <v>84</v>
      </c>
      <c r="AY301" s="394" t="s">
        <v>136</v>
      </c>
      <c r="BE301" s="395">
        <f>IF(N301="základní",J301,0)</f>
        <v>0</v>
      </c>
      <c r="BF301" s="395">
        <f>IF(N301="snížená",J301,0)</f>
        <v>0</v>
      </c>
      <c r="BG301" s="395">
        <f>IF(N301="zákl. přenesená",J301,0)</f>
        <v>0</v>
      </c>
      <c r="BH301" s="395">
        <f>IF(N301="sníž. přenesená",J301,0)</f>
        <v>0</v>
      </c>
      <c r="BI301" s="395">
        <f>IF(N301="nulová",J301,0)</f>
        <v>0</v>
      </c>
      <c r="BJ301" s="394" t="s">
        <v>24</v>
      </c>
      <c r="BK301" s="395">
        <f>ROUND(I301*H301,2)</f>
        <v>0</v>
      </c>
      <c r="BL301" s="394" t="s">
        <v>219</v>
      </c>
      <c r="BM301" s="394" t="s">
        <v>571</v>
      </c>
    </row>
    <row r="302" spans="2:65" s="389" customFormat="1" ht="22.5" customHeight="1">
      <c r="B302" s="243"/>
      <c r="C302" s="296" t="s">
        <v>579</v>
      </c>
      <c r="D302" s="296" t="s">
        <v>139</v>
      </c>
      <c r="E302" s="297" t="s">
        <v>573</v>
      </c>
      <c r="F302" s="298" t="s">
        <v>574</v>
      </c>
      <c r="G302" s="299" t="s">
        <v>371</v>
      </c>
      <c r="H302" s="11"/>
      <c r="I302" s="7"/>
      <c r="J302" s="301">
        <f>ROUND(I302*H302,2)</f>
        <v>0</v>
      </c>
      <c r="K302" s="298" t="s">
        <v>143</v>
      </c>
      <c r="L302" s="390"/>
      <c r="M302" s="391" t="s">
        <v>5</v>
      </c>
      <c r="N302" s="392" t="s">
        <v>46</v>
      </c>
      <c r="O302" s="475"/>
      <c r="P302" s="393">
        <f>O302*H302</f>
        <v>0</v>
      </c>
      <c r="Q302" s="393">
        <v>0</v>
      </c>
      <c r="R302" s="393">
        <f>Q302*H302</f>
        <v>0</v>
      </c>
      <c r="S302" s="393">
        <v>0</v>
      </c>
      <c r="T302" s="302">
        <f>S302*H302</f>
        <v>0</v>
      </c>
      <c r="AR302" s="394" t="s">
        <v>219</v>
      </c>
      <c r="AT302" s="394" t="s">
        <v>139</v>
      </c>
      <c r="AU302" s="394" t="s">
        <v>84</v>
      </c>
      <c r="AY302" s="394" t="s">
        <v>136</v>
      </c>
      <c r="BE302" s="395">
        <f>IF(N302="základní",J302,0)</f>
        <v>0</v>
      </c>
      <c r="BF302" s="395">
        <f>IF(N302="snížená",J302,0)</f>
        <v>0</v>
      </c>
      <c r="BG302" s="395">
        <f>IF(N302="zákl. přenesená",J302,0)</f>
        <v>0</v>
      </c>
      <c r="BH302" s="395">
        <f>IF(N302="sníž. přenesená",J302,0)</f>
        <v>0</v>
      </c>
      <c r="BI302" s="395">
        <f>IF(N302="nulová",J302,0)</f>
        <v>0</v>
      </c>
      <c r="BJ302" s="394" t="s">
        <v>24</v>
      </c>
      <c r="BK302" s="395">
        <f>ROUND(I302*H302,2)</f>
        <v>0</v>
      </c>
      <c r="BL302" s="394" t="s">
        <v>219</v>
      </c>
      <c r="BM302" s="394" t="s">
        <v>575</v>
      </c>
    </row>
    <row r="303" spans="2:63" s="453" customFormat="1" ht="37.35" customHeight="1">
      <c r="B303" s="289"/>
      <c r="C303" s="290"/>
      <c r="D303" s="291" t="s">
        <v>74</v>
      </c>
      <c r="E303" s="292" t="s">
        <v>162</v>
      </c>
      <c r="F303" s="292" t="s">
        <v>576</v>
      </c>
      <c r="G303" s="290"/>
      <c r="H303" s="290"/>
      <c r="I303" s="6"/>
      <c r="J303" s="293">
        <f>BK303</f>
        <v>0</v>
      </c>
      <c r="K303" s="290"/>
      <c r="L303" s="454"/>
      <c r="M303" s="294"/>
      <c r="N303" s="387"/>
      <c r="O303" s="387"/>
      <c r="P303" s="388">
        <f>P304+P309</f>
        <v>0</v>
      </c>
      <c r="Q303" s="387"/>
      <c r="R303" s="388">
        <f>R304+R309</f>
        <v>0</v>
      </c>
      <c r="S303" s="387"/>
      <c r="T303" s="295">
        <f>T304+T309</f>
        <v>0</v>
      </c>
      <c r="AR303" s="455" t="s">
        <v>153</v>
      </c>
      <c r="AT303" s="456" t="s">
        <v>74</v>
      </c>
      <c r="AU303" s="456" t="s">
        <v>75</v>
      </c>
      <c r="AY303" s="455" t="s">
        <v>136</v>
      </c>
      <c r="BK303" s="457">
        <f>BK304+BK309</f>
        <v>0</v>
      </c>
    </row>
    <row r="304" spans="2:63" s="453" customFormat="1" ht="19.9" customHeight="1">
      <c r="B304" s="289"/>
      <c r="C304" s="290"/>
      <c r="D304" s="384" t="s">
        <v>74</v>
      </c>
      <c r="E304" s="385" t="s">
        <v>577</v>
      </c>
      <c r="F304" s="385" t="s">
        <v>578</v>
      </c>
      <c r="G304" s="290"/>
      <c r="H304" s="290"/>
      <c r="I304" s="6"/>
      <c r="J304" s="386">
        <f>BK304</f>
        <v>0</v>
      </c>
      <c r="K304" s="290"/>
      <c r="L304" s="454"/>
      <c r="M304" s="294"/>
      <c r="N304" s="387"/>
      <c r="O304" s="387"/>
      <c r="P304" s="388">
        <f>SUM(P305:P308)</f>
        <v>0</v>
      </c>
      <c r="Q304" s="387"/>
      <c r="R304" s="388">
        <f>SUM(R305:R308)</f>
        <v>0</v>
      </c>
      <c r="S304" s="387"/>
      <c r="T304" s="295">
        <f>SUM(T305:T308)</f>
        <v>0</v>
      </c>
      <c r="AR304" s="455" t="s">
        <v>153</v>
      </c>
      <c r="AT304" s="456" t="s">
        <v>74</v>
      </c>
      <c r="AU304" s="456" t="s">
        <v>24</v>
      </c>
      <c r="AY304" s="455" t="s">
        <v>136</v>
      </c>
      <c r="BK304" s="457">
        <f>SUM(BK305:BK308)</f>
        <v>0</v>
      </c>
    </row>
    <row r="305" spans="2:65" s="389" customFormat="1" ht="22.5" customHeight="1">
      <c r="B305" s="243"/>
      <c r="C305" s="296" t="s">
        <v>583</v>
      </c>
      <c r="D305" s="296" t="s">
        <v>139</v>
      </c>
      <c r="E305" s="297" t="s">
        <v>580</v>
      </c>
      <c r="F305" s="298" t="s">
        <v>581</v>
      </c>
      <c r="G305" s="299" t="s">
        <v>398</v>
      </c>
      <c r="H305" s="300">
        <v>1</v>
      </c>
      <c r="I305" s="7"/>
      <c r="J305" s="301">
        <f>ROUND(I305*H305,2)</f>
        <v>0</v>
      </c>
      <c r="K305" s="298" t="s">
        <v>5</v>
      </c>
      <c r="L305" s="390"/>
      <c r="M305" s="391" t="s">
        <v>5</v>
      </c>
      <c r="N305" s="392" t="s">
        <v>46</v>
      </c>
      <c r="O305" s="475"/>
      <c r="P305" s="393">
        <f>O305*H305</f>
        <v>0</v>
      </c>
      <c r="Q305" s="393">
        <v>0</v>
      </c>
      <c r="R305" s="393">
        <f>Q305*H305</f>
        <v>0</v>
      </c>
      <c r="S305" s="393">
        <v>0</v>
      </c>
      <c r="T305" s="302">
        <f>S305*H305</f>
        <v>0</v>
      </c>
      <c r="AR305" s="394" t="s">
        <v>455</v>
      </c>
      <c r="AT305" s="394" t="s">
        <v>139</v>
      </c>
      <c r="AU305" s="394" t="s">
        <v>84</v>
      </c>
      <c r="AY305" s="394" t="s">
        <v>136</v>
      </c>
      <c r="BE305" s="395">
        <f>IF(N305="základní",J305,0)</f>
        <v>0</v>
      </c>
      <c r="BF305" s="395">
        <f>IF(N305="snížená",J305,0)</f>
        <v>0</v>
      </c>
      <c r="BG305" s="395">
        <f>IF(N305="zákl. přenesená",J305,0)</f>
        <v>0</v>
      </c>
      <c r="BH305" s="395">
        <f>IF(N305="sníž. přenesená",J305,0)</f>
        <v>0</v>
      </c>
      <c r="BI305" s="395">
        <f>IF(N305="nulová",J305,0)</f>
        <v>0</v>
      </c>
      <c r="BJ305" s="394" t="s">
        <v>24</v>
      </c>
      <c r="BK305" s="395">
        <f>ROUND(I305*H305,2)</f>
        <v>0</v>
      </c>
      <c r="BL305" s="394" t="s">
        <v>455</v>
      </c>
      <c r="BM305" s="394" t="s">
        <v>582</v>
      </c>
    </row>
    <row r="306" spans="2:51" s="396" customFormat="1" ht="13.5">
      <c r="B306" s="303"/>
      <c r="C306" s="304"/>
      <c r="D306" s="397" t="s">
        <v>145</v>
      </c>
      <c r="E306" s="398" t="s">
        <v>5</v>
      </c>
      <c r="F306" s="399" t="s">
        <v>24</v>
      </c>
      <c r="G306" s="304"/>
      <c r="H306" s="400">
        <v>1</v>
      </c>
      <c r="I306" s="8"/>
      <c r="J306" s="304"/>
      <c r="K306" s="304"/>
      <c r="L306" s="401"/>
      <c r="M306" s="309"/>
      <c r="N306" s="402"/>
      <c r="O306" s="402"/>
      <c r="P306" s="402"/>
      <c r="Q306" s="402"/>
      <c r="R306" s="402"/>
      <c r="S306" s="402"/>
      <c r="T306" s="310"/>
      <c r="AT306" s="403" t="s">
        <v>145</v>
      </c>
      <c r="AU306" s="403" t="s">
        <v>84</v>
      </c>
      <c r="AV306" s="396" t="s">
        <v>84</v>
      </c>
      <c r="AW306" s="396" t="s">
        <v>39</v>
      </c>
      <c r="AX306" s="396" t="s">
        <v>24</v>
      </c>
      <c r="AY306" s="403" t="s">
        <v>136</v>
      </c>
    </row>
    <row r="307" spans="2:65" s="389" customFormat="1" ht="22.5" customHeight="1">
      <c r="B307" s="243"/>
      <c r="C307" s="296" t="s">
        <v>587</v>
      </c>
      <c r="D307" s="296" t="s">
        <v>139</v>
      </c>
      <c r="E307" s="297" t="s">
        <v>584</v>
      </c>
      <c r="F307" s="298" t="s">
        <v>585</v>
      </c>
      <c r="G307" s="299" t="s">
        <v>398</v>
      </c>
      <c r="H307" s="300">
        <v>1</v>
      </c>
      <c r="I307" s="7"/>
      <c r="J307" s="301">
        <f>ROUND(I307*H307,2)</f>
        <v>0</v>
      </c>
      <c r="K307" s="298" t="s">
        <v>5</v>
      </c>
      <c r="L307" s="390"/>
      <c r="M307" s="391" t="s">
        <v>5</v>
      </c>
      <c r="N307" s="392" t="s">
        <v>46</v>
      </c>
      <c r="O307" s="475"/>
      <c r="P307" s="393">
        <f>O307*H307</f>
        <v>0</v>
      </c>
      <c r="Q307" s="393">
        <v>0</v>
      </c>
      <c r="R307" s="393">
        <f>Q307*H307</f>
        <v>0</v>
      </c>
      <c r="S307" s="393">
        <v>0</v>
      </c>
      <c r="T307" s="302">
        <f>S307*H307</f>
        <v>0</v>
      </c>
      <c r="AR307" s="394" t="s">
        <v>455</v>
      </c>
      <c r="AT307" s="394" t="s">
        <v>139</v>
      </c>
      <c r="AU307" s="394" t="s">
        <v>84</v>
      </c>
      <c r="AY307" s="394" t="s">
        <v>136</v>
      </c>
      <c r="BE307" s="395">
        <f>IF(N307="základní",J307,0)</f>
        <v>0</v>
      </c>
      <c r="BF307" s="395">
        <f>IF(N307="snížená",J307,0)</f>
        <v>0</v>
      </c>
      <c r="BG307" s="395">
        <f>IF(N307="zákl. přenesená",J307,0)</f>
        <v>0</v>
      </c>
      <c r="BH307" s="395">
        <f>IF(N307="sníž. přenesená",J307,0)</f>
        <v>0</v>
      </c>
      <c r="BI307" s="395">
        <f>IF(N307="nulová",J307,0)</f>
        <v>0</v>
      </c>
      <c r="BJ307" s="394" t="s">
        <v>24</v>
      </c>
      <c r="BK307" s="395">
        <f>ROUND(I307*H307,2)</f>
        <v>0</v>
      </c>
      <c r="BL307" s="394" t="s">
        <v>455</v>
      </c>
      <c r="BM307" s="394" t="s">
        <v>586</v>
      </c>
    </row>
    <row r="308" spans="2:65" s="389" customFormat="1" ht="31.5" customHeight="1">
      <c r="B308" s="243"/>
      <c r="C308" s="296" t="s">
        <v>593</v>
      </c>
      <c r="D308" s="296" t="s">
        <v>139</v>
      </c>
      <c r="E308" s="297" t="s">
        <v>588</v>
      </c>
      <c r="F308" s="298" t="s">
        <v>589</v>
      </c>
      <c r="G308" s="299" t="s">
        <v>517</v>
      </c>
      <c r="H308" s="300">
        <v>1</v>
      </c>
      <c r="I308" s="7">
        <f>Elektro!H54</f>
        <v>0</v>
      </c>
      <c r="J308" s="301">
        <f>ROUND(I308*H308,2)</f>
        <v>0</v>
      </c>
      <c r="K308" s="298" t="s">
        <v>5</v>
      </c>
      <c r="L308" s="390"/>
      <c r="M308" s="391" t="s">
        <v>5</v>
      </c>
      <c r="N308" s="392" t="s">
        <v>46</v>
      </c>
      <c r="O308" s="475"/>
      <c r="P308" s="393">
        <f>O308*H308</f>
        <v>0</v>
      </c>
      <c r="Q308" s="393">
        <v>0</v>
      </c>
      <c r="R308" s="393">
        <f>Q308*H308</f>
        <v>0</v>
      </c>
      <c r="S308" s="393">
        <v>0</v>
      </c>
      <c r="T308" s="302">
        <f>S308*H308</f>
        <v>0</v>
      </c>
      <c r="AR308" s="394" t="s">
        <v>455</v>
      </c>
      <c r="AT308" s="394" t="s">
        <v>139</v>
      </c>
      <c r="AU308" s="394" t="s">
        <v>84</v>
      </c>
      <c r="AY308" s="394" t="s">
        <v>136</v>
      </c>
      <c r="BE308" s="395">
        <f>IF(N308="základní",J308,0)</f>
        <v>0</v>
      </c>
      <c r="BF308" s="395">
        <f>IF(N308="snížená",J308,0)</f>
        <v>0</v>
      </c>
      <c r="BG308" s="395">
        <f>IF(N308="zákl. přenesená",J308,0)</f>
        <v>0</v>
      </c>
      <c r="BH308" s="395">
        <f>IF(N308="sníž. přenesená",J308,0)</f>
        <v>0</v>
      </c>
      <c r="BI308" s="395">
        <f>IF(N308="nulová",J308,0)</f>
        <v>0</v>
      </c>
      <c r="BJ308" s="394" t="s">
        <v>24</v>
      </c>
      <c r="BK308" s="395">
        <f>ROUND(I308*H308,2)</f>
        <v>0</v>
      </c>
      <c r="BL308" s="394" t="s">
        <v>455</v>
      </c>
      <c r="BM308" s="394" t="s">
        <v>590</v>
      </c>
    </row>
    <row r="309" spans="2:63" s="453" customFormat="1" ht="29.85" customHeight="1">
      <c r="B309" s="289"/>
      <c r="C309" s="290"/>
      <c r="D309" s="384" t="s">
        <v>74</v>
      </c>
      <c r="E309" s="385" t="s">
        <v>591</v>
      </c>
      <c r="F309" s="385" t="s">
        <v>592</v>
      </c>
      <c r="G309" s="290"/>
      <c r="H309" s="290"/>
      <c r="I309" s="6"/>
      <c r="J309" s="386">
        <f>BK309</f>
        <v>0</v>
      </c>
      <c r="K309" s="290"/>
      <c r="L309" s="454"/>
      <c r="M309" s="294"/>
      <c r="N309" s="387"/>
      <c r="O309" s="387"/>
      <c r="P309" s="388">
        <f>P310</f>
        <v>0</v>
      </c>
      <c r="Q309" s="387"/>
      <c r="R309" s="388">
        <f>R310</f>
        <v>0</v>
      </c>
      <c r="S309" s="387"/>
      <c r="T309" s="295">
        <f>T310</f>
        <v>0</v>
      </c>
      <c r="AR309" s="455" t="s">
        <v>153</v>
      </c>
      <c r="AT309" s="456" t="s">
        <v>74</v>
      </c>
      <c r="AU309" s="456" t="s">
        <v>24</v>
      </c>
      <c r="AY309" s="455" t="s">
        <v>136</v>
      </c>
      <c r="BK309" s="457">
        <f>BK310</f>
        <v>0</v>
      </c>
    </row>
    <row r="310" spans="2:65" s="389" customFormat="1" ht="22.5" customHeight="1">
      <c r="B310" s="243"/>
      <c r="C310" s="296" t="s">
        <v>601</v>
      </c>
      <c r="D310" s="296" t="s">
        <v>139</v>
      </c>
      <c r="E310" s="297" t="s">
        <v>594</v>
      </c>
      <c r="F310" s="298" t="s">
        <v>595</v>
      </c>
      <c r="G310" s="299" t="s">
        <v>517</v>
      </c>
      <c r="H310" s="300">
        <v>1</v>
      </c>
      <c r="I310" s="7">
        <f>VZT!F58</f>
        <v>0</v>
      </c>
      <c r="J310" s="301">
        <f>ROUND(I310*H310,2)</f>
        <v>0</v>
      </c>
      <c r="K310" s="298" t="s">
        <v>5</v>
      </c>
      <c r="L310" s="390"/>
      <c r="M310" s="391" t="s">
        <v>5</v>
      </c>
      <c r="N310" s="392" t="s">
        <v>46</v>
      </c>
      <c r="O310" s="475"/>
      <c r="P310" s="393">
        <f>O310*H310</f>
        <v>0</v>
      </c>
      <c r="Q310" s="393">
        <v>0</v>
      </c>
      <c r="R310" s="393">
        <f>Q310*H310</f>
        <v>0</v>
      </c>
      <c r="S310" s="393">
        <v>0</v>
      </c>
      <c r="T310" s="302">
        <f>S310*H310</f>
        <v>0</v>
      </c>
      <c r="AR310" s="394" t="s">
        <v>455</v>
      </c>
      <c r="AT310" s="394" t="s">
        <v>139</v>
      </c>
      <c r="AU310" s="394" t="s">
        <v>84</v>
      </c>
      <c r="AY310" s="394" t="s">
        <v>136</v>
      </c>
      <c r="BE310" s="395">
        <f>IF(N310="základní",J310,0)</f>
        <v>0</v>
      </c>
      <c r="BF310" s="395">
        <f>IF(N310="snížená",J310,0)</f>
        <v>0</v>
      </c>
      <c r="BG310" s="395">
        <f>IF(N310="zákl. přenesená",J310,0)</f>
        <v>0</v>
      </c>
      <c r="BH310" s="395">
        <f>IF(N310="sníž. přenesená",J310,0)</f>
        <v>0</v>
      </c>
      <c r="BI310" s="395">
        <f>IF(N310="nulová",J310,0)</f>
        <v>0</v>
      </c>
      <c r="BJ310" s="394" t="s">
        <v>24</v>
      </c>
      <c r="BK310" s="395">
        <f>ROUND(I310*H310,2)</f>
        <v>0</v>
      </c>
      <c r="BL310" s="394" t="s">
        <v>455</v>
      </c>
      <c r="BM310" s="394" t="s">
        <v>596</v>
      </c>
    </row>
    <row r="311" spans="2:63" s="453" customFormat="1" ht="37.35" customHeight="1">
      <c r="B311" s="289"/>
      <c r="C311" s="290"/>
      <c r="D311" s="291" t="s">
        <v>74</v>
      </c>
      <c r="E311" s="292" t="s">
        <v>597</v>
      </c>
      <c r="F311" s="292" t="s">
        <v>598</v>
      </c>
      <c r="G311" s="290"/>
      <c r="H311" s="290"/>
      <c r="I311" s="6"/>
      <c r="J311" s="293">
        <f>BK311</f>
        <v>0</v>
      </c>
      <c r="K311" s="290"/>
      <c r="L311" s="454"/>
      <c r="M311" s="294"/>
      <c r="N311" s="387"/>
      <c r="O311" s="387"/>
      <c r="P311" s="388">
        <f>P312+P315+P319</f>
        <v>0</v>
      </c>
      <c r="Q311" s="387"/>
      <c r="R311" s="388">
        <f>R312+R315+R319</f>
        <v>0</v>
      </c>
      <c r="S311" s="387"/>
      <c r="T311" s="295">
        <f>T312+T315+T319</f>
        <v>0</v>
      </c>
      <c r="AR311" s="455" t="s">
        <v>168</v>
      </c>
      <c r="AT311" s="456" t="s">
        <v>74</v>
      </c>
      <c r="AU311" s="456" t="s">
        <v>75</v>
      </c>
      <c r="AY311" s="455" t="s">
        <v>136</v>
      </c>
      <c r="BK311" s="457">
        <f>BK312+BK315+BK319</f>
        <v>0</v>
      </c>
    </row>
    <row r="312" spans="2:63" s="453" customFormat="1" ht="19.9" customHeight="1">
      <c r="B312" s="289"/>
      <c r="C312" s="290"/>
      <c r="D312" s="384" t="s">
        <v>74</v>
      </c>
      <c r="E312" s="385" t="s">
        <v>599</v>
      </c>
      <c r="F312" s="385" t="s">
        <v>600</v>
      </c>
      <c r="G312" s="290"/>
      <c r="H312" s="290"/>
      <c r="I312" s="6"/>
      <c r="J312" s="386">
        <f>BK312</f>
        <v>0</v>
      </c>
      <c r="K312" s="290"/>
      <c r="L312" s="454"/>
      <c r="M312" s="294"/>
      <c r="N312" s="387"/>
      <c r="O312" s="387"/>
      <c r="P312" s="388">
        <f>SUM(P313:P314)</f>
        <v>0</v>
      </c>
      <c r="Q312" s="387"/>
      <c r="R312" s="388">
        <f>SUM(R313:R314)</f>
        <v>0</v>
      </c>
      <c r="S312" s="387"/>
      <c r="T312" s="295">
        <f>SUM(T313:T314)</f>
        <v>0</v>
      </c>
      <c r="AR312" s="455" t="s">
        <v>168</v>
      </c>
      <c r="AT312" s="456" t="s">
        <v>74</v>
      </c>
      <c r="AU312" s="456" t="s">
        <v>24</v>
      </c>
      <c r="AY312" s="455" t="s">
        <v>136</v>
      </c>
      <c r="BK312" s="457">
        <f>SUM(BK313:BK314)</f>
        <v>0</v>
      </c>
    </row>
    <row r="313" spans="2:65" s="389" customFormat="1" ht="22.5" customHeight="1">
      <c r="B313" s="243"/>
      <c r="C313" s="296" t="s">
        <v>607</v>
      </c>
      <c r="D313" s="296" t="s">
        <v>139</v>
      </c>
      <c r="E313" s="297" t="s">
        <v>602</v>
      </c>
      <c r="F313" s="298" t="s">
        <v>603</v>
      </c>
      <c r="G313" s="299" t="s">
        <v>604</v>
      </c>
      <c r="H313" s="300">
        <v>1</v>
      </c>
      <c r="I313" s="7"/>
      <c r="J313" s="301">
        <f>ROUND(I313*H313,2)</f>
        <v>0</v>
      </c>
      <c r="K313" s="298" t="s">
        <v>143</v>
      </c>
      <c r="L313" s="390"/>
      <c r="M313" s="391" t="s">
        <v>5</v>
      </c>
      <c r="N313" s="392" t="s">
        <v>46</v>
      </c>
      <c r="O313" s="475"/>
      <c r="P313" s="393">
        <f>O313*H313</f>
        <v>0</v>
      </c>
      <c r="Q313" s="393">
        <v>0</v>
      </c>
      <c r="R313" s="393">
        <f>Q313*H313</f>
        <v>0</v>
      </c>
      <c r="S313" s="393">
        <v>0</v>
      </c>
      <c r="T313" s="302">
        <f>S313*H313</f>
        <v>0</v>
      </c>
      <c r="AR313" s="394" t="s">
        <v>605</v>
      </c>
      <c r="AT313" s="394" t="s">
        <v>139</v>
      </c>
      <c r="AU313" s="394" t="s">
        <v>84</v>
      </c>
      <c r="AY313" s="394" t="s">
        <v>136</v>
      </c>
      <c r="BE313" s="395">
        <f>IF(N313="základní",J313,0)</f>
        <v>0</v>
      </c>
      <c r="BF313" s="395">
        <f>IF(N313="snížená",J313,0)</f>
        <v>0</v>
      </c>
      <c r="BG313" s="395">
        <f>IF(N313="zákl. přenesená",J313,0)</f>
        <v>0</v>
      </c>
      <c r="BH313" s="395">
        <f>IF(N313="sníž. přenesená",J313,0)</f>
        <v>0</v>
      </c>
      <c r="BI313" s="395">
        <f>IF(N313="nulová",J313,0)</f>
        <v>0</v>
      </c>
      <c r="BJ313" s="394" t="s">
        <v>24</v>
      </c>
      <c r="BK313" s="395">
        <f>ROUND(I313*H313,2)</f>
        <v>0</v>
      </c>
      <c r="BL313" s="394" t="s">
        <v>605</v>
      </c>
      <c r="BM313" s="394" t="s">
        <v>606</v>
      </c>
    </row>
    <row r="314" spans="2:65" s="389" customFormat="1" ht="22.5" customHeight="1">
      <c r="B314" s="243"/>
      <c r="C314" s="296" t="s">
        <v>613</v>
      </c>
      <c r="D314" s="296" t="s">
        <v>139</v>
      </c>
      <c r="E314" s="297" t="s">
        <v>608</v>
      </c>
      <c r="F314" s="298" t="s">
        <v>609</v>
      </c>
      <c r="G314" s="299" t="s">
        <v>604</v>
      </c>
      <c r="H314" s="300">
        <v>1</v>
      </c>
      <c r="I314" s="7"/>
      <c r="J314" s="301">
        <f>ROUND(I314*H314,2)</f>
        <v>0</v>
      </c>
      <c r="K314" s="298" t="s">
        <v>143</v>
      </c>
      <c r="L314" s="390"/>
      <c r="M314" s="391" t="s">
        <v>5</v>
      </c>
      <c r="N314" s="392" t="s">
        <v>46</v>
      </c>
      <c r="O314" s="475"/>
      <c r="P314" s="393">
        <f>O314*H314</f>
        <v>0</v>
      </c>
      <c r="Q314" s="393">
        <v>0</v>
      </c>
      <c r="R314" s="393">
        <f>Q314*H314</f>
        <v>0</v>
      </c>
      <c r="S314" s="393">
        <v>0</v>
      </c>
      <c r="T314" s="302">
        <f>S314*H314</f>
        <v>0</v>
      </c>
      <c r="AR314" s="394" t="s">
        <v>605</v>
      </c>
      <c r="AT314" s="394" t="s">
        <v>139</v>
      </c>
      <c r="AU314" s="394" t="s">
        <v>84</v>
      </c>
      <c r="AY314" s="394" t="s">
        <v>136</v>
      </c>
      <c r="BE314" s="395">
        <f>IF(N314="základní",J314,0)</f>
        <v>0</v>
      </c>
      <c r="BF314" s="395">
        <f>IF(N314="snížená",J314,0)</f>
        <v>0</v>
      </c>
      <c r="BG314" s="395">
        <f>IF(N314="zákl. přenesená",J314,0)</f>
        <v>0</v>
      </c>
      <c r="BH314" s="395">
        <f>IF(N314="sníž. přenesená",J314,0)</f>
        <v>0</v>
      </c>
      <c r="BI314" s="395">
        <f>IF(N314="nulová",J314,0)</f>
        <v>0</v>
      </c>
      <c r="BJ314" s="394" t="s">
        <v>24</v>
      </c>
      <c r="BK314" s="395">
        <f>ROUND(I314*H314,2)</f>
        <v>0</v>
      </c>
      <c r="BL314" s="394" t="s">
        <v>605</v>
      </c>
      <c r="BM314" s="394" t="s">
        <v>610</v>
      </c>
    </row>
    <row r="315" spans="2:63" s="453" customFormat="1" ht="29.85" customHeight="1">
      <c r="B315" s="289"/>
      <c r="C315" s="290"/>
      <c r="D315" s="384" t="s">
        <v>74</v>
      </c>
      <c r="E315" s="385" t="s">
        <v>611</v>
      </c>
      <c r="F315" s="385" t="s">
        <v>612</v>
      </c>
      <c r="G315" s="290"/>
      <c r="H315" s="290"/>
      <c r="I315" s="6"/>
      <c r="J315" s="386">
        <f>BK315</f>
        <v>0</v>
      </c>
      <c r="K315" s="290"/>
      <c r="L315" s="454"/>
      <c r="M315" s="294"/>
      <c r="N315" s="387"/>
      <c r="O315" s="387"/>
      <c r="P315" s="388">
        <f>SUM(P316:P318)</f>
        <v>0</v>
      </c>
      <c r="Q315" s="387"/>
      <c r="R315" s="388">
        <f>SUM(R316:R318)</f>
        <v>0</v>
      </c>
      <c r="S315" s="387"/>
      <c r="T315" s="295">
        <f>SUM(T316:T318)</f>
        <v>0</v>
      </c>
      <c r="AR315" s="455" t="s">
        <v>168</v>
      </c>
      <c r="AT315" s="456" t="s">
        <v>74</v>
      </c>
      <c r="AU315" s="456" t="s">
        <v>24</v>
      </c>
      <c r="AY315" s="455" t="s">
        <v>136</v>
      </c>
      <c r="BK315" s="457">
        <f>SUM(BK316:BK318)</f>
        <v>0</v>
      </c>
    </row>
    <row r="316" spans="2:65" s="389" customFormat="1" ht="22.5" customHeight="1">
      <c r="B316" s="243"/>
      <c r="C316" s="296" t="s">
        <v>617</v>
      </c>
      <c r="D316" s="296" t="s">
        <v>139</v>
      </c>
      <c r="E316" s="297" t="s">
        <v>614</v>
      </c>
      <c r="F316" s="298" t="s">
        <v>615</v>
      </c>
      <c r="G316" s="299" t="s">
        <v>604</v>
      </c>
      <c r="H316" s="300">
        <v>1</v>
      </c>
      <c r="I316" s="7"/>
      <c r="J316" s="301">
        <f>ROUND(I316*H316,2)</f>
        <v>0</v>
      </c>
      <c r="K316" s="298" t="s">
        <v>143</v>
      </c>
      <c r="L316" s="390"/>
      <c r="M316" s="391" t="s">
        <v>5</v>
      </c>
      <c r="N316" s="392" t="s">
        <v>46</v>
      </c>
      <c r="O316" s="475"/>
      <c r="P316" s="393">
        <f>O316*H316</f>
        <v>0</v>
      </c>
      <c r="Q316" s="393">
        <v>0</v>
      </c>
      <c r="R316" s="393">
        <f>Q316*H316</f>
        <v>0</v>
      </c>
      <c r="S316" s="393">
        <v>0</v>
      </c>
      <c r="T316" s="302">
        <f>S316*H316</f>
        <v>0</v>
      </c>
      <c r="AR316" s="394" t="s">
        <v>605</v>
      </c>
      <c r="AT316" s="394" t="s">
        <v>139</v>
      </c>
      <c r="AU316" s="394" t="s">
        <v>84</v>
      </c>
      <c r="AY316" s="394" t="s">
        <v>136</v>
      </c>
      <c r="BE316" s="395">
        <f>IF(N316="základní",J316,0)</f>
        <v>0</v>
      </c>
      <c r="BF316" s="395">
        <f>IF(N316="snížená",J316,0)</f>
        <v>0</v>
      </c>
      <c r="BG316" s="395">
        <f>IF(N316="zákl. přenesená",J316,0)</f>
        <v>0</v>
      </c>
      <c r="BH316" s="395">
        <f>IF(N316="sníž. přenesená",J316,0)</f>
        <v>0</v>
      </c>
      <c r="BI316" s="395">
        <f>IF(N316="nulová",J316,0)</f>
        <v>0</v>
      </c>
      <c r="BJ316" s="394" t="s">
        <v>24</v>
      </c>
      <c r="BK316" s="395">
        <f>ROUND(I316*H316,2)</f>
        <v>0</v>
      </c>
      <c r="BL316" s="394" t="s">
        <v>605</v>
      </c>
      <c r="BM316" s="394" t="s">
        <v>616</v>
      </c>
    </row>
    <row r="317" spans="2:65" s="389" customFormat="1" ht="22.5" customHeight="1">
      <c r="B317" s="243"/>
      <c r="C317" s="296" t="s">
        <v>621</v>
      </c>
      <c r="D317" s="296" t="s">
        <v>139</v>
      </c>
      <c r="E317" s="297" t="s">
        <v>618</v>
      </c>
      <c r="F317" s="298" t="s">
        <v>619</v>
      </c>
      <c r="G317" s="299" t="s">
        <v>604</v>
      </c>
      <c r="H317" s="300">
        <v>1</v>
      </c>
      <c r="I317" s="7"/>
      <c r="J317" s="301">
        <f>ROUND(I317*H317,2)</f>
        <v>0</v>
      </c>
      <c r="K317" s="298" t="s">
        <v>143</v>
      </c>
      <c r="L317" s="390"/>
      <c r="M317" s="391" t="s">
        <v>5</v>
      </c>
      <c r="N317" s="392" t="s">
        <v>46</v>
      </c>
      <c r="O317" s="475"/>
      <c r="P317" s="393">
        <f>O317*H317</f>
        <v>0</v>
      </c>
      <c r="Q317" s="393">
        <v>0</v>
      </c>
      <c r="R317" s="393">
        <f>Q317*H317</f>
        <v>0</v>
      </c>
      <c r="S317" s="393">
        <v>0</v>
      </c>
      <c r="T317" s="302">
        <f>S317*H317</f>
        <v>0</v>
      </c>
      <c r="AR317" s="394" t="s">
        <v>605</v>
      </c>
      <c r="AT317" s="394" t="s">
        <v>139</v>
      </c>
      <c r="AU317" s="394" t="s">
        <v>84</v>
      </c>
      <c r="AY317" s="394" t="s">
        <v>136</v>
      </c>
      <c r="BE317" s="395">
        <f>IF(N317="základní",J317,0)</f>
        <v>0</v>
      </c>
      <c r="BF317" s="395">
        <f>IF(N317="snížená",J317,0)</f>
        <v>0</v>
      </c>
      <c r="BG317" s="395">
        <f>IF(N317="zákl. přenesená",J317,0)</f>
        <v>0</v>
      </c>
      <c r="BH317" s="395">
        <f>IF(N317="sníž. přenesená",J317,0)</f>
        <v>0</v>
      </c>
      <c r="BI317" s="395">
        <f>IF(N317="nulová",J317,0)</f>
        <v>0</v>
      </c>
      <c r="BJ317" s="394" t="s">
        <v>24</v>
      </c>
      <c r="BK317" s="395">
        <f>ROUND(I317*H317,2)</f>
        <v>0</v>
      </c>
      <c r="BL317" s="394" t="s">
        <v>605</v>
      </c>
      <c r="BM317" s="394" t="s">
        <v>620</v>
      </c>
    </row>
    <row r="318" spans="2:65" s="389" customFormat="1" ht="22.5" customHeight="1">
      <c r="B318" s="243"/>
      <c r="C318" s="296" t="s">
        <v>30</v>
      </c>
      <c r="D318" s="296" t="s">
        <v>139</v>
      </c>
      <c r="E318" s="297" t="s">
        <v>622</v>
      </c>
      <c r="F318" s="298" t="s">
        <v>623</v>
      </c>
      <c r="G318" s="299" t="s">
        <v>624</v>
      </c>
      <c r="H318" s="300">
        <v>1</v>
      </c>
      <c r="I318" s="7"/>
      <c r="J318" s="301">
        <f>ROUND(I318*H318,2)</f>
        <v>0</v>
      </c>
      <c r="K318" s="298" t="s">
        <v>143</v>
      </c>
      <c r="L318" s="390"/>
      <c r="M318" s="391" t="s">
        <v>5</v>
      </c>
      <c r="N318" s="392" t="s">
        <v>46</v>
      </c>
      <c r="O318" s="475"/>
      <c r="P318" s="393">
        <f>O318*H318</f>
        <v>0</v>
      </c>
      <c r="Q318" s="393">
        <v>0</v>
      </c>
      <c r="R318" s="393">
        <f>Q318*H318</f>
        <v>0</v>
      </c>
      <c r="S318" s="393">
        <v>0</v>
      </c>
      <c r="T318" s="302">
        <f>S318*H318</f>
        <v>0</v>
      </c>
      <c r="AR318" s="394" t="s">
        <v>605</v>
      </c>
      <c r="AT318" s="394" t="s">
        <v>139</v>
      </c>
      <c r="AU318" s="394" t="s">
        <v>84</v>
      </c>
      <c r="AY318" s="394" t="s">
        <v>136</v>
      </c>
      <c r="BE318" s="395">
        <f>IF(N318="základní",J318,0)</f>
        <v>0</v>
      </c>
      <c r="BF318" s="395">
        <f>IF(N318="snížená",J318,0)</f>
        <v>0</v>
      </c>
      <c r="BG318" s="395">
        <f>IF(N318="zákl. přenesená",J318,0)</f>
        <v>0</v>
      </c>
      <c r="BH318" s="395">
        <f>IF(N318="sníž. přenesená",J318,0)</f>
        <v>0</v>
      </c>
      <c r="BI318" s="395">
        <f>IF(N318="nulová",J318,0)</f>
        <v>0</v>
      </c>
      <c r="BJ318" s="394" t="s">
        <v>24</v>
      </c>
      <c r="BK318" s="395">
        <f>ROUND(I318*H318,2)</f>
        <v>0</v>
      </c>
      <c r="BL318" s="394" t="s">
        <v>605</v>
      </c>
      <c r="BM318" s="394" t="s">
        <v>625</v>
      </c>
    </row>
    <row r="319" spans="2:63" s="453" customFormat="1" ht="29.85" customHeight="1">
      <c r="B319" s="289"/>
      <c r="C319" s="290"/>
      <c r="D319" s="384" t="s">
        <v>74</v>
      </c>
      <c r="E319" s="385" t="s">
        <v>626</v>
      </c>
      <c r="F319" s="385" t="s">
        <v>627</v>
      </c>
      <c r="G319" s="290"/>
      <c r="H319" s="290"/>
      <c r="I319" s="6"/>
      <c r="J319" s="386">
        <f>BK319</f>
        <v>0</v>
      </c>
      <c r="K319" s="290"/>
      <c r="L319" s="454"/>
      <c r="M319" s="294"/>
      <c r="N319" s="387"/>
      <c r="O319" s="387"/>
      <c r="P319" s="388">
        <f>P320</f>
        <v>0</v>
      </c>
      <c r="Q319" s="387"/>
      <c r="R319" s="388">
        <f>R320</f>
        <v>0</v>
      </c>
      <c r="S319" s="387"/>
      <c r="T319" s="295">
        <f>T320</f>
        <v>0</v>
      </c>
      <c r="AR319" s="455" t="s">
        <v>168</v>
      </c>
      <c r="AT319" s="456" t="s">
        <v>74</v>
      </c>
      <c r="AU319" s="456" t="s">
        <v>24</v>
      </c>
      <c r="AY319" s="455" t="s">
        <v>136</v>
      </c>
      <c r="BK319" s="457">
        <f>BK320</f>
        <v>0</v>
      </c>
    </row>
    <row r="320" spans="2:65" s="389" customFormat="1" ht="22.5" customHeight="1">
      <c r="B320" s="243"/>
      <c r="C320" s="296" t="s">
        <v>395</v>
      </c>
      <c r="D320" s="296" t="s">
        <v>139</v>
      </c>
      <c r="E320" s="297" t="s">
        <v>628</v>
      </c>
      <c r="F320" s="298" t="s">
        <v>629</v>
      </c>
      <c r="G320" s="299" t="s">
        <v>604</v>
      </c>
      <c r="H320" s="300">
        <v>1</v>
      </c>
      <c r="I320" s="7"/>
      <c r="J320" s="301">
        <f>ROUND(I320*H320,2)</f>
        <v>0</v>
      </c>
      <c r="K320" s="298" t="s">
        <v>143</v>
      </c>
      <c r="L320" s="390"/>
      <c r="M320" s="391" t="s">
        <v>5</v>
      </c>
      <c r="N320" s="323" t="s">
        <v>46</v>
      </c>
      <c r="O320" s="324"/>
      <c r="P320" s="325">
        <f>O320*H320</f>
        <v>0</v>
      </c>
      <c r="Q320" s="325">
        <v>0</v>
      </c>
      <c r="R320" s="325">
        <f>Q320*H320</f>
        <v>0</v>
      </c>
      <c r="S320" s="325">
        <v>0</v>
      </c>
      <c r="T320" s="326">
        <f>S320*H320</f>
        <v>0</v>
      </c>
      <c r="AR320" s="394" t="s">
        <v>605</v>
      </c>
      <c r="AT320" s="394" t="s">
        <v>139</v>
      </c>
      <c r="AU320" s="394" t="s">
        <v>84</v>
      </c>
      <c r="AY320" s="394" t="s">
        <v>136</v>
      </c>
      <c r="BE320" s="395">
        <f>IF(N320="základní",J320,0)</f>
        <v>0</v>
      </c>
      <c r="BF320" s="395">
        <f>IF(N320="snížená",J320,0)</f>
        <v>0</v>
      </c>
      <c r="BG320" s="395">
        <f>IF(N320="zákl. přenesená",J320,0)</f>
        <v>0</v>
      </c>
      <c r="BH320" s="395">
        <f>IF(N320="sníž. přenesená",J320,0)</f>
        <v>0</v>
      </c>
      <c r="BI320" s="395">
        <f>IF(N320="nulová",J320,0)</f>
        <v>0</v>
      </c>
      <c r="BJ320" s="394" t="s">
        <v>24</v>
      </c>
      <c r="BK320" s="395">
        <f>ROUND(I320*H320,2)</f>
        <v>0</v>
      </c>
      <c r="BL320" s="394" t="s">
        <v>605</v>
      </c>
      <c r="BM320" s="394" t="s">
        <v>630</v>
      </c>
    </row>
    <row r="321" spans="2:12" s="389" customFormat="1" ht="6.95" customHeight="1">
      <c r="B321" s="258"/>
      <c r="C321" s="259"/>
      <c r="D321" s="259"/>
      <c r="E321" s="259"/>
      <c r="F321" s="259"/>
      <c r="G321" s="259"/>
      <c r="H321" s="259"/>
      <c r="I321" s="432"/>
      <c r="J321" s="259"/>
      <c r="K321" s="259"/>
      <c r="L321" s="390"/>
    </row>
  </sheetData>
  <sheetProtection algorithmName="SHA-512" hashValue="FVWMVZ2Lcm5DEPWG0XVYaOIStntQmcSZzBi01mb0qRgzdmcY6nq3/XIBzbganbGO9HZ9lDVFyqw1PgdBKNRKkg==" saltValue="o7y/yKLbTRs+AtNg4gPGwA==" spinCount="100000" sheet="1" objects="1" scenarios="1"/>
  <autoFilter ref="C97:K305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zoomScaleSheetLayoutView="100" workbookViewId="0" topLeftCell="A22">
      <selection activeCell="C41" sqref="C41"/>
    </sheetView>
  </sheetViews>
  <sheetFormatPr defaultColWidth="9.33203125" defaultRowHeight="13.5"/>
  <cols>
    <col min="1" max="1" width="5.16015625" style="90" customWidth="1"/>
    <col min="2" max="2" width="13.66015625" style="90" customWidth="1"/>
    <col min="3" max="3" width="68.33203125" style="90" customWidth="1"/>
    <col min="4" max="4" width="5.5" style="90" customWidth="1"/>
    <col min="5" max="5" width="11.33203125" style="90" customWidth="1"/>
    <col min="6" max="6" width="10" style="90" customWidth="1"/>
    <col min="7" max="7" width="15.5" style="90" customWidth="1"/>
    <col min="8" max="254" width="10.66015625" style="90" customWidth="1"/>
    <col min="255" max="16384" width="9.33203125" style="90" customWidth="1"/>
  </cols>
  <sheetData>
    <row r="2" spans="1:7" ht="12.75" customHeight="1">
      <c r="A2" s="113" t="s">
        <v>850</v>
      </c>
      <c r="B2" s="112"/>
      <c r="C2" s="112"/>
      <c r="D2" s="112"/>
      <c r="E2" s="112"/>
      <c r="F2" s="112"/>
      <c r="G2" s="105"/>
    </row>
    <row r="3" spans="1:7" ht="12.75" customHeight="1">
      <c r="A3" s="113" t="s">
        <v>849</v>
      </c>
      <c r="B3" s="112"/>
      <c r="C3" s="113"/>
      <c r="D3" s="112"/>
      <c r="E3" s="112"/>
      <c r="F3" s="112"/>
      <c r="G3" s="105"/>
    </row>
    <row r="4" spans="1:7" ht="15" customHeight="1">
      <c r="A4" s="113" t="s">
        <v>848</v>
      </c>
      <c r="B4" s="112"/>
      <c r="C4" s="112"/>
      <c r="D4" s="112"/>
      <c r="E4" s="112"/>
      <c r="F4" s="112"/>
      <c r="G4" s="105"/>
    </row>
    <row r="5" spans="1:7" ht="12.75" customHeight="1">
      <c r="A5" s="112"/>
      <c r="B5" s="112"/>
      <c r="C5" s="112"/>
      <c r="D5" s="112"/>
      <c r="E5" s="112"/>
      <c r="F5" s="112"/>
      <c r="G5" s="105"/>
    </row>
    <row r="6" spans="1:7" ht="9" customHeight="1">
      <c r="A6" s="112"/>
      <c r="B6" s="112"/>
      <c r="C6" s="112"/>
      <c r="D6" s="112"/>
      <c r="E6" s="112"/>
      <c r="F6" s="112"/>
      <c r="G6" s="105"/>
    </row>
    <row r="7" spans="1:7" ht="18.75" customHeight="1">
      <c r="A7" s="111" t="s">
        <v>847</v>
      </c>
      <c r="B7" s="110" t="s">
        <v>664</v>
      </c>
      <c r="C7" s="110" t="s">
        <v>122</v>
      </c>
      <c r="D7" s="110" t="s">
        <v>123</v>
      </c>
      <c r="E7" s="110" t="s">
        <v>846</v>
      </c>
      <c r="F7" s="110" t="s">
        <v>845</v>
      </c>
      <c r="G7" s="109" t="s">
        <v>764</v>
      </c>
    </row>
    <row r="8" spans="1:7" ht="9" customHeight="1">
      <c r="A8" s="108">
        <v>1</v>
      </c>
      <c r="B8" s="107">
        <v>3</v>
      </c>
      <c r="C8" s="107">
        <v>4</v>
      </c>
      <c r="D8" s="107">
        <v>5</v>
      </c>
      <c r="E8" s="107">
        <v>6</v>
      </c>
      <c r="F8" s="107">
        <v>7</v>
      </c>
      <c r="G8" s="106">
        <v>8</v>
      </c>
    </row>
    <row r="9" spans="1:7" ht="6" customHeight="1">
      <c r="A9" s="105"/>
      <c r="B9" s="105"/>
      <c r="C9" s="105"/>
      <c r="D9" s="105"/>
      <c r="E9" s="105"/>
      <c r="F9" s="105"/>
      <c r="G9" s="105"/>
    </row>
    <row r="10" spans="1:7" ht="15" customHeight="1">
      <c r="A10" s="104">
        <v>0</v>
      </c>
      <c r="B10" s="102" t="s">
        <v>393</v>
      </c>
      <c r="C10" s="103" t="s">
        <v>844</v>
      </c>
      <c r="D10" s="102"/>
      <c r="E10" s="101"/>
      <c r="F10" s="372"/>
      <c r="G10" s="100"/>
    </row>
    <row r="11" ht="15" customHeight="1">
      <c r="F11" s="373"/>
    </row>
    <row r="12" spans="1:7" ht="15" customHeight="1">
      <c r="A12" s="98">
        <v>1</v>
      </c>
      <c r="B12" s="97" t="s">
        <v>843</v>
      </c>
      <c r="C12" s="97" t="s">
        <v>842</v>
      </c>
      <c r="D12" s="97" t="s">
        <v>142</v>
      </c>
      <c r="E12" s="90">
        <v>4</v>
      </c>
      <c r="F12" s="373"/>
      <c r="G12" s="90">
        <f>E12*F12</f>
        <v>0</v>
      </c>
    </row>
    <row r="13" spans="1:6" ht="15" customHeight="1">
      <c r="A13" s="98"/>
      <c r="B13" s="97"/>
      <c r="C13" s="97" t="s">
        <v>841</v>
      </c>
      <c r="D13" s="97"/>
      <c r="F13" s="373"/>
    </row>
    <row r="14" spans="1:6" ht="15" customHeight="1">
      <c r="A14" s="98"/>
      <c r="B14" s="97"/>
      <c r="C14" s="97"/>
      <c r="D14" s="97"/>
      <c r="F14" s="373"/>
    </row>
    <row r="15" spans="1:7" ht="15" customHeight="1">
      <c r="A15" s="98">
        <v>2</v>
      </c>
      <c r="B15" s="97" t="s">
        <v>840</v>
      </c>
      <c r="C15" s="97" t="s">
        <v>839</v>
      </c>
      <c r="D15" s="97" t="s">
        <v>151</v>
      </c>
      <c r="E15" s="90">
        <v>0.25</v>
      </c>
      <c r="F15" s="373"/>
      <c r="G15" s="90">
        <f>E15*F15</f>
        <v>0</v>
      </c>
    </row>
    <row r="16" spans="1:6" ht="15" customHeight="1">
      <c r="A16" s="98"/>
      <c r="B16" s="97"/>
      <c r="C16" s="97"/>
      <c r="D16" s="97"/>
      <c r="F16" s="373"/>
    </row>
    <row r="17" spans="1:7" ht="15" customHeight="1">
      <c r="A17" s="98">
        <v>3</v>
      </c>
      <c r="B17" s="97" t="s">
        <v>838</v>
      </c>
      <c r="C17" s="97" t="s">
        <v>837</v>
      </c>
      <c r="D17" s="97" t="s">
        <v>151</v>
      </c>
      <c r="E17" s="90">
        <v>0.25</v>
      </c>
      <c r="F17" s="373"/>
      <c r="G17" s="90">
        <f>E17*F17</f>
        <v>0</v>
      </c>
    </row>
    <row r="18" spans="1:6" ht="15" customHeight="1">
      <c r="A18" s="98"/>
      <c r="B18" s="97"/>
      <c r="C18" s="97"/>
      <c r="D18" s="97"/>
      <c r="F18" s="373"/>
    </row>
    <row r="19" spans="1:7" ht="15" customHeight="1">
      <c r="A19" s="98">
        <v>4</v>
      </c>
      <c r="B19" s="90" t="s">
        <v>836</v>
      </c>
      <c r="C19" s="90" t="s">
        <v>835</v>
      </c>
      <c r="D19" s="90" t="s">
        <v>142</v>
      </c>
      <c r="E19" s="90">
        <v>6</v>
      </c>
      <c r="F19" s="373"/>
      <c r="G19" s="90">
        <f>E19*F19</f>
        <v>0</v>
      </c>
    </row>
    <row r="20" spans="1:6" ht="15" customHeight="1">
      <c r="A20" s="98"/>
      <c r="F20" s="373"/>
    </row>
    <row r="21" spans="1:7" ht="15" customHeight="1">
      <c r="A21" s="98">
        <v>5</v>
      </c>
      <c r="B21" s="90" t="s">
        <v>819</v>
      </c>
      <c r="C21" s="97" t="s">
        <v>834</v>
      </c>
      <c r="D21" s="90" t="s">
        <v>142</v>
      </c>
      <c r="E21" s="90">
        <v>7</v>
      </c>
      <c r="F21" s="373"/>
      <c r="G21" s="90">
        <f>E21*F21</f>
        <v>0</v>
      </c>
    </row>
    <row r="22" spans="1:6" ht="15" customHeight="1">
      <c r="A22" s="98"/>
      <c r="B22" s="97"/>
      <c r="C22" s="97"/>
      <c r="D22" s="97"/>
      <c r="F22" s="373"/>
    </row>
    <row r="23" spans="1:7" ht="15" customHeight="1">
      <c r="A23" s="98">
        <v>6</v>
      </c>
      <c r="B23" s="90" t="s">
        <v>819</v>
      </c>
      <c r="C23" s="97" t="s">
        <v>833</v>
      </c>
      <c r="D23" s="90" t="s">
        <v>142</v>
      </c>
      <c r="E23" s="90">
        <v>1</v>
      </c>
      <c r="F23" s="373"/>
      <c r="G23" s="90">
        <f>E23*F23</f>
        <v>0</v>
      </c>
    </row>
    <row r="24" spans="1:6" ht="15" customHeight="1">
      <c r="A24" s="98"/>
      <c r="C24" s="97" t="s">
        <v>832</v>
      </c>
      <c r="F24" s="373"/>
    </row>
    <row r="25" spans="1:6" ht="15" customHeight="1">
      <c r="A25" s="98"/>
      <c r="B25" s="97"/>
      <c r="C25" s="97"/>
      <c r="D25" s="97"/>
      <c r="F25" s="373"/>
    </row>
    <row r="26" spans="1:7" ht="12.75" customHeight="1">
      <c r="A26" s="99">
        <v>7</v>
      </c>
      <c r="B26" s="97" t="s">
        <v>831</v>
      </c>
      <c r="C26" s="97" t="s">
        <v>830</v>
      </c>
      <c r="D26" s="97" t="s">
        <v>517</v>
      </c>
      <c r="E26" s="90">
        <v>1</v>
      </c>
      <c r="F26" s="373"/>
      <c r="G26" s="90">
        <f>E26*F26</f>
        <v>0</v>
      </c>
    </row>
    <row r="27" spans="1:6" ht="12.75" customHeight="1">
      <c r="A27" s="99"/>
      <c r="C27" s="97"/>
      <c r="F27" s="373"/>
    </row>
    <row r="28" spans="1:7" ht="12.75" customHeight="1">
      <c r="A28" s="98">
        <v>8</v>
      </c>
      <c r="B28" s="97" t="s">
        <v>829</v>
      </c>
      <c r="C28" s="97" t="s">
        <v>828</v>
      </c>
      <c r="D28" s="90" t="s">
        <v>517</v>
      </c>
      <c r="E28" s="90">
        <v>1</v>
      </c>
      <c r="F28" s="373"/>
      <c r="G28" s="90">
        <f>E28*F28</f>
        <v>0</v>
      </c>
    </row>
    <row r="29" spans="1:6" ht="12.75" customHeight="1">
      <c r="A29" s="98"/>
      <c r="B29" s="97"/>
      <c r="C29" s="97"/>
      <c r="F29" s="373"/>
    </row>
    <row r="30" spans="1:7" ht="12.75" customHeight="1">
      <c r="A30" s="99">
        <v>9</v>
      </c>
      <c r="B30" s="97" t="s">
        <v>827</v>
      </c>
      <c r="C30" s="97" t="s">
        <v>826</v>
      </c>
      <c r="D30" s="97" t="s">
        <v>517</v>
      </c>
      <c r="E30" s="90">
        <v>1</v>
      </c>
      <c r="F30" s="373"/>
      <c r="G30" s="90">
        <f>E30*F30</f>
        <v>0</v>
      </c>
    </row>
    <row r="31" spans="1:6" ht="12.75" customHeight="1">
      <c r="A31" s="98"/>
      <c r="B31" s="97"/>
      <c r="C31" s="97"/>
      <c r="F31" s="373"/>
    </row>
    <row r="32" spans="1:7" ht="12.75" customHeight="1">
      <c r="A32" s="99">
        <v>10</v>
      </c>
      <c r="B32" s="97" t="s">
        <v>819</v>
      </c>
      <c r="C32" s="97" t="s">
        <v>825</v>
      </c>
      <c r="D32" s="97" t="s">
        <v>517</v>
      </c>
      <c r="E32" s="90">
        <v>1</v>
      </c>
      <c r="F32" s="373"/>
      <c r="G32" s="90">
        <f>E32*F32</f>
        <v>0</v>
      </c>
    </row>
    <row r="33" spans="1:6" ht="12.75" customHeight="1">
      <c r="A33" s="99"/>
      <c r="B33" s="97"/>
      <c r="C33" s="97" t="s">
        <v>824</v>
      </c>
      <c r="D33" s="97"/>
      <c r="F33" s="373"/>
    </row>
    <row r="34" spans="1:6" ht="12.75" customHeight="1">
      <c r="A34" s="99"/>
      <c r="B34" s="97"/>
      <c r="C34" s="97"/>
      <c r="D34" s="97"/>
      <c r="F34" s="373"/>
    </row>
    <row r="35" spans="1:7" ht="12.75" customHeight="1">
      <c r="A35" s="98">
        <v>11</v>
      </c>
      <c r="B35" s="90" t="s">
        <v>816</v>
      </c>
      <c r="C35" s="97" t="s">
        <v>823</v>
      </c>
      <c r="D35" s="90" t="s">
        <v>398</v>
      </c>
      <c r="E35" s="90">
        <v>1</v>
      </c>
      <c r="F35" s="373"/>
      <c r="G35" s="90">
        <f>E35*F35</f>
        <v>0</v>
      </c>
    </row>
    <row r="36" spans="1:6" ht="12.75" customHeight="1">
      <c r="A36" s="98"/>
      <c r="F36" s="373"/>
    </row>
    <row r="37" spans="1:7" ht="12.75" customHeight="1">
      <c r="A37" s="98">
        <v>12</v>
      </c>
      <c r="B37" s="90" t="s">
        <v>819</v>
      </c>
      <c r="C37" s="97" t="s">
        <v>822</v>
      </c>
      <c r="D37" s="97" t="s">
        <v>517</v>
      </c>
      <c r="E37" s="90">
        <v>2</v>
      </c>
      <c r="F37" s="373"/>
      <c r="G37" s="90">
        <f>E37*F37</f>
        <v>0</v>
      </c>
    </row>
    <row r="38" spans="1:6" ht="12.75" customHeight="1">
      <c r="A38" s="98"/>
      <c r="C38" s="97" t="s">
        <v>817</v>
      </c>
      <c r="F38" s="373"/>
    </row>
    <row r="39" spans="1:6" ht="13.5">
      <c r="A39" s="98"/>
      <c r="C39" s="97"/>
      <c r="F39" s="373"/>
    </row>
    <row r="40" spans="1:7" ht="13.5">
      <c r="A40" s="98">
        <v>13</v>
      </c>
      <c r="B40" s="90" t="s">
        <v>819</v>
      </c>
      <c r="C40" s="97" t="s">
        <v>821</v>
      </c>
      <c r="D40" s="97" t="s">
        <v>517</v>
      </c>
      <c r="E40" s="90">
        <v>1</v>
      </c>
      <c r="F40" s="373"/>
      <c r="G40" s="90">
        <f>E40*F40</f>
        <v>0</v>
      </c>
    </row>
    <row r="41" spans="1:6" ht="13.5">
      <c r="A41" s="98"/>
      <c r="C41" s="97" t="s">
        <v>820</v>
      </c>
      <c r="F41" s="373"/>
    </row>
    <row r="42" spans="1:6" ht="13.5">
      <c r="A42" s="98"/>
      <c r="C42" s="97"/>
      <c r="F42" s="373"/>
    </row>
    <row r="43" spans="1:7" ht="13.5">
      <c r="A43" s="98">
        <v>14</v>
      </c>
      <c r="B43" s="90" t="s">
        <v>819</v>
      </c>
      <c r="C43" s="97" t="s">
        <v>818</v>
      </c>
      <c r="D43" s="97" t="s">
        <v>517</v>
      </c>
      <c r="E43" s="90">
        <v>5</v>
      </c>
      <c r="F43" s="373"/>
      <c r="G43" s="90">
        <f>E43*F43</f>
        <v>0</v>
      </c>
    </row>
    <row r="44" spans="1:6" ht="13.5">
      <c r="A44" s="98"/>
      <c r="C44" s="97" t="s">
        <v>817</v>
      </c>
      <c r="F44" s="373"/>
    </row>
    <row r="45" spans="1:6" ht="12.75" customHeight="1">
      <c r="A45" s="98"/>
      <c r="C45" s="97"/>
      <c r="F45" s="373"/>
    </row>
    <row r="46" spans="1:7" ht="12.6" customHeight="1">
      <c r="A46" s="98">
        <v>15</v>
      </c>
      <c r="B46" s="97" t="s">
        <v>816</v>
      </c>
      <c r="C46" s="97" t="s">
        <v>815</v>
      </c>
      <c r="D46" s="97" t="s">
        <v>398</v>
      </c>
      <c r="E46" s="90">
        <v>1</v>
      </c>
      <c r="F46" s="373"/>
      <c r="G46" s="90">
        <f>E46*F46</f>
        <v>0</v>
      </c>
    </row>
    <row r="47" spans="1:7" ht="12.6" customHeight="1">
      <c r="A47" s="96"/>
      <c r="B47" s="95"/>
      <c r="C47" s="94"/>
      <c r="D47" s="93"/>
      <c r="E47" s="92"/>
      <c r="F47" s="91"/>
      <c r="G47" s="91"/>
    </row>
    <row r="48" spans="1:7" ht="12.6" customHeight="1">
      <c r="A48" s="93">
        <v>0</v>
      </c>
      <c r="B48" s="93">
        <v>721</v>
      </c>
      <c r="C48" s="94" t="s">
        <v>814</v>
      </c>
      <c r="D48" s="93"/>
      <c r="E48" s="92"/>
      <c r="F48" s="91"/>
      <c r="G48" s="91">
        <f>SUM(G12:G47)</f>
        <v>0</v>
      </c>
    </row>
    <row r="49" spans="1:7" ht="12.6" customHeight="1">
      <c r="A49" s="96"/>
      <c r="B49" s="95"/>
      <c r="C49" s="94"/>
      <c r="D49" s="93"/>
      <c r="E49" s="92"/>
      <c r="F49" s="91"/>
      <c r="G49" s="91"/>
    </row>
    <row r="52" spans="3:5" ht="13.5">
      <c r="C52" s="213" t="s">
        <v>985</v>
      </c>
      <c r="D52" s="218"/>
      <c r="E52" s="218"/>
    </row>
    <row r="55" ht="13.5">
      <c r="C55" s="219" t="s">
        <v>1032</v>
      </c>
    </row>
  </sheetData>
  <sheetProtection algorithmName="SHA-512" hashValue="3ZHGZvJKktMvePcxiJwyPR011r2URwQFDWR3fQaFvSpVEh7klN6S692YEqL2vVS5uaEzfGalkv5MlQWYM34HFA==" saltValue="50m5yXqOfB57uTXGn/rPNw==" spinCount="100000" sheet="1" objects="1" scenarios="1"/>
  <printOptions/>
  <pageMargins left="0.7874015748031495" right="0.7874015748031495" top="0.7874015748031495" bottom="0.7874015748031495" header="0.5" footer="0.5"/>
  <pageSetup horizontalDpi="600" verticalDpi="600" orientation="portrait" scale="71" r:id="rId1"/>
  <headerFooter alignWithMargins="0">
    <oddHeader>&amp;LStudio INDEL a.r., HK
Nerudova 887/26 - MAIL: indel@volny.cz
&amp;CORIENTAČNÍ  PROPOČET</oddHeader>
    <oddFooter>&amp;C&amp;"Arial CE,obyčejné"&amp;7  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 topLeftCell="A26">
      <selection activeCell="D42" sqref="D42"/>
    </sheetView>
  </sheetViews>
  <sheetFormatPr defaultColWidth="10.66015625" defaultRowHeight="13.5"/>
  <cols>
    <col min="1" max="1" width="5.16015625" style="114" customWidth="1"/>
    <col min="2" max="2" width="5.33203125" style="114" customWidth="1"/>
    <col min="3" max="3" width="10.33203125" style="114" customWidth="1"/>
    <col min="4" max="4" width="53.16015625" style="114" customWidth="1"/>
    <col min="5" max="5" width="5.5" style="114" customWidth="1"/>
    <col min="6" max="6" width="14.16015625" style="114" customWidth="1"/>
    <col min="7" max="7" width="13" style="114" customWidth="1"/>
    <col min="8" max="8" width="19.83203125" style="114" customWidth="1"/>
    <col min="9" max="252" width="10.66015625" style="114" customWidth="1"/>
    <col min="253" max="16384" width="10.66015625" style="114" customWidth="1"/>
  </cols>
  <sheetData>
    <row r="1" spans="1:8" ht="27" customHeight="1">
      <c r="A1" s="180" t="s">
        <v>936</v>
      </c>
      <c r="B1" s="167"/>
      <c r="C1" s="167"/>
      <c r="D1" s="167"/>
      <c r="E1" s="179"/>
      <c r="F1" s="167"/>
      <c r="G1" s="167"/>
      <c r="H1" s="167"/>
    </row>
    <row r="2" spans="1:8" ht="12.75" customHeight="1">
      <c r="A2" s="178" t="s">
        <v>935</v>
      </c>
      <c r="B2" s="178"/>
      <c r="C2" s="178"/>
      <c r="D2" s="178"/>
      <c r="E2" s="177"/>
      <c r="F2" s="177"/>
      <c r="G2" s="178"/>
      <c r="H2" s="167"/>
    </row>
    <row r="3" spans="1:8" ht="13.5" customHeight="1">
      <c r="A3" s="175" t="s">
        <v>934</v>
      </c>
      <c r="B3" s="175"/>
      <c r="C3" s="175"/>
      <c r="D3" s="167"/>
      <c r="E3" s="174"/>
      <c r="F3" s="167"/>
      <c r="G3" s="175"/>
      <c r="H3" s="167" t="s">
        <v>850</v>
      </c>
    </row>
    <row r="4" spans="1:8" ht="17.25" customHeight="1">
      <c r="A4" s="174" t="s">
        <v>933</v>
      </c>
      <c r="B4" s="174"/>
      <c r="C4" s="174"/>
      <c r="D4" s="177"/>
      <c r="E4" s="174"/>
      <c r="F4" s="167"/>
      <c r="G4" s="176"/>
      <c r="H4" s="167"/>
    </row>
    <row r="5" spans="1:8" ht="6" customHeight="1">
      <c r="A5" s="174"/>
      <c r="B5" s="174"/>
      <c r="C5" s="174"/>
      <c r="D5" s="174"/>
      <c r="E5" s="174"/>
      <c r="F5" s="174"/>
      <c r="G5" s="167"/>
      <c r="H5" s="167"/>
    </row>
    <row r="6" spans="1:8" ht="13.5" customHeight="1">
      <c r="A6" s="173" t="s">
        <v>847</v>
      </c>
      <c r="B6" s="172" t="s">
        <v>932</v>
      </c>
      <c r="C6" s="172" t="s">
        <v>664</v>
      </c>
      <c r="D6" s="172" t="s">
        <v>931</v>
      </c>
      <c r="E6" s="172" t="s">
        <v>123</v>
      </c>
      <c r="F6" s="172" t="s">
        <v>846</v>
      </c>
      <c r="G6" s="172" t="s">
        <v>845</v>
      </c>
      <c r="H6" s="171" t="s">
        <v>764</v>
      </c>
    </row>
    <row r="7" spans="1:8" ht="409.6" customHeight="1" hidden="1">
      <c r="A7" s="170">
        <v>1</v>
      </c>
      <c r="B7" s="169" t="s">
        <v>930</v>
      </c>
      <c r="C7" s="169">
        <v>3</v>
      </c>
      <c r="D7" s="169">
        <v>4</v>
      </c>
      <c r="E7" s="169">
        <v>5</v>
      </c>
      <c r="F7" s="169">
        <v>6</v>
      </c>
      <c r="G7" s="169">
        <v>7</v>
      </c>
      <c r="H7" s="168">
        <v>11</v>
      </c>
    </row>
    <row r="8" spans="1:8" ht="5.25" customHeight="1">
      <c r="A8" s="167"/>
      <c r="B8" s="167"/>
      <c r="C8" s="167"/>
      <c r="D8" s="167"/>
      <c r="E8" s="167"/>
      <c r="F8" s="167"/>
      <c r="G8" s="167"/>
      <c r="H8" s="167"/>
    </row>
    <row r="9" spans="1:8" ht="17.45" customHeight="1">
      <c r="A9" s="166"/>
      <c r="B9" s="163"/>
      <c r="C9" s="165"/>
      <c r="D9" s="164" t="s">
        <v>929</v>
      </c>
      <c r="E9" s="163"/>
      <c r="F9" s="162"/>
      <c r="G9" s="161"/>
      <c r="H9" s="161"/>
    </row>
    <row r="10" spans="1:8" ht="15" customHeight="1">
      <c r="A10" s="143">
        <v>0</v>
      </c>
      <c r="B10" s="140"/>
      <c r="C10" s="142" t="s">
        <v>577</v>
      </c>
      <c r="D10" s="141" t="s">
        <v>578</v>
      </c>
      <c r="E10" s="140"/>
      <c r="F10" s="139"/>
      <c r="G10" s="138"/>
      <c r="H10" s="138"/>
    </row>
    <row r="11" spans="1:8" ht="12.75" customHeight="1">
      <c r="A11" s="160">
        <v>1</v>
      </c>
      <c r="B11" s="157" t="s">
        <v>855</v>
      </c>
      <c r="C11" s="159" t="s">
        <v>928</v>
      </c>
      <c r="D11" s="158" t="s">
        <v>927</v>
      </c>
      <c r="E11" s="157" t="s">
        <v>142</v>
      </c>
      <c r="F11" s="156">
        <v>30</v>
      </c>
      <c r="G11" s="374"/>
      <c r="H11" s="155">
        <f>F11*G11</f>
        <v>0</v>
      </c>
    </row>
    <row r="12" spans="1:8" ht="18.75" customHeight="1">
      <c r="A12" s="154">
        <v>2</v>
      </c>
      <c r="B12" s="151" t="s">
        <v>855</v>
      </c>
      <c r="C12" s="153" t="s">
        <v>926</v>
      </c>
      <c r="D12" s="152" t="s">
        <v>925</v>
      </c>
      <c r="E12" s="151" t="s">
        <v>360</v>
      </c>
      <c r="F12" s="150">
        <v>19</v>
      </c>
      <c r="G12" s="375"/>
      <c r="H12" s="155">
        <f aca="true" t="shared" si="0" ref="H12:H27">F12*G12</f>
        <v>0</v>
      </c>
    </row>
    <row r="13" spans="1:8" ht="18.75" customHeight="1">
      <c r="A13" s="154">
        <v>3</v>
      </c>
      <c r="B13" s="151" t="s">
        <v>855</v>
      </c>
      <c r="C13" s="153" t="s">
        <v>924</v>
      </c>
      <c r="D13" s="152" t="s">
        <v>923</v>
      </c>
      <c r="E13" s="151" t="s">
        <v>360</v>
      </c>
      <c r="F13" s="150">
        <v>4</v>
      </c>
      <c r="G13" s="375"/>
      <c r="H13" s="155">
        <f t="shared" si="0"/>
        <v>0</v>
      </c>
    </row>
    <row r="14" spans="1:8" ht="18.75" customHeight="1">
      <c r="A14" s="154">
        <v>4</v>
      </c>
      <c r="B14" s="151" t="s">
        <v>855</v>
      </c>
      <c r="C14" s="153" t="s">
        <v>922</v>
      </c>
      <c r="D14" s="152" t="s">
        <v>921</v>
      </c>
      <c r="E14" s="151" t="s">
        <v>360</v>
      </c>
      <c r="F14" s="150">
        <v>36</v>
      </c>
      <c r="G14" s="375"/>
      <c r="H14" s="155">
        <f t="shared" si="0"/>
        <v>0</v>
      </c>
    </row>
    <row r="15" spans="1:8" ht="12.75" customHeight="1">
      <c r="A15" s="154">
        <v>5</v>
      </c>
      <c r="B15" s="151" t="s">
        <v>855</v>
      </c>
      <c r="C15" s="153" t="s">
        <v>920</v>
      </c>
      <c r="D15" s="152" t="s">
        <v>919</v>
      </c>
      <c r="E15" s="151" t="s">
        <v>360</v>
      </c>
      <c r="F15" s="150">
        <v>21</v>
      </c>
      <c r="G15" s="375"/>
      <c r="H15" s="155">
        <f t="shared" si="0"/>
        <v>0</v>
      </c>
    </row>
    <row r="16" spans="1:8" ht="12.75" customHeight="1">
      <c r="A16" s="154">
        <v>6</v>
      </c>
      <c r="B16" s="151" t="s">
        <v>855</v>
      </c>
      <c r="C16" s="153" t="s">
        <v>918</v>
      </c>
      <c r="D16" s="152" t="s">
        <v>917</v>
      </c>
      <c r="E16" s="151" t="s">
        <v>914</v>
      </c>
      <c r="F16" s="150">
        <v>105</v>
      </c>
      <c r="G16" s="375"/>
      <c r="H16" s="155">
        <f t="shared" si="0"/>
        <v>0</v>
      </c>
    </row>
    <row r="17" spans="1:8" ht="12.75" customHeight="1">
      <c r="A17" s="154">
        <v>7</v>
      </c>
      <c r="B17" s="151" t="s">
        <v>855</v>
      </c>
      <c r="C17" s="153" t="s">
        <v>916</v>
      </c>
      <c r="D17" s="152" t="s">
        <v>915</v>
      </c>
      <c r="E17" s="151" t="s">
        <v>914</v>
      </c>
      <c r="F17" s="150">
        <v>130</v>
      </c>
      <c r="G17" s="375"/>
      <c r="H17" s="155">
        <f t="shared" si="0"/>
        <v>0</v>
      </c>
    </row>
    <row r="18" spans="1:8" ht="12.75" customHeight="1">
      <c r="A18" s="154">
        <v>8</v>
      </c>
      <c r="B18" s="151" t="s">
        <v>855</v>
      </c>
      <c r="C18" s="153" t="s">
        <v>913</v>
      </c>
      <c r="D18" s="152" t="s">
        <v>912</v>
      </c>
      <c r="E18" s="151" t="s">
        <v>911</v>
      </c>
      <c r="F18" s="150">
        <v>38</v>
      </c>
      <c r="G18" s="375"/>
      <c r="H18" s="155">
        <f t="shared" si="0"/>
        <v>0</v>
      </c>
    </row>
    <row r="19" spans="1:8" ht="12.75" customHeight="1">
      <c r="A19" s="154">
        <v>9</v>
      </c>
      <c r="B19" s="151" t="s">
        <v>895</v>
      </c>
      <c r="C19" s="153" t="s">
        <v>910</v>
      </c>
      <c r="D19" s="152" t="s">
        <v>909</v>
      </c>
      <c r="E19" s="151" t="s">
        <v>162</v>
      </c>
      <c r="F19" s="150">
        <v>110.25</v>
      </c>
      <c r="G19" s="375"/>
      <c r="H19" s="155">
        <f t="shared" si="0"/>
        <v>0</v>
      </c>
    </row>
    <row r="20" spans="1:8" ht="12.75" customHeight="1">
      <c r="A20" s="154">
        <v>10</v>
      </c>
      <c r="B20" s="151" t="s">
        <v>895</v>
      </c>
      <c r="C20" s="153" t="s">
        <v>908</v>
      </c>
      <c r="D20" s="152" t="s">
        <v>907</v>
      </c>
      <c r="E20" s="151" t="s">
        <v>162</v>
      </c>
      <c r="F20" s="150">
        <v>136.5</v>
      </c>
      <c r="G20" s="375"/>
      <c r="H20" s="155">
        <f t="shared" si="0"/>
        <v>0</v>
      </c>
    </row>
    <row r="21" spans="1:8" ht="12.75" customHeight="1">
      <c r="A21" s="154">
        <v>11</v>
      </c>
      <c r="B21" s="151" t="s">
        <v>895</v>
      </c>
      <c r="C21" s="153" t="s">
        <v>906</v>
      </c>
      <c r="D21" s="152" t="s">
        <v>905</v>
      </c>
      <c r="E21" s="151" t="s">
        <v>898</v>
      </c>
      <c r="F21" s="150">
        <v>21</v>
      </c>
      <c r="G21" s="375"/>
      <c r="H21" s="155">
        <f t="shared" si="0"/>
        <v>0</v>
      </c>
    </row>
    <row r="22" spans="1:8" ht="12.75" customHeight="1">
      <c r="A22" s="154">
        <v>12</v>
      </c>
      <c r="B22" s="151" t="s">
        <v>895</v>
      </c>
      <c r="C22" s="153" t="s">
        <v>904</v>
      </c>
      <c r="D22" s="152" t="s">
        <v>903</v>
      </c>
      <c r="E22" s="151" t="s">
        <v>898</v>
      </c>
      <c r="F22" s="150">
        <v>4</v>
      </c>
      <c r="G22" s="375"/>
      <c r="H22" s="155">
        <f t="shared" si="0"/>
        <v>0</v>
      </c>
    </row>
    <row r="23" spans="1:8" ht="12.75" customHeight="1">
      <c r="A23" s="154">
        <v>13</v>
      </c>
      <c r="B23" s="151" t="s">
        <v>895</v>
      </c>
      <c r="C23" s="153" t="s">
        <v>902</v>
      </c>
      <c r="D23" s="152" t="s">
        <v>901</v>
      </c>
      <c r="E23" s="151" t="s">
        <v>898</v>
      </c>
      <c r="F23" s="150">
        <v>9</v>
      </c>
      <c r="G23" s="375"/>
      <c r="H23" s="155">
        <f t="shared" si="0"/>
        <v>0</v>
      </c>
    </row>
    <row r="24" spans="1:8" ht="12.75" customHeight="1">
      <c r="A24" s="154">
        <v>14</v>
      </c>
      <c r="B24" s="151" t="s">
        <v>895</v>
      </c>
      <c r="C24" s="153" t="s">
        <v>900</v>
      </c>
      <c r="D24" s="152" t="s">
        <v>899</v>
      </c>
      <c r="E24" s="151" t="s">
        <v>898</v>
      </c>
      <c r="F24" s="150">
        <v>19</v>
      </c>
      <c r="G24" s="375"/>
      <c r="H24" s="155">
        <f t="shared" si="0"/>
        <v>0</v>
      </c>
    </row>
    <row r="25" spans="1:8" ht="12.75" customHeight="1">
      <c r="A25" s="154">
        <v>15</v>
      </c>
      <c r="B25" s="151" t="s">
        <v>895</v>
      </c>
      <c r="C25" s="153" t="s">
        <v>897</v>
      </c>
      <c r="D25" s="152" t="s">
        <v>896</v>
      </c>
      <c r="E25" s="151" t="s">
        <v>360</v>
      </c>
      <c r="F25" s="150">
        <v>9</v>
      </c>
      <c r="G25" s="375"/>
      <c r="H25" s="155">
        <f t="shared" si="0"/>
        <v>0</v>
      </c>
    </row>
    <row r="26" spans="1:8" ht="12.75" customHeight="1">
      <c r="A26" s="154">
        <v>16</v>
      </c>
      <c r="B26" s="151" t="s">
        <v>895</v>
      </c>
      <c r="C26" s="153" t="s">
        <v>894</v>
      </c>
      <c r="D26" s="152" t="s">
        <v>893</v>
      </c>
      <c r="E26" s="151" t="s">
        <v>142</v>
      </c>
      <c r="F26" s="150">
        <v>31.5</v>
      </c>
      <c r="G26" s="375"/>
      <c r="H26" s="155">
        <f t="shared" si="0"/>
        <v>0</v>
      </c>
    </row>
    <row r="27" spans="1:8" ht="12.75" customHeight="1">
      <c r="A27" s="149">
        <v>17</v>
      </c>
      <c r="B27" s="146" t="s">
        <v>855</v>
      </c>
      <c r="C27" s="148" t="s">
        <v>892</v>
      </c>
      <c r="D27" s="147" t="s">
        <v>891</v>
      </c>
      <c r="E27" s="146" t="s">
        <v>371</v>
      </c>
      <c r="F27" s="383"/>
      <c r="G27" s="376"/>
      <c r="H27" s="155">
        <f t="shared" si="0"/>
        <v>0</v>
      </c>
    </row>
    <row r="28" spans="1:8" ht="12.6" customHeight="1">
      <c r="A28" s="132">
        <v>0</v>
      </c>
      <c r="B28" s="129"/>
      <c r="C28" s="131" t="s">
        <v>577</v>
      </c>
      <c r="D28" s="130" t="s">
        <v>578</v>
      </c>
      <c r="E28" s="129"/>
      <c r="F28" s="128"/>
      <c r="G28" s="377"/>
      <c r="H28" s="127">
        <f>SUM(H11:H27)</f>
        <v>0</v>
      </c>
    </row>
    <row r="29" spans="1:8" ht="15" customHeight="1">
      <c r="A29" s="143">
        <v>0</v>
      </c>
      <c r="B29" s="140"/>
      <c r="C29" s="142" t="s">
        <v>874</v>
      </c>
      <c r="D29" s="141" t="s">
        <v>873</v>
      </c>
      <c r="E29" s="140"/>
      <c r="F29" s="139"/>
      <c r="G29" s="378"/>
      <c r="H29" s="138"/>
    </row>
    <row r="30" spans="1:8" ht="12.75" customHeight="1">
      <c r="A30" s="160">
        <v>18</v>
      </c>
      <c r="B30" s="157" t="s">
        <v>878</v>
      </c>
      <c r="C30" s="159" t="s">
        <v>890</v>
      </c>
      <c r="D30" s="158" t="s">
        <v>889</v>
      </c>
      <c r="E30" s="157" t="s">
        <v>875</v>
      </c>
      <c r="F30" s="156">
        <v>7</v>
      </c>
      <c r="G30" s="374"/>
      <c r="H30" s="155">
        <f>G30*F30</f>
        <v>0</v>
      </c>
    </row>
    <row r="31" spans="1:8" ht="12.75" customHeight="1">
      <c r="A31" s="154">
        <v>19</v>
      </c>
      <c r="B31" s="151" t="s">
        <v>878</v>
      </c>
      <c r="C31" s="153" t="s">
        <v>888</v>
      </c>
      <c r="D31" s="152" t="s">
        <v>887</v>
      </c>
      <c r="E31" s="151" t="s">
        <v>875</v>
      </c>
      <c r="F31" s="150">
        <v>5</v>
      </c>
      <c r="G31" s="375"/>
      <c r="H31" s="155">
        <f aca="true" t="shared" si="1" ref="H31:H36">G31*F31</f>
        <v>0</v>
      </c>
    </row>
    <row r="32" spans="1:8" ht="12.75" customHeight="1">
      <c r="A32" s="154">
        <v>20</v>
      </c>
      <c r="B32" s="151" t="s">
        <v>878</v>
      </c>
      <c r="C32" s="153" t="s">
        <v>886</v>
      </c>
      <c r="D32" s="152" t="s">
        <v>885</v>
      </c>
      <c r="E32" s="151" t="s">
        <v>875</v>
      </c>
      <c r="F32" s="150">
        <v>5</v>
      </c>
      <c r="G32" s="375"/>
      <c r="H32" s="155">
        <f t="shared" si="1"/>
        <v>0</v>
      </c>
    </row>
    <row r="33" spans="1:8" ht="12.75" customHeight="1">
      <c r="A33" s="154">
        <v>21</v>
      </c>
      <c r="B33" s="151" t="s">
        <v>878</v>
      </c>
      <c r="C33" s="153" t="s">
        <v>884</v>
      </c>
      <c r="D33" s="152" t="s">
        <v>883</v>
      </c>
      <c r="E33" s="151" t="s">
        <v>875</v>
      </c>
      <c r="F33" s="150">
        <v>4</v>
      </c>
      <c r="G33" s="375"/>
      <c r="H33" s="155">
        <f t="shared" si="1"/>
        <v>0</v>
      </c>
    </row>
    <row r="34" spans="1:8" ht="12.75" customHeight="1">
      <c r="A34" s="154">
        <v>22</v>
      </c>
      <c r="B34" s="151" t="s">
        <v>878</v>
      </c>
      <c r="C34" s="153" t="s">
        <v>882</v>
      </c>
      <c r="D34" s="152" t="s">
        <v>881</v>
      </c>
      <c r="E34" s="151" t="s">
        <v>875</v>
      </c>
      <c r="F34" s="150">
        <v>5</v>
      </c>
      <c r="G34" s="375"/>
      <c r="H34" s="155">
        <f t="shared" si="1"/>
        <v>0</v>
      </c>
    </row>
    <row r="35" spans="1:8" ht="12.75" customHeight="1">
      <c r="A35" s="154">
        <v>23</v>
      </c>
      <c r="B35" s="151" t="s">
        <v>878</v>
      </c>
      <c r="C35" s="153" t="s">
        <v>880</v>
      </c>
      <c r="D35" s="152" t="s">
        <v>879</v>
      </c>
      <c r="E35" s="151" t="s">
        <v>875</v>
      </c>
      <c r="F35" s="150">
        <v>3</v>
      </c>
      <c r="G35" s="375"/>
      <c r="H35" s="155">
        <f t="shared" si="1"/>
        <v>0</v>
      </c>
    </row>
    <row r="36" spans="1:8" ht="12.75" customHeight="1">
      <c r="A36" s="149">
        <v>24</v>
      </c>
      <c r="B36" s="146" t="s">
        <v>878</v>
      </c>
      <c r="C36" s="148" t="s">
        <v>877</v>
      </c>
      <c r="D36" s="147" t="s">
        <v>876</v>
      </c>
      <c r="E36" s="146" t="s">
        <v>875</v>
      </c>
      <c r="F36" s="145">
        <v>10</v>
      </c>
      <c r="G36" s="376"/>
      <c r="H36" s="155">
        <f t="shared" si="1"/>
        <v>0</v>
      </c>
    </row>
    <row r="37" spans="1:8" ht="12.6" customHeight="1">
      <c r="A37" s="132">
        <v>0</v>
      </c>
      <c r="B37" s="129"/>
      <c r="C37" s="131" t="s">
        <v>874</v>
      </c>
      <c r="D37" s="130" t="s">
        <v>873</v>
      </c>
      <c r="E37" s="129"/>
      <c r="F37" s="128"/>
      <c r="G37" s="377"/>
      <c r="H37" s="127">
        <f>SUM(H30:H36)</f>
        <v>0</v>
      </c>
    </row>
    <row r="38" spans="1:8" ht="15" customHeight="1">
      <c r="A38" s="143">
        <v>0</v>
      </c>
      <c r="B38" s="140"/>
      <c r="C38" s="142" t="s">
        <v>872</v>
      </c>
      <c r="D38" s="141" t="s">
        <v>871</v>
      </c>
      <c r="E38" s="140"/>
      <c r="F38" s="139"/>
      <c r="G38" s="378"/>
      <c r="H38" s="138"/>
    </row>
    <row r="39" spans="1:8" ht="12.75" customHeight="1">
      <c r="A39" s="160">
        <v>25</v>
      </c>
      <c r="B39" s="157" t="s">
        <v>860</v>
      </c>
      <c r="C39" s="159" t="s">
        <v>864</v>
      </c>
      <c r="D39" s="158" t="s">
        <v>863</v>
      </c>
      <c r="E39" s="157" t="s">
        <v>517</v>
      </c>
      <c r="F39" s="156">
        <v>2</v>
      </c>
      <c r="G39" s="374"/>
      <c r="H39" s="155">
        <f>F39*G39</f>
        <v>0</v>
      </c>
    </row>
    <row r="40" spans="1:8" ht="12.75" customHeight="1">
      <c r="A40" s="149">
        <v>26</v>
      </c>
      <c r="B40" s="146" t="s">
        <v>860</v>
      </c>
      <c r="C40" s="148" t="s">
        <v>859</v>
      </c>
      <c r="D40" s="147" t="s">
        <v>858</v>
      </c>
      <c r="E40" s="146" t="s">
        <v>371</v>
      </c>
      <c r="F40" s="383"/>
      <c r="G40" s="376"/>
      <c r="H40" s="144">
        <f>F40*G40</f>
        <v>0</v>
      </c>
    </row>
    <row r="41" spans="1:8" ht="12.6" customHeight="1">
      <c r="A41" s="132">
        <v>0</v>
      </c>
      <c r="B41" s="129"/>
      <c r="C41" s="131" t="s">
        <v>872</v>
      </c>
      <c r="D41" s="130" t="s">
        <v>871</v>
      </c>
      <c r="E41" s="129"/>
      <c r="F41" s="128"/>
      <c r="G41" s="377"/>
      <c r="H41" s="127">
        <f>SUM(H39:H40)</f>
        <v>0</v>
      </c>
    </row>
    <row r="42" spans="1:8" ht="15" customHeight="1">
      <c r="A42" s="143">
        <v>0</v>
      </c>
      <c r="B42" s="140"/>
      <c r="C42" s="142" t="s">
        <v>857</v>
      </c>
      <c r="D42" s="141" t="s">
        <v>856</v>
      </c>
      <c r="E42" s="140"/>
      <c r="F42" s="139"/>
      <c r="G42" s="378"/>
      <c r="H42" s="138"/>
    </row>
    <row r="43" spans="1:8" ht="12.75" customHeight="1">
      <c r="A43" s="160">
        <v>27</v>
      </c>
      <c r="B43" s="157" t="s">
        <v>860</v>
      </c>
      <c r="C43" s="159" t="s">
        <v>870</v>
      </c>
      <c r="D43" s="158" t="s">
        <v>869</v>
      </c>
      <c r="E43" s="157" t="s">
        <v>151</v>
      </c>
      <c r="F43" s="156">
        <v>0.42</v>
      </c>
      <c r="G43" s="374"/>
      <c r="H43" s="155">
        <f>F43*G43</f>
        <v>0</v>
      </c>
    </row>
    <row r="44" spans="1:8" ht="12.75" customHeight="1">
      <c r="A44" s="154">
        <v>28</v>
      </c>
      <c r="B44" s="151" t="s">
        <v>860</v>
      </c>
      <c r="C44" s="153" t="s">
        <v>868</v>
      </c>
      <c r="D44" s="152" t="s">
        <v>867</v>
      </c>
      <c r="E44" s="151" t="s">
        <v>517</v>
      </c>
      <c r="F44" s="150">
        <v>1</v>
      </c>
      <c r="G44" s="375"/>
      <c r="H44" s="155">
        <f aca="true" t="shared" si="2" ref="H44:H48">F44*G44</f>
        <v>0</v>
      </c>
    </row>
    <row r="45" spans="1:8" ht="12.75" customHeight="1">
      <c r="A45" s="154">
        <v>29</v>
      </c>
      <c r="B45" s="151" t="s">
        <v>860</v>
      </c>
      <c r="C45" s="153" t="s">
        <v>866</v>
      </c>
      <c r="D45" s="152" t="s">
        <v>865</v>
      </c>
      <c r="E45" s="151" t="s">
        <v>162</v>
      </c>
      <c r="F45" s="150">
        <v>1</v>
      </c>
      <c r="G45" s="375"/>
      <c r="H45" s="155">
        <f t="shared" si="2"/>
        <v>0</v>
      </c>
    </row>
    <row r="46" spans="1:8" ht="12.75" customHeight="1">
      <c r="A46" s="154">
        <v>30</v>
      </c>
      <c r="B46" s="151" t="s">
        <v>860</v>
      </c>
      <c r="C46" s="153" t="s">
        <v>864</v>
      </c>
      <c r="D46" s="152" t="s">
        <v>863</v>
      </c>
      <c r="E46" s="151" t="s">
        <v>517</v>
      </c>
      <c r="F46" s="150">
        <v>3</v>
      </c>
      <c r="G46" s="375"/>
      <c r="H46" s="155">
        <f t="shared" si="2"/>
        <v>0</v>
      </c>
    </row>
    <row r="47" spans="1:8" ht="12.75" customHeight="1">
      <c r="A47" s="154">
        <v>31</v>
      </c>
      <c r="B47" s="151" t="s">
        <v>860</v>
      </c>
      <c r="C47" s="153" t="s">
        <v>862</v>
      </c>
      <c r="D47" s="152" t="s">
        <v>861</v>
      </c>
      <c r="E47" s="151" t="s">
        <v>517</v>
      </c>
      <c r="F47" s="150">
        <v>1</v>
      </c>
      <c r="G47" s="375"/>
      <c r="H47" s="155">
        <f t="shared" si="2"/>
        <v>0</v>
      </c>
    </row>
    <row r="48" spans="1:8" ht="12.75" customHeight="1">
      <c r="A48" s="149">
        <v>32</v>
      </c>
      <c r="B48" s="146" t="s">
        <v>860</v>
      </c>
      <c r="C48" s="148" t="s">
        <v>859</v>
      </c>
      <c r="D48" s="147" t="s">
        <v>858</v>
      </c>
      <c r="E48" s="146" t="s">
        <v>371</v>
      </c>
      <c r="F48" s="383"/>
      <c r="G48" s="376"/>
      <c r="H48" s="155">
        <f t="shared" si="2"/>
        <v>0</v>
      </c>
    </row>
    <row r="49" spans="1:8" ht="12.6" customHeight="1">
      <c r="A49" s="132">
        <v>0</v>
      </c>
      <c r="B49" s="129"/>
      <c r="C49" s="131" t="s">
        <v>857</v>
      </c>
      <c r="D49" s="130" t="s">
        <v>856</v>
      </c>
      <c r="E49" s="129"/>
      <c r="F49" s="128"/>
      <c r="G49" s="377"/>
      <c r="H49" s="127">
        <f>SUM(H43:H48)</f>
        <v>0</v>
      </c>
    </row>
    <row r="50" spans="1:8" ht="15" customHeight="1">
      <c r="A50" s="143">
        <v>0</v>
      </c>
      <c r="B50" s="140"/>
      <c r="C50" s="142" t="s">
        <v>852</v>
      </c>
      <c r="D50" s="141" t="s">
        <v>851</v>
      </c>
      <c r="E50" s="140"/>
      <c r="F50" s="139"/>
      <c r="G50" s="378"/>
      <c r="H50" s="138"/>
    </row>
    <row r="51" spans="1:8" ht="12.75" customHeight="1">
      <c r="A51" s="137">
        <v>33</v>
      </c>
      <c r="B51" s="134" t="s">
        <v>855</v>
      </c>
      <c r="C51" s="136" t="s">
        <v>854</v>
      </c>
      <c r="D51" s="135" t="s">
        <v>853</v>
      </c>
      <c r="E51" s="134" t="s">
        <v>371</v>
      </c>
      <c r="F51" s="382"/>
      <c r="G51" s="379"/>
      <c r="H51" s="133">
        <f>F51*G51</f>
        <v>0</v>
      </c>
    </row>
    <row r="52" spans="1:8" ht="12.6" customHeight="1">
      <c r="A52" s="132">
        <v>0</v>
      </c>
      <c r="B52" s="129"/>
      <c r="C52" s="131" t="s">
        <v>852</v>
      </c>
      <c r="D52" s="130" t="s">
        <v>851</v>
      </c>
      <c r="E52" s="129"/>
      <c r="F52" s="128"/>
      <c r="G52" s="377"/>
      <c r="H52" s="127">
        <f>SUM(H51)</f>
        <v>0</v>
      </c>
    </row>
    <row r="53" spans="1:8" ht="17.45" customHeight="1">
      <c r="A53" s="126"/>
      <c r="B53" s="123"/>
      <c r="C53" s="125"/>
      <c r="D53" s="124"/>
      <c r="E53" s="123"/>
      <c r="F53" s="122"/>
      <c r="G53" s="121"/>
      <c r="H53" s="121"/>
    </row>
    <row r="54" spans="1:8" ht="20.1" customHeight="1">
      <c r="A54" s="120"/>
      <c r="B54" s="117"/>
      <c r="C54" s="119"/>
      <c r="D54" s="118" t="s">
        <v>984</v>
      </c>
      <c r="E54" s="117"/>
      <c r="F54" s="116"/>
      <c r="G54" s="115"/>
      <c r="H54" s="115">
        <f>H28+H37+H41+H49+H52</f>
        <v>0</v>
      </c>
    </row>
    <row r="57" spans="4:7" ht="13.5">
      <c r="D57" s="213" t="s">
        <v>985</v>
      </c>
      <c r="E57" s="214"/>
      <c r="F57" s="214"/>
      <c r="G57" s="214"/>
    </row>
    <row r="59" spans="4:6" ht="13.5">
      <c r="D59" s="219" t="s">
        <v>986</v>
      </c>
      <c r="E59" s="214"/>
      <c r="F59" s="214"/>
    </row>
  </sheetData>
  <sheetProtection algorithmName="SHA-512" hashValue="indLEgroZjFjUTZ09fZOV1dVoBgIGDZueL8/MJnnyagU5sxhmP3NtOh/1d45MgRMq3uCrM8v/TUhZJxBwQEHFA==" saltValue="lhgXoAfAidxTNgaKddswyg==" spinCount="100000" sheet="1" objects="1" scenarios="1"/>
  <printOptions/>
  <pageMargins left="0.7874015748031495" right="0.7874015748031495" top="0.7874015748031495" bottom="0.7874015748031495" header="0.5" footer="0.5"/>
  <pageSetup horizontalDpi="600" verticalDpi="600" orientation="portrait" r:id="rId1"/>
  <headerFooter alignWithMargins="0">
    <oddFooter>&amp;L&amp;6Zpracováno systémem KROS, tel. 02/717 512 84&amp;C&amp;"Arial CE"&amp;7  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workbookViewId="0" topLeftCell="A37">
      <selection activeCell="B49" sqref="B49"/>
    </sheetView>
  </sheetViews>
  <sheetFormatPr defaultColWidth="9.33203125" defaultRowHeight="13.5"/>
  <cols>
    <col min="1" max="1" width="6.66015625" style="182" customWidth="1"/>
    <col min="2" max="2" width="64.66015625" style="181" customWidth="1"/>
    <col min="3" max="3" width="12.16015625" style="182" customWidth="1"/>
    <col min="4" max="4" width="21.33203125" style="182" customWidth="1"/>
    <col min="5" max="5" width="25.33203125" style="181" customWidth="1"/>
    <col min="6" max="6" width="19.83203125" style="181" customWidth="1"/>
    <col min="7" max="16384" width="9.33203125" style="181" customWidth="1"/>
  </cols>
  <sheetData>
    <row r="1" ht="13.5">
      <c r="A1" s="181" t="s">
        <v>979</v>
      </c>
    </row>
    <row r="2" ht="13.5">
      <c r="A2" s="212" t="s">
        <v>978</v>
      </c>
    </row>
    <row r="3" ht="13.5">
      <c r="A3" s="181" t="s">
        <v>977</v>
      </c>
    </row>
    <row r="4" ht="13.5">
      <c r="A4" s="181" t="s">
        <v>976</v>
      </c>
    </row>
    <row r="5" ht="13.5">
      <c r="A5" s="212" t="s">
        <v>975</v>
      </c>
    </row>
    <row r="7" ht="18">
      <c r="B7" s="210" t="s">
        <v>974</v>
      </c>
    </row>
    <row r="8" spans="2:4" ht="18">
      <c r="B8" s="211" t="s">
        <v>980</v>
      </c>
      <c r="D8" s="181"/>
    </row>
    <row r="9" spans="2:4" ht="18">
      <c r="B9" s="210"/>
      <c r="D9" s="181"/>
    </row>
    <row r="10" spans="1:4" ht="15.75">
      <c r="A10" s="209" t="s">
        <v>973</v>
      </c>
      <c r="B10" s="209"/>
      <c r="C10" s="183"/>
      <c r="D10" s="181"/>
    </row>
    <row r="11" spans="1:4" ht="15.75">
      <c r="A11" s="209"/>
      <c r="B11" s="209" t="s">
        <v>972</v>
      </c>
      <c r="C11" s="183"/>
      <c r="D11" s="181"/>
    </row>
    <row r="12" spans="1:4" ht="15.75">
      <c r="A12" s="209"/>
      <c r="B12" s="209" t="s">
        <v>971</v>
      </c>
      <c r="C12" s="183"/>
      <c r="D12" s="181"/>
    </row>
    <row r="13" spans="2:4" ht="13.5" thickBot="1">
      <c r="B13" s="208" t="s">
        <v>970</v>
      </c>
      <c r="D13" s="181"/>
    </row>
    <row r="14" spans="1:6" ht="15" customHeight="1">
      <c r="A14" s="207" t="s">
        <v>969</v>
      </c>
      <c r="B14" s="206" t="s">
        <v>968</v>
      </c>
      <c r="C14" s="525" t="s">
        <v>967</v>
      </c>
      <c r="D14" s="523" t="s">
        <v>123</v>
      </c>
      <c r="E14" s="523" t="s">
        <v>981</v>
      </c>
      <c r="F14" s="525" t="s">
        <v>982</v>
      </c>
    </row>
    <row r="15" spans="1:6" s="202" customFormat="1" ht="16.5" customHeight="1" thickBot="1">
      <c r="A15" s="205"/>
      <c r="B15" s="204"/>
      <c r="C15" s="526"/>
      <c r="D15" s="524"/>
      <c r="E15" s="524"/>
      <c r="F15" s="526"/>
    </row>
    <row r="16" spans="1:6" s="202" customFormat="1" ht="21.75">
      <c r="A16" s="196">
        <v>1</v>
      </c>
      <c r="B16" s="220" t="s">
        <v>965</v>
      </c>
      <c r="C16" s="198" t="s">
        <v>398</v>
      </c>
      <c r="D16" s="197">
        <v>15</v>
      </c>
      <c r="E16" s="380"/>
      <c r="F16" s="202">
        <f>D16*E16</f>
        <v>0</v>
      </c>
    </row>
    <row r="17" spans="1:5" s="202" customFormat="1" ht="13.5">
      <c r="A17" s="203"/>
      <c r="B17" s="221" t="s">
        <v>966</v>
      </c>
      <c r="C17" s="203"/>
      <c r="D17" s="203"/>
      <c r="E17" s="380"/>
    </row>
    <row r="18" spans="1:5" s="202" customFormat="1" ht="84.75">
      <c r="A18" s="203"/>
      <c r="B18" s="220" t="s">
        <v>963</v>
      </c>
      <c r="C18" s="203"/>
      <c r="D18" s="203"/>
      <c r="E18" s="380"/>
    </row>
    <row r="19" spans="1:5" s="202" customFormat="1" ht="13.5">
      <c r="A19" s="203"/>
      <c r="B19" s="220" t="s">
        <v>953</v>
      </c>
      <c r="C19" s="203"/>
      <c r="D19" s="203"/>
      <c r="E19" s="380"/>
    </row>
    <row r="20" spans="1:5" s="202" customFormat="1" ht="21.75">
      <c r="A20" s="203"/>
      <c r="B20" s="220" t="s">
        <v>962</v>
      </c>
      <c r="C20" s="203"/>
      <c r="D20" s="203"/>
      <c r="E20" s="380"/>
    </row>
    <row r="21" spans="1:6" s="202" customFormat="1" ht="13.5">
      <c r="A21" s="203"/>
      <c r="B21" s="221" t="s">
        <v>946</v>
      </c>
      <c r="C21" s="198" t="s">
        <v>517</v>
      </c>
      <c r="D21" s="197">
        <v>15</v>
      </c>
      <c r="E21" s="380"/>
      <c r="F21" s="202">
        <f>D21*E21</f>
        <v>0</v>
      </c>
    </row>
    <row r="22" spans="1:6" s="202" customFormat="1" ht="13.5">
      <c r="A22" s="203"/>
      <c r="B22" s="221" t="s">
        <v>961</v>
      </c>
      <c r="C22" s="198" t="s">
        <v>398</v>
      </c>
      <c r="D22" s="197">
        <v>15</v>
      </c>
      <c r="E22" s="380"/>
      <c r="F22" s="202">
        <f aca="true" t="shared" si="0" ref="F22:F25">D22*E22</f>
        <v>0</v>
      </c>
    </row>
    <row r="23" spans="1:6" s="202" customFormat="1" ht="13.5">
      <c r="A23" s="203"/>
      <c r="B23" s="221" t="s">
        <v>945</v>
      </c>
      <c r="C23" s="198" t="s">
        <v>398</v>
      </c>
      <c r="D23" s="197">
        <v>15</v>
      </c>
      <c r="E23" s="380"/>
      <c r="F23" s="202">
        <f t="shared" si="0"/>
        <v>0</v>
      </c>
    </row>
    <row r="24" spans="1:6" s="202" customFormat="1" ht="13.5">
      <c r="A24" s="203"/>
      <c r="B24" s="221" t="s">
        <v>960</v>
      </c>
      <c r="C24" s="198" t="s">
        <v>398</v>
      </c>
      <c r="D24" s="197">
        <v>15</v>
      </c>
      <c r="E24" s="380"/>
      <c r="F24" s="202">
        <f t="shared" si="0"/>
        <v>0</v>
      </c>
    </row>
    <row r="25" spans="1:6" s="202" customFormat="1" ht="21.75">
      <c r="A25" s="196">
        <v>2</v>
      </c>
      <c r="B25" s="220" t="s">
        <v>965</v>
      </c>
      <c r="C25" s="198" t="s">
        <v>398</v>
      </c>
      <c r="D25" s="197">
        <v>6</v>
      </c>
      <c r="E25" s="380"/>
      <c r="F25" s="202">
        <f t="shared" si="0"/>
        <v>0</v>
      </c>
    </row>
    <row r="26" spans="1:5" s="202" customFormat="1" ht="13.5">
      <c r="A26" s="203"/>
      <c r="B26" s="221" t="s">
        <v>964</v>
      </c>
      <c r="C26" s="203"/>
      <c r="D26" s="203"/>
      <c r="E26" s="380"/>
    </row>
    <row r="27" spans="1:5" s="202" customFormat="1" ht="84.75">
      <c r="A27" s="203"/>
      <c r="B27" s="220" t="s">
        <v>963</v>
      </c>
      <c r="C27" s="203"/>
      <c r="D27" s="203"/>
      <c r="E27" s="380"/>
    </row>
    <row r="28" spans="1:5" s="202" customFormat="1" ht="13.5">
      <c r="A28" s="203"/>
      <c r="B28" s="220" t="s">
        <v>953</v>
      </c>
      <c r="C28" s="203"/>
      <c r="D28" s="203"/>
      <c r="E28" s="380"/>
    </row>
    <row r="29" spans="1:5" s="202" customFormat="1" ht="21.75">
      <c r="A29" s="203"/>
      <c r="B29" s="220" t="s">
        <v>962</v>
      </c>
      <c r="C29" s="203"/>
      <c r="D29" s="203"/>
      <c r="E29" s="380"/>
    </row>
    <row r="30" spans="1:6" s="202" customFormat="1" ht="13.5">
      <c r="A30" s="203"/>
      <c r="B30" s="221" t="s">
        <v>946</v>
      </c>
      <c r="C30" s="198" t="s">
        <v>517</v>
      </c>
      <c r="D30" s="197">
        <v>6</v>
      </c>
      <c r="E30" s="380"/>
      <c r="F30" s="202">
        <f>D30*E30</f>
        <v>0</v>
      </c>
    </row>
    <row r="31" spans="1:6" s="202" customFormat="1" ht="13.5">
      <c r="A31" s="203"/>
      <c r="B31" s="221" t="s">
        <v>961</v>
      </c>
      <c r="C31" s="198" t="s">
        <v>398</v>
      </c>
      <c r="D31" s="197">
        <v>6</v>
      </c>
      <c r="E31" s="380"/>
      <c r="F31" s="202">
        <f aca="true" t="shared" si="1" ref="F31:F35">D31*E31</f>
        <v>0</v>
      </c>
    </row>
    <row r="32" spans="1:6" s="202" customFormat="1" ht="13.5">
      <c r="A32" s="203"/>
      <c r="B32" s="221" t="s">
        <v>945</v>
      </c>
      <c r="C32" s="198" t="s">
        <v>398</v>
      </c>
      <c r="D32" s="197">
        <v>6</v>
      </c>
      <c r="E32" s="380"/>
      <c r="F32" s="202">
        <f t="shared" si="1"/>
        <v>0</v>
      </c>
    </row>
    <row r="33" spans="1:6" s="202" customFormat="1" ht="13.5">
      <c r="A33" s="203"/>
      <c r="B33" s="221" t="s">
        <v>960</v>
      </c>
      <c r="C33" s="198" t="s">
        <v>398</v>
      </c>
      <c r="D33" s="197">
        <v>6</v>
      </c>
      <c r="E33" s="380"/>
      <c r="F33" s="202">
        <f t="shared" si="1"/>
        <v>0</v>
      </c>
    </row>
    <row r="34" spans="1:6" s="202" customFormat="1" ht="13.5">
      <c r="A34" s="203"/>
      <c r="B34" s="222"/>
      <c r="C34" s="203"/>
      <c r="D34" s="203"/>
      <c r="E34" s="380"/>
      <c r="F34" s="202">
        <f t="shared" si="1"/>
        <v>0</v>
      </c>
    </row>
    <row r="35" spans="1:6" ht="21.75">
      <c r="A35" s="200" t="s">
        <v>153</v>
      </c>
      <c r="B35" s="220" t="s">
        <v>959</v>
      </c>
      <c r="C35" s="198" t="s">
        <v>517</v>
      </c>
      <c r="D35" s="197">
        <v>1</v>
      </c>
      <c r="E35" s="381"/>
      <c r="F35" s="202">
        <f t="shared" si="1"/>
        <v>0</v>
      </c>
    </row>
    <row r="36" spans="1:5" ht="13.5">
      <c r="A36" s="200"/>
      <c r="B36" s="221" t="s">
        <v>958</v>
      </c>
      <c r="C36" s="198"/>
      <c r="D36" s="197"/>
      <c r="E36" s="381"/>
    </row>
    <row r="37" spans="1:5" ht="56.25" customHeight="1">
      <c r="A37" s="200"/>
      <c r="B37" s="220" t="s">
        <v>957</v>
      </c>
      <c r="C37" s="198"/>
      <c r="D37" s="197"/>
      <c r="E37" s="381"/>
    </row>
    <row r="38" spans="1:5" ht="13.5">
      <c r="A38" s="200"/>
      <c r="B38" s="223" t="s">
        <v>956</v>
      </c>
      <c r="C38" s="198"/>
      <c r="D38" s="197"/>
      <c r="E38" s="381"/>
    </row>
    <row r="39" spans="1:5" ht="21">
      <c r="A39" s="200"/>
      <c r="B39" s="223" t="s">
        <v>955</v>
      </c>
      <c r="C39" s="198"/>
      <c r="D39" s="197"/>
      <c r="E39" s="381"/>
    </row>
    <row r="40" spans="1:5" ht="13.5">
      <c r="A40" s="200"/>
      <c r="B40" s="223" t="s">
        <v>954</v>
      </c>
      <c r="C40" s="198"/>
      <c r="D40" s="197"/>
      <c r="E40" s="381"/>
    </row>
    <row r="41" spans="1:5" ht="13.5">
      <c r="A41" s="200"/>
      <c r="B41" s="220" t="s">
        <v>953</v>
      </c>
      <c r="C41" s="198"/>
      <c r="D41" s="197"/>
      <c r="E41" s="381"/>
    </row>
    <row r="42" spans="1:5" ht="13.5">
      <c r="A42" s="200"/>
      <c r="B42" s="223" t="s">
        <v>952</v>
      </c>
      <c r="C42" s="198"/>
      <c r="D42" s="197"/>
      <c r="E42" s="381"/>
    </row>
    <row r="43" spans="1:6" ht="13.5">
      <c r="A43" s="200"/>
      <c r="B43" s="223" t="s">
        <v>951</v>
      </c>
      <c r="C43" s="198" t="s">
        <v>517</v>
      </c>
      <c r="D43" s="197">
        <v>6</v>
      </c>
      <c r="E43" s="381"/>
      <c r="F43" s="181">
        <f>D43*E43</f>
        <v>0</v>
      </c>
    </row>
    <row r="44" spans="1:6" ht="13.5">
      <c r="A44" s="200"/>
      <c r="B44" s="224" t="s">
        <v>950</v>
      </c>
      <c r="C44" s="190" t="s">
        <v>517</v>
      </c>
      <c r="D44" s="190">
        <v>2</v>
      </c>
      <c r="E44" s="381"/>
      <c r="F44" s="181">
        <f aca="true" t="shared" si="2" ref="F44:F49">D44*E44</f>
        <v>0</v>
      </c>
    </row>
    <row r="45" spans="1:6" ht="13.5">
      <c r="A45" s="200"/>
      <c r="B45" s="224" t="s">
        <v>949</v>
      </c>
      <c r="C45" s="190" t="s">
        <v>517</v>
      </c>
      <c r="D45" s="190">
        <v>4</v>
      </c>
      <c r="E45" s="381"/>
      <c r="F45" s="181">
        <f t="shared" si="2"/>
        <v>0</v>
      </c>
    </row>
    <row r="46" spans="1:6" ht="13.5">
      <c r="A46" s="200"/>
      <c r="B46" s="225" t="s">
        <v>948</v>
      </c>
      <c r="C46" s="198" t="s">
        <v>517</v>
      </c>
      <c r="D46" s="197">
        <v>1</v>
      </c>
      <c r="E46" s="381"/>
      <c r="F46" s="181">
        <f t="shared" si="2"/>
        <v>0</v>
      </c>
    </row>
    <row r="47" spans="1:6" ht="13.5">
      <c r="A47" s="200"/>
      <c r="B47" s="225" t="s">
        <v>947</v>
      </c>
      <c r="C47" s="198" t="s">
        <v>517</v>
      </c>
      <c r="D47" s="197">
        <v>1</v>
      </c>
      <c r="E47" s="381"/>
      <c r="F47" s="181">
        <f t="shared" si="2"/>
        <v>0</v>
      </c>
    </row>
    <row r="48" spans="1:6" ht="13.5">
      <c r="A48" s="200"/>
      <c r="B48" s="225" t="s">
        <v>946</v>
      </c>
      <c r="C48" s="198" t="s">
        <v>517</v>
      </c>
      <c r="D48" s="197">
        <v>1</v>
      </c>
      <c r="E48" s="381"/>
      <c r="F48" s="181">
        <f t="shared" si="2"/>
        <v>0</v>
      </c>
    </row>
    <row r="49" spans="1:6" ht="13.5">
      <c r="A49" s="200"/>
      <c r="B49" s="221" t="s">
        <v>945</v>
      </c>
      <c r="C49" s="198" t="s">
        <v>398</v>
      </c>
      <c r="D49" s="197">
        <v>1</v>
      </c>
      <c r="E49" s="381"/>
      <c r="F49" s="181">
        <f t="shared" si="2"/>
        <v>0</v>
      </c>
    </row>
    <row r="50" spans="1:5" ht="13.5">
      <c r="A50" s="200"/>
      <c r="B50" s="224" t="s">
        <v>944</v>
      </c>
      <c r="C50" s="198"/>
      <c r="D50" s="197"/>
      <c r="E50" s="381"/>
    </row>
    <row r="51" spans="1:6" ht="13.5">
      <c r="A51" s="200"/>
      <c r="B51" s="224" t="s">
        <v>943</v>
      </c>
      <c r="C51" s="198" t="s">
        <v>942</v>
      </c>
      <c r="D51" s="197">
        <v>38</v>
      </c>
      <c r="E51" s="381"/>
      <c r="F51" s="181">
        <f>D51*E51</f>
        <v>0</v>
      </c>
    </row>
    <row r="52" spans="1:6" ht="13.5">
      <c r="A52" s="200"/>
      <c r="B52" s="224" t="s">
        <v>941</v>
      </c>
      <c r="C52" s="198" t="s">
        <v>151</v>
      </c>
      <c r="D52" s="197">
        <v>15</v>
      </c>
      <c r="E52" s="381"/>
      <c r="F52" s="181">
        <f aca="true" t="shared" si="3" ref="F52:F53">D52*E52</f>
        <v>0</v>
      </c>
    </row>
    <row r="53" spans="1:6" ht="13.5">
      <c r="A53" s="188"/>
      <c r="B53" s="224" t="s">
        <v>940</v>
      </c>
      <c r="C53" s="190" t="s">
        <v>398</v>
      </c>
      <c r="D53" s="190">
        <v>1</v>
      </c>
      <c r="E53" s="381"/>
      <c r="F53" s="181">
        <f t="shared" si="3"/>
        <v>0</v>
      </c>
    </row>
    <row r="54" spans="1:5" ht="13.5">
      <c r="A54" s="201"/>
      <c r="B54" s="226" t="s">
        <v>939</v>
      </c>
      <c r="C54" s="190"/>
      <c r="D54" s="190"/>
      <c r="E54" s="381"/>
    </row>
    <row r="55" spans="1:6" ht="21.75">
      <c r="A55" s="201"/>
      <c r="B55" s="227" t="s">
        <v>938</v>
      </c>
      <c r="C55" s="190" t="s">
        <v>398</v>
      </c>
      <c r="D55" s="190">
        <v>22</v>
      </c>
      <c r="E55" s="381"/>
      <c r="F55" s="181">
        <f>D55*E55</f>
        <v>0</v>
      </c>
    </row>
    <row r="56" spans="1:6" ht="21.75">
      <c r="A56" s="201"/>
      <c r="B56" s="228" t="s">
        <v>937</v>
      </c>
      <c r="C56" s="190" t="s">
        <v>398</v>
      </c>
      <c r="D56" s="190">
        <v>1</v>
      </c>
      <c r="E56" s="381"/>
      <c r="F56" s="181">
        <f>D56*E56</f>
        <v>0</v>
      </c>
    </row>
    <row r="57" spans="1:4" ht="13.5" thickBot="1">
      <c r="A57" s="200"/>
      <c r="B57" s="199"/>
      <c r="C57" s="198"/>
      <c r="D57" s="197"/>
    </row>
    <row r="58" spans="1:6" ht="16.5" thickBot="1">
      <c r="A58" s="190"/>
      <c r="B58" s="215" t="s">
        <v>983</v>
      </c>
      <c r="C58" s="216"/>
      <c r="D58" s="216"/>
      <c r="E58" s="216"/>
      <c r="F58" s="217">
        <f>SUM(F16:F57)</f>
        <v>0</v>
      </c>
    </row>
    <row r="59" spans="1:4" ht="13.5">
      <c r="A59" s="190"/>
      <c r="B59" s="189"/>
      <c r="C59" s="190"/>
      <c r="D59" s="190"/>
    </row>
    <row r="60" spans="1:4" ht="13.5">
      <c r="A60" s="190"/>
      <c r="B60" s="189"/>
      <c r="C60" s="190"/>
      <c r="D60" s="190"/>
    </row>
    <row r="61" spans="1:4" ht="13.5">
      <c r="A61" s="190"/>
      <c r="B61" s="213" t="s">
        <v>985</v>
      </c>
      <c r="C61" s="218"/>
      <c r="D61" s="218"/>
    </row>
    <row r="62" spans="1:4" ht="13.5">
      <c r="A62" s="190"/>
      <c r="B62" s="195"/>
      <c r="C62" s="190"/>
      <c r="D62" s="190"/>
    </row>
    <row r="63" spans="1:4" ht="13.5">
      <c r="A63" s="190"/>
      <c r="B63" s="219" t="s">
        <v>1031</v>
      </c>
      <c r="C63" s="214"/>
      <c r="D63" s="214"/>
    </row>
    <row r="64" spans="1:4" ht="13.5">
      <c r="A64" s="190"/>
      <c r="B64" s="189"/>
      <c r="C64" s="190"/>
      <c r="D64" s="190"/>
    </row>
    <row r="65" spans="1:4" ht="13.5">
      <c r="A65" s="190"/>
      <c r="B65" s="189"/>
      <c r="C65" s="190"/>
      <c r="D65" s="190"/>
    </row>
    <row r="66" spans="1:4" ht="13.5">
      <c r="A66" s="190"/>
      <c r="B66" s="191"/>
      <c r="C66" s="190"/>
      <c r="D66" s="190"/>
    </row>
    <row r="67" spans="1:4" ht="13.5">
      <c r="A67" s="194"/>
      <c r="B67" s="189"/>
      <c r="C67" s="190"/>
      <c r="D67" s="190"/>
    </row>
    <row r="68" spans="1:4" ht="13.5">
      <c r="A68" s="190"/>
      <c r="B68" s="189"/>
      <c r="C68" s="190"/>
      <c r="D68" s="190"/>
    </row>
    <row r="69" spans="1:4" ht="13.5">
      <c r="A69" s="192"/>
      <c r="B69" s="189"/>
      <c r="C69" s="190"/>
      <c r="D69" s="190"/>
    </row>
    <row r="70" spans="1:4" ht="13.5">
      <c r="A70" s="190"/>
      <c r="B70" s="189"/>
      <c r="C70" s="190"/>
      <c r="D70" s="190"/>
    </row>
    <row r="71" spans="1:4" ht="13.5">
      <c r="A71" s="190"/>
      <c r="B71" s="189"/>
      <c r="C71" s="190"/>
      <c r="D71" s="190"/>
    </row>
    <row r="72" spans="1:4" ht="13.5">
      <c r="A72" s="190"/>
      <c r="B72" s="189"/>
      <c r="C72" s="190"/>
      <c r="D72" s="190"/>
    </row>
    <row r="73" spans="1:4" ht="13.5">
      <c r="A73" s="190"/>
      <c r="B73" s="189"/>
      <c r="C73" s="190"/>
      <c r="D73" s="190"/>
    </row>
    <row r="74" spans="1:4" ht="13.5">
      <c r="A74" s="190"/>
      <c r="B74" s="189"/>
      <c r="C74" s="190"/>
      <c r="D74" s="190"/>
    </row>
    <row r="75" spans="1:4" ht="13.5">
      <c r="A75" s="190"/>
      <c r="B75" s="189"/>
      <c r="C75" s="190"/>
      <c r="D75" s="190"/>
    </row>
    <row r="76" spans="1:4" ht="13.5">
      <c r="A76" s="190"/>
      <c r="B76" s="189"/>
      <c r="C76" s="190"/>
      <c r="D76" s="190"/>
    </row>
    <row r="77" spans="1:4" ht="13.5">
      <c r="A77" s="190"/>
      <c r="B77" s="189"/>
      <c r="C77" s="190"/>
      <c r="D77" s="190"/>
    </row>
    <row r="78" spans="1:4" ht="13.5">
      <c r="A78" s="190"/>
      <c r="B78" s="189"/>
      <c r="C78" s="190"/>
      <c r="D78" s="190"/>
    </row>
    <row r="79" spans="1:4" ht="13.5">
      <c r="A79" s="190"/>
      <c r="B79" s="191"/>
      <c r="C79" s="190"/>
      <c r="D79" s="190"/>
    </row>
    <row r="80" spans="1:4" ht="13.5">
      <c r="A80" s="190"/>
      <c r="B80" s="189"/>
      <c r="C80" s="190"/>
      <c r="D80" s="190"/>
    </row>
    <row r="81" spans="1:4" ht="13.5">
      <c r="A81" s="190"/>
      <c r="B81" s="189"/>
      <c r="C81" s="190"/>
      <c r="D81" s="190"/>
    </row>
    <row r="82" spans="1:4" ht="13.5">
      <c r="A82" s="190"/>
      <c r="B82" s="189"/>
      <c r="C82" s="190"/>
      <c r="D82" s="190"/>
    </row>
    <row r="83" spans="1:4" ht="13.5">
      <c r="A83" s="190"/>
      <c r="B83" s="189"/>
      <c r="C83" s="190"/>
      <c r="D83" s="190"/>
    </row>
    <row r="84" spans="1:4" ht="13.5">
      <c r="A84" s="190"/>
      <c r="B84" s="189"/>
      <c r="C84" s="190"/>
      <c r="D84" s="190"/>
    </row>
    <row r="85" spans="1:4" ht="13.5">
      <c r="A85" s="190"/>
      <c r="B85" s="189"/>
      <c r="C85" s="190"/>
      <c r="D85" s="190"/>
    </row>
    <row r="86" spans="1:4" ht="13.5">
      <c r="A86" s="190"/>
      <c r="B86" s="189"/>
      <c r="C86" s="190"/>
      <c r="D86" s="190"/>
    </row>
    <row r="87" spans="1:4" ht="13.5">
      <c r="A87" s="190"/>
      <c r="B87" s="189"/>
      <c r="C87" s="190"/>
      <c r="D87" s="190"/>
    </row>
    <row r="88" spans="1:4" ht="13.5">
      <c r="A88" s="192"/>
      <c r="B88" s="189"/>
      <c r="C88" s="190"/>
      <c r="D88" s="190"/>
    </row>
    <row r="89" spans="1:4" ht="13.5">
      <c r="A89" s="190"/>
      <c r="B89" s="189"/>
      <c r="C89" s="190"/>
      <c r="D89" s="190"/>
    </row>
    <row r="90" spans="1:4" ht="13.5">
      <c r="A90" s="190"/>
      <c r="B90" s="189"/>
      <c r="C90" s="190"/>
      <c r="D90" s="190"/>
    </row>
    <row r="91" spans="1:4" ht="13.5">
      <c r="A91" s="190"/>
      <c r="B91" s="189"/>
      <c r="C91" s="190"/>
      <c r="D91" s="190"/>
    </row>
    <row r="92" spans="1:4" ht="13.5">
      <c r="A92" s="193"/>
      <c r="B92" s="189"/>
      <c r="C92" s="190"/>
      <c r="D92" s="190"/>
    </row>
    <row r="93" spans="1:4" ht="13.5">
      <c r="A93" s="190"/>
      <c r="B93" s="189"/>
      <c r="C93" s="190"/>
      <c r="D93" s="190"/>
    </row>
    <row r="94" spans="1:4" ht="13.5">
      <c r="A94" s="190"/>
      <c r="B94" s="191"/>
      <c r="C94" s="190"/>
      <c r="D94" s="190"/>
    </row>
    <row r="95" spans="1:4" ht="13.5">
      <c r="A95" s="192"/>
      <c r="B95" s="189"/>
      <c r="C95" s="190"/>
      <c r="D95" s="190"/>
    </row>
    <row r="96" spans="1:4" ht="13.5">
      <c r="A96" s="190"/>
      <c r="B96" s="189"/>
      <c r="C96" s="190"/>
      <c r="D96" s="190"/>
    </row>
    <row r="97" spans="1:4" ht="13.5">
      <c r="A97" s="190"/>
      <c r="B97" s="189"/>
      <c r="C97" s="190"/>
      <c r="D97" s="190"/>
    </row>
    <row r="98" spans="1:4" ht="13.5">
      <c r="A98" s="190"/>
      <c r="B98" s="189"/>
      <c r="C98" s="190"/>
      <c r="D98" s="190"/>
    </row>
    <row r="99" spans="1:4" ht="13.5">
      <c r="A99" s="190"/>
      <c r="B99" s="189"/>
      <c r="C99" s="190"/>
      <c r="D99" s="190"/>
    </row>
    <row r="100" spans="1:4" ht="13.5">
      <c r="A100" s="190"/>
      <c r="B100" s="189"/>
      <c r="C100" s="190"/>
      <c r="D100" s="190"/>
    </row>
    <row r="101" spans="1:4" ht="13.5">
      <c r="A101" s="190"/>
      <c r="B101" s="189"/>
      <c r="C101" s="190"/>
      <c r="D101" s="190"/>
    </row>
    <row r="102" spans="1:4" ht="13.5">
      <c r="A102" s="190"/>
      <c r="B102" s="189"/>
      <c r="C102" s="190"/>
      <c r="D102" s="190"/>
    </row>
    <row r="103" spans="1:4" ht="13.5">
      <c r="A103" s="190"/>
      <c r="B103" s="189"/>
      <c r="C103" s="190"/>
      <c r="D103" s="190"/>
    </row>
    <row r="104" spans="1:4" ht="13.5">
      <c r="A104" s="190"/>
      <c r="B104" s="189"/>
      <c r="C104" s="190"/>
      <c r="D104" s="190"/>
    </row>
    <row r="105" spans="1:4" ht="13.5">
      <c r="A105" s="190"/>
      <c r="B105" s="189"/>
      <c r="C105" s="190"/>
      <c r="D105" s="190"/>
    </row>
    <row r="106" spans="1:4" ht="13.5">
      <c r="A106" s="190"/>
      <c r="B106" s="189"/>
      <c r="C106" s="190"/>
      <c r="D106" s="190"/>
    </row>
    <row r="107" spans="1:4" ht="13.5">
      <c r="A107" s="190"/>
      <c r="B107" s="191"/>
      <c r="C107" s="190"/>
      <c r="D107" s="190"/>
    </row>
    <row r="108" spans="1:4" ht="13.5">
      <c r="A108" s="190"/>
      <c r="B108" s="189"/>
      <c r="C108" s="190"/>
      <c r="D108" s="190"/>
    </row>
    <row r="109" spans="1:4" ht="13.5">
      <c r="A109" s="190"/>
      <c r="B109" s="189"/>
      <c r="C109" s="190"/>
      <c r="D109" s="190"/>
    </row>
    <row r="110" spans="1:4" ht="13.5">
      <c r="A110" s="190"/>
      <c r="B110" s="189"/>
      <c r="C110" s="190"/>
      <c r="D110" s="190"/>
    </row>
    <row r="111" spans="1:4" ht="13.5">
      <c r="A111" s="190"/>
      <c r="B111" s="189"/>
      <c r="C111" s="190"/>
      <c r="D111" s="190"/>
    </row>
    <row r="112" spans="1:4" ht="13.5">
      <c r="A112" s="190"/>
      <c r="B112" s="189"/>
      <c r="C112" s="190"/>
      <c r="D112" s="190"/>
    </row>
    <row r="113" spans="1:4" ht="13.5">
      <c r="A113" s="189"/>
      <c r="B113" s="184"/>
      <c r="C113" s="188"/>
      <c r="D113" s="188"/>
    </row>
    <row r="114" spans="1:4" ht="13.5">
      <c r="A114" s="184"/>
      <c r="B114" s="187"/>
      <c r="C114" s="186"/>
      <c r="D114" s="185"/>
    </row>
    <row r="115" spans="1:4" ht="13.5">
      <c r="A115" s="181"/>
      <c r="D115" s="181"/>
    </row>
    <row r="116" spans="1:4" ht="13.5">
      <c r="A116" s="181"/>
      <c r="D116" s="181"/>
    </row>
    <row r="117" spans="1:4" ht="13.5">
      <c r="A117" s="181"/>
      <c r="D117" s="181"/>
    </row>
    <row r="118" spans="1:4" ht="13.5">
      <c r="A118" s="181"/>
      <c r="D118" s="181"/>
    </row>
    <row r="121" ht="13.5">
      <c r="D121" s="181"/>
    </row>
    <row r="122" spans="1:4" ht="13.5">
      <c r="A122" s="181"/>
      <c r="D122" s="181"/>
    </row>
    <row r="124" ht="13.5">
      <c r="D124" s="181"/>
    </row>
    <row r="125" ht="13.5">
      <c r="D125" s="181"/>
    </row>
  </sheetData>
  <sheetProtection algorithmName="SHA-512" hashValue="KJc1UlR/MqArWSKPUcSwvRB+bmNCLyxHrElP18C5KWytR7GPYgdZyyxCKKVZTGeWETpQJ41oRcRPtmspTX9xfA==" saltValue="rHJP7KMb1LY8GIlxJA2tgw==" spinCount="100000" sheet="1" objects="1" scenarios="1"/>
  <mergeCells count="4">
    <mergeCell ref="E14:E15"/>
    <mergeCell ref="F14:F15"/>
    <mergeCell ref="C14:C15"/>
    <mergeCell ref="D14:D15"/>
  </mergeCells>
  <printOptions/>
  <pageMargins left="0.787401575" right="0.787401575" top="0.984251969" bottom="0.984251969" header="0.4921259845" footer="0.4921259845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84"/>
  </sheetViews>
  <sheetFormatPr defaultColWidth="9.33203125" defaultRowHeight="13.5"/>
  <cols>
    <col min="1" max="1" width="8.33203125" style="12" customWidth="1"/>
    <col min="2" max="2" width="1.66796875" style="12" customWidth="1"/>
    <col min="3" max="4" width="5" style="12" customWidth="1"/>
    <col min="5" max="5" width="11.66015625" style="12" customWidth="1"/>
    <col min="6" max="6" width="9.16015625" style="12" customWidth="1"/>
    <col min="7" max="7" width="5" style="12" customWidth="1"/>
    <col min="8" max="8" width="77.83203125" style="12" customWidth="1"/>
    <col min="9" max="10" width="20" style="12" customWidth="1"/>
    <col min="11" max="11" width="1.66796875" style="12" customWidth="1"/>
  </cols>
  <sheetData>
    <row r="1" ht="37.5" customHeight="1"/>
    <row r="2" spans="2:11" ht="7.5" customHeight="1">
      <c r="B2" s="13"/>
      <c r="C2" s="14"/>
      <c r="D2" s="14"/>
      <c r="E2" s="14"/>
      <c r="F2" s="14"/>
      <c r="G2" s="14"/>
      <c r="H2" s="14"/>
      <c r="I2" s="14"/>
      <c r="J2" s="14"/>
      <c r="K2" s="15"/>
    </row>
    <row r="3" spans="2:11" s="1" customFormat="1" ht="45" customHeight="1">
      <c r="B3" s="16"/>
      <c r="C3" s="527" t="s">
        <v>631</v>
      </c>
      <c r="D3" s="527"/>
      <c r="E3" s="527"/>
      <c r="F3" s="527"/>
      <c r="G3" s="527"/>
      <c r="H3" s="527"/>
      <c r="I3" s="527"/>
      <c r="J3" s="527"/>
      <c r="K3" s="17"/>
    </row>
    <row r="4" spans="2:11" ht="25.5" customHeight="1">
      <c r="B4" s="18"/>
      <c r="C4" s="534" t="s">
        <v>632</v>
      </c>
      <c r="D4" s="534"/>
      <c r="E4" s="534"/>
      <c r="F4" s="534"/>
      <c r="G4" s="534"/>
      <c r="H4" s="534"/>
      <c r="I4" s="534"/>
      <c r="J4" s="534"/>
      <c r="K4" s="19"/>
    </row>
    <row r="5" spans="2:11" ht="5.25" customHeight="1">
      <c r="B5" s="18"/>
      <c r="C5" s="20"/>
      <c r="D5" s="20"/>
      <c r="E5" s="20"/>
      <c r="F5" s="20"/>
      <c r="G5" s="20"/>
      <c r="H5" s="20"/>
      <c r="I5" s="20"/>
      <c r="J5" s="20"/>
      <c r="K5" s="19"/>
    </row>
    <row r="6" spans="2:11" ht="15" customHeight="1">
      <c r="B6" s="18"/>
      <c r="C6" s="530" t="s">
        <v>633</v>
      </c>
      <c r="D6" s="530"/>
      <c r="E6" s="530"/>
      <c r="F6" s="530"/>
      <c r="G6" s="530"/>
      <c r="H6" s="530"/>
      <c r="I6" s="530"/>
      <c r="J6" s="530"/>
      <c r="K6" s="19"/>
    </row>
    <row r="7" spans="2:11" ht="15" customHeight="1">
      <c r="B7" s="22"/>
      <c r="C7" s="530" t="s">
        <v>634</v>
      </c>
      <c r="D7" s="530"/>
      <c r="E7" s="530"/>
      <c r="F7" s="530"/>
      <c r="G7" s="530"/>
      <c r="H7" s="530"/>
      <c r="I7" s="530"/>
      <c r="J7" s="530"/>
      <c r="K7" s="19"/>
    </row>
    <row r="8" spans="2:11" ht="12.75" customHeight="1">
      <c r="B8" s="22"/>
      <c r="C8" s="21"/>
      <c r="D8" s="21"/>
      <c r="E8" s="21"/>
      <c r="F8" s="21"/>
      <c r="G8" s="21"/>
      <c r="H8" s="21"/>
      <c r="I8" s="21"/>
      <c r="J8" s="21"/>
      <c r="K8" s="19"/>
    </row>
    <row r="9" spans="2:11" ht="15" customHeight="1">
      <c r="B9" s="22"/>
      <c r="C9" s="530" t="s">
        <v>635</v>
      </c>
      <c r="D9" s="530"/>
      <c r="E9" s="530"/>
      <c r="F9" s="530"/>
      <c r="G9" s="530"/>
      <c r="H9" s="530"/>
      <c r="I9" s="530"/>
      <c r="J9" s="530"/>
      <c r="K9" s="19"/>
    </row>
    <row r="10" spans="2:11" ht="15" customHeight="1">
      <c r="B10" s="22"/>
      <c r="C10" s="21"/>
      <c r="D10" s="530" t="s">
        <v>636</v>
      </c>
      <c r="E10" s="530"/>
      <c r="F10" s="530"/>
      <c r="G10" s="530"/>
      <c r="H10" s="530"/>
      <c r="I10" s="530"/>
      <c r="J10" s="530"/>
      <c r="K10" s="19"/>
    </row>
    <row r="11" spans="2:11" ht="15" customHeight="1">
      <c r="B11" s="22"/>
      <c r="C11" s="23"/>
      <c r="D11" s="530" t="s">
        <v>637</v>
      </c>
      <c r="E11" s="530"/>
      <c r="F11" s="530"/>
      <c r="G11" s="530"/>
      <c r="H11" s="530"/>
      <c r="I11" s="530"/>
      <c r="J11" s="530"/>
      <c r="K11" s="19"/>
    </row>
    <row r="12" spans="2:11" ht="12.75" customHeight="1">
      <c r="B12" s="22"/>
      <c r="C12" s="23"/>
      <c r="D12" s="23"/>
      <c r="E12" s="23"/>
      <c r="F12" s="23"/>
      <c r="G12" s="23"/>
      <c r="H12" s="23"/>
      <c r="I12" s="23"/>
      <c r="J12" s="23"/>
      <c r="K12" s="19"/>
    </row>
    <row r="13" spans="2:11" ht="15" customHeight="1">
      <c r="B13" s="22"/>
      <c r="C13" s="23"/>
      <c r="D13" s="530" t="s">
        <v>638</v>
      </c>
      <c r="E13" s="530"/>
      <c r="F13" s="530"/>
      <c r="G13" s="530"/>
      <c r="H13" s="530"/>
      <c r="I13" s="530"/>
      <c r="J13" s="530"/>
      <c r="K13" s="19"/>
    </row>
    <row r="14" spans="2:11" ht="15" customHeight="1">
      <c r="B14" s="22"/>
      <c r="C14" s="23"/>
      <c r="D14" s="530" t="s">
        <v>639</v>
      </c>
      <c r="E14" s="530"/>
      <c r="F14" s="530"/>
      <c r="G14" s="530"/>
      <c r="H14" s="530"/>
      <c r="I14" s="530"/>
      <c r="J14" s="530"/>
      <c r="K14" s="19"/>
    </row>
    <row r="15" spans="2:11" ht="15" customHeight="1">
      <c r="B15" s="22"/>
      <c r="C15" s="23"/>
      <c r="D15" s="530" t="s">
        <v>640</v>
      </c>
      <c r="E15" s="530"/>
      <c r="F15" s="530"/>
      <c r="G15" s="530"/>
      <c r="H15" s="530"/>
      <c r="I15" s="530"/>
      <c r="J15" s="530"/>
      <c r="K15" s="19"/>
    </row>
    <row r="16" spans="2:11" ht="15" customHeight="1">
      <c r="B16" s="22"/>
      <c r="C16" s="23"/>
      <c r="D16" s="23"/>
      <c r="E16" s="24" t="s">
        <v>82</v>
      </c>
      <c r="F16" s="530" t="s">
        <v>641</v>
      </c>
      <c r="G16" s="530"/>
      <c r="H16" s="530"/>
      <c r="I16" s="530"/>
      <c r="J16" s="530"/>
      <c r="K16" s="19"/>
    </row>
    <row r="17" spans="2:11" ht="15" customHeight="1">
      <c r="B17" s="22"/>
      <c r="C17" s="23"/>
      <c r="D17" s="23"/>
      <c r="E17" s="24" t="s">
        <v>642</v>
      </c>
      <c r="F17" s="530" t="s">
        <v>643</v>
      </c>
      <c r="G17" s="530"/>
      <c r="H17" s="530"/>
      <c r="I17" s="530"/>
      <c r="J17" s="530"/>
      <c r="K17" s="19"/>
    </row>
    <row r="18" spans="2:11" ht="15" customHeight="1">
      <c r="B18" s="22"/>
      <c r="C18" s="23"/>
      <c r="D18" s="23"/>
      <c r="E18" s="24" t="s">
        <v>644</v>
      </c>
      <c r="F18" s="530" t="s">
        <v>645</v>
      </c>
      <c r="G18" s="530"/>
      <c r="H18" s="530"/>
      <c r="I18" s="530"/>
      <c r="J18" s="530"/>
      <c r="K18" s="19"/>
    </row>
    <row r="19" spans="2:11" ht="15" customHeight="1">
      <c r="B19" s="22"/>
      <c r="C19" s="23"/>
      <c r="D19" s="23"/>
      <c r="E19" s="24" t="s">
        <v>646</v>
      </c>
      <c r="F19" s="530" t="s">
        <v>647</v>
      </c>
      <c r="G19" s="530"/>
      <c r="H19" s="530"/>
      <c r="I19" s="530"/>
      <c r="J19" s="530"/>
      <c r="K19" s="19"/>
    </row>
    <row r="20" spans="2:11" ht="15" customHeight="1">
      <c r="B20" s="22"/>
      <c r="C20" s="23"/>
      <c r="D20" s="23"/>
      <c r="E20" s="24" t="s">
        <v>648</v>
      </c>
      <c r="F20" s="530" t="s">
        <v>649</v>
      </c>
      <c r="G20" s="530"/>
      <c r="H20" s="530"/>
      <c r="I20" s="530"/>
      <c r="J20" s="530"/>
      <c r="K20" s="19"/>
    </row>
    <row r="21" spans="2:11" ht="15" customHeight="1">
      <c r="B21" s="22"/>
      <c r="C21" s="23"/>
      <c r="D21" s="23"/>
      <c r="E21" s="24" t="s">
        <v>650</v>
      </c>
      <c r="F21" s="530" t="s">
        <v>651</v>
      </c>
      <c r="G21" s="530"/>
      <c r="H21" s="530"/>
      <c r="I21" s="530"/>
      <c r="J21" s="530"/>
      <c r="K21" s="19"/>
    </row>
    <row r="22" spans="2:11" ht="12.75" customHeight="1">
      <c r="B22" s="22"/>
      <c r="C22" s="23"/>
      <c r="D22" s="23"/>
      <c r="E22" s="23"/>
      <c r="F22" s="23"/>
      <c r="G22" s="23"/>
      <c r="H22" s="23"/>
      <c r="I22" s="23"/>
      <c r="J22" s="23"/>
      <c r="K22" s="19"/>
    </row>
    <row r="23" spans="2:11" ht="15" customHeight="1">
      <c r="B23" s="22"/>
      <c r="C23" s="530" t="s">
        <v>652</v>
      </c>
      <c r="D23" s="530"/>
      <c r="E23" s="530"/>
      <c r="F23" s="530"/>
      <c r="G23" s="530"/>
      <c r="H23" s="530"/>
      <c r="I23" s="530"/>
      <c r="J23" s="530"/>
      <c r="K23" s="19"/>
    </row>
    <row r="24" spans="2:11" ht="15" customHeight="1">
      <c r="B24" s="22"/>
      <c r="C24" s="530" t="s">
        <v>653</v>
      </c>
      <c r="D24" s="530"/>
      <c r="E24" s="530"/>
      <c r="F24" s="530"/>
      <c r="G24" s="530"/>
      <c r="H24" s="530"/>
      <c r="I24" s="530"/>
      <c r="J24" s="530"/>
      <c r="K24" s="19"/>
    </row>
    <row r="25" spans="2:11" ht="15" customHeight="1">
      <c r="B25" s="22"/>
      <c r="C25" s="21"/>
      <c r="D25" s="530" t="s">
        <v>654</v>
      </c>
      <c r="E25" s="530"/>
      <c r="F25" s="530"/>
      <c r="G25" s="530"/>
      <c r="H25" s="530"/>
      <c r="I25" s="530"/>
      <c r="J25" s="530"/>
      <c r="K25" s="19"/>
    </row>
    <row r="26" spans="2:11" ht="15" customHeight="1">
      <c r="B26" s="22"/>
      <c r="C26" s="23"/>
      <c r="D26" s="530" t="s">
        <v>655</v>
      </c>
      <c r="E26" s="530"/>
      <c r="F26" s="530"/>
      <c r="G26" s="530"/>
      <c r="H26" s="530"/>
      <c r="I26" s="530"/>
      <c r="J26" s="530"/>
      <c r="K26" s="19"/>
    </row>
    <row r="27" spans="2:11" ht="12.75" customHeight="1">
      <c r="B27" s="22"/>
      <c r="C27" s="23"/>
      <c r="D27" s="23"/>
      <c r="E27" s="23"/>
      <c r="F27" s="23"/>
      <c r="G27" s="23"/>
      <c r="H27" s="23"/>
      <c r="I27" s="23"/>
      <c r="J27" s="23"/>
      <c r="K27" s="19"/>
    </row>
    <row r="28" spans="2:11" ht="15" customHeight="1">
      <c r="B28" s="22"/>
      <c r="C28" s="23"/>
      <c r="D28" s="530" t="s">
        <v>656</v>
      </c>
      <c r="E28" s="530"/>
      <c r="F28" s="530"/>
      <c r="G28" s="530"/>
      <c r="H28" s="530"/>
      <c r="I28" s="530"/>
      <c r="J28" s="530"/>
      <c r="K28" s="19"/>
    </row>
    <row r="29" spans="2:11" ht="15" customHeight="1">
      <c r="B29" s="22"/>
      <c r="C29" s="23"/>
      <c r="D29" s="530" t="s">
        <v>657</v>
      </c>
      <c r="E29" s="530"/>
      <c r="F29" s="530"/>
      <c r="G29" s="530"/>
      <c r="H29" s="530"/>
      <c r="I29" s="530"/>
      <c r="J29" s="530"/>
      <c r="K29" s="19"/>
    </row>
    <row r="30" spans="2:11" ht="12.75" customHeight="1">
      <c r="B30" s="22"/>
      <c r="C30" s="23"/>
      <c r="D30" s="23"/>
      <c r="E30" s="23"/>
      <c r="F30" s="23"/>
      <c r="G30" s="23"/>
      <c r="H30" s="23"/>
      <c r="I30" s="23"/>
      <c r="J30" s="23"/>
      <c r="K30" s="19"/>
    </row>
    <row r="31" spans="2:11" ht="15" customHeight="1">
      <c r="B31" s="22"/>
      <c r="C31" s="23"/>
      <c r="D31" s="530" t="s">
        <v>658</v>
      </c>
      <c r="E31" s="530"/>
      <c r="F31" s="530"/>
      <c r="G31" s="530"/>
      <c r="H31" s="530"/>
      <c r="I31" s="530"/>
      <c r="J31" s="530"/>
      <c r="K31" s="19"/>
    </row>
    <row r="32" spans="2:11" ht="15" customHeight="1">
      <c r="B32" s="22"/>
      <c r="C32" s="23"/>
      <c r="D32" s="530" t="s">
        <v>659</v>
      </c>
      <c r="E32" s="530"/>
      <c r="F32" s="530"/>
      <c r="G32" s="530"/>
      <c r="H32" s="530"/>
      <c r="I32" s="530"/>
      <c r="J32" s="530"/>
      <c r="K32" s="19"/>
    </row>
    <row r="33" spans="2:11" ht="15" customHeight="1">
      <c r="B33" s="22"/>
      <c r="C33" s="23"/>
      <c r="D33" s="530" t="s">
        <v>660</v>
      </c>
      <c r="E33" s="530"/>
      <c r="F33" s="530"/>
      <c r="G33" s="530"/>
      <c r="H33" s="530"/>
      <c r="I33" s="530"/>
      <c r="J33" s="530"/>
      <c r="K33" s="19"/>
    </row>
    <row r="34" spans="2:11" ht="15" customHeight="1">
      <c r="B34" s="22"/>
      <c r="C34" s="23"/>
      <c r="D34" s="21"/>
      <c r="E34" s="25" t="s">
        <v>121</v>
      </c>
      <c r="F34" s="21"/>
      <c r="G34" s="530" t="s">
        <v>661</v>
      </c>
      <c r="H34" s="530"/>
      <c r="I34" s="530"/>
      <c r="J34" s="530"/>
      <c r="K34" s="19"/>
    </row>
    <row r="35" spans="2:11" ht="30.75" customHeight="1">
      <c r="B35" s="22"/>
      <c r="C35" s="23"/>
      <c r="D35" s="21"/>
      <c r="E35" s="25" t="s">
        <v>662</v>
      </c>
      <c r="F35" s="21"/>
      <c r="G35" s="530" t="s">
        <v>663</v>
      </c>
      <c r="H35" s="530"/>
      <c r="I35" s="530"/>
      <c r="J35" s="530"/>
      <c r="K35" s="19"/>
    </row>
    <row r="36" spans="2:11" ht="15" customHeight="1">
      <c r="B36" s="22"/>
      <c r="C36" s="23"/>
      <c r="D36" s="21"/>
      <c r="E36" s="25" t="s">
        <v>56</v>
      </c>
      <c r="F36" s="21"/>
      <c r="G36" s="530" t="s">
        <v>664</v>
      </c>
      <c r="H36" s="530"/>
      <c r="I36" s="530"/>
      <c r="J36" s="530"/>
      <c r="K36" s="19"/>
    </row>
    <row r="37" spans="2:11" ht="15" customHeight="1">
      <c r="B37" s="22"/>
      <c r="C37" s="23"/>
      <c r="D37" s="21"/>
      <c r="E37" s="25" t="s">
        <v>122</v>
      </c>
      <c r="F37" s="21"/>
      <c r="G37" s="530" t="s">
        <v>665</v>
      </c>
      <c r="H37" s="530"/>
      <c r="I37" s="530"/>
      <c r="J37" s="530"/>
      <c r="K37" s="19"/>
    </row>
    <row r="38" spans="2:11" ht="15" customHeight="1">
      <c r="B38" s="22"/>
      <c r="C38" s="23"/>
      <c r="D38" s="21"/>
      <c r="E38" s="25" t="s">
        <v>123</v>
      </c>
      <c r="F38" s="21"/>
      <c r="G38" s="530" t="s">
        <v>666</v>
      </c>
      <c r="H38" s="530"/>
      <c r="I38" s="530"/>
      <c r="J38" s="530"/>
      <c r="K38" s="19"/>
    </row>
    <row r="39" spans="2:11" ht="15" customHeight="1">
      <c r="B39" s="22"/>
      <c r="C39" s="23"/>
      <c r="D39" s="21"/>
      <c r="E39" s="25" t="s">
        <v>124</v>
      </c>
      <c r="F39" s="21"/>
      <c r="G39" s="530" t="s">
        <v>667</v>
      </c>
      <c r="H39" s="530"/>
      <c r="I39" s="530"/>
      <c r="J39" s="530"/>
      <c r="K39" s="19"/>
    </row>
    <row r="40" spans="2:11" ht="15" customHeight="1">
      <c r="B40" s="22"/>
      <c r="C40" s="23"/>
      <c r="D40" s="21"/>
      <c r="E40" s="25" t="s">
        <v>668</v>
      </c>
      <c r="F40" s="21"/>
      <c r="G40" s="530" t="s">
        <v>669</v>
      </c>
      <c r="H40" s="530"/>
      <c r="I40" s="530"/>
      <c r="J40" s="530"/>
      <c r="K40" s="19"/>
    </row>
    <row r="41" spans="2:11" ht="15" customHeight="1">
      <c r="B41" s="22"/>
      <c r="C41" s="23"/>
      <c r="D41" s="21"/>
      <c r="E41" s="25"/>
      <c r="F41" s="21"/>
      <c r="G41" s="530" t="s">
        <v>670</v>
      </c>
      <c r="H41" s="530"/>
      <c r="I41" s="530"/>
      <c r="J41" s="530"/>
      <c r="K41" s="19"/>
    </row>
    <row r="42" spans="2:11" ht="15" customHeight="1">
      <c r="B42" s="22"/>
      <c r="C42" s="23"/>
      <c r="D42" s="21"/>
      <c r="E42" s="25" t="s">
        <v>671</v>
      </c>
      <c r="F42" s="21"/>
      <c r="G42" s="530" t="s">
        <v>672</v>
      </c>
      <c r="H42" s="530"/>
      <c r="I42" s="530"/>
      <c r="J42" s="530"/>
      <c r="K42" s="19"/>
    </row>
    <row r="43" spans="2:11" ht="15" customHeight="1">
      <c r="B43" s="22"/>
      <c r="C43" s="23"/>
      <c r="D43" s="21"/>
      <c r="E43" s="25" t="s">
        <v>126</v>
      </c>
      <c r="F43" s="21"/>
      <c r="G43" s="530" t="s">
        <v>673</v>
      </c>
      <c r="H43" s="530"/>
      <c r="I43" s="530"/>
      <c r="J43" s="530"/>
      <c r="K43" s="19"/>
    </row>
    <row r="44" spans="2:11" ht="12.75" customHeight="1">
      <c r="B44" s="22"/>
      <c r="C44" s="23"/>
      <c r="D44" s="21"/>
      <c r="E44" s="21"/>
      <c r="F44" s="21"/>
      <c r="G44" s="21"/>
      <c r="H44" s="21"/>
      <c r="I44" s="21"/>
      <c r="J44" s="21"/>
      <c r="K44" s="19"/>
    </row>
    <row r="45" spans="2:11" ht="15" customHeight="1">
      <c r="B45" s="22"/>
      <c r="C45" s="23"/>
      <c r="D45" s="530" t="s">
        <v>674</v>
      </c>
      <c r="E45" s="530"/>
      <c r="F45" s="530"/>
      <c r="G45" s="530"/>
      <c r="H45" s="530"/>
      <c r="I45" s="530"/>
      <c r="J45" s="530"/>
      <c r="K45" s="19"/>
    </row>
    <row r="46" spans="2:11" ht="15" customHeight="1">
      <c r="B46" s="22"/>
      <c r="C46" s="23"/>
      <c r="D46" s="23"/>
      <c r="E46" s="530" t="s">
        <v>675</v>
      </c>
      <c r="F46" s="530"/>
      <c r="G46" s="530"/>
      <c r="H46" s="530"/>
      <c r="I46" s="530"/>
      <c r="J46" s="530"/>
      <c r="K46" s="19"/>
    </row>
    <row r="47" spans="2:11" ht="15" customHeight="1">
      <c r="B47" s="22"/>
      <c r="C47" s="23"/>
      <c r="D47" s="23"/>
      <c r="E47" s="530" t="s">
        <v>676</v>
      </c>
      <c r="F47" s="530"/>
      <c r="G47" s="530"/>
      <c r="H47" s="530"/>
      <c r="I47" s="530"/>
      <c r="J47" s="530"/>
      <c r="K47" s="19"/>
    </row>
    <row r="48" spans="2:11" ht="15" customHeight="1">
      <c r="B48" s="22"/>
      <c r="C48" s="23"/>
      <c r="D48" s="23"/>
      <c r="E48" s="530" t="s">
        <v>677</v>
      </c>
      <c r="F48" s="530"/>
      <c r="G48" s="530"/>
      <c r="H48" s="530"/>
      <c r="I48" s="530"/>
      <c r="J48" s="530"/>
      <c r="K48" s="19"/>
    </row>
    <row r="49" spans="2:11" ht="15" customHeight="1">
      <c r="B49" s="22"/>
      <c r="C49" s="23"/>
      <c r="D49" s="530" t="s">
        <v>678</v>
      </c>
      <c r="E49" s="530"/>
      <c r="F49" s="530"/>
      <c r="G49" s="530"/>
      <c r="H49" s="530"/>
      <c r="I49" s="530"/>
      <c r="J49" s="530"/>
      <c r="K49" s="19"/>
    </row>
    <row r="50" spans="2:11" ht="25.5" customHeight="1">
      <c r="B50" s="18"/>
      <c r="C50" s="534" t="s">
        <v>679</v>
      </c>
      <c r="D50" s="534"/>
      <c r="E50" s="534"/>
      <c r="F50" s="534"/>
      <c r="G50" s="534"/>
      <c r="H50" s="534"/>
      <c r="I50" s="534"/>
      <c r="J50" s="534"/>
      <c r="K50" s="19"/>
    </row>
    <row r="51" spans="2:11" ht="5.25" customHeight="1">
      <c r="B51" s="18"/>
      <c r="C51" s="20"/>
      <c r="D51" s="20"/>
      <c r="E51" s="20"/>
      <c r="F51" s="20"/>
      <c r="G51" s="20"/>
      <c r="H51" s="20"/>
      <c r="I51" s="20"/>
      <c r="J51" s="20"/>
      <c r="K51" s="19"/>
    </row>
    <row r="52" spans="2:11" ht="15" customHeight="1">
      <c r="B52" s="18"/>
      <c r="C52" s="530" t="s">
        <v>680</v>
      </c>
      <c r="D52" s="530"/>
      <c r="E52" s="530"/>
      <c r="F52" s="530"/>
      <c r="G52" s="530"/>
      <c r="H52" s="530"/>
      <c r="I52" s="530"/>
      <c r="J52" s="530"/>
      <c r="K52" s="19"/>
    </row>
    <row r="53" spans="2:11" ht="15" customHeight="1">
      <c r="B53" s="18"/>
      <c r="C53" s="530" t="s">
        <v>681</v>
      </c>
      <c r="D53" s="530"/>
      <c r="E53" s="530"/>
      <c r="F53" s="530"/>
      <c r="G53" s="530"/>
      <c r="H53" s="530"/>
      <c r="I53" s="530"/>
      <c r="J53" s="530"/>
      <c r="K53" s="19"/>
    </row>
    <row r="54" spans="2:11" ht="12.75" customHeight="1">
      <c r="B54" s="18"/>
      <c r="C54" s="21"/>
      <c r="D54" s="21"/>
      <c r="E54" s="21"/>
      <c r="F54" s="21"/>
      <c r="G54" s="21"/>
      <c r="H54" s="21"/>
      <c r="I54" s="21"/>
      <c r="J54" s="21"/>
      <c r="K54" s="19"/>
    </row>
    <row r="55" spans="2:11" ht="15" customHeight="1">
      <c r="B55" s="18"/>
      <c r="C55" s="530" t="s">
        <v>682</v>
      </c>
      <c r="D55" s="530"/>
      <c r="E55" s="530"/>
      <c r="F55" s="530"/>
      <c r="G55" s="530"/>
      <c r="H55" s="530"/>
      <c r="I55" s="530"/>
      <c r="J55" s="530"/>
      <c r="K55" s="19"/>
    </row>
    <row r="56" spans="2:11" ht="15" customHeight="1">
      <c r="B56" s="18"/>
      <c r="C56" s="23"/>
      <c r="D56" s="530" t="s">
        <v>683</v>
      </c>
      <c r="E56" s="530"/>
      <c r="F56" s="530"/>
      <c r="G56" s="530"/>
      <c r="H56" s="530"/>
      <c r="I56" s="530"/>
      <c r="J56" s="530"/>
      <c r="K56" s="19"/>
    </row>
    <row r="57" spans="2:11" ht="15" customHeight="1">
      <c r="B57" s="18"/>
      <c r="C57" s="23"/>
      <c r="D57" s="530" t="s">
        <v>684</v>
      </c>
      <c r="E57" s="530"/>
      <c r="F57" s="530"/>
      <c r="G57" s="530"/>
      <c r="H57" s="530"/>
      <c r="I57" s="530"/>
      <c r="J57" s="530"/>
      <c r="K57" s="19"/>
    </row>
    <row r="58" spans="2:11" ht="15" customHeight="1">
      <c r="B58" s="18"/>
      <c r="C58" s="23"/>
      <c r="D58" s="530" t="s">
        <v>685</v>
      </c>
      <c r="E58" s="530"/>
      <c r="F58" s="530"/>
      <c r="G58" s="530"/>
      <c r="H58" s="530"/>
      <c r="I58" s="530"/>
      <c r="J58" s="530"/>
      <c r="K58" s="19"/>
    </row>
    <row r="59" spans="2:11" ht="15" customHeight="1">
      <c r="B59" s="18"/>
      <c r="C59" s="23"/>
      <c r="D59" s="530" t="s">
        <v>686</v>
      </c>
      <c r="E59" s="530"/>
      <c r="F59" s="530"/>
      <c r="G59" s="530"/>
      <c r="H59" s="530"/>
      <c r="I59" s="530"/>
      <c r="J59" s="530"/>
      <c r="K59" s="19"/>
    </row>
    <row r="60" spans="2:11" ht="15" customHeight="1">
      <c r="B60" s="18"/>
      <c r="C60" s="23"/>
      <c r="D60" s="531" t="s">
        <v>687</v>
      </c>
      <c r="E60" s="531"/>
      <c r="F60" s="531"/>
      <c r="G60" s="531"/>
      <c r="H60" s="531"/>
      <c r="I60" s="531"/>
      <c r="J60" s="531"/>
      <c r="K60" s="19"/>
    </row>
    <row r="61" spans="2:11" ht="15" customHeight="1">
      <c r="B61" s="18"/>
      <c r="C61" s="23"/>
      <c r="D61" s="530" t="s">
        <v>688</v>
      </c>
      <c r="E61" s="530"/>
      <c r="F61" s="530"/>
      <c r="G61" s="530"/>
      <c r="H61" s="530"/>
      <c r="I61" s="530"/>
      <c r="J61" s="530"/>
      <c r="K61" s="19"/>
    </row>
    <row r="62" spans="2:11" ht="12.75" customHeight="1">
      <c r="B62" s="18"/>
      <c r="C62" s="23"/>
      <c r="D62" s="23"/>
      <c r="E62" s="26"/>
      <c r="F62" s="23"/>
      <c r="G62" s="23"/>
      <c r="H62" s="23"/>
      <c r="I62" s="23"/>
      <c r="J62" s="23"/>
      <c r="K62" s="19"/>
    </row>
    <row r="63" spans="2:11" ht="15" customHeight="1">
      <c r="B63" s="18"/>
      <c r="C63" s="23"/>
      <c r="D63" s="530" t="s">
        <v>689</v>
      </c>
      <c r="E63" s="530"/>
      <c r="F63" s="530"/>
      <c r="G63" s="530"/>
      <c r="H63" s="530"/>
      <c r="I63" s="530"/>
      <c r="J63" s="530"/>
      <c r="K63" s="19"/>
    </row>
    <row r="64" spans="2:11" ht="15" customHeight="1">
      <c r="B64" s="18"/>
      <c r="C64" s="23"/>
      <c r="D64" s="531" t="s">
        <v>690</v>
      </c>
      <c r="E64" s="531"/>
      <c r="F64" s="531"/>
      <c r="G64" s="531"/>
      <c r="H64" s="531"/>
      <c r="I64" s="531"/>
      <c r="J64" s="531"/>
      <c r="K64" s="19"/>
    </row>
    <row r="65" spans="2:11" ht="15" customHeight="1">
      <c r="B65" s="18"/>
      <c r="C65" s="23"/>
      <c r="D65" s="530" t="s">
        <v>691</v>
      </c>
      <c r="E65" s="530"/>
      <c r="F65" s="530"/>
      <c r="G65" s="530"/>
      <c r="H65" s="530"/>
      <c r="I65" s="530"/>
      <c r="J65" s="530"/>
      <c r="K65" s="19"/>
    </row>
    <row r="66" spans="2:11" ht="15" customHeight="1">
      <c r="B66" s="18"/>
      <c r="C66" s="23"/>
      <c r="D66" s="530" t="s">
        <v>692</v>
      </c>
      <c r="E66" s="530"/>
      <c r="F66" s="530"/>
      <c r="G66" s="530"/>
      <c r="H66" s="530"/>
      <c r="I66" s="530"/>
      <c r="J66" s="530"/>
      <c r="K66" s="19"/>
    </row>
    <row r="67" spans="2:11" ht="15" customHeight="1">
      <c r="B67" s="18"/>
      <c r="C67" s="23"/>
      <c r="D67" s="530" t="s">
        <v>693</v>
      </c>
      <c r="E67" s="530"/>
      <c r="F67" s="530"/>
      <c r="G67" s="530"/>
      <c r="H67" s="530"/>
      <c r="I67" s="530"/>
      <c r="J67" s="530"/>
      <c r="K67" s="19"/>
    </row>
    <row r="68" spans="2:11" ht="15" customHeight="1">
      <c r="B68" s="18"/>
      <c r="C68" s="23"/>
      <c r="D68" s="530" t="s">
        <v>694</v>
      </c>
      <c r="E68" s="530"/>
      <c r="F68" s="530"/>
      <c r="G68" s="530"/>
      <c r="H68" s="530"/>
      <c r="I68" s="530"/>
      <c r="J68" s="530"/>
      <c r="K68" s="19"/>
    </row>
    <row r="69" spans="2:11" ht="12.75" customHeight="1">
      <c r="B69" s="27"/>
      <c r="C69" s="28"/>
      <c r="D69" s="28"/>
      <c r="E69" s="28"/>
      <c r="F69" s="28"/>
      <c r="G69" s="28"/>
      <c r="H69" s="28"/>
      <c r="I69" s="28"/>
      <c r="J69" s="28"/>
      <c r="K69" s="29"/>
    </row>
    <row r="70" spans="2:11" ht="18.75" customHeight="1">
      <c r="B70" s="30"/>
      <c r="C70" s="30"/>
      <c r="D70" s="30"/>
      <c r="E70" s="30"/>
      <c r="F70" s="30"/>
      <c r="G70" s="30"/>
      <c r="H70" s="30"/>
      <c r="I70" s="30"/>
      <c r="J70" s="30"/>
      <c r="K70" s="31"/>
    </row>
    <row r="71" spans="2:11" ht="18.75" customHeight="1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7.5" customHeight="1">
      <c r="B72" s="32"/>
      <c r="C72" s="33"/>
      <c r="D72" s="33"/>
      <c r="E72" s="33"/>
      <c r="F72" s="33"/>
      <c r="G72" s="33"/>
      <c r="H72" s="33"/>
      <c r="I72" s="33"/>
      <c r="J72" s="33"/>
      <c r="K72" s="34"/>
    </row>
    <row r="73" spans="2:11" ht="45" customHeight="1">
      <c r="B73" s="35"/>
      <c r="C73" s="532" t="s">
        <v>89</v>
      </c>
      <c r="D73" s="532"/>
      <c r="E73" s="532"/>
      <c r="F73" s="532"/>
      <c r="G73" s="532"/>
      <c r="H73" s="532"/>
      <c r="I73" s="532"/>
      <c r="J73" s="532"/>
      <c r="K73" s="36"/>
    </row>
    <row r="74" spans="2:11" ht="17.25" customHeight="1">
      <c r="B74" s="35"/>
      <c r="C74" s="37" t="s">
        <v>695</v>
      </c>
      <c r="D74" s="37"/>
      <c r="E74" s="37"/>
      <c r="F74" s="37" t="s">
        <v>696</v>
      </c>
      <c r="G74" s="38"/>
      <c r="H74" s="37" t="s">
        <v>122</v>
      </c>
      <c r="I74" s="37" t="s">
        <v>60</v>
      </c>
      <c r="J74" s="37" t="s">
        <v>697</v>
      </c>
      <c r="K74" s="36"/>
    </row>
    <row r="75" spans="2:11" ht="17.25" customHeight="1">
      <c r="B75" s="35"/>
      <c r="C75" s="39" t="s">
        <v>698</v>
      </c>
      <c r="D75" s="39"/>
      <c r="E75" s="39"/>
      <c r="F75" s="40" t="s">
        <v>699</v>
      </c>
      <c r="G75" s="41"/>
      <c r="H75" s="39"/>
      <c r="I75" s="39"/>
      <c r="J75" s="39" t="s">
        <v>700</v>
      </c>
      <c r="K75" s="36"/>
    </row>
    <row r="76" spans="2:11" ht="5.25" customHeight="1">
      <c r="B76" s="35"/>
      <c r="C76" s="42"/>
      <c r="D76" s="42"/>
      <c r="E76" s="42"/>
      <c r="F76" s="42"/>
      <c r="G76" s="43"/>
      <c r="H76" s="42"/>
      <c r="I76" s="42"/>
      <c r="J76" s="42"/>
      <c r="K76" s="36"/>
    </row>
    <row r="77" spans="2:11" ht="15" customHeight="1">
      <c r="B77" s="35"/>
      <c r="C77" s="25" t="s">
        <v>56</v>
      </c>
      <c r="D77" s="42"/>
      <c r="E77" s="42"/>
      <c r="F77" s="44" t="s">
        <v>701</v>
      </c>
      <c r="G77" s="43"/>
      <c r="H77" s="25" t="s">
        <v>702</v>
      </c>
      <c r="I77" s="25" t="s">
        <v>703</v>
      </c>
      <c r="J77" s="25">
        <v>20</v>
      </c>
      <c r="K77" s="36"/>
    </row>
    <row r="78" spans="2:11" ht="15" customHeight="1">
      <c r="B78" s="35"/>
      <c r="C78" s="25" t="s">
        <v>704</v>
      </c>
      <c r="D78" s="25"/>
      <c r="E78" s="25"/>
      <c r="F78" s="44" t="s">
        <v>701</v>
      </c>
      <c r="G78" s="43"/>
      <c r="H78" s="25" t="s">
        <v>705</v>
      </c>
      <c r="I78" s="25" t="s">
        <v>703</v>
      </c>
      <c r="J78" s="25">
        <v>120</v>
      </c>
      <c r="K78" s="36"/>
    </row>
    <row r="79" spans="2:11" ht="15" customHeight="1">
      <c r="B79" s="45"/>
      <c r="C79" s="25" t="s">
        <v>706</v>
      </c>
      <c r="D79" s="25"/>
      <c r="E79" s="25"/>
      <c r="F79" s="44" t="s">
        <v>707</v>
      </c>
      <c r="G79" s="43"/>
      <c r="H79" s="25" t="s">
        <v>708</v>
      </c>
      <c r="I79" s="25" t="s">
        <v>703</v>
      </c>
      <c r="J79" s="25">
        <v>50</v>
      </c>
      <c r="K79" s="36"/>
    </row>
    <row r="80" spans="2:11" ht="15" customHeight="1">
      <c r="B80" s="45"/>
      <c r="C80" s="25" t="s">
        <v>709</v>
      </c>
      <c r="D80" s="25"/>
      <c r="E80" s="25"/>
      <c r="F80" s="44" t="s">
        <v>701</v>
      </c>
      <c r="G80" s="43"/>
      <c r="H80" s="25" t="s">
        <v>710</v>
      </c>
      <c r="I80" s="25" t="s">
        <v>711</v>
      </c>
      <c r="J80" s="25"/>
      <c r="K80" s="36"/>
    </row>
    <row r="81" spans="2:11" ht="15" customHeight="1">
      <c r="B81" s="45"/>
      <c r="C81" s="46" t="s">
        <v>712</v>
      </c>
      <c r="D81" s="46"/>
      <c r="E81" s="46"/>
      <c r="F81" s="47" t="s">
        <v>707</v>
      </c>
      <c r="G81" s="46"/>
      <c r="H81" s="46" t="s">
        <v>713</v>
      </c>
      <c r="I81" s="46" t="s">
        <v>703</v>
      </c>
      <c r="J81" s="46">
        <v>15</v>
      </c>
      <c r="K81" s="36"/>
    </row>
    <row r="82" spans="2:11" ht="15" customHeight="1">
      <c r="B82" s="45"/>
      <c r="C82" s="46" t="s">
        <v>714</v>
      </c>
      <c r="D82" s="46"/>
      <c r="E82" s="46"/>
      <c r="F82" s="47" t="s">
        <v>707</v>
      </c>
      <c r="G82" s="46"/>
      <c r="H82" s="46" t="s">
        <v>715</v>
      </c>
      <c r="I82" s="46" t="s">
        <v>703</v>
      </c>
      <c r="J82" s="46">
        <v>15</v>
      </c>
      <c r="K82" s="36"/>
    </row>
    <row r="83" spans="2:11" ht="15" customHeight="1">
      <c r="B83" s="45"/>
      <c r="C83" s="46" t="s">
        <v>716</v>
      </c>
      <c r="D83" s="46"/>
      <c r="E83" s="46"/>
      <c r="F83" s="47" t="s">
        <v>707</v>
      </c>
      <c r="G83" s="46"/>
      <c r="H83" s="46" t="s">
        <v>717</v>
      </c>
      <c r="I83" s="46" t="s">
        <v>703</v>
      </c>
      <c r="J83" s="46">
        <v>20</v>
      </c>
      <c r="K83" s="36"/>
    </row>
    <row r="84" spans="2:11" ht="15" customHeight="1">
      <c r="B84" s="45"/>
      <c r="C84" s="46" t="s">
        <v>718</v>
      </c>
      <c r="D84" s="46"/>
      <c r="E84" s="46"/>
      <c r="F84" s="47" t="s">
        <v>707</v>
      </c>
      <c r="G84" s="46"/>
      <c r="H84" s="46" t="s">
        <v>719</v>
      </c>
      <c r="I84" s="46" t="s">
        <v>703</v>
      </c>
      <c r="J84" s="46">
        <v>20</v>
      </c>
      <c r="K84" s="36"/>
    </row>
    <row r="85" spans="2:11" ht="15" customHeight="1">
      <c r="B85" s="45"/>
      <c r="C85" s="25" t="s">
        <v>720</v>
      </c>
      <c r="D85" s="25"/>
      <c r="E85" s="25"/>
      <c r="F85" s="44" t="s">
        <v>707</v>
      </c>
      <c r="G85" s="43"/>
      <c r="H85" s="25" t="s">
        <v>721</v>
      </c>
      <c r="I85" s="25" t="s">
        <v>703</v>
      </c>
      <c r="J85" s="25">
        <v>50</v>
      </c>
      <c r="K85" s="36"/>
    </row>
    <row r="86" spans="2:11" ht="15" customHeight="1">
      <c r="B86" s="45"/>
      <c r="C86" s="25" t="s">
        <v>722</v>
      </c>
      <c r="D86" s="25"/>
      <c r="E86" s="25"/>
      <c r="F86" s="44" t="s">
        <v>707</v>
      </c>
      <c r="G86" s="43"/>
      <c r="H86" s="25" t="s">
        <v>723</v>
      </c>
      <c r="I86" s="25" t="s">
        <v>703</v>
      </c>
      <c r="J86" s="25">
        <v>20</v>
      </c>
      <c r="K86" s="36"/>
    </row>
    <row r="87" spans="2:11" ht="15" customHeight="1">
      <c r="B87" s="45"/>
      <c r="C87" s="25" t="s">
        <v>724</v>
      </c>
      <c r="D87" s="25"/>
      <c r="E87" s="25"/>
      <c r="F87" s="44" t="s">
        <v>707</v>
      </c>
      <c r="G87" s="43"/>
      <c r="H87" s="25" t="s">
        <v>725</v>
      </c>
      <c r="I87" s="25" t="s">
        <v>703</v>
      </c>
      <c r="J87" s="25">
        <v>20</v>
      </c>
      <c r="K87" s="36"/>
    </row>
    <row r="88" spans="2:11" ht="15" customHeight="1">
      <c r="B88" s="45"/>
      <c r="C88" s="25" t="s">
        <v>726</v>
      </c>
      <c r="D88" s="25"/>
      <c r="E88" s="25"/>
      <c r="F88" s="44" t="s">
        <v>707</v>
      </c>
      <c r="G88" s="43"/>
      <c r="H88" s="25" t="s">
        <v>727</v>
      </c>
      <c r="I88" s="25" t="s">
        <v>703</v>
      </c>
      <c r="J88" s="25">
        <v>50</v>
      </c>
      <c r="K88" s="36"/>
    </row>
    <row r="89" spans="2:11" ht="15" customHeight="1">
      <c r="B89" s="45"/>
      <c r="C89" s="25" t="s">
        <v>728</v>
      </c>
      <c r="D89" s="25"/>
      <c r="E89" s="25"/>
      <c r="F89" s="44" t="s">
        <v>707</v>
      </c>
      <c r="G89" s="43"/>
      <c r="H89" s="25" t="s">
        <v>728</v>
      </c>
      <c r="I89" s="25" t="s">
        <v>703</v>
      </c>
      <c r="J89" s="25">
        <v>50</v>
      </c>
      <c r="K89" s="36"/>
    </row>
    <row r="90" spans="2:11" ht="15" customHeight="1">
      <c r="B90" s="45"/>
      <c r="C90" s="25" t="s">
        <v>127</v>
      </c>
      <c r="D90" s="25"/>
      <c r="E90" s="25"/>
      <c r="F90" s="44" t="s">
        <v>707</v>
      </c>
      <c r="G90" s="43"/>
      <c r="H90" s="25" t="s">
        <v>729</v>
      </c>
      <c r="I90" s="25" t="s">
        <v>703</v>
      </c>
      <c r="J90" s="25">
        <v>255</v>
      </c>
      <c r="K90" s="36"/>
    </row>
    <row r="91" spans="2:11" ht="15" customHeight="1">
      <c r="B91" s="45"/>
      <c r="C91" s="25" t="s">
        <v>730</v>
      </c>
      <c r="D91" s="25"/>
      <c r="E91" s="25"/>
      <c r="F91" s="44" t="s">
        <v>701</v>
      </c>
      <c r="G91" s="43"/>
      <c r="H91" s="25" t="s">
        <v>731</v>
      </c>
      <c r="I91" s="25" t="s">
        <v>732</v>
      </c>
      <c r="J91" s="25"/>
      <c r="K91" s="36"/>
    </row>
    <row r="92" spans="2:11" ht="15" customHeight="1">
      <c r="B92" s="45"/>
      <c r="C92" s="25" t="s">
        <v>733</v>
      </c>
      <c r="D92" s="25"/>
      <c r="E92" s="25"/>
      <c r="F92" s="44" t="s">
        <v>701</v>
      </c>
      <c r="G92" s="43"/>
      <c r="H92" s="25" t="s">
        <v>734</v>
      </c>
      <c r="I92" s="25" t="s">
        <v>735</v>
      </c>
      <c r="J92" s="25"/>
      <c r="K92" s="36"/>
    </row>
    <row r="93" spans="2:11" ht="15" customHeight="1">
      <c r="B93" s="45"/>
      <c r="C93" s="25" t="s">
        <v>736</v>
      </c>
      <c r="D93" s="25"/>
      <c r="E93" s="25"/>
      <c r="F93" s="44" t="s">
        <v>701</v>
      </c>
      <c r="G93" s="43"/>
      <c r="H93" s="25" t="s">
        <v>736</v>
      </c>
      <c r="I93" s="25" t="s">
        <v>735</v>
      </c>
      <c r="J93" s="25"/>
      <c r="K93" s="36"/>
    </row>
    <row r="94" spans="2:11" ht="15" customHeight="1">
      <c r="B94" s="45"/>
      <c r="C94" s="25" t="s">
        <v>41</v>
      </c>
      <c r="D94" s="25"/>
      <c r="E94" s="25"/>
      <c r="F94" s="44" t="s">
        <v>701</v>
      </c>
      <c r="G94" s="43"/>
      <c r="H94" s="25" t="s">
        <v>737</v>
      </c>
      <c r="I94" s="25" t="s">
        <v>735</v>
      </c>
      <c r="J94" s="25"/>
      <c r="K94" s="36"/>
    </row>
    <row r="95" spans="2:11" ht="15" customHeight="1">
      <c r="B95" s="45"/>
      <c r="C95" s="25" t="s">
        <v>51</v>
      </c>
      <c r="D95" s="25"/>
      <c r="E95" s="25"/>
      <c r="F95" s="44" t="s">
        <v>701</v>
      </c>
      <c r="G95" s="43"/>
      <c r="H95" s="25" t="s">
        <v>738</v>
      </c>
      <c r="I95" s="25" t="s">
        <v>735</v>
      </c>
      <c r="J95" s="25"/>
      <c r="K95" s="36"/>
    </row>
    <row r="96" spans="2:11" ht="15" customHeight="1">
      <c r="B96" s="48"/>
      <c r="C96" s="49"/>
      <c r="D96" s="49"/>
      <c r="E96" s="49"/>
      <c r="F96" s="49"/>
      <c r="G96" s="49"/>
      <c r="H96" s="49"/>
      <c r="I96" s="49"/>
      <c r="J96" s="49"/>
      <c r="K96" s="50"/>
    </row>
    <row r="97" spans="2:11" ht="18.75" customHeight="1">
      <c r="B97" s="51"/>
      <c r="C97" s="52"/>
      <c r="D97" s="52"/>
      <c r="E97" s="52"/>
      <c r="F97" s="52"/>
      <c r="G97" s="52"/>
      <c r="H97" s="52"/>
      <c r="I97" s="52"/>
      <c r="J97" s="52"/>
      <c r="K97" s="51"/>
    </row>
    <row r="98" spans="2:11" ht="18.75" customHeight="1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7.5" customHeight="1">
      <c r="B99" s="32"/>
      <c r="C99" s="33"/>
      <c r="D99" s="33"/>
      <c r="E99" s="33"/>
      <c r="F99" s="33"/>
      <c r="G99" s="33"/>
      <c r="H99" s="33"/>
      <c r="I99" s="33"/>
      <c r="J99" s="33"/>
      <c r="K99" s="34"/>
    </row>
    <row r="100" spans="2:11" ht="45" customHeight="1">
      <c r="B100" s="35"/>
      <c r="C100" s="532" t="s">
        <v>739</v>
      </c>
      <c r="D100" s="532"/>
      <c r="E100" s="532"/>
      <c r="F100" s="532"/>
      <c r="G100" s="532"/>
      <c r="H100" s="532"/>
      <c r="I100" s="532"/>
      <c r="J100" s="532"/>
      <c r="K100" s="36"/>
    </row>
    <row r="101" spans="2:11" ht="17.25" customHeight="1">
      <c r="B101" s="35"/>
      <c r="C101" s="37" t="s">
        <v>695</v>
      </c>
      <c r="D101" s="37"/>
      <c r="E101" s="37"/>
      <c r="F101" s="37" t="s">
        <v>696</v>
      </c>
      <c r="G101" s="38"/>
      <c r="H101" s="37" t="s">
        <v>122</v>
      </c>
      <c r="I101" s="37" t="s">
        <v>60</v>
      </c>
      <c r="J101" s="37" t="s">
        <v>697</v>
      </c>
      <c r="K101" s="36"/>
    </row>
    <row r="102" spans="2:11" ht="17.25" customHeight="1">
      <c r="B102" s="35"/>
      <c r="C102" s="39" t="s">
        <v>698</v>
      </c>
      <c r="D102" s="39"/>
      <c r="E102" s="39"/>
      <c r="F102" s="40" t="s">
        <v>699</v>
      </c>
      <c r="G102" s="41"/>
      <c r="H102" s="39"/>
      <c r="I102" s="39"/>
      <c r="J102" s="39" t="s">
        <v>700</v>
      </c>
      <c r="K102" s="36"/>
    </row>
    <row r="103" spans="2:11" ht="5.25" customHeight="1">
      <c r="B103" s="35"/>
      <c r="C103" s="37"/>
      <c r="D103" s="37"/>
      <c r="E103" s="37"/>
      <c r="F103" s="37"/>
      <c r="G103" s="53"/>
      <c r="H103" s="37"/>
      <c r="I103" s="37"/>
      <c r="J103" s="37"/>
      <c r="K103" s="36"/>
    </row>
    <row r="104" spans="2:11" ht="15" customHeight="1">
      <c r="B104" s="35"/>
      <c r="C104" s="25" t="s">
        <v>56</v>
      </c>
      <c r="D104" s="42"/>
      <c r="E104" s="42"/>
      <c r="F104" s="44" t="s">
        <v>701</v>
      </c>
      <c r="G104" s="53"/>
      <c r="H104" s="25" t="s">
        <v>740</v>
      </c>
      <c r="I104" s="25" t="s">
        <v>703</v>
      </c>
      <c r="J104" s="25">
        <v>20</v>
      </c>
      <c r="K104" s="36"/>
    </row>
    <row r="105" spans="2:11" ht="15" customHeight="1">
      <c r="B105" s="35"/>
      <c r="C105" s="25" t="s">
        <v>704</v>
      </c>
      <c r="D105" s="25"/>
      <c r="E105" s="25"/>
      <c r="F105" s="44" t="s">
        <v>701</v>
      </c>
      <c r="G105" s="25"/>
      <c r="H105" s="25" t="s">
        <v>740</v>
      </c>
      <c r="I105" s="25" t="s">
        <v>703</v>
      </c>
      <c r="J105" s="25">
        <v>120</v>
      </c>
      <c r="K105" s="36"/>
    </row>
    <row r="106" spans="2:11" ht="15" customHeight="1">
      <c r="B106" s="45"/>
      <c r="C106" s="25" t="s">
        <v>706</v>
      </c>
      <c r="D106" s="25"/>
      <c r="E106" s="25"/>
      <c r="F106" s="44" t="s">
        <v>707</v>
      </c>
      <c r="G106" s="25"/>
      <c r="H106" s="25" t="s">
        <v>740</v>
      </c>
      <c r="I106" s="25" t="s">
        <v>703</v>
      </c>
      <c r="J106" s="25">
        <v>50</v>
      </c>
      <c r="K106" s="36"/>
    </row>
    <row r="107" spans="2:11" ht="15" customHeight="1">
      <c r="B107" s="45"/>
      <c r="C107" s="25" t="s">
        <v>709</v>
      </c>
      <c r="D107" s="25"/>
      <c r="E107" s="25"/>
      <c r="F107" s="44" t="s">
        <v>701</v>
      </c>
      <c r="G107" s="25"/>
      <c r="H107" s="25" t="s">
        <v>740</v>
      </c>
      <c r="I107" s="25" t="s">
        <v>711</v>
      </c>
      <c r="J107" s="25"/>
      <c r="K107" s="36"/>
    </row>
    <row r="108" spans="2:11" ht="15" customHeight="1">
      <c r="B108" s="45"/>
      <c r="C108" s="25" t="s">
        <v>720</v>
      </c>
      <c r="D108" s="25"/>
      <c r="E108" s="25"/>
      <c r="F108" s="44" t="s">
        <v>707</v>
      </c>
      <c r="G108" s="25"/>
      <c r="H108" s="25" t="s">
        <v>740</v>
      </c>
      <c r="I108" s="25" t="s">
        <v>703</v>
      </c>
      <c r="J108" s="25">
        <v>50</v>
      </c>
      <c r="K108" s="36"/>
    </row>
    <row r="109" spans="2:11" ht="15" customHeight="1">
      <c r="B109" s="45"/>
      <c r="C109" s="25" t="s">
        <v>728</v>
      </c>
      <c r="D109" s="25"/>
      <c r="E109" s="25"/>
      <c r="F109" s="44" t="s">
        <v>707</v>
      </c>
      <c r="G109" s="25"/>
      <c r="H109" s="25" t="s">
        <v>740</v>
      </c>
      <c r="I109" s="25" t="s">
        <v>703</v>
      </c>
      <c r="J109" s="25">
        <v>50</v>
      </c>
      <c r="K109" s="36"/>
    </row>
    <row r="110" spans="2:11" ht="15" customHeight="1">
      <c r="B110" s="45"/>
      <c r="C110" s="25" t="s">
        <v>726</v>
      </c>
      <c r="D110" s="25"/>
      <c r="E110" s="25"/>
      <c r="F110" s="44" t="s">
        <v>707</v>
      </c>
      <c r="G110" s="25"/>
      <c r="H110" s="25" t="s">
        <v>740</v>
      </c>
      <c r="I110" s="25" t="s">
        <v>703</v>
      </c>
      <c r="J110" s="25">
        <v>50</v>
      </c>
      <c r="K110" s="36"/>
    </row>
    <row r="111" spans="2:11" ht="15" customHeight="1">
      <c r="B111" s="45"/>
      <c r="C111" s="25" t="s">
        <v>56</v>
      </c>
      <c r="D111" s="25"/>
      <c r="E111" s="25"/>
      <c r="F111" s="44" t="s">
        <v>701</v>
      </c>
      <c r="G111" s="25"/>
      <c r="H111" s="25" t="s">
        <v>741</v>
      </c>
      <c r="I111" s="25" t="s">
        <v>703</v>
      </c>
      <c r="J111" s="25">
        <v>20</v>
      </c>
      <c r="K111" s="36"/>
    </row>
    <row r="112" spans="2:11" ht="15" customHeight="1">
      <c r="B112" s="45"/>
      <c r="C112" s="25" t="s">
        <v>742</v>
      </c>
      <c r="D112" s="25"/>
      <c r="E112" s="25"/>
      <c r="F112" s="44" t="s">
        <v>701</v>
      </c>
      <c r="G112" s="25"/>
      <c r="H112" s="25" t="s">
        <v>743</v>
      </c>
      <c r="I112" s="25" t="s">
        <v>703</v>
      </c>
      <c r="J112" s="25">
        <v>120</v>
      </c>
      <c r="K112" s="36"/>
    </row>
    <row r="113" spans="2:11" ht="15" customHeight="1">
      <c r="B113" s="45"/>
      <c r="C113" s="25" t="s">
        <v>41</v>
      </c>
      <c r="D113" s="25"/>
      <c r="E113" s="25"/>
      <c r="F113" s="44" t="s">
        <v>701</v>
      </c>
      <c r="G113" s="25"/>
      <c r="H113" s="25" t="s">
        <v>744</v>
      </c>
      <c r="I113" s="25" t="s">
        <v>735</v>
      </c>
      <c r="J113" s="25"/>
      <c r="K113" s="36"/>
    </row>
    <row r="114" spans="2:11" ht="15" customHeight="1">
      <c r="B114" s="45"/>
      <c r="C114" s="25" t="s">
        <v>51</v>
      </c>
      <c r="D114" s="25"/>
      <c r="E114" s="25"/>
      <c r="F114" s="44" t="s">
        <v>701</v>
      </c>
      <c r="G114" s="25"/>
      <c r="H114" s="25" t="s">
        <v>745</v>
      </c>
      <c r="I114" s="25" t="s">
        <v>735</v>
      </c>
      <c r="J114" s="25"/>
      <c r="K114" s="36"/>
    </row>
    <row r="115" spans="2:11" ht="15" customHeight="1">
      <c r="B115" s="45"/>
      <c r="C115" s="25" t="s">
        <v>60</v>
      </c>
      <c r="D115" s="25"/>
      <c r="E115" s="25"/>
      <c r="F115" s="44" t="s">
        <v>701</v>
      </c>
      <c r="G115" s="25"/>
      <c r="H115" s="25" t="s">
        <v>746</v>
      </c>
      <c r="I115" s="25" t="s">
        <v>747</v>
      </c>
      <c r="J115" s="25"/>
      <c r="K115" s="36"/>
    </row>
    <row r="116" spans="2:11" ht="15" customHeight="1">
      <c r="B116" s="48"/>
      <c r="C116" s="54"/>
      <c r="D116" s="54"/>
      <c r="E116" s="54"/>
      <c r="F116" s="54"/>
      <c r="G116" s="54"/>
      <c r="H116" s="54"/>
      <c r="I116" s="54"/>
      <c r="J116" s="54"/>
      <c r="K116" s="50"/>
    </row>
    <row r="117" spans="2:11" ht="18.75" customHeight="1">
      <c r="B117" s="55"/>
      <c r="C117" s="21"/>
      <c r="D117" s="21"/>
      <c r="E117" s="21"/>
      <c r="F117" s="56"/>
      <c r="G117" s="21"/>
      <c r="H117" s="21"/>
      <c r="I117" s="21"/>
      <c r="J117" s="21"/>
      <c r="K117" s="55"/>
    </row>
    <row r="118" spans="2:11" ht="18.75" customHeight="1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7.5" customHeight="1">
      <c r="B119" s="57"/>
      <c r="C119" s="58"/>
      <c r="D119" s="58"/>
      <c r="E119" s="58"/>
      <c r="F119" s="58"/>
      <c r="G119" s="58"/>
      <c r="H119" s="58"/>
      <c r="I119" s="58"/>
      <c r="J119" s="58"/>
      <c r="K119" s="59"/>
    </row>
    <row r="120" spans="2:11" ht="45" customHeight="1">
      <c r="B120" s="60"/>
      <c r="C120" s="527" t="s">
        <v>748</v>
      </c>
      <c r="D120" s="527"/>
      <c r="E120" s="527"/>
      <c r="F120" s="527"/>
      <c r="G120" s="527"/>
      <c r="H120" s="527"/>
      <c r="I120" s="527"/>
      <c r="J120" s="527"/>
      <c r="K120" s="61"/>
    </row>
    <row r="121" spans="2:11" ht="17.25" customHeight="1">
      <c r="B121" s="62"/>
      <c r="C121" s="37" t="s">
        <v>695</v>
      </c>
      <c r="D121" s="37"/>
      <c r="E121" s="37"/>
      <c r="F121" s="37" t="s">
        <v>696</v>
      </c>
      <c r="G121" s="38"/>
      <c r="H121" s="37" t="s">
        <v>122</v>
      </c>
      <c r="I121" s="37" t="s">
        <v>60</v>
      </c>
      <c r="J121" s="37" t="s">
        <v>697</v>
      </c>
      <c r="K121" s="63"/>
    </row>
    <row r="122" spans="2:11" ht="17.25" customHeight="1">
      <c r="B122" s="62"/>
      <c r="C122" s="39" t="s">
        <v>698</v>
      </c>
      <c r="D122" s="39"/>
      <c r="E122" s="39"/>
      <c r="F122" s="40" t="s">
        <v>699</v>
      </c>
      <c r="G122" s="41"/>
      <c r="H122" s="39"/>
      <c r="I122" s="39"/>
      <c r="J122" s="39" t="s">
        <v>700</v>
      </c>
      <c r="K122" s="63"/>
    </row>
    <row r="123" spans="2:11" ht="5.25" customHeight="1">
      <c r="B123" s="64"/>
      <c r="C123" s="42"/>
      <c r="D123" s="42"/>
      <c r="E123" s="42"/>
      <c r="F123" s="42"/>
      <c r="G123" s="25"/>
      <c r="H123" s="42"/>
      <c r="I123" s="42"/>
      <c r="J123" s="42"/>
      <c r="K123" s="65"/>
    </row>
    <row r="124" spans="2:11" ht="15" customHeight="1">
      <c r="B124" s="64"/>
      <c r="C124" s="25" t="s">
        <v>704</v>
      </c>
      <c r="D124" s="42"/>
      <c r="E124" s="42"/>
      <c r="F124" s="44" t="s">
        <v>701</v>
      </c>
      <c r="G124" s="25"/>
      <c r="H124" s="25" t="s">
        <v>740</v>
      </c>
      <c r="I124" s="25" t="s">
        <v>703</v>
      </c>
      <c r="J124" s="25">
        <v>120</v>
      </c>
      <c r="K124" s="66"/>
    </row>
    <row r="125" spans="2:11" ht="15" customHeight="1">
      <c r="B125" s="64"/>
      <c r="C125" s="25" t="s">
        <v>749</v>
      </c>
      <c r="D125" s="25"/>
      <c r="E125" s="25"/>
      <c r="F125" s="44" t="s">
        <v>701</v>
      </c>
      <c r="G125" s="25"/>
      <c r="H125" s="25" t="s">
        <v>750</v>
      </c>
      <c r="I125" s="25" t="s">
        <v>703</v>
      </c>
      <c r="J125" s="25" t="s">
        <v>751</v>
      </c>
      <c r="K125" s="66"/>
    </row>
    <row r="126" spans="2:11" ht="15" customHeight="1">
      <c r="B126" s="64"/>
      <c r="C126" s="25" t="s">
        <v>650</v>
      </c>
      <c r="D126" s="25"/>
      <c r="E126" s="25"/>
      <c r="F126" s="44" t="s">
        <v>701</v>
      </c>
      <c r="G126" s="25"/>
      <c r="H126" s="25" t="s">
        <v>752</v>
      </c>
      <c r="I126" s="25" t="s">
        <v>703</v>
      </c>
      <c r="J126" s="25" t="s">
        <v>751</v>
      </c>
      <c r="K126" s="66"/>
    </row>
    <row r="127" spans="2:11" ht="15" customHeight="1">
      <c r="B127" s="64"/>
      <c r="C127" s="25" t="s">
        <v>712</v>
      </c>
      <c r="D127" s="25"/>
      <c r="E127" s="25"/>
      <c r="F127" s="44" t="s">
        <v>707</v>
      </c>
      <c r="G127" s="25"/>
      <c r="H127" s="25" t="s">
        <v>713</v>
      </c>
      <c r="I127" s="25" t="s">
        <v>703</v>
      </c>
      <c r="J127" s="25">
        <v>15</v>
      </c>
      <c r="K127" s="66"/>
    </row>
    <row r="128" spans="2:11" ht="15" customHeight="1">
      <c r="B128" s="64"/>
      <c r="C128" s="46" t="s">
        <v>714</v>
      </c>
      <c r="D128" s="46"/>
      <c r="E128" s="46"/>
      <c r="F128" s="47" t="s">
        <v>707</v>
      </c>
      <c r="G128" s="46"/>
      <c r="H128" s="46" t="s">
        <v>715</v>
      </c>
      <c r="I128" s="46" t="s">
        <v>703</v>
      </c>
      <c r="J128" s="46">
        <v>15</v>
      </c>
      <c r="K128" s="66"/>
    </row>
    <row r="129" spans="2:11" ht="15" customHeight="1">
      <c r="B129" s="64"/>
      <c r="C129" s="46" t="s">
        <v>716</v>
      </c>
      <c r="D129" s="46"/>
      <c r="E129" s="46"/>
      <c r="F129" s="47" t="s">
        <v>707</v>
      </c>
      <c r="G129" s="46"/>
      <c r="H129" s="46" t="s">
        <v>717</v>
      </c>
      <c r="I129" s="46" t="s">
        <v>703</v>
      </c>
      <c r="J129" s="46">
        <v>20</v>
      </c>
      <c r="K129" s="66"/>
    </row>
    <row r="130" spans="2:11" ht="15" customHeight="1">
      <c r="B130" s="64"/>
      <c r="C130" s="46" t="s">
        <v>718</v>
      </c>
      <c r="D130" s="46"/>
      <c r="E130" s="46"/>
      <c r="F130" s="47" t="s">
        <v>707</v>
      </c>
      <c r="G130" s="46"/>
      <c r="H130" s="46" t="s">
        <v>719</v>
      </c>
      <c r="I130" s="46" t="s">
        <v>703</v>
      </c>
      <c r="J130" s="46">
        <v>20</v>
      </c>
      <c r="K130" s="66"/>
    </row>
    <row r="131" spans="2:11" ht="15" customHeight="1">
      <c r="B131" s="64"/>
      <c r="C131" s="25" t="s">
        <v>706</v>
      </c>
      <c r="D131" s="25"/>
      <c r="E131" s="25"/>
      <c r="F131" s="44" t="s">
        <v>707</v>
      </c>
      <c r="G131" s="25"/>
      <c r="H131" s="25" t="s">
        <v>740</v>
      </c>
      <c r="I131" s="25" t="s">
        <v>703</v>
      </c>
      <c r="J131" s="25">
        <v>50</v>
      </c>
      <c r="K131" s="66"/>
    </row>
    <row r="132" spans="2:11" ht="15" customHeight="1">
      <c r="B132" s="64"/>
      <c r="C132" s="25" t="s">
        <v>720</v>
      </c>
      <c r="D132" s="25"/>
      <c r="E132" s="25"/>
      <c r="F132" s="44" t="s">
        <v>707</v>
      </c>
      <c r="G132" s="25"/>
      <c r="H132" s="25" t="s">
        <v>740</v>
      </c>
      <c r="I132" s="25" t="s">
        <v>703</v>
      </c>
      <c r="J132" s="25">
        <v>50</v>
      </c>
      <c r="K132" s="66"/>
    </row>
    <row r="133" spans="2:11" ht="15" customHeight="1">
      <c r="B133" s="64"/>
      <c r="C133" s="25" t="s">
        <v>726</v>
      </c>
      <c r="D133" s="25"/>
      <c r="E133" s="25"/>
      <c r="F133" s="44" t="s">
        <v>707</v>
      </c>
      <c r="G133" s="25"/>
      <c r="H133" s="25" t="s">
        <v>740</v>
      </c>
      <c r="I133" s="25" t="s">
        <v>703</v>
      </c>
      <c r="J133" s="25">
        <v>50</v>
      </c>
      <c r="K133" s="66"/>
    </row>
    <row r="134" spans="2:11" ht="15" customHeight="1">
      <c r="B134" s="64"/>
      <c r="C134" s="25" t="s">
        <v>728</v>
      </c>
      <c r="D134" s="25"/>
      <c r="E134" s="25"/>
      <c r="F134" s="44" t="s">
        <v>707</v>
      </c>
      <c r="G134" s="25"/>
      <c r="H134" s="25" t="s">
        <v>740</v>
      </c>
      <c r="I134" s="25" t="s">
        <v>703</v>
      </c>
      <c r="J134" s="25">
        <v>50</v>
      </c>
      <c r="K134" s="66"/>
    </row>
    <row r="135" spans="2:11" ht="15" customHeight="1">
      <c r="B135" s="64"/>
      <c r="C135" s="25" t="s">
        <v>127</v>
      </c>
      <c r="D135" s="25"/>
      <c r="E135" s="25"/>
      <c r="F135" s="44" t="s">
        <v>707</v>
      </c>
      <c r="G135" s="25"/>
      <c r="H135" s="25" t="s">
        <v>753</v>
      </c>
      <c r="I135" s="25" t="s">
        <v>703</v>
      </c>
      <c r="J135" s="25">
        <v>255</v>
      </c>
      <c r="K135" s="66"/>
    </row>
    <row r="136" spans="2:11" ht="15" customHeight="1">
      <c r="B136" s="64"/>
      <c r="C136" s="25" t="s">
        <v>730</v>
      </c>
      <c r="D136" s="25"/>
      <c r="E136" s="25"/>
      <c r="F136" s="44" t="s">
        <v>701</v>
      </c>
      <c r="G136" s="25"/>
      <c r="H136" s="25" t="s">
        <v>754</v>
      </c>
      <c r="I136" s="25" t="s">
        <v>732</v>
      </c>
      <c r="J136" s="25"/>
      <c r="K136" s="66"/>
    </row>
    <row r="137" spans="2:11" ht="15" customHeight="1">
      <c r="B137" s="64"/>
      <c r="C137" s="25" t="s">
        <v>733</v>
      </c>
      <c r="D137" s="25"/>
      <c r="E137" s="25"/>
      <c r="F137" s="44" t="s">
        <v>701</v>
      </c>
      <c r="G137" s="25"/>
      <c r="H137" s="25" t="s">
        <v>755</v>
      </c>
      <c r="I137" s="25" t="s">
        <v>735</v>
      </c>
      <c r="J137" s="25"/>
      <c r="K137" s="66"/>
    </row>
    <row r="138" spans="2:11" ht="15" customHeight="1">
      <c r="B138" s="64"/>
      <c r="C138" s="25" t="s">
        <v>736</v>
      </c>
      <c r="D138" s="25"/>
      <c r="E138" s="25"/>
      <c r="F138" s="44" t="s">
        <v>701</v>
      </c>
      <c r="G138" s="25"/>
      <c r="H138" s="25" t="s">
        <v>736</v>
      </c>
      <c r="I138" s="25" t="s">
        <v>735</v>
      </c>
      <c r="J138" s="25"/>
      <c r="K138" s="66"/>
    </row>
    <row r="139" spans="2:11" ht="15" customHeight="1">
      <c r="B139" s="64"/>
      <c r="C139" s="25" t="s">
        <v>41</v>
      </c>
      <c r="D139" s="25"/>
      <c r="E139" s="25"/>
      <c r="F139" s="44" t="s">
        <v>701</v>
      </c>
      <c r="G139" s="25"/>
      <c r="H139" s="25" t="s">
        <v>756</v>
      </c>
      <c r="I139" s="25" t="s">
        <v>735</v>
      </c>
      <c r="J139" s="25"/>
      <c r="K139" s="66"/>
    </row>
    <row r="140" spans="2:11" ht="15" customHeight="1">
      <c r="B140" s="64"/>
      <c r="C140" s="25" t="s">
        <v>757</v>
      </c>
      <c r="D140" s="25"/>
      <c r="E140" s="25"/>
      <c r="F140" s="44" t="s">
        <v>701</v>
      </c>
      <c r="G140" s="25"/>
      <c r="H140" s="25" t="s">
        <v>758</v>
      </c>
      <c r="I140" s="25" t="s">
        <v>735</v>
      </c>
      <c r="J140" s="25"/>
      <c r="K140" s="66"/>
    </row>
    <row r="141" spans="2:11" ht="15" customHeight="1">
      <c r="B141" s="67"/>
      <c r="C141" s="68"/>
      <c r="D141" s="68"/>
      <c r="E141" s="68"/>
      <c r="F141" s="68"/>
      <c r="G141" s="68"/>
      <c r="H141" s="68"/>
      <c r="I141" s="68"/>
      <c r="J141" s="68"/>
      <c r="K141" s="69"/>
    </row>
    <row r="142" spans="2:11" ht="18.75" customHeight="1">
      <c r="B142" s="21"/>
      <c r="C142" s="21"/>
      <c r="D142" s="21"/>
      <c r="E142" s="21"/>
      <c r="F142" s="56"/>
      <c r="G142" s="21"/>
      <c r="H142" s="21"/>
      <c r="I142" s="21"/>
      <c r="J142" s="21"/>
      <c r="K142" s="21"/>
    </row>
    <row r="143" spans="2:11" ht="18.75" customHeight="1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7.5" customHeight="1">
      <c r="B144" s="32"/>
      <c r="C144" s="33"/>
      <c r="D144" s="33"/>
      <c r="E144" s="33"/>
      <c r="F144" s="33"/>
      <c r="G144" s="33"/>
      <c r="H144" s="33"/>
      <c r="I144" s="33"/>
      <c r="J144" s="33"/>
      <c r="K144" s="34"/>
    </row>
    <row r="145" spans="2:11" ht="45" customHeight="1">
      <c r="B145" s="35"/>
      <c r="C145" s="532" t="s">
        <v>759</v>
      </c>
      <c r="D145" s="532"/>
      <c r="E145" s="532"/>
      <c r="F145" s="532"/>
      <c r="G145" s="532"/>
      <c r="H145" s="532"/>
      <c r="I145" s="532"/>
      <c r="J145" s="532"/>
      <c r="K145" s="36"/>
    </row>
    <row r="146" spans="2:11" ht="17.25" customHeight="1">
      <c r="B146" s="35"/>
      <c r="C146" s="37" t="s">
        <v>695</v>
      </c>
      <c r="D146" s="37"/>
      <c r="E146" s="37"/>
      <c r="F146" s="37" t="s">
        <v>696</v>
      </c>
      <c r="G146" s="38"/>
      <c r="H146" s="37" t="s">
        <v>122</v>
      </c>
      <c r="I146" s="37" t="s">
        <v>60</v>
      </c>
      <c r="J146" s="37" t="s">
        <v>697</v>
      </c>
      <c r="K146" s="36"/>
    </row>
    <row r="147" spans="2:11" ht="17.25" customHeight="1">
      <c r="B147" s="35"/>
      <c r="C147" s="39" t="s">
        <v>698</v>
      </c>
      <c r="D147" s="39"/>
      <c r="E147" s="39"/>
      <c r="F147" s="40" t="s">
        <v>699</v>
      </c>
      <c r="G147" s="41"/>
      <c r="H147" s="39"/>
      <c r="I147" s="39"/>
      <c r="J147" s="39" t="s">
        <v>700</v>
      </c>
      <c r="K147" s="36"/>
    </row>
    <row r="148" spans="2:11" ht="5.25" customHeight="1">
      <c r="B148" s="45"/>
      <c r="C148" s="42"/>
      <c r="D148" s="42"/>
      <c r="E148" s="42"/>
      <c r="F148" s="42"/>
      <c r="G148" s="43"/>
      <c r="H148" s="42"/>
      <c r="I148" s="42"/>
      <c r="J148" s="42"/>
      <c r="K148" s="66"/>
    </row>
    <row r="149" spans="2:11" ht="15" customHeight="1">
      <c r="B149" s="45"/>
      <c r="C149" s="70" t="s">
        <v>704</v>
      </c>
      <c r="D149" s="25"/>
      <c r="E149" s="25"/>
      <c r="F149" s="71" t="s">
        <v>701</v>
      </c>
      <c r="G149" s="25"/>
      <c r="H149" s="70" t="s">
        <v>740</v>
      </c>
      <c r="I149" s="70" t="s">
        <v>703</v>
      </c>
      <c r="J149" s="70">
        <v>120</v>
      </c>
      <c r="K149" s="66"/>
    </row>
    <row r="150" spans="2:11" ht="15" customHeight="1">
      <c r="B150" s="45"/>
      <c r="C150" s="70" t="s">
        <v>749</v>
      </c>
      <c r="D150" s="25"/>
      <c r="E150" s="25"/>
      <c r="F150" s="71" t="s">
        <v>701</v>
      </c>
      <c r="G150" s="25"/>
      <c r="H150" s="70" t="s">
        <v>760</v>
      </c>
      <c r="I150" s="70" t="s">
        <v>703</v>
      </c>
      <c r="J150" s="70" t="s">
        <v>751</v>
      </c>
      <c r="K150" s="66"/>
    </row>
    <row r="151" spans="2:11" ht="15" customHeight="1">
      <c r="B151" s="45"/>
      <c r="C151" s="70" t="s">
        <v>650</v>
      </c>
      <c r="D151" s="25"/>
      <c r="E151" s="25"/>
      <c r="F151" s="71" t="s">
        <v>701</v>
      </c>
      <c r="G151" s="25"/>
      <c r="H151" s="70" t="s">
        <v>761</v>
      </c>
      <c r="I151" s="70" t="s">
        <v>703</v>
      </c>
      <c r="J151" s="70" t="s">
        <v>751</v>
      </c>
      <c r="K151" s="66"/>
    </row>
    <row r="152" spans="2:11" ht="15" customHeight="1">
      <c r="B152" s="45"/>
      <c r="C152" s="70" t="s">
        <v>706</v>
      </c>
      <c r="D152" s="25"/>
      <c r="E152" s="25"/>
      <c r="F152" s="71" t="s">
        <v>707</v>
      </c>
      <c r="G152" s="25"/>
      <c r="H152" s="70" t="s">
        <v>740</v>
      </c>
      <c r="I152" s="70" t="s">
        <v>703</v>
      </c>
      <c r="J152" s="70">
        <v>50</v>
      </c>
      <c r="K152" s="66"/>
    </row>
    <row r="153" spans="2:11" ht="15" customHeight="1">
      <c r="B153" s="45"/>
      <c r="C153" s="70" t="s">
        <v>709</v>
      </c>
      <c r="D153" s="25"/>
      <c r="E153" s="25"/>
      <c r="F153" s="71" t="s">
        <v>701</v>
      </c>
      <c r="G153" s="25"/>
      <c r="H153" s="70" t="s">
        <v>740</v>
      </c>
      <c r="I153" s="70" t="s">
        <v>711</v>
      </c>
      <c r="J153" s="70"/>
      <c r="K153" s="66"/>
    </row>
    <row r="154" spans="2:11" ht="15" customHeight="1">
      <c r="B154" s="45"/>
      <c r="C154" s="70" t="s">
        <v>720</v>
      </c>
      <c r="D154" s="25"/>
      <c r="E154" s="25"/>
      <c r="F154" s="71" t="s">
        <v>707</v>
      </c>
      <c r="G154" s="25"/>
      <c r="H154" s="70" t="s">
        <v>740</v>
      </c>
      <c r="I154" s="70" t="s">
        <v>703</v>
      </c>
      <c r="J154" s="70">
        <v>50</v>
      </c>
      <c r="K154" s="66"/>
    </row>
    <row r="155" spans="2:11" ht="15" customHeight="1">
      <c r="B155" s="45"/>
      <c r="C155" s="70" t="s">
        <v>728</v>
      </c>
      <c r="D155" s="25"/>
      <c r="E155" s="25"/>
      <c r="F155" s="71" t="s">
        <v>707</v>
      </c>
      <c r="G155" s="25"/>
      <c r="H155" s="70" t="s">
        <v>740</v>
      </c>
      <c r="I155" s="70" t="s">
        <v>703</v>
      </c>
      <c r="J155" s="70">
        <v>50</v>
      </c>
      <c r="K155" s="66"/>
    </row>
    <row r="156" spans="2:11" ht="15" customHeight="1">
      <c r="B156" s="45"/>
      <c r="C156" s="70" t="s">
        <v>726</v>
      </c>
      <c r="D156" s="25"/>
      <c r="E156" s="25"/>
      <c r="F156" s="71" t="s">
        <v>707</v>
      </c>
      <c r="G156" s="25"/>
      <c r="H156" s="70" t="s">
        <v>740</v>
      </c>
      <c r="I156" s="70" t="s">
        <v>703</v>
      </c>
      <c r="J156" s="70">
        <v>50</v>
      </c>
      <c r="K156" s="66"/>
    </row>
    <row r="157" spans="2:11" ht="15" customHeight="1">
      <c r="B157" s="45"/>
      <c r="C157" s="70" t="s">
        <v>94</v>
      </c>
      <c r="D157" s="25"/>
      <c r="E157" s="25"/>
      <c r="F157" s="71" t="s">
        <v>701</v>
      </c>
      <c r="G157" s="25"/>
      <c r="H157" s="70" t="s">
        <v>762</v>
      </c>
      <c r="I157" s="70" t="s">
        <v>703</v>
      </c>
      <c r="J157" s="70" t="s">
        <v>763</v>
      </c>
      <c r="K157" s="66"/>
    </row>
    <row r="158" spans="2:11" ht="15" customHeight="1">
      <c r="B158" s="45"/>
      <c r="C158" s="70" t="s">
        <v>764</v>
      </c>
      <c r="D158" s="25"/>
      <c r="E158" s="25"/>
      <c r="F158" s="71" t="s">
        <v>701</v>
      </c>
      <c r="G158" s="25"/>
      <c r="H158" s="70" t="s">
        <v>765</v>
      </c>
      <c r="I158" s="70" t="s">
        <v>735</v>
      </c>
      <c r="J158" s="70"/>
      <c r="K158" s="66"/>
    </row>
    <row r="159" spans="2:11" ht="15" customHeight="1">
      <c r="B159" s="72"/>
      <c r="C159" s="54"/>
      <c r="D159" s="54"/>
      <c r="E159" s="54"/>
      <c r="F159" s="54"/>
      <c r="G159" s="54"/>
      <c r="H159" s="54"/>
      <c r="I159" s="54"/>
      <c r="J159" s="54"/>
      <c r="K159" s="73"/>
    </row>
    <row r="160" spans="2:11" ht="18.75" customHeight="1">
      <c r="B160" s="21"/>
      <c r="C160" s="25"/>
      <c r="D160" s="25"/>
      <c r="E160" s="25"/>
      <c r="F160" s="44"/>
      <c r="G160" s="25"/>
      <c r="H160" s="25"/>
      <c r="I160" s="25"/>
      <c r="J160" s="25"/>
      <c r="K160" s="21"/>
    </row>
    <row r="161" spans="2:11" ht="18.75" customHeight="1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7.5" customHeight="1">
      <c r="B162" s="13"/>
      <c r="C162" s="14"/>
      <c r="D162" s="14"/>
      <c r="E162" s="14"/>
      <c r="F162" s="14"/>
      <c r="G162" s="14"/>
      <c r="H162" s="14"/>
      <c r="I162" s="14"/>
      <c r="J162" s="14"/>
      <c r="K162" s="15"/>
    </row>
    <row r="163" spans="2:11" ht="45" customHeight="1">
      <c r="B163" s="16"/>
      <c r="C163" s="527" t="s">
        <v>766</v>
      </c>
      <c r="D163" s="527"/>
      <c r="E163" s="527"/>
      <c r="F163" s="527"/>
      <c r="G163" s="527"/>
      <c r="H163" s="527"/>
      <c r="I163" s="527"/>
      <c r="J163" s="527"/>
      <c r="K163" s="17"/>
    </row>
    <row r="164" spans="2:11" ht="17.25" customHeight="1">
      <c r="B164" s="16"/>
      <c r="C164" s="37" t="s">
        <v>695</v>
      </c>
      <c r="D164" s="37"/>
      <c r="E164" s="37"/>
      <c r="F164" s="37" t="s">
        <v>696</v>
      </c>
      <c r="G164" s="74"/>
      <c r="H164" s="75" t="s">
        <v>122</v>
      </c>
      <c r="I164" s="75" t="s">
        <v>60</v>
      </c>
      <c r="J164" s="37" t="s">
        <v>697</v>
      </c>
      <c r="K164" s="17"/>
    </row>
    <row r="165" spans="2:11" ht="17.25" customHeight="1">
      <c r="B165" s="18"/>
      <c r="C165" s="39" t="s">
        <v>698</v>
      </c>
      <c r="D165" s="39"/>
      <c r="E165" s="39"/>
      <c r="F165" s="40" t="s">
        <v>699</v>
      </c>
      <c r="G165" s="76"/>
      <c r="H165" s="77"/>
      <c r="I165" s="77"/>
      <c r="J165" s="39" t="s">
        <v>700</v>
      </c>
      <c r="K165" s="19"/>
    </row>
    <row r="166" spans="2:11" ht="5.25" customHeight="1">
      <c r="B166" s="45"/>
      <c r="C166" s="42"/>
      <c r="D166" s="42"/>
      <c r="E166" s="42"/>
      <c r="F166" s="42"/>
      <c r="G166" s="43"/>
      <c r="H166" s="42"/>
      <c r="I166" s="42"/>
      <c r="J166" s="42"/>
      <c r="K166" s="66"/>
    </row>
    <row r="167" spans="2:11" ht="15" customHeight="1">
      <c r="B167" s="45"/>
      <c r="C167" s="25" t="s">
        <v>704</v>
      </c>
      <c r="D167" s="25"/>
      <c r="E167" s="25"/>
      <c r="F167" s="44" t="s">
        <v>701</v>
      </c>
      <c r="G167" s="25"/>
      <c r="H167" s="25" t="s">
        <v>740</v>
      </c>
      <c r="I167" s="25" t="s">
        <v>703</v>
      </c>
      <c r="J167" s="25">
        <v>120</v>
      </c>
      <c r="K167" s="66"/>
    </row>
    <row r="168" spans="2:11" ht="15" customHeight="1">
      <c r="B168" s="45"/>
      <c r="C168" s="25" t="s">
        <v>749</v>
      </c>
      <c r="D168" s="25"/>
      <c r="E168" s="25"/>
      <c r="F168" s="44" t="s">
        <v>701</v>
      </c>
      <c r="G168" s="25"/>
      <c r="H168" s="25" t="s">
        <v>750</v>
      </c>
      <c r="I168" s="25" t="s">
        <v>703</v>
      </c>
      <c r="J168" s="25" t="s">
        <v>751</v>
      </c>
      <c r="K168" s="66"/>
    </row>
    <row r="169" spans="2:11" ht="15" customHeight="1">
      <c r="B169" s="45"/>
      <c r="C169" s="25" t="s">
        <v>650</v>
      </c>
      <c r="D169" s="25"/>
      <c r="E169" s="25"/>
      <c r="F169" s="44" t="s">
        <v>701</v>
      </c>
      <c r="G169" s="25"/>
      <c r="H169" s="25" t="s">
        <v>767</v>
      </c>
      <c r="I169" s="25" t="s">
        <v>703</v>
      </c>
      <c r="J169" s="25" t="s">
        <v>751</v>
      </c>
      <c r="K169" s="66"/>
    </row>
    <row r="170" spans="2:11" ht="15" customHeight="1">
      <c r="B170" s="45"/>
      <c r="C170" s="25" t="s">
        <v>706</v>
      </c>
      <c r="D170" s="25"/>
      <c r="E170" s="25"/>
      <c r="F170" s="44" t="s">
        <v>707</v>
      </c>
      <c r="G170" s="25"/>
      <c r="H170" s="25" t="s">
        <v>767</v>
      </c>
      <c r="I170" s="25" t="s">
        <v>703</v>
      </c>
      <c r="J170" s="25">
        <v>50</v>
      </c>
      <c r="K170" s="66"/>
    </row>
    <row r="171" spans="2:11" ht="15" customHeight="1">
      <c r="B171" s="45"/>
      <c r="C171" s="25" t="s">
        <v>709</v>
      </c>
      <c r="D171" s="25"/>
      <c r="E171" s="25"/>
      <c r="F171" s="44" t="s">
        <v>701</v>
      </c>
      <c r="G171" s="25"/>
      <c r="H171" s="25" t="s">
        <v>767</v>
      </c>
      <c r="I171" s="25" t="s">
        <v>711</v>
      </c>
      <c r="J171" s="25"/>
      <c r="K171" s="66"/>
    </row>
    <row r="172" spans="2:11" ht="15" customHeight="1">
      <c r="B172" s="45"/>
      <c r="C172" s="25" t="s">
        <v>720</v>
      </c>
      <c r="D172" s="25"/>
      <c r="E172" s="25"/>
      <c r="F172" s="44" t="s">
        <v>707</v>
      </c>
      <c r="G172" s="25"/>
      <c r="H172" s="25" t="s">
        <v>767</v>
      </c>
      <c r="I172" s="25" t="s">
        <v>703</v>
      </c>
      <c r="J172" s="25">
        <v>50</v>
      </c>
      <c r="K172" s="66"/>
    </row>
    <row r="173" spans="2:11" ht="15" customHeight="1">
      <c r="B173" s="45"/>
      <c r="C173" s="25" t="s">
        <v>728</v>
      </c>
      <c r="D173" s="25"/>
      <c r="E173" s="25"/>
      <c r="F173" s="44" t="s">
        <v>707</v>
      </c>
      <c r="G173" s="25"/>
      <c r="H173" s="25" t="s">
        <v>767</v>
      </c>
      <c r="I173" s="25" t="s">
        <v>703</v>
      </c>
      <c r="J173" s="25">
        <v>50</v>
      </c>
      <c r="K173" s="66"/>
    </row>
    <row r="174" spans="2:11" ht="15" customHeight="1">
      <c r="B174" s="45"/>
      <c r="C174" s="25" t="s">
        <v>726</v>
      </c>
      <c r="D174" s="25"/>
      <c r="E174" s="25"/>
      <c r="F174" s="44" t="s">
        <v>707</v>
      </c>
      <c r="G174" s="25"/>
      <c r="H174" s="25" t="s">
        <v>767</v>
      </c>
      <c r="I174" s="25" t="s">
        <v>703</v>
      </c>
      <c r="J174" s="25">
        <v>50</v>
      </c>
      <c r="K174" s="66"/>
    </row>
    <row r="175" spans="2:11" ht="15" customHeight="1">
      <c r="B175" s="45"/>
      <c r="C175" s="25" t="s">
        <v>121</v>
      </c>
      <c r="D175" s="25"/>
      <c r="E175" s="25"/>
      <c r="F175" s="44" t="s">
        <v>701</v>
      </c>
      <c r="G175" s="25"/>
      <c r="H175" s="25" t="s">
        <v>768</v>
      </c>
      <c r="I175" s="25" t="s">
        <v>769</v>
      </c>
      <c r="J175" s="25"/>
      <c r="K175" s="66"/>
    </row>
    <row r="176" spans="2:11" ht="15" customHeight="1">
      <c r="B176" s="45"/>
      <c r="C176" s="25" t="s">
        <v>60</v>
      </c>
      <c r="D176" s="25"/>
      <c r="E176" s="25"/>
      <c r="F176" s="44" t="s">
        <v>701</v>
      </c>
      <c r="G176" s="25"/>
      <c r="H176" s="25" t="s">
        <v>770</v>
      </c>
      <c r="I176" s="25" t="s">
        <v>771</v>
      </c>
      <c r="J176" s="25">
        <v>1</v>
      </c>
      <c r="K176" s="66"/>
    </row>
    <row r="177" spans="2:11" ht="15" customHeight="1">
      <c r="B177" s="45"/>
      <c r="C177" s="25" t="s">
        <v>56</v>
      </c>
      <c r="D177" s="25"/>
      <c r="E177" s="25"/>
      <c r="F177" s="44" t="s">
        <v>701</v>
      </c>
      <c r="G177" s="25"/>
      <c r="H177" s="25" t="s">
        <v>772</v>
      </c>
      <c r="I177" s="25" t="s">
        <v>703</v>
      </c>
      <c r="J177" s="25">
        <v>20</v>
      </c>
      <c r="K177" s="66"/>
    </row>
    <row r="178" spans="2:11" ht="15" customHeight="1">
      <c r="B178" s="45"/>
      <c r="C178" s="25" t="s">
        <v>122</v>
      </c>
      <c r="D178" s="25"/>
      <c r="E178" s="25"/>
      <c r="F178" s="44" t="s">
        <v>701</v>
      </c>
      <c r="G178" s="25"/>
      <c r="H178" s="25" t="s">
        <v>773</v>
      </c>
      <c r="I178" s="25" t="s">
        <v>703</v>
      </c>
      <c r="J178" s="25">
        <v>255</v>
      </c>
      <c r="K178" s="66"/>
    </row>
    <row r="179" spans="2:11" ht="15" customHeight="1">
      <c r="B179" s="45"/>
      <c r="C179" s="25" t="s">
        <v>123</v>
      </c>
      <c r="D179" s="25"/>
      <c r="E179" s="25"/>
      <c r="F179" s="44" t="s">
        <v>701</v>
      </c>
      <c r="G179" s="25"/>
      <c r="H179" s="25" t="s">
        <v>666</v>
      </c>
      <c r="I179" s="25" t="s">
        <v>703</v>
      </c>
      <c r="J179" s="25">
        <v>10</v>
      </c>
      <c r="K179" s="66"/>
    </row>
    <row r="180" spans="2:11" ht="15" customHeight="1">
      <c r="B180" s="45"/>
      <c r="C180" s="25" t="s">
        <v>124</v>
      </c>
      <c r="D180" s="25"/>
      <c r="E180" s="25"/>
      <c r="F180" s="44" t="s">
        <v>701</v>
      </c>
      <c r="G180" s="25"/>
      <c r="H180" s="25" t="s">
        <v>774</v>
      </c>
      <c r="I180" s="25" t="s">
        <v>735</v>
      </c>
      <c r="J180" s="25"/>
      <c r="K180" s="66"/>
    </row>
    <row r="181" spans="2:11" ht="15" customHeight="1">
      <c r="B181" s="45"/>
      <c r="C181" s="25" t="s">
        <v>775</v>
      </c>
      <c r="D181" s="25"/>
      <c r="E181" s="25"/>
      <c r="F181" s="44" t="s">
        <v>701</v>
      </c>
      <c r="G181" s="25"/>
      <c r="H181" s="25" t="s">
        <v>776</v>
      </c>
      <c r="I181" s="25" t="s">
        <v>735</v>
      </c>
      <c r="J181" s="25"/>
      <c r="K181" s="66"/>
    </row>
    <row r="182" spans="2:11" ht="15" customHeight="1">
      <c r="B182" s="45"/>
      <c r="C182" s="25" t="s">
        <v>764</v>
      </c>
      <c r="D182" s="25"/>
      <c r="E182" s="25"/>
      <c r="F182" s="44" t="s">
        <v>701</v>
      </c>
      <c r="G182" s="25"/>
      <c r="H182" s="25" t="s">
        <v>777</v>
      </c>
      <c r="I182" s="25" t="s">
        <v>735</v>
      </c>
      <c r="J182" s="25"/>
      <c r="K182" s="66"/>
    </row>
    <row r="183" spans="2:11" ht="15" customHeight="1">
      <c r="B183" s="45"/>
      <c r="C183" s="25" t="s">
        <v>126</v>
      </c>
      <c r="D183" s="25"/>
      <c r="E183" s="25"/>
      <c r="F183" s="44" t="s">
        <v>707</v>
      </c>
      <c r="G183" s="25"/>
      <c r="H183" s="25" t="s">
        <v>778</v>
      </c>
      <c r="I183" s="25" t="s">
        <v>703</v>
      </c>
      <c r="J183" s="25">
        <v>50</v>
      </c>
      <c r="K183" s="66"/>
    </row>
    <row r="184" spans="2:11" ht="15" customHeight="1">
      <c r="B184" s="45"/>
      <c r="C184" s="25" t="s">
        <v>779</v>
      </c>
      <c r="D184" s="25"/>
      <c r="E184" s="25"/>
      <c r="F184" s="44" t="s">
        <v>707</v>
      </c>
      <c r="G184" s="25"/>
      <c r="H184" s="25" t="s">
        <v>780</v>
      </c>
      <c r="I184" s="25" t="s">
        <v>781</v>
      </c>
      <c r="J184" s="25"/>
      <c r="K184" s="66"/>
    </row>
    <row r="185" spans="2:11" ht="15" customHeight="1">
      <c r="B185" s="45"/>
      <c r="C185" s="25" t="s">
        <v>782</v>
      </c>
      <c r="D185" s="25"/>
      <c r="E185" s="25"/>
      <c r="F185" s="44" t="s">
        <v>707</v>
      </c>
      <c r="G185" s="25"/>
      <c r="H185" s="25" t="s">
        <v>783</v>
      </c>
      <c r="I185" s="25" t="s">
        <v>781</v>
      </c>
      <c r="J185" s="25"/>
      <c r="K185" s="66"/>
    </row>
    <row r="186" spans="2:11" ht="15" customHeight="1">
      <c r="B186" s="45"/>
      <c r="C186" s="25" t="s">
        <v>784</v>
      </c>
      <c r="D186" s="25"/>
      <c r="E186" s="25"/>
      <c r="F186" s="44" t="s">
        <v>707</v>
      </c>
      <c r="G186" s="25"/>
      <c r="H186" s="25" t="s">
        <v>785</v>
      </c>
      <c r="I186" s="25" t="s">
        <v>781</v>
      </c>
      <c r="J186" s="25"/>
      <c r="K186" s="66"/>
    </row>
    <row r="187" spans="2:11" ht="15" customHeight="1">
      <c r="B187" s="45"/>
      <c r="C187" s="78" t="s">
        <v>786</v>
      </c>
      <c r="D187" s="25"/>
      <c r="E187" s="25"/>
      <c r="F187" s="44" t="s">
        <v>707</v>
      </c>
      <c r="G187" s="25"/>
      <c r="H187" s="25" t="s">
        <v>787</v>
      </c>
      <c r="I187" s="25" t="s">
        <v>788</v>
      </c>
      <c r="J187" s="79" t="s">
        <v>789</v>
      </c>
      <c r="K187" s="66"/>
    </row>
    <row r="188" spans="2:11" ht="15" customHeight="1">
      <c r="B188" s="45"/>
      <c r="C188" s="30" t="s">
        <v>45</v>
      </c>
      <c r="D188" s="25"/>
      <c r="E188" s="25"/>
      <c r="F188" s="44" t="s">
        <v>701</v>
      </c>
      <c r="G188" s="25"/>
      <c r="H188" s="21" t="s">
        <v>790</v>
      </c>
      <c r="I188" s="25" t="s">
        <v>791</v>
      </c>
      <c r="J188" s="25"/>
      <c r="K188" s="66"/>
    </row>
    <row r="189" spans="2:11" ht="15" customHeight="1">
      <c r="B189" s="45"/>
      <c r="C189" s="30" t="s">
        <v>792</v>
      </c>
      <c r="D189" s="25"/>
      <c r="E189" s="25"/>
      <c r="F189" s="44" t="s">
        <v>701</v>
      </c>
      <c r="G189" s="25"/>
      <c r="H189" s="25" t="s">
        <v>793</v>
      </c>
      <c r="I189" s="25" t="s">
        <v>735</v>
      </c>
      <c r="J189" s="25"/>
      <c r="K189" s="66"/>
    </row>
    <row r="190" spans="2:11" ht="15" customHeight="1">
      <c r="B190" s="45"/>
      <c r="C190" s="30" t="s">
        <v>794</v>
      </c>
      <c r="D190" s="25"/>
      <c r="E190" s="25"/>
      <c r="F190" s="44" t="s">
        <v>701</v>
      </c>
      <c r="G190" s="25"/>
      <c r="H190" s="25" t="s">
        <v>795</v>
      </c>
      <c r="I190" s="25" t="s">
        <v>735</v>
      </c>
      <c r="J190" s="25"/>
      <c r="K190" s="66"/>
    </row>
    <row r="191" spans="2:11" ht="15" customHeight="1">
      <c r="B191" s="45"/>
      <c r="C191" s="30" t="s">
        <v>796</v>
      </c>
      <c r="D191" s="25"/>
      <c r="E191" s="25"/>
      <c r="F191" s="44" t="s">
        <v>707</v>
      </c>
      <c r="G191" s="25"/>
      <c r="H191" s="25" t="s">
        <v>797</v>
      </c>
      <c r="I191" s="25" t="s">
        <v>735</v>
      </c>
      <c r="J191" s="25"/>
      <c r="K191" s="66"/>
    </row>
    <row r="192" spans="2:11" ht="15" customHeight="1">
      <c r="B192" s="72"/>
      <c r="C192" s="80"/>
      <c r="D192" s="54"/>
      <c r="E192" s="54"/>
      <c r="F192" s="54"/>
      <c r="G192" s="54"/>
      <c r="H192" s="54"/>
      <c r="I192" s="54"/>
      <c r="J192" s="54"/>
      <c r="K192" s="73"/>
    </row>
    <row r="193" spans="2:11" ht="18.75" customHeight="1">
      <c r="B193" s="21"/>
      <c r="C193" s="25"/>
      <c r="D193" s="25"/>
      <c r="E193" s="25"/>
      <c r="F193" s="44"/>
      <c r="G193" s="25"/>
      <c r="H193" s="25"/>
      <c r="I193" s="25"/>
      <c r="J193" s="25"/>
      <c r="K193" s="21"/>
    </row>
    <row r="194" spans="2:11" ht="18.75" customHeight="1">
      <c r="B194" s="21"/>
      <c r="C194" s="25"/>
      <c r="D194" s="25"/>
      <c r="E194" s="25"/>
      <c r="F194" s="44"/>
      <c r="G194" s="25"/>
      <c r="H194" s="25"/>
      <c r="I194" s="25"/>
      <c r="J194" s="25"/>
      <c r="K194" s="21"/>
    </row>
    <row r="195" spans="2:11" ht="18.75" customHeight="1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3.5">
      <c r="B196" s="13"/>
      <c r="C196" s="14"/>
      <c r="D196" s="14"/>
      <c r="E196" s="14"/>
      <c r="F196" s="14"/>
      <c r="G196" s="14"/>
      <c r="H196" s="14"/>
      <c r="I196" s="14"/>
      <c r="J196" s="14"/>
      <c r="K196" s="15"/>
    </row>
    <row r="197" spans="2:11" ht="21">
      <c r="B197" s="16"/>
      <c r="C197" s="527" t="s">
        <v>798</v>
      </c>
      <c r="D197" s="527"/>
      <c r="E197" s="527"/>
      <c r="F197" s="527"/>
      <c r="G197" s="527"/>
      <c r="H197" s="527"/>
      <c r="I197" s="527"/>
      <c r="J197" s="527"/>
      <c r="K197" s="17"/>
    </row>
    <row r="198" spans="2:11" ht="25.5" customHeight="1">
      <c r="B198" s="16"/>
      <c r="C198" s="81" t="s">
        <v>799</v>
      </c>
      <c r="D198" s="81"/>
      <c r="E198" s="81"/>
      <c r="F198" s="81" t="s">
        <v>800</v>
      </c>
      <c r="G198" s="82"/>
      <c r="H198" s="533" t="s">
        <v>801</v>
      </c>
      <c r="I198" s="533"/>
      <c r="J198" s="533"/>
      <c r="K198" s="17"/>
    </row>
    <row r="199" spans="2:11" ht="5.25" customHeight="1">
      <c r="B199" s="45"/>
      <c r="C199" s="42"/>
      <c r="D199" s="42"/>
      <c r="E199" s="42"/>
      <c r="F199" s="42"/>
      <c r="G199" s="25"/>
      <c r="H199" s="42"/>
      <c r="I199" s="42"/>
      <c r="J199" s="42"/>
      <c r="K199" s="66"/>
    </row>
    <row r="200" spans="2:11" ht="15" customHeight="1">
      <c r="B200" s="45"/>
      <c r="C200" s="25" t="s">
        <v>791</v>
      </c>
      <c r="D200" s="25"/>
      <c r="E200" s="25"/>
      <c r="F200" s="44" t="s">
        <v>46</v>
      </c>
      <c r="G200" s="25"/>
      <c r="H200" s="529" t="s">
        <v>802</v>
      </c>
      <c r="I200" s="529"/>
      <c r="J200" s="529"/>
      <c r="K200" s="66"/>
    </row>
    <row r="201" spans="2:11" ht="15" customHeight="1">
      <c r="B201" s="45"/>
      <c r="C201" s="51"/>
      <c r="D201" s="25"/>
      <c r="E201" s="25"/>
      <c r="F201" s="44" t="s">
        <v>47</v>
      </c>
      <c r="G201" s="25"/>
      <c r="H201" s="529" t="s">
        <v>803</v>
      </c>
      <c r="I201" s="529"/>
      <c r="J201" s="529"/>
      <c r="K201" s="66"/>
    </row>
    <row r="202" spans="2:11" ht="15" customHeight="1">
      <c r="B202" s="45"/>
      <c r="C202" s="51"/>
      <c r="D202" s="25"/>
      <c r="E202" s="25"/>
      <c r="F202" s="44" t="s">
        <v>50</v>
      </c>
      <c r="G202" s="25"/>
      <c r="H202" s="529" t="s">
        <v>804</v>
      </c>
      <c r="I202" s="529"/>
      <c r="J202" s="529"/>
      <c r="K202" s="66"/>
    </row>
    <row r="203" spans="2:11" ht="15" customHeight="1">
      <c r="B203" s="45"/>
      <c r="C203" s="25"/>
      <c r="D203" s="25"/>
      <c r="E203" s="25"/>
      <c r="F203" s="44" t="s">
        <v>48</v>
      </c>
      <c r="G203" s="25"/>
      <c r="H203" s="529" t="s">
        <v>805</v>
      </c>
      <c r="I203" s="529"/>
      <c r="J203" s="529"/>
      <c r="K203" s="66"/>
    </row>
    <row r="204" spans="2:11" ht="15" customHeight="1">
      <c r="B204" s="45"/>
      <c r="C204" s="25"/>
      <c r="D204" s="25"/>
      <c r="E204" s="25"/>
      <c r="F204" s="44" t="s">
        <v>49</v>
      </c>
      <c r="G204" s="25"/>
      <c r="H204" s="529" t="s">
        <v>806</v>
      </c>
      <c r="I204" s="529"/>
      <c r="J204" s="529"/>
      <c r="K204" s="66"/>
    </row>
    <row r="205" spans="2:11" ht="15" customHeight="1">
      <c r="B205" s="45"/>
      <c r="C205" s="25"/>
      <c r="D205" s="25"/>
      <c r="E205" s="25"/>
      <c r="F205" s="44"/>
      <c r="G205" s="25"/>
      <c r="H205" s="25"/>
      <c r="I205" s="25"/>
      <c r="J205" s="25"/>
      <c r="K205" s="66"/>
    </row>
    <row r="206" spans="2:11" ht="15" customHeight="1">
      <c r="B206" s="45"/>
      <c r="C206" s="25" t="s">
        <v>747</v>
      </c>
      <c r="D206" s="25"/>
      <c r="E206" s="25"/>
      <c r="F206" s="44" t="s">
        <v>82</v>
      </c>
      <c r="G206" s="25"/>
      <c r="H206" s="529" t="s">
        <v>807</v>
      </c>
      <c r="I206" s="529"/>
      <c r="J206" s="529"/>
      <c r="K206" s="66"/>
    </row>
    <row r="207" spans="2:11" ht="15" customHeight="1">
      <c r="B207" s="45"/>
      <c r="C207" s="51"/>
      <c r="D207" s="25"/>
      <c r="E207" s="25"/>
      <c r="F207" s="44" t="s">
        <v>644</v>
      </c>
      <c r="G207" s="25"/>
      <c r="H207" s="529" t="s">
        <v>645</v>
      </c>
      <c r="I207" s="529"/>
      <c r="J207" s="529"/>
      <c r="K207" s="66"/>
    </row>
    <row r="208" spans="2:11" ht="15" customHeight="1">
      <c r="B208" s="45"/>
      <c r="C208" s="25"/>
      <c r="D208" s="25"/>
      <c r="E208" s="25"/>
      <c r="F208" s="44" t="s">
        <v>642</v>
      </c>
      <c r="G208" s="25"/>
      <c r="H208" s="529" t="s">
        <v>808</v>
      </c>
      <c r="I208" s="529"/>
      <c r="J208" s="529"/>
      <c r="K208" s="66"/>
    </row>
    <row r="209" spans="2:11" ht="15" customHeight="1">
      <c r="B209" s="83"/>
      <c r="C209" s="51"/>
      <c r="D209" s="51"/>
      <c r="E209" s="51"/>
      <c r="F209" s="44" t="s">
        <v>646</v>
      </c>
      <c r="G209" s="30"/>
      <c r="H209" s="528" t="s">
        <v>647</v>
      </c>
      <c r="I209" s="528"/>
      <c r="J209" s="528"/>
      <c r="K209" s="84"/>
    </row>
    <row r="210" spans="2:11" ht="15" customHeight="1">
      <c r="B210" s="83"/>
      <c r="C210" s="51"/>
      <c r="D210" s="51"/>
      <c r="E210" s="51"/>
      <c r="F210" s="44" t="s">
        <v>648</v>
      </c>
      <c r="G210" s="30"/>
      <c r="H210" s="528" t="s">
        <v>809</v>
      </c>
      <c r="I210" s="528"/>
      <c r="J210" s="528"/>
      <c r="K210" s="84"/>
    </row>
    <row r="211" spans="2:11" ht="15" customHeight="1">
      <c r="B211" s="83"/>
      <c r="C211" s="51"/>
      <c r="D211" s="51"/>
      <c r="E211" s="51"/>
      <c r="F211" s="85"/>
      <c r="G211" s="30"/>
      <c r="H211" s="86"/>
      <c r="I211" s="86"/>
      <c r="J211" s="86"/>
      <c r="K211" s="84"/>
    </row>
    <row r="212" spans="2:11" ht="15" customHeight="1">
      <c r="B212" s="83"/>
      <c r="C212" s="25" t="s">
        <v>771</v>
      </c>
      <c r="D212" s="51"/>
      <c r="E212" s="51"/>
      <c r="F212" s="44">
        <v>1</v>
      </c>
      <c r="G212" s="30"/>
      <c r="H212" s="528" t="s">
        <v>810</v>
      </c>
      <c r="I212" s="528"/>
      <c r="J212" s="528"/>
      <c r="K212" s="84"/>
    </row>
    <row r="213" spans="2:11" ht="15" customHeight="1">
      <c r="B213" s="83"/>
      <c r="C213" s="51"/>
      <c r="D213" s="51"/>
      <c r="E213" s="51"/>
      <c r="F213" s="44">
        <v>2</v>
      </c>
      <c r="G213" s="30"/>
      <c r="H213" s="528" t="s">
        <v>811</v>
      </c>
      <c r="I213" s="528"/>
      <c r="J213" s="528"/>
      <c r="K213" s="84"/>
    </row>
    <row r="214" spans="2:11" ht="15" customHeight="1">
      <c r="B214" s="83"/>
      <c r="C214" s="51"/>
      <c r="D214" s="51"/>
      <c r="E214" s="51"/>
      <c r="F214" s="44">
        <v>3</v>
      </c>
      <c r="G214" s="30"/>
      <c r="H214" s="528" t="s">
        <v>812</v>
      </c>
      <c r="I214" s="528"/>
      <c r="J214" s="528"/>
      <c r="K214" s="84"/>
    </row>
    <row r="215" spans="2:11" ht="15" customHeight="1">
      <c r="B215" s="83"/>
      <c r="C215" s="51"/>
      <c r="D215" s="51"/>
      <c r="E215" s="51"/>
      <c r="F215" s="44">
        <v>4</v>
      </c>
      <c r="G215" s="30"/>
      <c r="H215" s="528" t="s">
        <v>813</v>
      </c>
      <c r="I215" s="528"/>
      <c r="J215" s="528"/>
      <c r="K215" s="84"/>
    </row>
    <row r="216" spans="2:11" ht="12.75" customHeight="1">
      <c r="B216" s="87"/>
      <c r="C216" s="88"/>
      <c r="D216" s="88"/>
      <c r="E216" s="88"/>
      <c r="F216" s="88"/>
      <c r="G216" s="88"/>
      <c r="H216" s="88"/>
      <c r="I216" s="88"/>
      <c r="J216" s="88"/>
      <c r="K216" s="89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Tomáš Hromádko</cp:lastModifiedBy>
  <dcterms:created xsi:type="dcterms:W3CDTF">2017-07-31T04:15:55Z</dcterms:created>
  <dcterms:modified xsi:type="dcterms:W3CDTF">2017-11-30T11:22:10Z</dcterms:modified>
  <cp:category/>
  <cp:version/>
  <cp:contentType/>
  <cp:contentStatus/>
</cp:coreProperties>
</file>