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4000" windowHeight="9135" activeTab="0"/>
  </bookViews>
  <sheets>
    <sheet name="Stavba" sheetId="1" r:id="rId1"/>
    <sheet name="SO 01 1 KL" sheetId="2" state="hidden" r:id="rId2"/>
    <sheet name="SO 01 1 Rek" sheetId="3" state="hidden" r:id="rId3"/>
    <sheet name="SO 01 1 Pol" sheetId="4" r:id="rId4"/>
    <sheet name="SO 02 1 KL" sheetId="5" state="hidden" r:id="rId5"/>
    <sheet name="SO 02 1 Rek" sheetId="6" state="hidden" r:id="rId6"/>
    <sheet name="SO 01 1 Pol Hrom" sheetId="11" r:id="rId7"/>
    <sheet name="SO 01 1 Pol Elektro" sheetId="12" r:id="rId8"/>
    <sheet name="SO 02 1 Pol" sheetId="7" r:id="rId9"/>
    <sheet name="SO 03 1 KL" sheetId="8" state="hidden" r:id="rId10"/>
    <sheet name="SO 03 1 Rek" sheetId="9" state="hidden" r:id="rId11"/>
    <sheet name="SO 03 1 Pol" sheetId="10" state="hidden" r:id="rId12"/>
  </sheets>
  <definedNames>
    <definedName name="CelkemObjekty" localSheetId="0">'Stavba'!$F$32</definedName>
    <definedName name="CisloStavby" localSheetId="0">'Stavba'!$D$5</definedName>
    <definedName name="dadresa" localSheetId="0">'Stavba'!$D$8</definedName>
    <definedName name="DIČ" localSheetId="0">'Stavba'!$K$8</definedName>
    <definedName name="dmisto" localSheetId="0">'Stavba'!$D$9</definedName>
    <definedName name="dpsc" localSheetId="0">'Stavba'!$C$9</definedName>
    <definedName name="IČO" localSheetId="0">'Stavba'!$K$7</definedName>
    <definedName name="NazevObjektu" localSheetId="0">'Stavba'!$C$29</definedName>
    <definedName name="NazevStavby" localSheetId="0">'Stavba'!$E$5</definedName>
    <definedName name="Objednatel" localSheetId="0">'Stavba'!$D$11</definedName>
    <definedName name="Objekt" localSheetId="0">'Stavba'!$B$29</definedName>
    <definedName name="_xlnm.Print_Area" localSheetId="1">'SO 01 1 KL'!$A$1:$G$45</definedName>
    <definedName name="_xlnm.Print_Area" localSheetId="3">'SO 01 1 Pol'!$A$1:$K$1000</definedName>
    <definedName name="_xlnm.Print_Area" localSheetId="2">'SO 01 1 Rek'!$A$1:$I$45</definedName>
    <definedName name="_xlnm.Print_Area" localSheetId="4">'SO 02 1 KL'!$A$1:$G$45</definedName>
    <definedName name="_xlnm.Print_Area" localSheetId="8">'SO 02 1 Pol'!$A$1:$K$16</definedName>
    <definedName name="_xlnm.Print_Area" localSheetId="5">'SO 02 1 Rek'!$A$1:$I$14</definedName>
    <definedName name="_xlnm.Print_Area" localSheetId="9">'SO 03 1 KL'!$A$1:$G$45</definedName>
    <definedName name="_xlnm.Print_Area" localSheetId="11">'SO 03 1 Pol'!$A$1:$K$9</definedName>
    <definedName name="_xlnm.Print_Area" localSheetId="10">'SO 03 1 Rek'!$A$1:$I$14</definedName>
    <definedName name="_xlnm.Print_Area" localSheetId="0">'Stavba'!$B$1:$J$94</definedName>
    <definedName name="odic" localSheetId="0">'Stavba'!$K$12</definedName>
    <definedName name="oico" localSheetId="0">'Stavba'!$K$11</definedName>
    <definedName name="omisto" localSheetId="0">'Stavba'!$D$13</definedName>
    <definedName name="onazev" localSheetId="0">'Stavba'!$D$12</definedName>
    <definedName name="opsc" localSheetId="0">'Stavba'!$C$13</definedName>
    <definedName name="SazbaDPH1" localSheetId="0">'Stavba'!$D$19</definedName>
    <definedName name="SazbaDPH2" localSheetId="0">'Stavba'!$D$21</definedName>
    <definedName name="solver_lin" localSheetId="3" hidden="1">0</definedName>
    <definedName name="solver_lin" localSheetId="8" hidden="1">0</definedName>
    <definedName name="solver_lin" localSheetId="11" hidden="1">0</definedName>
    <definedName name="solver_num" localSheetId="3" hidden="1">0</definedName>
    <definedName name="solver_num" localSheetId="8" hidden="1">0</definedName>
    <definedName name="solver_num" localSheetId="11" hidden="1">0</definedName>
    <definedName name="solver_opt" localSheetId="3" hidden="1">#REF!</definedName>
    <definedName name="solver_opt" localSheetId="8" hidden="1">#REF!</definedName>
    <definedName name="solver_opt" localSheetId="11" hidden="1">#REF!</definedName>
    <definedName name="solver_typ" localSheetId="3" hidden="1">1</definedName>
    <definedName name="solver_typ" localSheetId="8" hidden="1">1</definedName>
    <definedName name="solver_typ" localSheetId="11" hidden="1">1</definedName>
    <definedName name="solver_val" localSheetId="3" hidden="1">0</definedName>
    <definedName name="solver_val" localSheetId="8" hidden="1">0</definedName>
    <definedName name="solver_val" localSheetId="11" hidden="1">0</definedName>
    <definedName name="SoucetDilu" localSheetId="0">'Stavba'!$F$83:$J$83</definedName>
    <definedName name="StavbaCelkem" localSheetId="0">'Stavba'!$H$32</definedName>
    <definedName name="Zhotovitel" localSheetId="0">'Stavba'!$D$7</definedName>
    <definedName name="_xlnm.Print_Titles" localSheetId="2">'SO 01 1 Rek'!$1:$6</definedName>
    <definedName name="_xlnm.Print_Titles" localSheetId="3">'SO 01 1 Pol'!$1:$6</definedName>
    <definedName name="_xlnm.Print_Titles" localSheetId="5">'SO 02 1 Rek'!$1:$6</definedName>
    <definedName name="_xlnm.Print_Titles" localSheetId="8">'SO 02 1 Pol'!$1:$6</definedName>
    <definedName name="_xlnm.Print_Titles" localSheetId="10">'SO 03 1 Rek'!$1:$6</definedName>
    <definedName name="_xlnm.Print_Titles" localSheetId="11">'SO 03 1 Pol'!$1:$6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<sst xmlns="http://schemas.openxmlformats.org/spreadsheetml/2006/main" count="2795" uniqueCount="971">
  <si>
    <t xml:space="preserve">Datum: </t>
  </si>
  <si>
    <t xml:space="preserve"> </t>
  </si>
  <si>
    <t>Stavba :</t>
  </si>
  <si>
    <t xml:space="preserve">Objednatel : </t>
  </si>
  <si>
    <t>IČO :</t>
  </si>
  <si>
    <t>DIČ :</t>
  </si>
  <si>
    <t xml:space="preserve">Zhotovitel : </t>
  </si>
  <si>
    <t>Za zhotovitele :</t>
  </si>
  <si>
    <t>Za objednatele :</t>
  </si>
  <si>
    <t>_______________</t>
  </si>
  <si>
    <t>Rozpočtové náklady</t>
  </si>
  <si>
    <t>Základ pro DPH</t>
  </si>
  <si>
    <t>%</t>
  </si>
  <si>
    <t xml:space="preserve">DPH </t>
  </si>
  <si>
    <t>Cena celkem za stavbu</t>
  </si>
  <si>
    <t>Rekapitulace stavebních objektů a provozních souborů</t>
  </si>
  <si>
    <t>Číslo a název objektu / provozního souboru</t>
  </si>
  <si>
    <t>Cena celkem</t>
  </si>
  <si>
    <t>DPH celkem</t>
  </si>
  <si>
    <t>Celkem za stavbu</t>
  </si>
  <si>
    <t>Rekapitulace stavebních rozpočtů</t>
  </si>
  <si>
    <t>Číslo objektu</t>
  </si>
  <si>
    <t>Číslo a název rozpočtu</t>
  </si>
  <si>
    <t>Rekapitulace stavebních dílů</t>
  </si>
  <si>
    <t>Číslo a název dílu</t>
  </si>
  <si>
    <t>HSV</t>
  </si>
  <si>
    <t>PSV</t>
  </si>
  <si>
    <t>Dodávka</t>
  </si>
  <si>
    <t>Montáž</t>
  </si>
  <si>
    <t>HZS</t>
  </si>
  <si>
    <t>Rekapitulace vedlejších rozpočtových nákladů</t>
  </si>
  <si>
    <t>Název vedlejšího nákladu</t>
  </si>
  <si>
    <t>POLOŽKOVÝ ROZPOČET</t>
  </si>
  <si>
    <t>Rozpočet</t>
  </si>
  <si>
    <t xml:space="preserve">JKSO </t>
  </si>
  <si>
    <t>Objekt</t>
  </si>
  <si>
    <t xml:space="preserve">SKP </t>
  </si>
  <si>
    <t>Měrná jednotka</t>
  </si>
  <si>
    <t>Stavba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</si>
  <si>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</si>
  <si>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</si>
  <si>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</si>
  <si>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</si>
  <si>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</si>
  <si>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</si>
  <si>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</si>
  <si>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</si>
  <si>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</si>
  <si>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</si>
  <si>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</si>
  <si>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</si>
  <si>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</si>
  <si>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</si>
  <si>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</si>
  <si>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</si>
  <si>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</si>
  <si>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</si>
  <si>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</si>
  <si>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</si>
  <si>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</si>
  <si>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</si>
  <si>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</si>
  <si>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</si>
  <si>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</si>
  <si>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</si>
  <si>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</si>
  <si>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</si>
  <si>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</si>
  <si>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</si>
  <si>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</si>
  <si>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</si>
  <si>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 xml:space="preserve">%  </t>
  </si>
  <si>
    <t>DPH</t>
  </si>
  <si>
    <t xml:space="preserve">% </t>
  </si>
  <si>
    <t>CENA ZA OBJEKT CELKEM</t>
  </si>
  <si>
    <t>Poznámka :</t>
  </si>
  <si>
    <t>Rozpočet :</t>
  </si>
  <si>
    <t>Objekt :</t>
  </si>
  <si>
    <t>REKAPITULACE  STAVEBNÍCH  DÍLŮ</t>
  </si>
  <si>
    <t>Stavební díl</t>
  </si>
  <si>
    <t>CELKEM  OBJEKT</t>
  </si>
  <si>
    <t>VEDLEJŠÍ ROZPOČTOVÉ  NÁKLADY</t>
  </si>
  <si>
    <t>Název VRN</t>
  </si>
  <si>
    <t>Kč</t>
  </si>
  <si>
    <t>Základna</t>
  </si>
  <si>
    <t>CELKEM VRN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</si>
  <si>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</si>
  <si>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</si>
  <si>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</si>
  <si>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</si>
  <si>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</si>
  <si>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</si>
  <si>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</si>
  <si>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</si>
  <si>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Jednotková hmotnost</t>
  </si>
  <si>
    <t>Celková hmotnost</t>
  </si>
  <si>
    <t>Jednotková dem.hmot.</t>
  </si>
  <si>
    <t>Celková dem.hmot.</t>
  </si>
  <si>
    <t>Díl:</t>
  </si>
  <si>
    <t>1</t>
  </si>
  <si>
    <t>Zemní práce</t>
  </si>
  <si>
    <t>ks</t>
  </si>
  <si>
    <t>Celkem za</t>
  </si>
  <si>
    <t>1107</t>
  </si>
  <si>
    <t>SEN tělocvičny SŠ a ZŠ Opočno</t>
  </si>
  <si>
    <t>1107 SEN tělocvičny SŠ a ZŠ Opočno</t>
  </si>
  <si>
    <t>SO 01</t>
  </si>
  <si>
    <t>Architektonicko-stavební řešené</t>
  </si>
  <si>
    <t>SO 01 Architektonicko-stavební řešené</t>
  </si>
  <si>
    <t>1 Zemní práce</t>
  </si>
  <si>
    <t>113106121R00</t>
  </si>
  <si>
    <t xml:space="preserve">Rozebrání dlažeb z betonových dlaždic na sucho </t>
  </si>
  <si>
    <t>m2</t>
  </si>
  <si>
    <t>JV:7,84*0,5</t>
  </si>
  <si>
    <t>JZ:5*1,3</t>
  </si>
  <si>
    <t>SZ:4*1</t>
  </si>
  <si>
    <t>SV:38,705*(0,63+1,05)/2+5,2*0,83</t>
  </si>
  <si>
    <t>113107131R00</t>
  </si>
  <si>
    <t xml:space="preserve">Odstranění podkladu pl.200 m2, bet.prostý tl.15 cm </t>
  </si>
  <si>
    <t>JZ:1,6*1,3</t>
  </si>
  <si>
    <t>113108315R00</t>
  </si>
  <si>
    <t xml:space="preserve">Odstranění podkladu pl.do 50 m2, živice tl. 15 cm </t>
  </si>
  <si>
    <t>SZ:3,5</t>
  </si>
  <si>
    <t>139601102R00</t>
  </si>
  <si>
    <t xml:space="preserve">Ruční výkop jam, rýh a šachet v hornině tř. 3 </t>
  </si>
  <si>
    <t>m3</t>
  </si>
  <si>
    <t>stávající bet. dlažba:</t>
  </si>
  <si>
    <t>JV:7,84*0,5*0,5</t>
  </si>
  <si>
    <t>JZ:5*1,3*0,5</t>
  </si>
  <si>
    <t>SZ:4*1*0,5</t>
  </si>
  <si>
    <t>SV:(38,705*(0,63+1,05)/2+5,2*0,83)*0,5</t>
  </si>
  <si>
    <t>Mezisoučet</t>
  </si>
  <si>
    <t>betonová plocha:</t>
  </si>
  <si>
    <t>JZ:1,6*1,3*0,5</t>
  </si>
  <si>
    <t>asfalt:</t>
  </si>
  <si>
    <t>SZ:3,5*0,5</t>
  </si>
  <si>
    <t>výkop v zemině:</t>
  </si>
  <si>
    <t>JZ:36,33*0,9*0,5</t>
  </si>
  <si>
    <t>SZ:21*0,9*0,5</t>
  </si>
  <si>
    <t>162701105R00</t>
  </si>
  <si>
    <t xml:space="preserve">Vodorovné přemístění výkopku z hor.1-4 do 10000 m </t>
  </si>
  <si>
    <t>přebytečný výkopep 10 %:54,2126*0,1</t>
  </si>
  <si>
    <t>166101101R00</t>
  </si>
  <si>
    <t xml:space="preserve">Přehození výkopku z hor.1-4 </t>
  </si>
  <si>
    <t>pro zpětný obsyp 90 % vykopané zeminy:54,2126*0,9</t>
  </si>
  <si>
    <t>167101101R00</t>
  </si>
  <si>
    <t xml:space="preserve">Nakládání výkopku z hor.1-4 v množství do 100 m3 </t>
  </si>
  <si>
    <t>171201201R00</t>
  </si>
  <si>
    <t xml:space="preserve">Uložení sypaniny na skl.-modelace na výšku přes 2m </t>
  </si>
  <si>
    <t>174101102R00</t>
  </si>
  <si>
    <t xml:space="preserve">Zásyp ruční se zhutněním </t>
  </si>
  <si>
    <t>199000002R00</t>
  </si>
  <si>
    <t xml:space="preserve">Poplatek za skládku horniny 1- 4 </t>
  </si>
  <si>
    <t>181050011RA0</t>
  </si>
  <si>
    <t>Dosyp okolo okapnicového chodníčku stávající zemina, zatravnění</t>
  </si>
  <si>
    <t>SZ:4*0,5</t>
  </si>
  <si>
    <t>JZ:36,33*0,5</t>
  </si>
  <si>
    <t>SZ:21*0,5</t>
  </si>
  <si>
    <t>3</t>
  </si>
  <si>
    <t>Svislé a kompletní konstrukce</t>
  </si>
  <si>
    <t>3 Svislé a kompletní konstrukce</t>
  </si>
  <si>
    <t>310235251RT2</t>
  </si>
  <si>
    <t>Zazdívka otvorů pl.0,0225 m2 cihlami, tl.zdi 45 cm s použitím suché maltové směsi</t>
  </si>
  <si>
    <t>kus</t>
  </si>
  <si>
    <t>obezdívka ventilátoru:1</t>
  </si>
  <si>
    <t>317234410R00</t>
  </si>
  <si>
    <t xml:space="preserve">Vyzdívka mezi nosníky cihlami pálenými na MC </t>
  </si>
  <si>
    <t>D02:2,4*0,365*0,2</t>
  </si>
  <si>
    <t>317941123R00</t>
  </si>
  <si>
    <t xml:space="preserve">Osazení ocelových válcovaných nosníků  č.14-22 </t>
  </si>
  <si>
    <t>t</t>
  </si>
  <si>
    <t>hmotnost 26,20 kg/m tyče:</t>
  </si>
  <si>
    <t>D02:2,4*2*26,2/1000</t>
  </si>
  <si>
    <t>340237212RT2</t>
  </si>
  <si>
    <t>Zazdívka otvorů pl.0,25m2,cihlami tl.zdi nad 10 cm s použitím suché maltové směsi</t>
  </si>
  <si>
    <t>2.NP - VZT potrubí:1</t>
  </si>
  <si>
    <t>346244381R00</t>
  </si>
  <si>
    <t xml:space="preserve">Plentování ocelových nosníků výšky do 20 cm </t>
  </si>
  <si>
    <t>D02:2,4*0,2*2</t>
  </si>
  <si>
    <t>349231810R00</t>
  </si>
  <si>
    <t>Přisekání a hrubé vyrovnání ostění po bourání výplní otvorů</t>
  </si>
  <si>
    <t>Položka obsahuje okenní a rohové lišty, výztužnou stěrku, kontaktní nátěr a povrchovou úpravu omítkou:</t>
  </si>
  <si>
    <t>W01 L:(1,5+2*1,8)*17</t>
  </si>
  <si>
    <t>W01 P:(1,5+2*1,8)*22</t>
  </si>
  <si>
    <t>W02 L:(1,2+2*1,5)*1</t>
  </si>
  <si>
    <t>W04:(1,13+2*4,58)*1</t>
  </si>
  <si>
    <t>W03:(1,52+2*4,25)*12</t>
  </si>
  <si>
    <t>D01:(1,6+2*2,05)*1</t>
  </si>
  <si>
    <t>D02:(1,95+2*2,05)*1</t>
  </si>
  <si>
    <t>šířka 36 cm:-345,38*0,64</t>
  </si>
  <si>
    <t>13480815</t>
  </si>
  <si>
    <t>Tyč průřezu I 200, hrubé, jakost oceli 11373</t>
  </si>
  <si>
    <t>D02:2,4*2*26,2*1,08/1000</t>
  </si>
  <si>
    <t>4</t>
  </si>
  <si>
    <t>Vodorovné konstrukce</t>
  </si>
  <si>
    <t>4 Vodorovné konstrukce</t>
  </si>
  <si>
    <t>416081121R00</t>
  </si>
  <si>
    <t>Podhledy akustické, kovová kce  CD 2 x 1x deska akustická tl. 40 mm - systémové řešení</t>
  </si>
  <si>
    <t>dle popisu v TZ - včetně provedení zkoušky prostorové akustiky dle TZ:</t>
  </si>
  <si>
    <t>panel tl. 40 mm, rozměr 1200x600 mm, nárazuvzdorný. Viditelný masivní profil na dvojitém roštu:</t>
  </si>
  <si>
    <t>tělocvična:665</t>
  </si>
  <si>
    <t>416081122R00</t>
  </si>
  <si>
    <t>Podhledy akustické, kovová kce 1x deska akustická tl. 20 mm - systémové řešení</t>
  </si>
  <si>
    <t>panel tl. 20 mm, rozměr 600x600 mm, nárazuvzdorný. Nosný rošt z lakované galvalizované oceli.:</t>
  </si>
  <si>
    <t>chodba 2.NP:55</t>
  </si>
  <si>
    <t>416081123R00</t>
  </si>
  <si>
    <t>Obklad stěn akustický, kovová kce 1x deska akustická tl. 40 mm - systémové řešení</t>
  </si>
  <si>
    <t>panel tl. 40 mm, rozměr 2700x1200 mm, nárazuvzdorný. Podkladní konstrukce z omega a U profilu:</t>
  </si>
  <si>
    <t>tělocvična:64,8</t>
  </si>
  <si>
    <t>5</t>
  </si>
  <si>
    <t>Komunikace</t>
  </si>
  <si>
    <t>5 Komunikace</t>
  </si>
  <si>
    <t>564261111R00</t>
  </si>
  <si>
    <t xml:space="preserve">Podklad ze štěrkopísku po zhutnění tloušťky 20 cm </t>
  </si>
  <si>
    <t>SV:(38,705*(0,63+1,05)/2+5,2*0,83)</t>
  </si>
  <si>
    <t>JZ:36,33*0,9</t>
  </si>
  <si>
    <t>SZ:21*0,9</t>
  </si>
  <si>
    <t>568111111R00</t>
  </si>
  <si>
    <t xml:space="preserve">Zřízení vrstvy z geotextilie skl.do 1:5, š. do 3 m </t>
  </si>
  <si>
    <t>596811111RS4</t>
  </si>
  <si>
    <t>Kladení dlaždic kom.pro pěší, lože z kameniva těž. včetně dlažby betonové  50/50/5 cm</t>
  </si>
  <si>
    <t>SV:(38,705*0,5+5,2*0,5)</t>
  </si>
  <si>
    <t>596811111RT2</t>
  </si>
  <si>
    <t>Kladení dlaždic kom.pro pěší, lože z kameniva těž. včetně dlaždic betonových  30/30/3,3 cm</t>
  </si>
  <si>
    <t>JV:7,84*0,3</t>
  </si>
  <si>
    <t>SV:5*1,025</t>
  </si>
  <si>
    <t>916561111RT9</t>
  </si>
  <si>
    <t>Osazení záhon.obrubníků do lože z C 12/15 včetně obrubníku - okap chodník</t>
  </si>
  <si>
    <t>m</t>
  </si>
  <si>
    <t>JZ:36,33+1</t>
  </si>
  <si>
    <t>SZ:21+1</t>
  </si>
  <si>
    <t>597101020RA0</t>
  </si>
  <si>
    <t>Žlab odvodňovací polymerbeton, zatížení B125 kN dodávka a mtž</t>
  </si>
  <si>
    <t>dle výpisu ostatních výrobků:</t>
  </si>
  <si>
    <t>x01:1,25</t>
  </si>
  <si>
    <t>693661981</t>
  </si>
  <si>
    <t>Geotextilie 300 g/m2</t>
  </si>
  <si>
    <t>15 %:108,4252*0,15</t>
  </si>
  <si>
    <t>61</t>
  </si>
  <si>
    <t>Upravy povrchů vnitřní</t>
  </si>
  <si>
    <t>61 Upravy povrchů vnitřní</t>
  </si>
  <si>
    <t>610991004R00</t>
  </si>
  <si>
    <t xml:space="preserve">Začišťovací okenní lišta pro omítku tl. 15 mm </t>
  </si>
  <si>
    <t>610991111R00</t>
  </si>
  <si>
    <t xml:space="preserve">Zakrývání výplní vnitřních otvorů </t>
  </si>
  <si>
    <t>W01 L:1,5*1,8*17</t>
  </si>
  <si>
    <t>W01 P:1,5*1,8*22</t>
  </si>
  <si>
    <t>W02 L:1,2*1,5*1</t>
  </si>
  <si>
    <t>W04:1,13*4,58*1</t>
  </si>
  <si>
    <t>W03:1,52*4,25*12</t>
  </si>
  <si>
    <t>D01:1,6*2,05*1</t>
  </si>
  <si>
    <t>D02:1,95*2,05*1</t>
  </si>
  <si>
    <t>D04:1,65*2,05*1*2</t>
  </si>
  <si>
    <t>D05:2,95*1,97*1*2</t>
  </si>
  <si>
    <t>D06:1,2*2*1*2</t>
  </si>
  <si>
    <t>612401391R00</t>
  </si>
  <si>
    <t xml:space="preserve">Omítka malých ploch vnitřních stěn do 1 m2 </t>
  </si>
  <si>
    <t>po bourání výplní:10</t>
  </si>
  <si>
    <t>612425931R00</t>
  </si>
  <si>
    <t xml:space="preserve">Omítka vápenná vnitřního ostění - štuková </t>
  </si>
  <si>
    <t>šířka 40 cm:-345,38*0,6</t>
  </si>
  <si>
    <t>62</t>
  </si>
  <si>
    <t>Úpravy povrchů vnější</t>
  </si>
  <si>
    <t>62 Úpravy povrchů vnější</t>
  </si>
  <si>
    <t>620991121R00</t>
  </si>
  <si>
    <t xml:space="preserve">Zakrývání výplní vnějších otvorů z lešení </t>
  </si>
  <si>
    <t>622300150R00</t>
  </si>
  <si>
    <t xml:space="preserve">Montáž rozlišovací lišty - ZS ETICS </t>
  </si>
  <si>
    <t>SV:43+1,2</t>
  </si>
  <si>
    <t>SZ:25,55</t>
  </si>
  <si>
    <t>JZ:43</t>
  </si>
  <si>
    <t>JV:6,7</t>
  </si>
  <si>
    <t>622311000S00</t>
  </si>
  <si>
    <t xml:space="preserve">Penetrace podkladu </t>
  </si>
  <si>
    <t>EPS 120:749,8</t>
  </si>
  <si>
    <t>ostění:2,178</t>
  </si>
  <si>
    <t>sokl nad terénem:51,1</t>
  </si>
  <si>
    <t>MV 60:4,6</t>
  </si>
  <si>
    <t>sokl pod terénem:71,7</t>
  </si>
  <si>
    <t>622311113R00</t>
  </si>
  <si>
    <t xml:space="preserve">Dilatační profil KZS </t>
  </si>
  <si>
    <t>výměra změřena kreslícím programem:</t>
  </si>
  <si>
    <t>84</t>
  </si>
  <si>
    <t>622311333RT3</t>
  </si>
  <si>
    <t>ZS ETICS, fasáda, EPS F plus tl.120 mm s omítkou silikonovou</t>
  </si>
  <si>
    <t>ZS - detaily dle technologického předpisu výrobce včetně všech lišt, rohů atd.:</t>
  </si>
  <si>
    <t>kvalitativní třída A:</t>
  </si>
  <si>
    <t>podrobná specifikace v Technické zprávě:</t>
  </si>
  <si>
    <t>1. lepicí stěrka  :</t>
  </si>
  <si>
    <t>2. tepelná izolace EPS grafitový - lambda = 0,032 W/m.K  tl. 120 mm kotvená hmoždinkami:</t>
  </si>
  <si>
    <t>3. lepicí stěrka s vtlačenou sklotextilní síťovinou :</t>
  </si>
  <si>
    <t>4. difůzně otevřená penetrace:</t>
  </si>
  <si>
    <t>5. tenkovrstvá omítka silikonová zrnitost 1,5 mm:</t>
  </si>
  <si>
    <t>SZ:223,5</t>
  </si>
  <si>
    <t>JV:48,6+52,2</t>
  </si>
  <si>
    <t>JZ:157,5+33,4</t>
  </si>
  <si>
    <t>SV:28,3+206,3</t>
  </si>
  <si>
    <t>622311350RT3</t>
  </si>
  <si>
    <t>ZS ETICS, povrchová úprava ostění KZS s EPS s omítkou silikonovou</t>
  </si>
  <si>
    <t>šířka 13 cm:</t>
  </si>
  <si>
    <t>-345,38*0,87</t>
  </si>
  <si>
    <t>622311354RT3</t>
  </si>
  <si>
    <t>ZS ETICS, ostění, EPS F plus tl. 40 mm s omítkou silikonovou</t>
  </si>
  <si>
    <t>Položka obsahuje  nanesení lepicího tmelu na izolační desky, nalepení desek, přebroušení desek, osazení lišt, natažení stěrky,:</t>
  </si>
  <si>
    <t xml:space="preserve"> přehlazení stěrky, kontaktní nátěr a povrchovou úpravu omítkou:</t>
  </si>
  <si>
    <t>D02:(1,95+2*2,05)*1*0,36</t>
  </si>
  <si>
    <t>622311513RS0</t>
  </si>
  <si>
    <t>Izolace suterénu ZS ETICS bez PU perimeter tl. 120 mm</t>
  </si>
  <si>
    <t>1. PUR lepidlo pro ZS:</t>
  </si>
  <si>
    <t>2. tepelná izolace perimeter EPS  - lambda = 0,034 W/m.K  tl. 120 mm :</t>
  </si>
  <si>
    <t>JZ:20,8</t>
  </si>
  <si>
    <t>SV:37,5</t>
  </si>
  <si>
    <t>JV:3,4</t>
  </si>
  <si>
    <t>SZ:10</t>
  </si>
  <si>
    <t>622311523RU1</t>
  </si>
  <si>
    <t>ZS ETICS, sokl, perimeter tl. 120 mm s mozaikovou omítkou</t>
  </si>
  <si>
    <t>2. tepelná izolace perimeter   - lambda = 0,034 W/m.K  tl. 120 mm :</t>
  </si>
  <si>
    <t>5. mozaiková omítka:</t>
  </si>
  <si>
    <t>SZ:9,1</t>
  </si>
  <si>
    <t>JZ:14,8</t>
  </si>
  <si>
    <t>SV:25,2</t>
  </si>
  <si>
    <t>JV:2</t>
  </si>
  <si>
    <t>622311564R00</t>
  </si>
  <si>
    <t xml:space="preserve">ZS ETICS, parapet, XPS tl. 40 mm </t>
  </si>
  <si>
    <t>W01 L:1,5*17</t>
  </si>
  <si>
    <t>W01 P:1,5*22</t>
  </si>
  <si>
    <t>W02 L:1,2*1</t>
  </si>
  <si>
    <t>W04:1,13*1</t>
  </si>
  <si>
    <t>W03:1,52*12</t>
  </si>
  <si>
    <t>šířka 15 cm:-79,07*0,85</t>
  </si>
  <si>
    <t>622311830RT3</t>
  </si>
  <si>
    <t>ZS ETICS, fasáda, miner.desky PV 60 mm s omítkou silikonovou</t>
  </si>
  <si>
    <t>2. tepelná izolace MV PV - lambda = 0,036 W/m.K  tl. 60 mm kotvená hmoždinkami:</t>
  </si>
  <si>
    <t>stříška:4,6</t>
  </si>
  <si>
    <t>622391001R00</t>
  </si>
  <si>
    <t xml:space="preserve">Příplatek-mtž KZS podhledu,izolant,tenkovrst.om. </t>
  </si>
  <si>
    <t>622422311R00</t>
  </si>
  <si>
    <t xml:space="preserve">Oprava vnějších omítek vápen. hladk. II, do 30 % </t>
  </si>
  <si>
    <t>622451122R00</t>
  </si>
  <si>
    <t xml:space="preserve">Omítka vnější stěn, MC, hrubá zatřená </t>
  </si>
  <si>
    <t>sokl pod terénem:</t>
  </si>
  <si>
    <t>622473187RT2</t>
  </si>
  <si>
    <t>Příplatek za okenní lištu (APU) - montáž včetně dodávky lišty</t>
  </si>
  <si>
    <t>553927380</t>
  </si>
  <si>
    <t>Lišta rozlišovací</t>
  </si>
  <si>
    <t>5 % prořez:119,45*0,05</t>
  </si>
  <si>
    <t>621</t>
  </si>
  <si>
    <t>Průzkumy a zkoušky</t>
  </si>
  <si>
    <t>621 Průzkumy a zkoušky</t>
  </si>
  <si>
    <t>ZK1</t>
  </si>
  <si>
    <t xml:space="preserve">Odtrhové zkoušky </t>
  </si>
  <si>
    <t>ZK2</t>
  </si>
  <si>
    <t>Podrobný statický průzkum obvodového pláště lokalizace a popis míst s výskytem poruch</t>
  </si>
  <si>
    <t>ZK3</t>
  </si>
  <si>
    <t xml:space="preserve">Vyhotovení sond pro ověření skladeb </t>
  </si>
  <si>
    <t>63</t>
  </si>
  <si>
    <t>Podlahy a podlahové konstrukce</t>
  </si>
  <si>
    <t>63 Podlahy a podlahové konstrukce</t>
  </si>
  <si>
    <t>632451022R00</t>
  </si>
  <si>
    <t xml:space="preserve">Vyrovnávací potěr MC 15, v pásu, tl. 30 mm </t>
  </si>
  <si>
    <t>šířka 40 cm:-79,07*0,6</t>
  </si>
  <si>
    <t>631100001RA0</t>
  </si>
  <si>
    <t>Drobné opravy stáv.podlah dle PD po vybourání otvorů</t>
  </si>
  <si>
    <t>D01:1,6*0,5*1</t>
  </si>
  <si>
    <t>D02:1,95*0,5*1</t>
  </si>
  <si>
    <t>D04:1,65*0,5*1*2</t>
  </si>
  <si>
    <t>D05:2,95*0,5*1*2</t>
  </si>
  <si>
    <t>D06:1,2*0,5*1*2</t>
  </si>
  <si>
    <t>64</t>
  </si>
  <si>
    <t>Výplně otvorů</t>
  </si>
  <si>
    <t>64 Výplně otvorů</t>
  </si>
  <si>
    <t>648991113RT5</t>
  </si>
  <si>
    <t>Osazení parapet.desek plast. a lamin. š.nad 20cm včetně dodávky plastové parapetní desky š. 400 mm</t>
  </si>
  <si>
    <t>8</t>
  </si>
  <si>
    <t>Trubní vedení</t>
  </si>
  <si>
    <t>8 Trubní vedení</t>
  </si>
  <si>
    <t>831350110RR00</t>
  </si>
  <si>
    <t xml:space="preserve">Napojení kanalizace u svodů z trub PVC, D 125 mm </t>
  </si>
  <si>
    <t>x04:8*1,5</t>
  </si>
  <si>
    <t>91</t>
  </si>
  <si>
    <t>Doplňující práce na komunikaci</t>
  </si>
  <si>
    <t>91 Doplňující práce na komunikaci</t>
  </si>
  <si>
    <t>919735113R00</t>
  </si>
  <si>
    <t xml:space="preserve">Řezání stávajícího živičného krytu tl. 10 - 15 cm </t>
  </si>
  <si>
    <t>SZ:2,5</t>
  </si>
  <si>
    <t>919735123R00</t>
  </si>
  <si>
    <t xml:space="preserve">Řezání stávajícího betonového krytu tl. 10 - 15 cm </t>
  </si>
  <si>
    <t>JZ:2</t>
  </si>
  <si>
    <t>93</t>
  </si>
  <si>
    <t>Dokončovací práce inženýrskách staveb</t>
  </si>
  <si>
    <t>93 Dokončovací práce inženýrskách staveb</t>
  </si>
  <si>
    <t>935112111R00</t>
  </si>
  <si>
    <t xml:space="preserve">Osazení přík.žlabu do C8/10 tl.10cm z tvárnic 50cm </t>
  </si>
  <si>
    <t>SV:46</t>
  </si>
  <si>
    <t>59227516</t>
  </si>
  <si>
    <t>Žlab odvodňovací   50/50/13</t>
  </si>
  <si>
    <t>SV:46*2+4</t>
  </si>
  <si>
    <t>94</t>
  </si>
  <si>
    <t>Lešení a stavební výtahy</t>
  </si>
  <si>
    <t>94 Lešení a stavební výtahy</t>
  </si>
  <si>
    <t>941941031R00</t>
  </si>
  <si>
    <t xml:space="preserve">Montáž lešení leh.řad.s podlahami,š.do 1 m, H 10 m </t>
  </si>
  <si>
    <t>SV:(43+1,2*2)*8</t>
  </si>
  <si>
    <t>JZ:(43+1,2*2)*8</t>
  </si>
  <si>
    <t>SZ:(25,55+1,2*2)*9,5</t>
  </si>
  <si>
    <t>JV:8*8</t>
  </si>
  <si>
    <t>941941191R00</t>
  </si>
  <si>
    <t xml:space="preserve">Příplatek za každý měsíc použití lešení k pol.1031 </t>
  </si>
  <si>
    <t>3 měsíce:1055,925*3</t>
  </si>
  <si>
    <t>941941501R00</t>
  </si>
  <si>
    <t xml:space="preserve">Doprava 1 m2 fasádního lešení (dovoz a odvoz) </t>
  </si>
  <si>
    <t>km</t>
  </si>
  <si>
    <t>30 km:1055,925*30</t>
  </si>
  <si>
    <t>941941831R00</t>
  </si>
  <si>
    <t xml:space="preserve">Demontáž lešení leh.řad.s podlahami,š.1 m, H 10 m </t>
  </si>
  <si>
    <t>941955001R00</t>
  </si>
  <si>
    <t xml:space="preserve">Lešení lehké pomocné, výška podlahy do 1,2 m </t>
  </si>
  <si>
    <t>944944011R00</t>
  </si>
  <si>
    <t xml:space="preserve">Montáž ochranné sítě z umělých vláken </t>
  </si>
  <si>
    <t>944944031R00</t>
  </si>
  <si>
    <t xml:space="preserve">Příplatek za každý měsíc použití sítí k pol. 4011 </t>
  </si>
  <si>
    <t>944944081R00</t>
  </si>
  <si>
    <t xml:space="preserve">Demontáž ochranné sítě z umělých vláken </t>
  </si>
  <si>
    <t>946941102RT2</t>
  </si>
  <si>
    <t>Montáž pojízdných Alu věží , 2,5 x 1,45 m pracovní výška 6,3 m</t>
  </si>
  <si>
    <t>sada</t>
  </si>
  <si>
    <t>podhled hala:4</t>
  </si>
  <si>
    <t>946941192RT2</t>
  </si>
  <si>
    <t>Nájemné pojízdných Alu věží , 2,5 x 1,45 m pracovní výška 6,3 m</t>
  </si>
  <si>
    <t>den</t>
  </si>
  <si>
    <t>podhled hala:4*20</t>
  </si>
  <si>
    <t>946941802RT2</t>
  </si>
  <si>
    <t>Demontáž pojízdných Alu věží , 2,5 x 1,45 m pracovní výška 6,3 m</t>
  </si>
  <si>
    <t>9419000000RR0</t>
  </si>
  <si>
    <t>Lešení lehké pomocné, výška podlahy do 1,2 m pro veškeré pomocné práce</t>
  </si>
  <si>
    <t>95</t>
  </si>
  <si>
    <t>Dokončovací konstrukce na pozemních stavbách</t>
  </si>
  <si>
    <t>95 Dokončovací konstrukce na pozemních stavbách</t>
  </si>
  <si>
    <t>952901114RS1</t>
  </si>
  <si>
    <t xml:space="preserve">Vyčištění budov o výšce podlaží nad 4 m </t>
  </si>
  <si>
    <t>952991111R00</t>
  </si>
  <si>
    <t>Zakrývání  vnitřních podlah dle PD OSB + geotextilie</t>
  </si>
  <si>
    <t>953922113R00</t>
  </si>
  <si>
    <t>Větrací mřížka vnější plast 200x150 mm protidešťová a protihmyzová, prodloužení o tl. ZS</t>
  </si>
  <si>
    <t>x02:2</t>
  </si>
  <si>
    <t>955809630RR0</t>
  </si>
  <si>
    <t>Demontáž a opětovná montáž drobných kov.prvků umístěných na venkovní fasádě</t>
  </si>
  <si>
    <t>prvek 3F:4</t>
  </si>
  <si>
    <t>9539353RRR00</t>
  </si>
  <si>
    <t>Vstupní rohož 1000/500/80 mm z polymerbetonu nerez rošt, napojení na dešť. kanalizaci</t>
  </si>
  <si>
    <t>x05:1</t>
  </si>
  <si>
    <t>uložení do betonového lože:</t>
  </si>
  <si>
    <t>900      R00</t>
  </si>
  <si>
    <t xml:space="preserve">Hzs - nezmeřitelné práce </t>
  </si>
  <si>
    <t>h</t>
  </si>
  <si>
    <t>dmtž + zpětná mtž lavičky JZ:3*2</t>
  </si>
  <si>
    <t>96</t>
  </si>
  <si>
    <t>Bourání konstrukcí</t>
  </si>
  <si>
    <t>96 Bourání konstrukcí</t>
  </si>
  <si>
    <t>962031132R00</t>
  </si>
  <si>
    <t xml:space="preserve">Bourání příček cihelných tl. 10 cm </t>
  </si>
  <si>
    <t>výměra změřena kreslícím programem - sokl pod terénem:</t>
  </si>
  <si>
    <t>962042334R00</t>
  </si>
  <si>
    <t xml:space="preserve">Bourání pilířů z betonu prostého </t>
  </si>
  <si>
    <t>6R:0,5*0,5*0,5</t>
  </si>
  <si>
    <t>962081141R00</t>
  </si>
  <si>
    <t xml:space="preserve">Bourání příček ze skleněných tvárnic tl. 15 cm </t>
  </si>
  <si>
    <t>963016151R00</t>
  </si>
  <si>
    <t xml:space="preserve">DMTZ podhledu SDK,2úrov.kříž.rošt,1xoplášť.12,5 mm </t>
  </si>
  <si>
    <t>965082923R00</t>
  </si>
  <si>
    <t xml:space="preserve">Odstranění násypu tl. do 10 cm, plocha nad 2 m2 </t>
  </si>
  <si>
    <t>skladba R3:134*0,03</t>
  </si>
  <si>
    <t>967584811R00</t>
  </si>
  <si>
    <t>Demontáž větracích mřížek D 100, zaslepení otvorů zazdění</t>
  </si>
  <si>
    <t>9F:3</t>
  </si>
  <si>
    <t>967584812R00</t>
  </si>
  <si>
    <t xml:space="preserve">Demontáž větracích mřížek </t>
  </si>
  <si>
    <t>968062358R00</t>
  </si>
  <si>
    <t>Vyvěšení, vybourání výplní otvorů včetně vnitřního parapetu, sítí, žaluzií</t>
  </si>
  <si>
    <t>D04:1,65*2,05*1*1</t>
  </si>
  <si>
    <t>D05:2,95*1,97*1*1</t>
  </si>
  <si>
    <t>D06:1,2*2*1*1</t>
  </si>
  <si>
    <t>97</t>
  </si>
  <si>
    <t>Prorážení otvorů</t>
  </si>
  <si>
    <t>97 Prorážení otvorů</t>
  </si>
  <si>
    <t>971033451R00</t>
  </si>
  <si>
    <t xml:space="preserve">Vybourání otv. zeď cihel. pl.0,25 m2, tl.45cm, MVC </t>
  </si>
  <si>
    <t>ventilátor:1</t>
  </si>
  <si>
    <t>974031165R00</t>
  </si>
  <si>
    <t xml:space="preserve">Vysekání rýh ve zdi cihelné 15 x 20 cm </t>
  </si>
  <si>
    <t>D02:2,4*2</t>
  </si>
  <si>
    <t>978015241R00</t>
  </si>
  <si>
    <t xml:space="preserve">Otlučení omítek vnějších MVC v složit.1-4 do 30 % </t>
  </si>
  <si>
    <t>978015291R00</t>
  </si>
  <si>
    <t xml:space="preserve">Otlučení omítek vnějších MVC v složit.1-4 do 100 % </t>
  </si>
  <si>
    <t>978059631R00</t>
  </si>
  <si>
    <t xml:space="preserve">Odsekání vnějších obkladů stěn nad 2 m2 </t>
  </si>
  <si>
    <t>SV:(43+1,2)*0,3</t>
  </si>
  <si>
    <t>SZ:25,55*0,4+1*2*2,5</t>
  </si>
  <si>
    <t>JZ:43*0,5+1*2*2,5</t>
  </si>
  <si>
    <t>JV:6,7*0,5</t>
  </si>
  <si>
    <t>979071136R00</t>
  </si>
  <si>
    <t>Očištění, odmaštění a omytí fasád, střech tlakovou vodou</t>
  </si>
  <si>
    <t>99</t>
  </si>
  <si>
    <t>Staveništní přesun hmot</t>
  </si>
  <si>
    <t>99 Staveništní přesun hmot</t>
  </si>
  <si>
    <t>999281211R00</t>
  </si>
  <si>
    <t xml:space="preserve">Přesun hmot, opravy vněj. plášťů výšky do 25 m </t>
  </si>
  <si>
    <t>711</t>
  </si>
  <si>
    <t>Izolace proti vodě</t>
  </si>
  <si>
    <t>711 Izolace proti vodě</t>
  </si>
  <si>
    <t>711112001RZ1</t>
  </si>
  <si>
    <t>Izolace proti vlhkosti svis. nátěr ALP, za studena 1x nátěr - včetně dodávky asfaltového laku</t>
  </si>
  <si>
    <t>711132311R00</t>
  </si>
  <si>
    <t xml:space="preserve">Prov. izolace nopovou fólií svisle, vč.uchyc.prvků </t>
  </si>
  <si>
    <t>40 % :71,7*0,4</t>
  </si>
  <si>
    <t>711142559RZ4</t>
  </si>
  <si>
    <t>Izolace proti vlhkosti svislá pásy přitavením 2 vrstva - včetně dodávky asf. pásů</t>
  </si>
  <si>
    <t>2832314012</t>
  </si>
  <si>
    <t>Fólie nopová , nop min 12  mm</t>
  </si>
  <si>
    <t>15 %:100,38*0,15</t>
  </si>
  <si>
    <t>998711101R00</t>
  </si>
  <si>
    <t xml:space="preserve">Přesun hmot pro izolace proti vodě, výšky do 6 m </t>
  </si>
  <si>
    <t>712</t>
  </si>
  <si>
    <t>Živičné krytiny</t>
  </si>
  <si>
    <t>712 Živičné krytiny</t>
  </si>
  <si>
    <t>712300841RT2</t>
  </si>
  <si>
    <t>Odstranění mechu ze střech plochých do 10° silně znečištěné plochy</t>
  </si>
  <si>
    <t>skladba R1:670</t>
  </si>
  <si>
    <t>712300951RT3</t>
  </si>
  <si>
    <t>Oprava boulí na krytin.střech do 10°, pásy přitav. 1vrstva - vč. dodávky asf pásu</t>
  </si>
  <si>
    <t>Položka obsahuje:</t>
  </si>
  <si>
    <t>- vyříznutí boule (3x asfaltový pás):</t>
  </si>
  <si>
    <t>- penetraci podkladu včedně dodávky penetračního laku:</t>
  </si>
  <si>
    <t>- natavení a dodávka asfaltového pásu:</t>
  </si>
  <si>
    <t>712311101RZ1</t>
  </si>
  <si>
    <t>Povlaková krytina střech do 10°, za studena ALP 1 x nátěr - včetně dodávky ALP</t>
  </si>
  <si>
    <t>R1 tl. 220 mm:670</t>
  </si>
  <si>
    <t>detail D:(36,15*0,52)</t>
  </si>
  <si>
    <t>detail H:25,67*0,62</t>
  </si>
  <si>
    <t>R2 tl. 260 mm:253</t>
  </si>
  <si>
    <t>R3 tl. 240 mm:134</t>
  </si>
  <si>
    <t>detail D:5,465*0,52</t>
  </si>
  <si>
    <t>XPS 100 mm:25,67*0,36</t>
  </si>
  <si>
    <t>bok atiky tl. 60 mm:27,2</t>
  </si>
  <si>
    <t>712341560R00</t>
  </si>
  <si>
    <t>Parotěsná zábrana - asfaltový modif. pás vyztužený Al vložkou, difuzně uzavřené</t>
  </si>
  <si>
    <t>712373112RT3</t>
  </si>
  <si>
    <t>Krytina střech do 10° fólie, 6 kotev/m2 tl. izolace do 400 mm, folie tl. 1,5 mm</t>
  </si>
  <si>
    <t>712377001R00</t>
  </si>
  <si>
    <t>Závětrná lišta  RŠ 270 mm poplastovaný plech tl. 0,6 mm - systémové řešení</t>
  </si>
  <si>
    <t>dle výpisu klempířských konstukcí:</t>
  </si>
  <si>
    <t>k10:25,6*2</t>
  </si>
  <si>
    <t>712377016R00</t>
  </si>
  <si>
    <t>" L " profil vnější  RŠ 100 mm poplastovaný plech tl. 0,6 mm - systémové řešení</t>
  </si>
  <si>
    <t>k12:76</t>
  </si>
  <si>
    <t>712377017R00</t>
  </si>
  <si>
    <t>" L " profill vnitřní  RŠ 100 mm poplastovaný plech tl. 0,6 mm - systémové řešení</t>
  </si>
  <si>
    <t>k11:126</t>
  </si>
  <si>
    <t>712377018RS1</t>
  </si>
  <si>
    <t>Tmelící lišta RŠ 150 mm poplastovaný plech tl. 0,6 mm - systémové řešení</t>
  </si>
  <si>
    <t>k09:52,3</t>
  </si>
  <si>
    <t>712377019R01</t>
  </si>
  <si>
    <t>Okapnice RŠ 265 mm poplastovaný plech tl. 0,6 mm - systémové řešení</t>
  </si>
  <si>
    <t>k15:89,1</t>
  </si>
  <si>
    <t>712377020R00</t>
  </si>
  <si>
    <t>Krycí lišta RŠ 220 mm poplastovaný plech tl. 0,6 mm - systémové řešení</t>
  </si>
  <si>
    <t>k16:52,3</t>
  </si>
  <si>
    <t>712377021R00</t>
  </si>
  <si>
    <t>Z lišta RŠ 260 mm poplastovaný plech tl. 0,6 mm - systémové řešení</t>
  </si>
  <si>
    <t>k14:72,2</t>
  </si>
  <si>
    <t>712377022R00</t>
  </si>
  <si>
    <t>Z lišta RŠ 285 mm poplastovaný plech tl. 0,6 mm - systémové řešení</t>
  </si>
  <si>
    <t>k13:36,1</t>
  </si>
  <si>
    <t>712391171RT1</t>
  </si>
  <si>
    <t>Povlaková krytina střech do 10°, podklad. textilie 1 vrstva - materiál ve specifikaci</t>
  </si>
  <si>
    <t>712400832RT3</t>
  </si>
  <si>
    <t>Odstranění živičné krytiny střech do 30° 2vrstvé z ploch jednotlivě nad 20 m2</t>
  </si>
  <si>
    <t>skladba R2:227</t>
  </si>
  <si>
    <t>skladba R3:134</t>
  </si>
  <si>
    <t>skladba R2b:26</t>
  </si>
  <si>
    <t>712400834RT3</t>
  </si>
  <si>
    <t>Příplatek za odstranění každé další vrstvy z ploch jednotlivě nad 20 m2</t>
  </si>
  <si>
    <t>skaldba R2b:26</t>
  </si>
  <si>
    <t>771100010RAB</t>
  </si>
  <si>
    <t>Vyrovnání podk.samoniv.hmotou standart nivelační hmota tl. 6 mm, penetrace</t>
  </si>
  <si>
    <t>712377RR00</t>
  </si>
  <si>
    <t>D+M sněhového zachytávače poplastovaný plech tl. 0,6 mm - systémové řešení</t>
  </si>
  <si>
    <t>k20:71</t>
  </si>
  <si>
    <t>R712</t>
  </si>
  <si>
    <t xml:space="preserve">Provizorní konstrukce na střeše proti zatečení </t>
  </si>
  <si>
    <t>67390325</t>
  </si>
  <si>
    <t>Skleněné rouno 120 g/m2 dle PBŘ</t>
  </si>
  <si>
    <t>15 %:1151,5118*0,15</t>
  </si>
  <si>
    <t>998712102R00</t>
  </si>
  <si>
    <t xml:space="preserve">Přesun hmot pro povlakové krytiny, výšky do 12 m </t>
  </si>
  <si>
    <t>713</t>
  </si>
  <si>
    <t>Izolace tepelné</t>
  </si>
  <si>
    <t>713 Izolace tepelné</t>
  </si>
  <si>
    <t>713100832R00</t>
  </si>
  <si>
    <t xml:space="preserve">Odstr. tepelné izolace z min. desek tl. do 200 mm </t>
  </si>
  <si>
    <t>713141152R00</t>
  </si>
  <si>
    <t>Izolace tepelná střech kladená na sucho 1vrstvá pracovní kotvení k podkladu ( 1 kotva / deska )</t>
  </si>
  <si>
    <t>R1 tl. 220 mm:670*2</t>
  </si>
  <si>
    <t>detail D:(36,15*0,52)*2</t>
  </si>
  <si>
    <t>detail H:25,67*0,62*2</t>
  </si>
  <si>
    <t>R2 tl. 260 mm:253*2</t>
  </si>
  <si>
    <t>R3 tl. 240 mm:134*2</t>
  </si>
  <si>
    <t>detail D:5,465*0,52*2</t>
  </si>
  <si>
    <t>28375460</t>
  </si>
  <si>
    <t>Polystyren extrudovaný XPS</t>
  </si>
  <si>
    <t>XPS 100 mm:25,67*0,36*0,1*1,05</t>
  </si>
  <si>
    <t>28375704</t>
  </si>
  <si>
    <t>Deska izolační stabilizov. EPS 100S  1000 x 500 mm lambda =  0,037 W/mK</t>
  </si>
  <si>
    <t>R1 tl. 220 mm:670*0,22*1,05</t>
  </si>
  <si>
    <t>detail D:(36,15*0,52)*0,22*1,05</t>
  </si>
  <si>
    <t>detail H:25,67*0,62*0,22*1,05</t>
  </si>
  <si>
    <t>R2 tl. 260 mm:253*0,26*1,05</t>
  </si>
  <si>
    <t>detail H:25,67*0,62*0,26*1,05</t>
  </si>
  <si>
    <t>R3 tl. 240 mm:134*0,24*1,05</t>
  </si>
  <si>
    <t>detail D:5,465*0,52*0,24*1,05</t>
  </si>
  <si>
    <t>bok atiky tl. 60 mm:27,2*0,06*1,05</t>
  </si>
  <si>
    <t>stříška:4,6*0,06*1,05</t>
  </si>
  <si>
    <t>998713102R00</t>
  </si>
  <si>
    <t xml:space="preserve">Přesun hmot pro izolace tepelné, výšky do 12 m </t>
  </si>
  <si>
    <t>762</t>
  </si>
  <si>
    <t>Konstrukce tesařské</t>
  </si>
  <si>
    <t>762 Konstrukce tesařské</t>
  </si>
  <si>
    <t>762008992RR0</t>
  </si>
  <si>
    <t>Detail atiky ploché střechy R1 a R2 dle výkresu axonometrie</t>
  </si>
  <si>
    <t>fošna tl. 60 mm 400x210 mm po 0,625 m, kotvená úhelníky 75x75 mm:</t>
  </si>
  <si>
    <t>OSB  P+D tl. 25 mm šířky 620 mm kotvená k podkladu:</t>
  </si>
  <si>
    <t>OSB P+D tl. 22 mm šířky 210 mm kotvená k podkladu:</t>
  </si>
  <si>
    <t>položka včetně všech kotvících, ochranných prostředků:</t>
  </si>
  <si>
    <t>dle detailu H:25,67*2</t>
  </si>
  <si>
    <t>762008993RR0</t>
  </si>
  <si>
    <t>Detail okapnice ploché střechy R2 dle výkresu axonometrie</t>
  </si>
  <si>
    <t>fošna tl. 60 mm 300x200 mm po 0,625 m, kotvená úhelníky 75x75 mm:</t>
  </si>
  <si>
    <t>OSB  P+D tl. 25 mm šířky 200 a 450 mm kotvená k podkladu:</t>
  </si>
  <si>
    <t>OSB P+D tl. 15 mm šířky 450 mm kotvená k podkladu:</t>
  </si>
  <si>
    <t>dle detailu C:36,15</t>
  </si>
  <si>
    <t>762008994RR0</t>
  </si>
  <si>
    <t>Detail okapnice ploché střechy R1 a R3 dle výkresu axonometrie</t>
  </si>
  <si>
    <t>fošna tl. 60 mm 350x200 mm po 0,625 m, fošna 150x60mm po celé délce, kotvená úhelníky 75x75 mm:</t>
  </si>
  <si>
    <t>OSB  P+D tl. 25 mm šířky 520 a 520 mm, 200 a 200 mm kotvená k podkladu:</t>
  </si>
  <si>
    <t>dle detailu D:36,15+5,495*2</t>
  </si>
  <si>
    <t>762008995RR0</t>
  </si>
  <si>
    <t>Detail napojení střechy R1 a R2 dle výkresu axonometrie</t>
  </si>
  <si>
    <t>fošna tl. 60 mm 815x200 mm po 0,625 m, fošna 150x60mm po celé délce, kotvená úhelníky 75x75 mm:</t>
  </si>
  <si>
    <t>OSB  P+D tl. 25 mm šířky 200 a 620 mm kotvená k podkladu:</t>
  </si>
  <si>
    <t>dle detailu E:36,15</t>
  </si>
  <si>
    <t>762008996RR0</t>
  </si>
  <si>
    <t>Detail napojení střechy R3 na stávající budovu dle výkresu axonometrie</t>
  </si>
  <si>
    <t>OSB  P+D tl. 25 mm šířky 360 mm kotvená k podkladu:</t>
  </si>
  <si>
    <t>dle detailu I:25,67</t>
  </si>
  <si>
    <t>762008998RR0</t>
  </si>
  <si>
    <t>Detail římsy ploché střechy dle výkresu axonometrie</t>
  </si>
  <si>
    <t>OSB P+D tl. 22 mm šířky 850 mm kotvená k podkladu:</t>
  </si>
  <si>
    <t>762341220R00</t>
  </si>
  <si>
    <t xml:space="preserve">M. bedn.střech rovn. z aglomer.desek šroubováním </t>
  </si>
  <si>
    <t>762341811R00</t>
  </si>
  <si>
    <t xml:space="preserve">Demontáž bednění střech rovných z prken hrubých </t>
  </si>
  <si>
    <t>762395000R00</t>
  </si>
  <si>
    <t xml:space="preserve">Spojovací a ochranné prostředky pro střechy </t>
  </si>
  <si>
    <t>skladba R2:227*0,025</t>
  </si>
  <si>
    <t>skladba R2b:26*0,025</t>
  </si>
  <si>
    <t>8 %:253*0,08*0,025</t>
  </si>
  <si>
    <t>762441113RT2</t>
  </si>
  <si>
    <t>Montáž obložení atiky,OSB desky,1vrst.,hmoždinkami včetně dodávky desky OSB  tl. 18 mm</t>
  </si>
  <si>
    <t>stříška:6*0,3*2</t>
  </si>
  <si>
    <t>60726123</t>
  </si>
  <si>
    <t>Deska dřevoštěpková OSB 3 B - 4PD tl. 25 mm</t>
  </si>
  <si>
    <t>8 %:253*0,08</t>
  </si>
  <si>
    <t>998762102R00</t>
  </si>
  <si>
    <t xml:space="preserve">Přesun hmot pro tesařské konstrukce, výšky do 12 m </t>
  </si>
  <si>
    <t>764</t>
  </si>
  <si>
    <t>Konstrukce klempířské</t>
  </si>
  <si>
    <t>764 Konstrukce klempířské</t>
  </si>
  <si>
    <t>764242110R00</t>
  </si>
  <si>
    <t>Lapač střešních splavenin včetně úpravy napojení na stávající kanalizaci - posun dle tlouštky ZS</t>
  </si>
  <si>
    <t>k05:2</t>
  </si>
  <si>
    <t>k06:6</t>
  </si>
  <si>
    <t>764312822R00</t>
  </si>
  <si>
    <t xml:space="preserve">Demont. krytiny, tab.2 x 0,67 m, nad 25 m2, do 30° </t>
  </si>
  <si>
    <t>764321819R00</t>
  </si>
  <si>
    <t>Demontáž klempířských plechování do rš 500 mm, do 30°</t>
  </si>
  <si>
    <t>764345841R00</t>
  </si>
  <si>
    <t xml:space="preserve">Demontáž ventilačních nástavců D do 200 mm, do 30° </t>
  </si>
  <si>
    <t>4R - střecha:4</t>
  </si>
  <si>
    <t>764410850R00</t>
  </si>
  <si>
    <t xml:space="preserve">Demontáž oplechování parapetů,rš od 100 do 330 mm </t>
  </si>
  <si>
    <t>k01:1,5*37</t>
  </si>
  <si>
    <t>k02:1,52*12</t>
  </si>
  <si>
    <t>k03:1,2*1</t>
  </si>
  <si>
    <t>k04:1,5*2</t>
  </si>
  <si>
    <t>764908101R00</t>
  </si>
  <si>
    <t>Kotlík žlabový kónický ,vel.žlabu 125 mm žárově pozink plech tl. 0,7 mm poplastovaný</t>
  </si>
  <si>
    <t>k17:1</t>
  </si>
  <si>
    <t>764908102R00</t>
  </si>
  <si>
    <t>Kotlík žlabový kónický ,vel.žlabu 150 mm žárově pozink plech tl. 0,7 mm poplastovaný</t>
  </si>
  <si>
    <t>764908103R00</t>
  </si>
  <si>
    <t>Kotlík žlabový kónický ,vel.žlabu 190 mm žárově pozink plech tl. 0,7 mm poplastovaný</t>
  </si>
  <si>
    <t>764908104R00</t>
  </si>
  <si>
    <t>Žlab podokapní půlkruhový, velikost 125 mm žárově pozink plech tl. 0,7 mm poplastovaný</t>
  </si>
  <si>
    <t>Dodávka a montáž podokapního půlkruhového žlabu včetně háků, čel, spojek žlabu a správkové barvy:</t>
  </si>
  <si>
    <t>k17:6</t>
  </si>
  <si>
    <t>764908105R00</t>
  </si>
  <si>
    <t>Žlab podokapní půlkruhový, velikost 150 mm žárově pozink plech tl. 0,7 mm poplastovaný</t>
  </si>
  <si>
    <t>k05:10</t>
  </si>
  <si>
    <t>764908106R00</t>
  </si>
  <si>
    <t>Žlab podokapní půlkruhový, velikost 190 mm žárově pozink plech tl. 0,7 mm poplastovaný</t>
  </si>
  <si>
    <t>k06:36,2*2</t>
  </si>
  <si>
    <t>764908108R00</t>
  </si>
  <si>
    <t>Odpadní trouby kruhové, D 87 mm žárově pozink plech tl. 0,7 mm poplastovaný</t>
  </si>
  <si>
    <t>Dodávka a montáž kruhových odpadních trub včetně mezikusů, kolen, objímek a správkové barvy.:</t>
  </si>
  <si>
    <t>k18:1</t>
  </si>
  <si>
    <t>764908109R00</t>
  </si>
  <si>
    <t>Odpadní trouby kruhové, D 100 mm žárově pozink plech tl. 0,7 mm poplastovaný</t>
  </si>
  <si>
    <t>k07:14</t>
  </si>
  <si>
    <t>764908111RS0</t>
  </si>
  <si>
    <t>Odpadní trouby kruhové, D 150 mm žárově pozink plech tl. 0,7 mm poplastovaný</t>
  </si>
  <si>
    <t>k08:46</t>
  </si>
  <si>
    <t>764908321RT3</t>
  </si>
  <si>
    <t>Oplechování parapetů, rš 225 mm, žárově pozink plech tl. 0,7 mm poplastovaný</t>
  </si>
  <si>
    <t>764900035RA0</t>
  </si>
  <si>
    <t xml:space="preserve">Demontáž podokapních žlabů půlkruhových </t>
  </si>
  <si>
    <t>764900040RA0</t>
  </si>
  <si>
    <t xml:space="preserve">Demontáž odpadních trub </t>
  </si>
  <si>
    <t>998764102R00</t>
  </si>
  <si>
    <t xml:space="preserve">Přesun hmot pro klempířské konstr., výšky do 12 m </t>
  </si>
  <si>
    <t>766</t>
  </si>
  <si>
    <t>Konstrukce truhlářské</t>
  </si>
  <si>
    <t>766 Konstrukce truhlářské</t>
  </si>
  <si>
    <t>766601216RT1</t>
  </si>
  <si>
    <t xml:space="preserve">Těsnění oken.spáry, ostění </t>
  </si>
  <si>
    <t>766601229RT1</t>
  </si>
  <si>
    <t xml:space="preserve">Těsnění oken.spáry,parapet </t>
  </si>
  <si>
    <t>766900020RAB</t>
  </si>
  <si>
    <t>Demontáž obložení podhledů z palubek</t>
  </si>
  <si>
    <t>dle detailu C:36,15*0,85</t>
  </si>
  <si>
    <t>998766102R00</t>
  </si>
  <si>
    <t xml:space="preserve">Přesun hmot pro truhlářské konstr., výšky do 12 m </t>
  </si>
  <si>
    <t>767</t>
  </si>
  <si>
    <t>Konstrukce zámečnické</t>
  </si>
  <si>
    <t>767 Konstrukce zámečnické</t>
  </si>
  <si>
    <t>767996801R00</t>
  </si>
  <si>
    <t xml:space="preserve">Demontáž atypických ocelových konstr. do 50 kg </t>
  </si>
  <si>
    <t>kg</t>
  </si>
  <si>
    <t>podrobná specifikace ve výpisu zámečnických výrobků:</t>
  </si>
  <si>
    <t>Z02:1*50</t>
  </si>
  <si>
    <t>mřížka před vstupem:10</t>
  </si>
  <si>
    <t>7670000002Z02</t>
  </si>
  <si>
    <t>D+M ocelové mříže Z05 1200x1500 mm</t>
  </si>
  <si>
    <t>položka obsahuje veškeré materiály, montáž, povrchovou úpravu, spojovací a ochranné prostředky:</t>
  </si>
  <si>
    <t>Z02:1</t>
  </si>
  <si>
    <t>7670000003Z03</t>
  </si>
  <si>
    <t>D+M závitu s okem D 20 mm,  délky 250 mm kotveno pomocí chemických kotev</t>
  </si>
  <si>
    <t>Z03:24</t>
  </si>
  <si>
    <t>998767102R00</t>
  </si>
  <si>
    <t xml:space="preserve">Přesun hmot pro zámečnické konstr., výšky do 12 m </t>
  </si>
  <si>
    <t>769</t>
  </si>
  <si>
    <t>Otvorové prvky z plastu</t>
  </si>
  <si>
    <t>769 Otvorové prvky z plastu</t>
  </si>
  <si>
    <t>769611111S00</t>
  </si>
  <si>
    <t>Montáž a dodávka oken  plastových dle popisu výplně otvorů Uw = 1,2 W/m2K</t>
  </si>
  <si>
    <t>plastové okno dle popisu výplní otvorů  ( obecné požadavky):</t>
  </si>
  <si>
    <t>izolační zasklení, sklo dle výpisu výplní:</t>
  </si>
  <si>
    <t>včetně vnitřního parapetu:</t>
  </si>
  <si>
    <t>barva exterier - bílá:</t>
  </si>
  <si>
    <t>barva interier - bílá:</t>
  </si>
  <si>
    <t>napojení na okolní konstrukce dle normy:</t>
  </si>
  <si>
    <t>od interieru - parotěsnící páska+TI vrstva+paropropustná,:</t>
  </si>
  <si>
    <t>vodotěsná a větrotěsná páska:</t>
  </si>
  <si>
    <t>systém ETICS přetažen přes rám:</t>
  </si>
  <si>
    <t>podrobná specifikace v Technické zprávě a Výpisu výplní otvorů:</t>
  </si>
  <si>
    <t>769611113S00</t>
  </si>
  <si>
    <t>Montáž a dodávka oken  plastových dle popisu výplně otvorů Uw = 0,9 W/m2K</t>
  </si>
  <si>
    <t>769611114S00</t>
  </si>
  <si>
    <t>Montáž a dodávka dveří  plastových dle popisu výplně otvorů Ud = 1,2 W/m2K</t>
  </si>
  <si>
    <t>plastové dveře dle popisu výplní otvorů  ( obecné požadavky), :</t>
  </si>
  <si>
    <t>izolační zasklení , sklo dle výpisu výplní:</t>
  </si>
  <si>
    <t>barva exterier - světlý dub:</t>
  </si>
  <si>
    <t>kování dle výpisu výplní:</t>
  </si>
  <si>
    <t>D01 a D02 budou panikové kliky:</t>
  </si>
  <si>
    <t>769611115S00</t>
  </si>
  <si>
    <t>Montáž a dodávka dveří plastových vnitřních dle popisu výplně otvorů</t>
  </si>
  <si>
    <t>včetně dodávky a mtž ocelové zárubně opatřené nátěrem:</t>
  </si>
  <si>
    <t>D04:1,65*2,05*1</t>
  </si>
  <si>
    <t>D05:2,95*1,97*1</t>
  </si>
  <si>
    <t>D06:1,2*2*1</t>
  </si>
  <si>
    <t>769611116S00</t>
  </si>
  <si>
    <t>Montáž a dodávka vnitřních žaluzií dle popisu výplně otvorů</t>
  </si>
  <si>
    <t>W01 :1,5*1,8*32</t>
  </si>
  <si>
    <t>783</t>
  </si>
  <si>
    <t>Nátěry</t>
  </si>
  <si>
    <t>783 Nátěry</t>
  </si>
  <si>
    <t>783220010RAA</t>
  </si>
  <si>
    <t>Nátěr kovových doplňkových konstrukcí syntetický základní</t>
  </si>
  <si>
    <t>D02:2,4*2*0,709</t>
  </si>
  <si>
    <t>784</t>
  </si>
  <si>
    <t>Malby</t>
  </si>
  <si>
    <t>784 Malby</t>
  </si>
  <si>
    <t>784161601R00</t>
  </si>
  <si>
    <t xml:space="preserve">Penetrace podkladu nátěrem standart, 1 x </t>
  </si>
  <si>
    <t>784165512R00</t>
  </si>
  <si>
    <t xml:space="preserve">Malba tekutá , bílá, bez penetrace, 2 x </t>
  </si>
  <si>
    <t>784950030RAA</t>
  </si>
  <si>
    <t>Oprava maleb z malířských směsí oškrábání, umytí, vyhlazení, 2x malba</t>
  </si>
  <si>
    <t>tělocvična:(36+18)*2*7</t>
  </si>
  <si>
    <t>2.NP:43*2,8</t>
  </si>
  <si>
    <t>M21</t>
  </si>
  <si>
    <t>Elektromontáže</t>
  </si>
  <si>
    <t>M21 Elektromontáže</t>
  </si>
  <si>
    <t>M2110</t>
  </si>
  <si>
    <t>Dmtž+ Mtž+ dodávka nového venkovního osvětlení venkovní svítidlo včetně pohyb. čidla  - revize</t>
  </si>
  <si>
    <t>prvek 4F:4</t>
  </si>
  <si>
    <t>M21D</t>
  </si>
  <si>
    <t xml:space="preserve">Hromosvod dle samostaného soupisu </t>
  </si>
  <si>
    <t>soubor</t>
  </si>
  <si>
    <t>M21E</t>
  </si>
  <si>
    <t xml:space="preserve">Elektroinstalace dle samostaného soupisu </t>
  </si>
  <si>
    <t>M21EDEM</t>
  </si>
  <si>
    <t>Demontáž a likvidace solárního panelu vč. potrubí, kabelů</t>
  </si>
  <si>
    <t>2R - střecha:1</t>
  </si>
  <si>
    <t>M22</t>
  </si>
  <si>
    <t>Montáž sdělovací a zabezp. techniky</t>
  </si>
  <si>
    <t>M22 Montáž sdělovací a zabezp. techniky</t>
  </si>
  <si>
    <t>M22252</t>
  </si>
  <si>
    <t>Dmtž, dočasné přeložení a mtž internetu na střeše dle PD - koordinace se správcem zařízení</t>
  </si>
  <si>
    <t>5R:1</t>
  </si>
  <si>
    <t>M24</t>
  </si>
  <si>
    <t>Montáže vzduchotechnických zařízení</t>
  </si>
  <si>
    <t>M24 Montáže vzduchotechnických zařízení</t>
  </si>
  <si>
    <t>M24147</t>
  </si>
  <si>
    <t xml:space="preserve">Dmtž VZT jednotky na střeše vč. likvidace </t>
  </si>
  <si>
    <t>3R - střecha:1</t>
  </si>
  <si>
    <t>900      RT1</t>
  </si>
  <si>
    <t>HZS Práce v tarifní třídě 4</t>
  </si>
  <si>
    <t>dmtž VZT potrubí 500/500 mm v délce 30 mb - 2.NP:30</t>
  </si>
  <si>
    <t>7F - JV:10</t>
  </si>
  <si>
    <t>M99</t>
  </si>
  <si>
    <t>Ostatní práce "M"</t>
  </si>
  <si>
    <t>M99 Ostatní práce "M"</t>
  </si>
  <si>
    <t>M9912255RR00</t>
  </si>
  <si>
    <t>Ochranná síť z vysoce pevnostního polypropylenu s oky 45x45 mm, tl. mat 4 mm, nehořlavé provedení</t>
  </si>
  <si>
    <t>včetně všech vodících, spojovacích a montážních prostředků:</t>
  </si>
  <si>
    <t>x03:4,3*5,7*6</t>
  </si>
  <si>
    <t>D96</t>
  </si>
  <si>
    <t>Přesuny suti a vybouraných hmot</t>
  </si>
  <si>
    <t>D96 Přesuny suti a vybouraných hmot</t>
  </si>
  <si>
    <t>979990144R00</t>
  </si>
  <si>
    <t xml:space="preserve">Poplatek za skládku suti - minerální vata </t>
  </si>
  <si>
    <t>skladba R2+R2b:1,518</t>
  </si>
  <si>
    <t>979990121R00</t>
  </si>
  <si>
    <t xml:space="preserve">Poplatek za skládku suti - asfaltové pásy </t>
  </si>
  <si>
    <t>skladba R2+R2b:3,87+0,96</t>
  </si>
  <si>
    <t>979011111R00</t>
  </si>
  <si>
    <t xml:space="preserve">Svislá doprava suti a vybour. hmot za 2.NP a 1.PP </t>
  </si>
  <si>
    <t>979082111R00</t>
  </si>
  <si>
    <t xml:space="preserve">Vnitrostaveništní doprava suti do 10 m </t>
  </si>
  <si>
    <t>979082121R00</t>
  </si>
  <si>
    <t xml:space="preserve">Příplatek k vnitrost. dopravě suti za dalších 5 m </t>
  </si>
  <si>
    <t>979083117R00</t>
  </si>
  <si>
    <t xml:space="preserve">Vodorovné přemístění suti na skládku do 6000 m </t>
  </si>
  <si>
    <t>979083191R00</t>
  </si>
  <si>
    <t xml:space="preserve">Příplatek za dalších započatých 1000 m nad 6000 m </t>
  </si>
  <si>
    <t>979990000R00</t>
  </si>
  <si>
    <t xml:space="preserve">Poplatek za skládku smíšené stavební suti </t>
  </si>
  <si>
    <t>SŠ a ZŠ Nové Město nad Metují</t>
  </si>
  <si>
    <t>Energy Benefit Centre a.s.</t>
  </si>
  <si>
    <t>1 Architektonicko-stavební řešené</t>
  </si>
  <si>
    <t>SO 02</t>
  </si>
  <si>
    <t>Vedlejší náklady</t>
  </si>
  <si>
    <t>SO 02 Vedlejší náklady</t>
  </si>
  <si>
    <t>01</t>
  </si>
  <si>
    <t>Vedlejší rozpočtové náklady</t>
  </si>
  <si>
    <t>01 Vedlejší rozpočtové náklady</t>
  </si>
  <si>
    <t>Zařízení staveniště - Veškeré náklady spojené s vybudováním, provozem a odstraněním  ZS</t>
  </si>
  <si>
    <t>02</t>
  </si>
  <si>
    <t>Zkoušky a revize- Náklady zhotovitele na provádění zkoušek a revizí nezbytných k provedení díla</t>
  </si>
  <si>
    <t>03</t>
  </si>
  <si>
    <t>Provozní vlivy - Zohlednění všech cizých vlivů způsobených  na stavbě</t>
  </si>
  <si>
    <t>04</t>
  </si>
  <si>
    <t xml:space="preserve">Vytyčení všech stávajících podzemních sítí </t>
  </si>
  <si>
    <t>05</t>
  </si>
  <si>
    <t>Mimostaveništní doprava - mimořádné náklady spojené s dopravou materiálů na staveniště</t>
  </si>
  <si>
    <t>06</t>
  </si>
  <si>
    <t>07</t>
  </si>
  <si>
    <t>Dokumentace skutečného provedení 3 paré</t>
  </si>
  <si>
    <t>08</t>
  </si>
  <si>
    <t>Provedení měření vlhkosti zdiva před apikací ETICS</t>
  </si>
  <si>
    <t>1 Vedlejší náklady</t>
  </si>
  <si>
    <t>SO 03</t>
  </si>
  <si>
    <t>Rozpočtová rezerva</t>
  </si>
  <si>
    <t>SO 03 Rozpočtová rezerva</t>
  </si>
  <si>
    <t>Rozpočtová rezerva ve výši 5 % z celkových nákladů stavby</t>
  </si>
  <si>
    <t>1 Rozpočtová rezerva</t>
  </si>
  <si>
    <t>Nádražní 296</t>
  </si>
  <si>
    <t>Nové Město nad Metují</t>
  </si>
  <si>
    <t>54901</t>
  </si>
  <si>
    <t>Soupis prací</t>
  </si>
  <si>
    <t xml:space="preserve">Soupis prací </t>
  </si>
  <si>
    <t>Snížení energetické náročnosti tělocvičny ZŠ SŠ</t>
  </si>
  <si>
    <t>Opočno</t>
  </si>
  <si>
    <t>D.1 Hromosvod a uzemnění</t>
  </si>
  <si>
    <t xml:space="preserve">2.Výpis montáží a materálu </t>
  </si>
  <si>
    <t>POLOŽKA</t>
  </si>
  <si>
    <t>MĚR.JED.</t>
  </si>
  <si>
    <t>MNOŽSTVÍ</t>
  </si>
  <si>
    <t>J.C.</t>
  </si>
  <si>
    <t>CELKEM</t>
  </si>
  <si>
    <t>Drát AlMgSi Zn 8 mm vč. podpěr</t>
  </si>
  <si>
    <t>Drát FeZn 10 mm v zemi</t>
  </si>
  <si>
    <t>Pásek FeZn 30x4 v zemi</t>
  </si>
  <si>
    <t>Svorka spojovací</t>
  </si>
  <si>
    <t>Svorka připojovací</t>
  </si>
  <si>
    <t>Svorka okapová</t>
  </si>
  <si>
    <t>Svorka na potrubí</t>
  </si>
  <si>
    <t>Svorka křížová</t>
  </si>
  <si>
    <t>Ochranný úhelník</t>
  </si>
  <si>
    <t>Zkušební svorka</t>
  </si>
  <si>
    <t>Štítek</t>
  </si>
  <si>
    <t>Tvarování montážního dílu</t>
  </si>
  <si>
    <t>Pomocné montážní práce, demontáž</t>
  </si>
  <si>
    <t>hod</t>
  </si>
  <si>
    <t>Výkop a zához rýhy 35x50cm tř.3</t>
  </si>
  <si>
    <t>Výkop a zához rýhy 35x80cm tř.3</t>
  </si>
  <si>
    <t>Bourání a oprava asfaltového povrchu</t>
  </si>
  <si>
    <t>Revize hromosvodu</t>
  </si>
  <si>
    <t>Součet bez DPH</t>
  </si>
  <si>
    <t>Tělocvična Opočno</t>
  </si>
  <si>
    <t>Rekonstrukce osvětlení</t>
  </si>
  <si>
    <t>Materiál, zařízení, práce</t>
  </si>
  <si>
    <t>Kód</t>
  </si>
  <si>
    <t>Cena za 1ks, m,h</t>
  </si>
  <si>
    <t>Počet ks, m, h</t>
  </si>
  <si>
    <t>Celková cena</t>
  </si>
  <si>
    <t>LED svítidlo (600x500x130mm)</t>
  </si>
  <si>
    <t>14 700lm, 120W</t>
  </si>
  <si>
    <t>Závěs svítidla</t>
  </si>
  <si>
    <r>
      <t xml:space="preserve">Axiální ventilátor IP65, </t>
    </r>
    <r>
      <rPr>
        <sz val="11"/>
        <color indexed="8"/>
        <rFont val="Calibri"/>
        <family val="2"/>
      </rPr>
      <t>Ø400mm, 271W</t>
    </r>
  </si>
  <si>
    <t>4890 m3/h</t>
  </si>
  <si>
    <r>
      <t xml:space="preserve">Žaluziová klapka elektrická </t>
    </r>
    <r>
      <rPr>
        <sz val="11"/>
        <color indexed="8"/>
        <rFont val="Calibri"/>
        <family val="2"/>
      </rPr>
      <t>Ø420mm</t>
    </r>
  </si>
  <si>
    <t>Kabel CYKY -J 3x1,5</t>
  </si>
  <si>
    <t>Lišta vkládací 20x20</t>
  </si>
  <si>
    <t>Spínač jednopólový</t>
  </si>
  <si>
    <t>bílá</t>
  </si>
  <si>
    <t>Pomocný materiál</t>
  </si>
  <si>
    <t>Demontáž stávajícího osvětlení</t>
  </si>
  <si>
    <t>34 ks</t>
  </si>
  <si>
    <t>Demontáž stávající kabeláže</t>
  </si>
  <si>
    <t>Ekologická likvidace svítidel a světelných zdrojů</t>
  </si>
  <si>
    <t>400W výbojky</t>
  </si>
  <si>
    <t>Montáž kabeláže</t>
  </si>
  <si>
    <t>Montáž svítidel včetně závěsů</t>
  </si>
  <si>
    <t>Montáž ventilátoru</t>
  </si>
  <si>
    <t>Ukončení vodičů v rozvaděči, oživení</t>
  </si>
  <si>
    <t>CYKY-J 3x1,5</t>
  </si>
  <si>
    <t>Pronájem lešení</t>
  </si>
  <si>
    <t>3+5 dní</t>
  </si>
  <si>
    <t>Doprava osob a materiálu</t>
  </si>
  <si>
    <t>Revize</t>
  </si>
  <si>
    <t>Spolupráce s revizním technikem</t>
  </si>
  <si>
    <t>Cena celkem bez DPH</t>
  </si>
  <si>
    <t>V Trutnově 4.3.2016</t>
  </si>
  <si>
    <t>Poznámka: Rozpočet neobsahuje sekání otvoru pro ventilátor</t>
  </si>
  <si>
    <t xml:space="preserve">Vypracoval: </t>
  </si>
  <si>
    <t>Ing. Petr Kopecký</t>
  </si>
  <si>
    <t>a případné zednické práce s tím spojené.</t>
  </si>
  <si>
    <t>Ing. Petr Krupička</t>
  </si>
  <si>
    <t>Vyregulování otopné soustavy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</si>
</sst>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%"/>
    <numFmt numFmtId="165" formatCode="0.0"/>
    <numFmt numFmtId="166" formatCode="dd/mm/yy"/>
    <numFmt numFmtId="167" formatCode="#,##0\ &quot;Kč&quot;"/>
    <numFmt numFmtId="168" formatCode="0.00000"/>
    <numFmt numFmtId="169" formatCode="#,##0.0\ &quot;Kč&quot;"/>
  </numFmts>
  <fonts count="31">
    <font>
      <sz val="10"/>
      <name val="Arial CE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sz val="8"/>
      <color indexed="12"/>
      <name val="Arial"/>
      <family val="2"/>
    </font>
    <font>
      <sz val="10"/>
      <color indexed="12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sz val="8"/>
      <color indexed="53"/>
      <name val="Arial"/>
      <family val="2"/>
    </font>
    <font>
      <b/>
      <sz val="10"/>
      <color indexed="8"/>
      <name val="Arial"/>
      <family val="2"/>
    </font>
    <font>
      <b/>
      <sz val="11"/>
      <name val="Arial CE"/>
      <family val="2"/>
    </font>
    <font>
      <b/>
      <sz val="10"/>
      <name val="Arial CE"/>
      <family val="2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43"/>
        <bgColor indexed="64"/>
      </patternFill>
    </fill>
  </fills>
  <borders count="75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 style="medium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medium"/>
      <top style="thin"/>
      <bottom/>
    </border>
    <border>
      <left/>
      <right style="medium"/>
      <top style="medium"/>
      <bottom style="medium"/>
    </border>
    <border>
      <left style="medium"/>
      <right style="thin"/>
      <top/>
      <bottom/>
    </border>
    <border>
      <left/>
      <right/>
      <top/>
      <bottom style="thin"/>
    </border>
    <border>
      <left style="medium"/>
      <right style="thin"/>
      <top/>
      <bottom style="thin"/>
    </border>
    <border>
      <left style="medium"/>
      <right/>
      <top/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/>
      <top style="thin"/>
      <bottom/>
    </border>
    <border>
      <left/>
      <right/>
      <top style="double"/>
      <bottom/>
    </border>
    <border>
      <left style="thin"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/>
      <right style="medium"/>
      <top style="thin"/>
      <bottom style="medium"/>
    </border>
    <border>
      <left style="thin"/>
      <right style="thin"/>
      <top style="dotted"/>
      <bottom/>
    </border>
    <border>
      <left style="thin"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/>
      <right style="thin"/>
      <top/>
      <bottom style="medium"/>
    </border>
    <border>
      <left style="thin"/>
      <right/>
      <top style="thin"/>
      <bottom style="medium"/>
    </border>
    <border>
      <left style="double"/>
      <right/>
      <top style="double"/>
      <bottom/>
    </border>
    <border>
      <left/>
      <right style="thin"/>
      <top style="double"/>
      <bottom/>
    </border>
    <border>
      <left style="double"/>
      <right/>
      <top/>
      <bottom style="double"/>
    </border>
    <border>
      <left/>
      <right style="thin"/>
      <top/>
      <bottom style="double"/>
    </border>
    <border>
      <left style="thin"/>
      <right/>
      <top/>
      <bottom style="double"/>
    </border>
    <border>
      <left/>
      <right style="double"/>
      <top/>
      <bottom style="double"/>
    </border>
    <border>
      <left style="thin"/>
      <right/>
      <top style="dotted"/>
      <bottom/>
    </border>
    <border>
      <left/>
      <right style="thin"/>
      <top style="dotted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406">
    <xf numFmtId="0" fontId="0" fillId="0" borderId="0" xfId="0"/>
    <xf numFmtId="0" fontId="1" fillId="0" borderId="0" xfId="0" applyFont="1"/>
    <xf numFmtId="0" fontId="1" fillId="0" borderId="0" xfId="0" applyFont="1" applyAlignment="1">
      <alignment/>
    </xf>
    <xf numFmtId="0" fontId="7" fillId="0" borderId="0" xfId="0" applyFont="1" applyAlignment="1">
      <alignment horizontal="left"/>
    </xf>
    <xf numFmtId="0" fontId="8" fillId="0" borderId="0" xfId="0" applyFont="1"/>
    <xf numFmtId="0" fontId="5" fillId="2" borderId="1" xfId="0" applyFont="1" applyFill="1" applyBorder="1" applyAlignment="1">
      <alignment wrapText="1"/>
    </xf>
    <xf numFmtId="0" fontId="5" fillId="2" borderId="2" xfId="0" applyFont="1" applyFill="1" applyBorder="1" applyAlignment="1">
      <alignment wrapText="1"/>
    </xf>
    <xf numFmtId="0" fontId="5" fillId="2" borderId="3" xfId="0" applyFont="1" applyFill="1" applyBorder="1" applyAlignment="1">
      <alignment wrapText="1"/>
    </xf>
    <xf numFmtId="0" fontId="5" fillId="2" borderId="1" xfId="0" applyFont="1" applyFill="1" applyBorder="1" applyAlignment="1">
      <alignment horizontal="right" wrapText="1"/>
    </xf>
    <xf numFmtId="0" fontId="1" fillId="2" borderId="2" xfId="0" applyFont="1" applyFill="1" applyBorder="1" applyAlignment="1">
      <alignment/>
    </xf>
    <xf numFmtId="0" fontId="5" fillId="2" borderId="2" xfId="0" applyFont="1" applyFill="1" applyBorder="1" applyAlignment="1">
      <alignment horizontal="right" wrapText="1"/>
    </xf>
    <xf numFmtId="0" fontId="5" fillId="2" borderId="3" xfId="0" applyFont="1" applyFill="1" applyBorder="1" applyAlignment="1">
      <alignment horizontal="right" vertical="center"/>
    </xf>
    <xf numFmtId="0" fontId="5" fillId="3" borderId="0" xfId="0" applyFont="1" applyFill="1" applyBorder="1" applyAlignment="1">
      <alignment horizontal="right" wrapText="1"/>
    </xf>
    <xf numFmtId="0" fontId="1" fillId="0" borderId="4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1" fontId="1" fillId="0" borderId="0" xfId="0" applyNumberFormat="1" applyFont="1" applyBorder="1" applyAlignment="1">
      <alignment horizontal="right" vertical="center"/>
    </xf>
    <xf numFmtId="0" fontId="1" fillId="0" borderId="5" xfId="0" applyFont="1" applyBorder="1" applyAlignment="1">
      <alignment vertical="center"/>
    </xf>
    <xf numFmtId="4" fontId="1" fillId="0" borderId="6" xfId="0" applyNumberFormat="1" applyFont="1" applyBorder="1" applyAlignment="1">
      <alignment horizontal="right" vertical="center"/>
    </xf>
    <xf numFmtId="4" fontId="1" fillId="0" borderId="7" xfId="0" applyNumberFormat="1" applyFont="1" applyBorder="1" applyAlignment="1">
      <alignment horizontal="right" vertical="center"/>
    </xf>
    <xf numFmtId="4" fontId="1" fillId="3" borderId="0" xfId="0" applyNumberFormat="1" applyFont="1" applyFill="1" applyBorder="1" applyAlignment="1">
      <alignment vertical="center"/>
    </xf>
    <xf numFmtId="4" fontId="1" fillId="0" borderId="4" xfId="0" applyNumberFormat="1" applyFont="1" applyBorder="1" applyAlignment="1">
      <alignment horizontal="right" vertical="center"/>
    </xf>
    <xf numFmtId="4" fontId="1" fillId="0" borderId="0" xfId="0" applyNumberFormat="1" applyFont="1" applyBorder="1" applyAlignment="1">
      <alignment horizontal="right" vertical="center"/>
    </xf>
    <xf numFmtId="4" fontId="1" fillId="0" borderId="8" xfId="0" applyNumberFormat="1" applyFont="1" applyBorder="1" applyAlignment="1">
      <alignment horizontal="right" vertical="center"/>
    </xf>
    <xf numFmtId="4" fontId="1" fillId="0" borderId="9" xfId="0" applyNumberFormat="1" applyFont="1" applyBorder="1" applyAlignment="1">
      <alignment horizontal="right" vertical="center"/>
    </xf>
    <xf numFmtId="0" fontId="7" fillId="4" borderId="1" xfId="0" applyFont="1" applyFill="1" applyBorder="1" applyAlignment="1">
      <alignment vertical="center"/>
    </xf>
    <xf numFmtId="0" fontId="8" fillId="4" borderId="2" xfId="0" applyFont="1" applyFill="1" applyBorder="1" applyAlignment="1">
      <alignment vertical="center"/>
    </xf>
    <xf numFmtId="0" fontId="1" fillId="4" borderId="2" xfId="0" applyFont="1" applyFill="1" applyBorder="1" applyAlignment="1">
      <alignment vertical="center"/>
    </xf>
    <xf numFmtId="4" fontId="7" fillId="4" borderId="10" xfId="0" applyNumberFormat="1" applyFont="1" applyFill="1" applyBorder="1" applyAlignment="1">
      <alignment horizontal="right" vertical="center"/>
    </xf>
    <xf numFmtId="4" fontId="7" fillId="4" borderId="11" xfId="0" applyNumberFormat="1" applyFont="1" applyFill="1" applyBorder="1" applyAlignment="1">
      <alignment horizontal="right" vertical="center"/>
    </xf>
    <xf numFmtId="4" fontId="8" fillId="3" borderId="0" xfId="0" applyNumberFormat="1" applyFont="1" applyFill="1" applyBorder="1" applyAlignment="1">
      <alignment vertical="center"/>
    </xf>
    <xf numFmtId="0" fontId="3" fillId="0" borderId="0" xfId="0" applyFont="1" applyAlignment="1">
      <alignment horizontal="center"/>
    </xf>
    <xf numFmtId="4" fontId="1" fillId="0" borderId="0" xfId="0" applyNumberFormat="1" applyFont="1"/>
    <xf numFmtId="0" fontId="5" fillId="2" borderId="1" xfId="0" applyFont="1" applyFill="1" applyBorder="1" applyAlignment="1">
      <alignment vertical="center"/>
    </xf>
    <xf numFmtId="0" fontId="8" fillId="2" borderId="2" xfId="0" applyFont="1" applyFill="1" applyBorder="1" applyAlignment="1">
      <alignment vertical="center"/>
    </xf>
    <xf numFmtId="0" fontId="8" fillId="2" borderId="3" xfId="0" applyFont="1" applyFill="1" applyBorder="1" applyAlignment="1">
      <alignment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4" fillId="0" borderId="7" xfId="0" applyFont="1" applyBorder="1"/>
    <xf numFmtId="164" fontId="4" fillId="0" borderId="13" xfId="0" applyNumberFormat="1" applyFont="1" applyBorder="1"/>
    <xf numFmtId="3" fontId="5" fillId="0" borderId="14" xfId="0" applyNumberFormat="1" applyFont="1" applyBorder="1" applyAlignment="1">
      <alignment horizontal="right"/>
    </xf>
    <xf numFmtId="3" fontId="4" fillId="0" borderId="13" xfId="0" applyNumberFormat="1" applyFont="1" applyBorder="1" applyAlignment="1">
      <alignment horizontal="right"/>
    </xf>
    <xf numFmtId="3" fontId="4" fillId="0" borderId="14" xfId="0" applyNumberFormat="1" applyFont="1" applyBorder="1" applyAlignment="1">
      <alignment horizontal="right"/>
    </xf>
    <xf numFmtId="165" fontId="1" fillId="0" borderId="15" xfId="0" applyNumberFormat="1" applyFont="1" applyBorder="1"/>
    <xf numFmtId="49" fontId="4" fillId="0" borderId="4" xfId="0" applyNumberFormat="1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/>
    <xf numFmtId="164" fontId="4" fillId="0" borderId="5" xfId="0" applyNumberFormat="1" applyFont="1" applyBorder="1"/>
    <xf numFmtId="3" fontId="5" fillId="0" borderId="15" xfId="0" applyNumberFormat="1" applyFont="1" applyBorder="1" applyAlignment="1">
      <alignment horizontal="right"/>
    </xf>
    <xf numFmtId="3" fontId="4" fillId="0" borderId="5" xfId="0" applyNumberFormat="1" applyFont="1" applyBorder="1" applyAlignment="1">
      <alignment horizontal="right"/>
    </xf>
    <xf numFmtId="3" fontId="4" fillId="0" borderId="15" xfId="0" applyNumberFormat="1" applyFont="1" applyBorder="1" applyAlignment="1">
      <alignment horizontal="right"/>
    </xf>
    <xf numFmtId="0" fontId="5" fillId="4" borderId="1" xfId="0" applyFont="1" applyFill="1" applyBorder="1" applyAlignment="1">
      <alignment vertical="center"/>
    </xf>
    <xf numFmtId="49" fontId="5" fillId="4" borderId="2" xfId="0" applyNumberFormat="1" applyFont="1" applyFill="1" applyBorder="1" applyAlignment="1">
      <alignment horizontal="left" vertical="center"/>
    </xf>
    <xf numFmtId="0" fontId="5" fillId="4" borderId="2" xfId="0" applyFont="1" applyFill="1" applyBorder="1" applyAlignment="1">
      <alignment vertical="center"/>
    </xf>
    <xf numFmtId="164" fontId="4" fillId="4" borderId="3" xfId="0" applyNumberFormat="1" applyFont="1" applyFill="1" applyBorder="1"/>
    <xf numFmtId="3" fontId="5" fillId="4" borderId="12" xfId="0" applyNumberFormat="1" applyFont="1" applyFill="1" applyBorder="1" applyAlignment="1">
      <alignment horizontal="right" vertical="center"/>
    </xf>
    <xf numFmtId="165" fontId="5" fillId="4" borderId="12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left" vertical="top" wrapText="1"/>
    </xf>
    <xf numFmtId="0" fontId="5" fillId="2" borderId="12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/>
    </xf>
    <xf numFmtId="49" fontId="4" fillId="0" borderId="14" xfId="0" applyNumberFormat="1" applyFont="1" applyBorder="1" applyAlignment="1">
      <alignment horizontal="left"/>
    </xf>
    <xf numFmtId="0" fontId="4" fillId="0" borderId="6" xfId="0" applyFont="1" applyBorder="1" applyAlignment="1">
      <alignment horizontal="left"/>
    </xf>
    <xf numFmtId="49" fontId="4" fillId="0" borderId="15" xfId="0" applyNumberFormat="1" applyFont="1" applyBorder="1" applyAlignment="1">
      <alignment horizontal="left"/>
    </xf>
    <xf numFmtId="0" fontId="4" fillId="0" borderId="4" xfId="0" applyFont="1" applyBorder="1" applyAlignment="1">
      <alignment horizontal="left"/>
    </xf>
    <xf numFmtId="3" fontId="5" fillId="4" borderId="3" xfId="0" applyNumberFormat="1" applyFont="1" applyFill="1" applyBorder="1" applyAlignment="1">
      <alignment horizontal="right" vertical="center"/>
    </xf>
    <xf numFmtId="4" fontId="8" fillId="2" borderId="12" xfId="0" applyNumberFormat="1" applyFont="1" applyFill="1" applyBorder="1" applyAlignment="1">
      <alignment horizontal="center" vertical="center"/>
    </xf>
    <xf numFmtId="165" fontId="4" fillId="0" borderId="14" xfId="0" applyNumberFormat="1" applyFont="1" applyBorder="1"/>
    <xf numFmtId="165" fontId="4" fillId="0" borderId="15" xfId="0" applyNumberFormat="1" applyFont="1" applyBorder="1"/>
    <xf numFmtId="165" fontId="4" fillId="4" borderId="12" xfId="0" applyNumberFormat="1" applyFont="1" applyFill="1" applyBorder="1"/>
    <xf numFmtId="0" fontId="8" fillId="2" borderId="2" xfId="0" applyFont="1" applyFill="1" applyBorder="1" applyAlignment="1">
      <alignment vertical="center" wrapText="1"/>
    </xf>
    <xf numFmtId="0" fontId="8" fillId="2" borderId="2" xfId="0" applyFont="1" applyFill="1" applyBorder="1" applyAlignment="1">
      <alignment horizontal="center" vertical="center" wrapText="1"/>
    </xf>
    <xf numFmtId="164" fontId="4" fillId="4" borderId="2" xfId="0" applyNumberFormat="1" applyFont="1" applyFill="1" applyBorder="1"/>
    <xf numFmtId="3" fontId="5" fillId="4" borderId="2" xfId="0" applyNumberFormat="1" applyFont="1" applyFill="1" applyBorder="1" applyAlignment="1">
      <alignment horizontal="right" vertical="center"/>
    </xf>
    <xf numFmtId="0" fontId="3" fillId="0" borderId="9" xfId="0" applyFont="1" applyBorder="1" applyAlignment="1">
      <alignment horizontal="centerContinuous" vertical="top"/>
    </xf>
    <xf numFmtId="0" fontId="1" fillId="0" borderId="9" xfId="0" applyFont="1" applyBorder="1" applyAlignment="1">
      <alignment horizontal="centerContinuous"/>
    </xf>
    <xf numFmtId="0" fontId="8" fillId="2" borderId="16" xfId="0" applyFont="1" applyFill="1" applyBorder="1" applyAlignment="1">
      <alignment horizontal="left"/>
    </xf>
    <xf numFmtId="0" fontId="4" fillId="2" borderId="17" xfId="0" applyFont="1" applyFill="1" applyBorder="1" applyAlignment="1">
      <alignment horizontal="centerContinuous"/>
    </xf>
    <xf numFmtId="49" fontId="5" fillId="2" borderId="18" xfId="0" applyNumberFormat="1" applyFont="1" applyFill="1" applyBorder="1" applyAlignment="1">
      <alignment horizontal="left"/>
    </xf>
    <xf numFmtId="49" fontId="4" fillId="2" borderId="17" xfId="0" applyNumberFormat="1" applyFont="1" applyFill="1" applyBorder="1" applyAlignment="1">
      <alignment horizontal="centerContinuous"/>
    </xf>
    <xf numFmtId="0" fontId="4" fillId="0" borderId="19" xfId="0" applyFont="1" applyBorder="1"/>
    <xf numFmtId="49" fontId="4" fillId="0" borderId="20" xfId="0" applyNumberFormat="1" applyFont="1" applyBorder="1" applyAlignment="1">
      <alignment horizontal="left"/>
    </xf>
    <xf numFmtId="0" fontId="1" fillId="0" borderId="21" xfId="0" applyFont="1" applyBorder="1"/>
    <xf numFmtId="0" fontId="4" fillId="0" borderId="3" xfId="0" applyFont="1" applyBorder="1"/>
    <xf numFmtId="49" fontId="4" fillId="0" borderId="2" xfId="0" applyNumberFormat="1" applyFont="1" applyBorder="1"/>
    <xf numFmtId="49" fontId="4" fillId="0" borderId="3" xfId="0" applyNumberFormat="1" applyFont="1" applyBorder="1"/>
    <xf numFmtId="0" fontId="4" fillId="0" borderId="12" xfId="0" applyFont="1" applyBorder="1"/>
    <xf numFmtId="0" fontId="4" fillId="0" borderId="22" xfId="0" applyFont="1" applyBorder="1" applyAlignment="1">
      <alignment horizontal="left"/>
    </xf>
    <xf numFmtId="0" fontId="8" fillId="0" borderId="21" xfId="0" applyFont="1" applyBorder="1"/>
    <xf numFmtId="49" fontId="4" fillId="0" borderId="22" xfId="0" applyNumberFormat="1" applyFont="1" applyBorder="1" applyAlignment="1">
      <alignment horizontal="left"/>
    </xf>
    <xf numFmtId="49" fontId="8" fillId="2" borderId="21" xfId="0" applyNumberFormat="1" applyFont="1" applyFill="1" applyBorder="1"/>
    <xf numFmtId="49" fontId="1" fillId="2" borderId="3" xfId="0" applyNumberFormat="1" applyFont="1" applyFill="1" applyBorder="1"/>
    <xf numFmtId="49" fontId="8" fillId="2" borderId="2" xfId="0" applyNumberFormat="1" applyFont="1" applyFill="1" applyBorder="1"/>
    <xf numFmtId="49" fontId="1" fillId="2" borderId="2" xfId="0" applyNumberFormat="1" applyFont="1" applyFill="1" applyBorder="1"/>
    <xf numFmtId="0" fontId="4" fillId="0" borderId="12" xfId="0" applyFont="1" applyFill="1" applyBorder="1"/>
    <xf numFmtId="3" fontId="4" fillId="0" borderId="22" xfId="0" applyNumberFormat="1" applyFont="1" applyBorder="1" applyAlignment="1">
      <alignment horizontal="left"/>
    </xf>
    <xf numFmtId="0" fontId="1" fillId="0" borderId="0" xfId="0" applyFont="1" applyFill="1"/>
    <xf numFmtId="49" fontId="8" fillId="2" borderId="23" xfId="0" applyNumberFormat="1" applyFont="1" applyFill="1" applyBorder="1"/>
    <xf numFmtId="49" fontId="1" fillId="2" borderId="5" xfId="0" applyNumberFormat="1" applyFont="1" applyFill="1" applyBorder="1"/>
    <xf numFmtId="49" fontId="8" fillId="2" borderId="0" xfId="0" applyNumberFormat="1" applyFont="1" applyFill="1" applyBorder="1"/>
    <xf numFmtId="49" fontId="1" fillId="2" borderId="0" xfId="0" applyNumberFormat="1" applyFont="1" applyFill="1" applyBorder="1"/>
    <xf numFmtId="49" fontId="4" fillId="0" borderId="12" xfId="0" applyNumberFormat="1" applyFont="1" applyBorder="1" applyAlignment="1">
      <alignment horizontal="left"/>
    </xf>
    <xf numFmtId="0" fontId="4" fillId="0" borderId="24" xfId="0" applyFont="1" applyBorder="1"/>
    <xf numFmtId="0" fontId="4" fillId="0" borderId="12" xfId="0" applyNumberFormat="1" applyFont="1" applyBorder="1"/>
    <xf numFmtId="0" fontId="4" fillId="0" borderId="25" xfId="0" applyNumberFormat="1" applyFont="1" applyBorder="1" applyAlignment="1">
      <alignment horizontal="left"/>
    </xf>
    <xf numFmtId="0" fontId="1" fillId="0" borderId="0" xfId="0" applyNumberFormat="1" applyFont="1" applyBorder="1"/>
    <xf numFmtId="0" fontId="1" fillId="0" borderId="0" xfId="0" applyNumberFormat="1" applyFont="1"/>
    <xf numFmtId="0" fontId="4" fillId="0" borderId="25" xfId="0" applyFont="1" applyBorder="1" applyAlignment="1">
      <alignment horizontal="left"/>
    </xf>
    <xf numFmtId="0" fontId="1" fillId="0" borderId="0" xfId="0" applyFont="1" applyBorder="1"/>
    <xf numFmtId="0" fontId="4" fillId="0" borderId="12" xfId="0" applyFont="1" applyFill="1" applyBorder="1" applyAlignment="1">
      <alignment/>
    </xf>
    <xf numFmtId="0" fontId="4" fillId="0" borderId="25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4" fillId="0" borderId="12" xfId="0" applyFont="1" applyBorder="1" applyAlignment="1">
      <alignment/>
    </xf>
    <xf numFmtId="0" fontId="4" fillId="0" borderId="25" xfId="0" applyFont="1" applyBorder="1" applyAlignment="1">
      <alignment/>
    </xf>
    <xf numFmtId="3" fontId="1" fillId="0" borderId="0" xfId="0" applyNumberFormat="1" applyFont="1"/>
    <xf numFmtId="0" fontId="4" fillId="0" borderId="21" xfId="0" applyFont="1" applyBorder="1"/>
    <xf numFmtId="0" fontId="4" fillId="0" borderId="19" xfId="0" applyFont="1" applyBorder="1" applyAlignment="1">
      <alignment horizontal="left"/>
    </xf>
    <xf numFmtId="0" fontId="4" fillId="0" borderId="26" xfId="0" applyFont="1" applyBorder="1" applyAlignment="1">
      <alignment horizontal="left"/>
    </xf>
    <xf numFmtId="0" fontId="3" fillId="0" borderId="27" xfId="0" applyFont="1" applyBorder="1" applyAlignment="1">
      <alignment horizontal="centerContinuous" vertical="center"/>
    </xf>
    <xf numFmtId="0" fontId="7" fillId="0" borderId="28" xfId="0" applyFont="1" applyBorder="1" applyAlignment="1">
      <alignment horizontal="centerContinuous" vertical="center"/>
    </xf>
    <xf numFmtId="0" fontId="1" fillId="0" borderId="28" xfId="0" applyFont="1" applyBorder="1" applyAlignment="1">
      <alignment horizontal="centerContinuous" vertical="center"/>
    </xf>
    <xf numFmtId="0" fontId="1" fillId="0" borderId="29" xfId="0" applyFont="1" applyBorder="1" applyAlignment="1">
      <alignment horizontal="centerContinuous" vertical="center"/>
    </xf>
    <xf numFmtId="0" fontId="8" fillId="2" borderId="10" xfId="0" applyFont="1" applyFill="1" applyBorder="1" applyAlignment="1">
      <alignment horizontal="left"/>
    </xf>
    <xf numFmtId="0" fontId="1" fillId="2" borderId="11" xfId="0" applyFont="1" applyFill="1" applyBorder="1" applyAlignment="1">
      <alignment horizontal="left"/>
    </xf>
    <xf numFmtId="0" fontId="1" fillId="2" borderId="30" xfId="0" applyFont="1" applyFill="1" applyBorder="1" applyAlignment="1">
      <alignment horizontal="centerContinuous"/>
    </xf>
    <xf numFmtId="0" fontId="8" fillId="2" borderId="11" xfId="0" applyFont="1" applyFill="1" applyBorder="1" applyAlignment="1">
      <alignment horizontal="centerContinuous"/>
    </xf>
    <xf numFmtId="0" fontId="1" fillId="2" borderId="11" xfId="0" applyFont="1" applyFill="1" applyBorder="1" applyAlignment="1">
      <alignment horizontal="centerContinuous"/>
    </xf>
    <xf numFmtId="0" fontId="1" fillId="0" borderId="31" xfId="0" applyFont="1" applyBorder="1"/>
    <xf numFmtId="0" fontId="1" fillId="0" borderId="32" xfId="0" applyFont="1" applyBorder="1"/>
    <xf numFmtId="3" fontId="1" fillId="0" borderId="20" xfId="0" applyNumberFormat="1" applyFont="1" applyBorder="1"/>
    <xf numFmtId="0" fontId="1" fillId="0" borderId="16" xfId="0" applyFont="1" applyBorder="1"/>
    <xf numFmtId="3" fontId="1" fillId="0" borderId="18" xfId="0" applyNumberFormat="1" applyFont="1" applyBorder="1"/>
    <xf numFmtId="0" fontId="1" fillId="0" borderId="17" xfId="0" applyFont="1" applyBorder="1"/>
    <xf numFmtId="3" fontId="1" fillId="0" borderId="2" xfId="0" applyNumberFormat="1" applyFont="1" applyBorder="1"/>
    <xf numFmtId="0" fontId="1" fillId="0" borderId="3" xfId="0" applyFont="1" applyBorder="1"/>
    <xf numFmtId="0" fontId="1" fillId="0" borderId="33" xfId="0" applyFont="1" applyBorder="1"/>
    <xf numFmtId="0" fontId="1" fillId="0" borderId="32" xfId="0" applyFont="1" applyBorder="1" applyAlignment="1">
      <alignment shrinkToFit="1"/>
    </xf>
    <xf numFmtId="0" fontId="1" fillId="0" borderId="34" xfId="0" applyFont="1" applyBorder="1"/>
    <xf numFmtId="0" fontId="1" fillId="0" borderId="23" xfId="0" applyFont="1" applyBorder="1"/>
    <xf numFmtId="3" fontId="1" fillId="0" borderId="35" xfId="0" applyNumberFormat="1" applyFont="1" applyBorder="1"/>
    <xf numFmtId="0" fontId="1" fillId="0" borderId="36" xfId="0" applyFont="1" applyBorder="1"/>
    <xf numFmtId="3" fontId="1" fillId="0" borderId="37" xfId="0" applyNumberFormat="1" applyFont="1" applyBorder="1"/>
    <xf numFmtId="0" fontId="1" fillId="0" borderId="38" xfId="0" applyFont="1" applyBorder="1"/>
    <xf numFmtId="0" fontId="8" fillId="2" borderId="16" xfId="0" applyFont="1" applyFill="1" applyBorder="1"/>
    <xf numFmtId="0" fontId="8" fillId="2" borderId="18" xfId="0" applyFont="1" applyFill="1" applyBorder="1"/>
    <xf numFmtId="0" fontId="8" fillId="2" borderId="17" xfId="0" applyFont="1" applyFill="1" applyBorder="1"/>
    <xf numFmtId="0" fontId="8" fillId="2" borderId="39" xfId="0" applyFont="1" applyFill="1" applyBorder="1"/>
    <xf numFmtId="0" fontId="8" fillId="2" borderId="40" xfId="0" applyFont="1" applyFill="1" applyBorder="1"/>
    <xf numFmtId="0" fontId="1" fillId="0" borderId="5" xfId="0" applyFont="1" applyBorder="1"/>
    <xf numFmtId="0" fontId="1" fillId="0" borderId="4" xfId="0" applyFont="1" applyBorder="1"/>
    <xf numFmtId="0" fontId="1" fillId="0" borderId="41" xfId="0" applyFont="1" applyBorder="1"/>
    <xf numFmtId="0" fontId="1" fillId="0" borderId="0" xfId="0" applyFont="1" applyBorder="1" applyAlignment="1">
      <alignment horizontal="right"/>
    </xf>
    <xf numFmtId="166" fontId="1" fillId="0" borderId="0" xfId="0" applyNumberFormat="1" applyFont="1" applyBorder="1"/>
    <xf numFmtId="0" fontId="1" fillId="0" borderId="0" xfId="0" applyFont="1" applyFill="1" applyBorder="1"/>
    <xf numFmtId="0" fontId="1" fillId="0" borderId="42" xfId="0" applyFont="1" applyBorder="1"/>
    <xf numFmtId="0" fontId="1" fillId="0" borderId="43" xfId="0" applyFont="1" applyBorder="1"/>
    <xf numFmtId="0" fontId="1" fillId="0" borderId="44" xfId="0" applyFont="1" applyBorder="1"/>
    <xf numFmtId="0" fontId="1" fillId="0" borderId="7" xfId="0" applyFont="1" applyBorder="1"/>
    <xf numFmtId="165" fontId="1" fillId="0" borderId="13" xfId="0" applyNumberFormat="1" applyFont="1" applyBorder="1" applyAlignment="1">
      <alignment horizontal="right"/>
    </xf>
    <xf numFmtId="0" fontId="1" fillId="0" borderId="13" xfId="0" applyFont="1" applyBorder="1"/>
    <xf numFmtId="0" fontId="1" fillId="0" borderId="2" xfId="0" applyFont="1" applyBorder="1"/>
    <xf numFmtId="165" fontId="1" fillId="0" borderId="3" xfId="0" applyNumberFormat="1" applyFont="1" applyBorder="1" applyAlignment="1">
      <alignment horizontal="right"/>
    </xf>
    <xf numFmtId="0" fontId="7" fillId="2" borderId="36" xfId="0" applyFont="1" applyFill="1" applyBorder="1"/>
    <xf numFmtId="0" fontId="7" fillId="2" borderId="37" xfId="0" applyFont="1" applyFill="1" applyBorder="1"/>
    <xf numFmtId="0" fontId="7" fillId="2" borderId="38" xfId="0" applyFont="1" applyFill="1" applyBorder="1"/>
    <xf numFmtId="0" fontId="7" fillId="0" borderId="0" xfId="0" applyFont="1"/>
    <xf numFmtId="0" fontId="1" fillId="0" borderId="0" xfId="0" applyFont="1" applyAlignment="1">
      <alignment vertical="justify"/>
    </xf>
    <xf numFmtId="49" fontId="8" fillId="0" borderId="45" xfId="20" applyNumberFormat="1" applyFont="1" applyBorder="1">
      <alignment/>
      <protection/>
    </xf>
    <xf numFmtId="49" fontId="1" fillId="0" borderId="45" xfId="20" applyNumberFormat="1" applyFont="1" applyBorder="1">
      <alignment/>
      <protection/>
    </xf>
    <xf numFmtId="49" fontId="1" fillId="0" borderId="45" xfId="20" applyNumberFormat="1" applyFont="1" applyBorder="1" applyAlignment="1">
      <alignment horizontal="right"/>
      <protection/>
    </xf>
    <xf numFmtId="0" fontId="1" fillId="0" borderId="46" xfId="20" applyFont="1" applyBorder="1">
      <alignment/>
      <protection/>
    </xf>
    <xf numFmtId="49" fontId="1" fillId="0" borderId="45" xfId="0" applyNumberFormat="1" applyFont="1" applyBorder="1" applyAlignment="1">
      <alignment horizontal="left"/>
    </xf>
    <xf numFmtId="0" fontId="1" fillId="0" borderId="47" xfId="0" applyNumberFormat="1" applyFont="1" applyBorder="1"/>
    <xf numFmtId="49" fontId="8" fillId="0" borderId="48" xfId="20" applyNumberFormat="1" applyFont="1" applyBorder="1">
      <alignment/>
      <protection/>
    </xf>
    <xf numFmtId="49" fontId="1" fillId="0" borderId="48" xfId="20" applyNumberFormat="1" applyFont="1" applyBorder="1">
      <alignment/>
      <protection/>
    </xf>
    <xf numFmtId="49" fontId="1" fillId="0" borderId="48" xfId="20" applyNumberFormat="1" applyFont="1" applyBorder="1" applyAlignment="1">
      <alignment horizontal="right"/>
      <protection/>
    </xf>
    <xf numFmtId="49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 applyBorder="1" applyAlignment="1">
      <alignment horizontal="centerContinuous"/>
    </xf>
    <xf numFmtId="49" fontId="8" fillId="2" borderId="10" xfId="0" applyNumberFormat="1" applyFont="1" applyFill="1" applyBorder="1" applyAlignment="1">
      <alignment horizontal="center"/>
    </xf>
    <xf numFmtId="0" fontId="8" fillId="2" borderId="11" xfId="0" applyFont="1" applyFill="1" applyBorder="1" applyAlignment="1">
      <alignment horizontal="center"/>
    </xf>
    <xf numFmtId="0" fontId="8" fillId="2" borderId="30" xfId="0" applyFont="1" applyFill="1" applyBorder="1" applyAlignment="1">
      <alignment horizontal="center"/>
    </xf>
    <xf numFmtId="0" fontId="8" fillId="2" borderId="49" xfId="0" applyFont="1" applyFill="1" applyBorder="1" applyAlignment="1">
      <alignment horizontal="center"/>
    </xf>
    <xf numFmtId="0" fontId="8" fillId="2" borderId="50" xfId="0" applyFont="1" applyFill="1" applyBorder="1" applyAlignment="1">
      <alignment horizontal="center"/>
    </xf>
    <xf numFmtId="0" fontId="8" fillId="2" borderId="51" xfId="0" applyFont="1" applyFill="1" applyBorder="1" applyAlignment="1">
      <alignment horizontal="center"/>
    </xf>
    <xf numFmtId="3" fontId="1" fillId="0" borderId="41" xfId="0" applyNumberFormat="1" applyFont="1" applyBorder="1"/>
    <xf numFmtId="0" fontId="8" fillId="2" borderId="10" xfId="0" applyFont="1" applyFill="1" applyBorder="1"/>
    <xf numFmtId="0" fontId="8" fillId="2" borderId="11" xfId="0" applyFont="1" applyFill="1" applyBorder="1"/>
    <xf numFmtId="3" fontId="8" fillId="2" borderId="30" xfId="0" applyNumberFormat="1" applyFont="1" applyFill="1" applyBorder="1"/>
    <xf numFmtId="3" fontId="8" fillId="2" borderId="49" xfId="0" applyNumberFormat="1" applyFont="1" applyFill="1" applyBorder="1"/>
    <xf numFmtId="3" fontId="8" fillId="2" borderId="50" xfId="0" applyNumberFormat="1" applyFont="1" applyFill="1" applyBorder="1"/>
    <xf numFmtId="3" fontId="8" fillId="2" borderId="51" xfId="0" applyNumberFormat="1" applyFont="1" applyFill="1" applyBorder="1"/>
    <xf numFmtId="3" fontId="3" fillId="0" borderId="0" xfId="0" applyNumberFormat="1" applyFont="1" applyAlignment="1">
      <alignment horizontal="centerContinuous"/>
    </xf>
    <xf numFmtId="0" fontId="1" fillId="2" borderId="40" xfId="0" applyFont="1" applyFill="1" applyBorder="1"/>
    <xf numFmtId="0" fontId="8" fillId="2" borderId="52" xfId="0" applyFont="1" applyFill="1" applyBorder="1" applyAlignment="1">
      <alignment horizontal="right"/>
    </xf>
    <xf numFmtId="0" fontId="8" fillId="2" borderId="18" xfId="0" applyFont="1" applyFill="1" applyBorder="1" applyAlignment="1">
      <alignment horizontal="right"/>
    </xf>
    <xf numFmtId="0" fontId="8" fillId="2" borderId="17" xfId="0" applyFont="1" applyFill="1" applyBorder="1" applyAlignment="1">
      <alignment horizontal="center"/>
    </xf>
    <xf numFmtId="4" fontId="5" fillId="2" borderId="18" xfId="0" applyNumberFormat="1" applyFont="1" applyFill="1" applyBorder="1" applyAlignment="1">
      <alignment horizontal="right"/>
    </xf>
    <xf numFmtId="4" fontId="5" fillId="2" borderId="40" xfId="0" applyNumberFormat="1" applyFont="1" applyFill="1" applyBorder="1" applyAlignment="1">
      <alignment horizontal="right"/>
    </xf>
    <xf numFmtId="0" fontId="1" fillId="0" borderId="26" xfId="0" applyFont="1" applyBorder="1"/>
    <xf numFmtId="3" fontId="1" fillId="0" borderId="33" xfId="0" applyNumberFormat="1" applyFont="1" applyBorder="1" applyAlignment="1">
      <alignment horizontal="right"/>
    </xf>
    <xf numFmtId="165" fontId="1" fillId="0" borderId="12" xfId="0" applyNumberFormat="1" applyFont="1" applyBorder="1" applyAlignment="1">
      <alignment horizontal="right"/>
    </xf>
    <xf numFmtId="3" fontId="1" fillId="0" borderId="42" xfId="0" applyNumberFormat="1" applyFont="1" applyBorder="1" applyAlignment="1">
      <alignment horizontal="right"/>
    </xf>
    <xf numFmtId="4" fontId="1" fillId="0" borderId="32" xfId="0" applyNumberFormat="1" applyFont="1" applyBorder="1" applyAlignment="1">
      <alignment horizontal="right"/>
    </xf>
    <xf numFmtId="3" fontId="1" fillId="0" borderId="26" xfId="0" applyNumberFormat="1" applyFont="1" applyBorder="1" applyAlignment="1">
      <alignment horizontal="right"/>
    </xf>
    <xf numFmtId="0" fontId="1" fillId="2" borderId="36" xfId="0" applyFont="1" applyFill="1" applyBorder="1"/>
    <xf numFmtId="0" fontId="8" fillId="2" borderId="37" xfId="0" applyFont="1" applyFill="1" applyBorder="1"/>
    <xf numFmtId="0" fontId="1" fillId="2" borderId="37" xfId="0" applyFont="1" applyFill="1" applyBorder="1"/>
    <xf numFmtId="4" fontId="1" fillId="2" borderId="53" xfId="0" applyNumberFormat="1" applyFont="1" applyFill="1" applyBorder="1"/>
    <xf numFmtId="4" fontId="1" fillId="2" borderId="36" xfId="0" applyNumberFormat="1" applyFont="1" applyFill="1" applyBorder="1"/>
    <xf numFmtId="4" fontId="1" fillId="2" borderId="37" xfId="0" applyNumberFormat="1" applyFont="1" applyFill="1" applyBorder="1"/>
    <xf numFmtId="3" fontId="4" fillId="0" borderId="0" xfId="0" applyNumberFormat="1" applyFont="1"/>
    <xf numFmtId="4" fontId="4" fillId="0" borderId="0" xfId="0" applyNumberFormat="1" applyFont="1"/>
    <xf numFmtId="0" fontId="1" fillId="0" borderId="0" xfId="20" applyFont="1">
      <alignment/>
      <protection/>
    </xf>
    <xf numFmtId="0" fontId="11" fillId="0" borderId="0" xfId="20" applyFont="1" applyAlignment="1">
      <alignment horizontal="centerContinuous"/>
      <protection/>
    </xf>
    <xf numFmtId="0" fontId="12" fillId="0" borderId="0" xfId="20" applyFont="1" applyAlignment="1">
      <alignment horizontal="centerContinuous"/>
      <protection/>
    </xf>
    <xf numFmtId="0" fontId="12" fillId="0" borderId="0" xfId="20" applyFont="1" applyAlignment="1">
      <alignment horizontal="right"/>
      <protection/>
    </xf>
    <xf numFmtId="0" fontId="1" fillId="0" borderId="45" xfId="20" applyFont="1" applyBorder="1">
      <alignment/>
      <protection/>
    </xf>
    <xf numFmtId="0" fontId="4" fillId="0" borderId="46" xfId="20" applyFont="1" applyBorder="1" applyAlignment="1">
      <alignment horizontal="right"/>
      <protection/>
    </xf>
    <xf numFmtId="49" fontId="1" fillId="0" borderId="45" xfId="20" applyNumberFormat="1" applyFont="1" applyBorder="1" applyAlignment="1">
      <alignment horizontal="left"/>
      <protection/>
    </xf>
    <xf numFmtId="0" fontId="1" fillId="0" borderId="47" xfId="20" applyFont="1" applyBorder="1">
      <alignment/>
      <protection/>
    </xf>
    <xf numFmtId="0" fontId="1" fillId="0" borderId="48" xfId="20" applyFont="1" applyBorder="1">
      <alignment/>
      <protection/>
    </xf>
    <xf numFmtId="0" fontId="4" fillId="0" borderId="0" xfId="20" applyFont="1">
      <alignment/>
      <protection/>
    </xf>
    <xf numFmtId="0" fontId="1" fillId="0" borderId="0" xfId="20" applyFont="1" applyAlignment="1">
      <alignment horizontal="right"/>
      <protection/>
    </xf>
    <xf numFmtId="0" fontId="1" fillId="0" borderId="0" xfId="20" applyFont="1" applyAlignment="1">
      <alignment/>
      <protection/>
    </xf>
    <xf numFmtId="49" fontId="4" fillId="2" borderId="12" xfId="20" applyNumberFormat="1" applyFont="1" applyFill="1" applyBorder="1">
      <alignment/>
      <protection/>
    </xf>
    <xf numFmtId="0" fontId="4" fillId="2" borderId="3" xfId="20" applyFont="1" applyFill="1" applyBorder="1" applyAlignment="1">
      <alignment horizontal="center"/>
      <protection/>
    </xf>
    <xf numFmtId="0" fontId="4" fillId="2" borderId="3" xfId="20" applyNumberFormat="1" applyFont="1" applyFill="1" applyBorder="1" applyAlignment="1">
      <alignment horizontal="center"/>
      <protection/>
    </xf>
    <xf numFmtId="0" fontId="4" fillId="2" borderId="12" xfId="20" applyFont="1" applyFill="1" applyBorder="1" applyAlignment="1">
      <alignment horizontal="center"/>
      <protection/>
    </xf>
    <xf numFmtId="0" fontId="4" fillId="2" borderId="12" xfId="20" applyFont="1" applyFill="1" applyBorder="1" applyAlignment="1">
      <alignment horizontal="center" wrapText="1"/>
      <protection/>
    </xf>
    <xf numFmtId="0" fontId="8" fillId="0" borderId="15" xfId="20" applyFont="1" applyBorder="1" applyAlignment="1">
      <alignment horizontal="center"/>
      <protection/>
    </xf>
    <xf numFmtId="49" fontId="8" fillId="0" borderId="15" xfId="20" applyNumberFormat="1" applyFont="1" applyBorder="1" applyAlignment="1">
      <alignment horizontal="left"/>
      <protection/>
    </xf>
    <xf numFmtId="0" fontId="8" fillId="0" borderId="1" xfId="20" applyFont="1" applyBorder="1">
      <alignment/>
      <protection/>
    </xf>
    <xf numFmtId="0" fontId="1" fillId="0" borderId="2" xfId="20" applyFont="1" applyBorder="1" applyAlignment="1">
      <alignment horizontal="center"/>
      <protection/>
    </xf>
    <xf numFmtId="0" fontId="1" fillId="0" borderId="2" xfId="20" applyNumberFormat="1" applyFont="1" applyBorder="1" applyAlignment="1">
      <alignment horizontal="right"/>
      <protection/>
    </xf>
    <xf numFmtId="0" fontId="1" fillId="0" borderId="3" xfId="20" applyNumberFormat="1" applyFont="1" applyBorder="1">
      <alignment/>
      <protection/>
    </xf>
    <xf numFmtId="0" fontId="1" fillId="0" borderId="6" xfId="20" applyNumberFormat="1" applyFont="1" applyFill="1" applyBorder="1">
      <alignment/>
      <protection/>
    </xf>
    <xf numFmtId="0" fontId="1" fillId="0" borderId="13" xfId="20" applyNumberFormat="1" applyFont="1" applyFill="1" applyBorder="1">
      <alignment/>
      <protection/>
    </xf>
    <xf numFmtId="0" fontId="1" fillId="0" borderId="6" xfId="20" applyFont="1" applyFill="1" applyBorder="1">
      <alignment/>
      <protection/>
    </xf>
    <xf numFmtId="0" fontId="1" fillId="0" borderId="13" xfId="20" applyFont="1" applyFill="1" applyBorder="1">
      <alignment/>
      <protection/>
    </xf>
    <xf numFmtId="0" fontId="13" fillId="0" borderId="0" xfId="20" applyFont="1">
      <alignment/>
      <protection/>
    </xf>
    <xf numFmtId="0" fontId="9" fillId="0" borderId="14" xfId="20" applyFont="1" applyBorder="1" applyAlignment="1">
      <alignment horizontal="center" vertical="top"/>
      <protection/>
    </xf>
    <xf numFmtId="49" fontId="9" fillId="0" borderId="14" xfId="20" applyNumberFormat="1" applyFont="1" applyBorder="1" applyAlignment="1">
      <alignment horizontal="left" vertical="top"/>
      <protection/>
    </xf>
    <xf numFmtId="0" fontId="9" fillId="0" borderId="14" xfId="20" applyFont="1" applyBorder="1" applyAlignment="1">
      <alignment vertical="top" wrapText="1"/>
      <protection/>
    </xf>
    <xf numFmtId="49" fontId="9" fillId="0" borderId="14" xfId="20" applyNumberFormat="1" applyFont="1" applyBorder="1" applyAlignment="1">
      <alignment horizontal="center" shrinkToFit="1"/>
      <protection/>
    </xf>
    <xf numFmtId="4" fontId="9" fillId="0" borderId="14" xfId="20" applyNumberFormat="1" applyFont="1" applyBorder="1" applyAlignment="1">
      <alignment horizontal="right"/>
      <protection/>
    </xf>
    <xf numFmtId="4" fontId="9" fillId="0" borderId="14" xfId="20" applyNumberFormat="1" applyFont="1" applyBorder="1">
      <alignment/>
      <protection/>
    </xf>
    <xf numFmtId="168" fontId="9" fillId="0" borderId="14" xfId="20" applyNumberFormat="1" applyFont="1" applyBorder="1">
      <alignment/>
      <protection/>
    </xf>
    <xf numFmtId="4" fontId="9" fillId="0" borderId="13" xfId="20" applyNumberFormat="1" applyFont="1" applyBorder="1">
      <alignment/>
      <protection/>
    </xf>
    <xf numFmtId="0" fontId="4" fillId="0" borderId="15" xfId="20" applyFont="1" applyBorder="1" applyAlignment="1">
      <alignment horizontal="center"/>
      <protection/>
    </xf>
    <xf numFmtId="4" fontId="1" fillId="0" borderId="5" xfId="20" applyNumberFormat="1" applyFont="1" applyBorder="1">
      <alignment/>
      <protection/>
    </xf>
    <xf numFmtId="0" fontId="14" fillId="0" borderId="0" xfId="20" applyFont="1" applyAlignment="1">
      <alignment wrapText="1"/>
      <protection/>
    </xf>
    <xf numFmtId="49" fontId="4" fillId="0" borderId="15" xfId="20" applyNumberFormat="1" applyFont="1" applyBorder="1" applyAlignment="1">
      <alignment horizontal="right"/>
      <protection/>
    </xf>
    <xf numFmtId="4" fontId="15" fillId="5" borderId="54" xfId="20" applyNumberFormat="1" applyFont="1" applyFill="1" applyBorder="1" applyAlignment="1">
      <alignment horizontal="right" wrapText="1"/>
      <protection/>
    </xf>
    <xf numFmtId="0" fontId="15" fillId="5" borderId="4" xfId="20" applyFont="1" applyFill="1" applyBorder="1" applyAlignment="1">
      <alignment horizontal="left" wrapText="1"/>
      <protection/>
    </xf>
    <xf numFmtId="0" fontId="15" fillId="0" borderId="5" xfId="0" applyFont="1" applyBorder="1" applyAlignment="1">
      <alignment horizontal="right"/>
    </xf>
    <xf numFmtId="0" fontId="1" fillId="0" borderId="4" xfId="20" applyFont="1" applyBorder="1">
      <alignment/>
      <protection/>
    </xf>
    <xf numFmtId="0" fontId="1" fillId="0" borderId="0" xfId="20" applyFont="1" applyBorder="1">
      <alignment/>
      <protection/>
    </xf>
    <xf numFmtId="0" fontId="1" fillId="2" borderId="12" xfId="20" applyFont="1" applyFill="1" applyBorder="1" applyAlignment="1">
      <alignment horizontal="center"/>
      <protection/>
    </xf>
    <xf numFmtId="49" fontId="17" fillId="2" borderId="12" xfId="20" applyNumberFormat="1" applyFont="1" applyFill="1" applyBorder="1" applyAlignment="1">
      <alignment horizontal="left"/>
      <protection/>
    </xf>
    <xf numFmtId="0" fontId="17" fillId="2" borderId="1" xfId="20" applyFont="1" applyFill="1" applyBorder="1">
      <alignment/>
      <protection/>
    </xf>
    <xf numFmtId="0" fontId="1" fillId="2" borderId="2" xfId="20" applyFont="1" applyFill="1" applyBorder="1" applyAlignment="1">
      <alignment horizontal="center"/>
      <protection/>
    </xf>
    <xf numFmtId="4" fontId="1" fillId="2" borderId="2" xfId="20" applyNumberFormat="1" applyFont="1" applyFill="1" applyBorder="1" applyAlignment="1">
      <alignment horizontal="right"/>
      <protection/>
    </xf>
    <xf numFmtId="4" fontId="1" fillId="2" borderId="3" xfId="20" applyNumberFormat="1" applyFont="1" applyFill="1" applyBorder="1" applyAlignment="1">
      <alignment horizontal="right"/>
      <protection/>
    </xf>
    <xf numFmtId="4" fontId="8" fillId="2" borderId="12" xfId="20" applyNumberFormat="1" applyFont="1" applyFill="1" applyBorder="1">
      <alignment/>
      <protection/>
    </xf>
    <xf numFmtId="0" fontId="1" fillId="2" borderId="2" xfId="20" applyFont="1" applyFill="1" applyBorder="1">
      <alignment/>
      <protection/>
    </xf>
    <xf numFmtId="4" fontId="8" fillId="2" borderId="3" xfId="20" applyNumberFormat="1" applyFont="1" applyFill="1" applyBorder="1">
      <alignment/>
      <protection/>
    </xf>
    <xf numFmtId="3" fontId="1" fillId="0" borderId="0" xfId="20" applyNumberFormat="1" applyFont="1">
      <alignment/>
      <protection/>
    </xf>
    <xf numFmtId="0" fontId="18" fillId="0" borderId="0" xfId="20" applyFont="1" applyAlignment="1">
      <alignment/>
      <protection/>
    </xf>
    <xf numFmtId="0" fontId="19" fillId="0" borderId="0" xfId="20" applyFont="1" applyBorder="1">
      <alignment/>
      <protection/>
    </xf>
    <xf numFmtId="3" fontId="19" fillId="0" borderId="0" xfId="20" applyNumberFormat="1" applyFont="1" applyBorder="1" applyAlignment="1">
      <alignment horizontal="right"/>
      <protection/>
    </xf>
    <xf numFmtId="4" fontId="19" fillId="0" borderId="0" xfId="20" applyNumberFormat="1" applyFont="1" applyBorder="1">
      <alignment/>
      <protection/>
    </xf>
    <xf numFmtId="0" fontId="18" fillId="0" borderId="0" xfId="20" applyFont="1" applyBorder="1" applyAlignment="1">
      <alignment/>
      <protection/>
    </xf>
    <xf numFmtId="0" fontId="1" fillId="0" borderId="0" xfId="20" applyFont="1" applyBorder="1" applyAlignment="1">
      <alignment horizontal="right"/>
      <protection/>
    </xf>
    <xf numFmtId="49" fontId="4" fillId="0" borderId="23" xfId="0" applyNumberFormat="1" applyFont="1" applyBorder="1"/>
    <xf numFmtId="3" fontId="1" fillId="0" borderId="5" xfId="0" applyNumberFormat="1" applyFont="1" applyBorder="1"/>
    <xf numFmtId="3" fontId="1" fillId="0" borderId="15" xfId="0" applyNumberFormat="1" applyFont="1" applyBorder="1"/>
    <xf numFmtId="3" fontId="1" fillId="0" borderId="55" xfId="0" applyNumberFormat="1" applyFont="1" applyBorder="1"/>
    <xf numFmtId="4" fontId="20" fillId="5" borderId="54" xfId="20" applyNumberFormat="1" applyFont="1" applyFill="1" applyBorder="1" applyAlignment="1">
      <alignment horizontal="right" wrapText="1"/>
      <protection/>
    </xf>
    <xf numFmtId="0" fontId="0" fillId="0" borderId="0" xfId="0" applyAlignment="1">
      <alignment horizontal="center"/>
    </xf>
    <xf numFmtId="4" fontId="0" fillId="0" borderId="0" xfId="0" applyNumberFormat="1" applyAlignment="1">
      <alignment/>
    </xf>
    <xf numFmtId="4" fontId="0" fillId="0" borderId="0" xfId="0" applyNumberFormat="1" applyAlignment="1">
      <alignment horizontal="right"/>
    </xf>
    <xf numFmtId="0" fontId="21" fillId="0" borderId="0" xfId="0" applyFont="1" applyAlignment="1">
      <alignment/>
    </xf>
    <xf numFmtId="4" fontId="0" fillId="0" borderId="0" xfId="0" applyNumberFormat="1"/>
    <xf numFmtId="0" fontId="22" fillId="0" borderId="0" xfId="0" applyFont="1" applyAlignment="1">
      <alignment/>
    </xf>
    <xf numFmtId="0" fontId="0" fillId="0" borderId="0" xfId="0" applyAlignment="1">
      <alignment horizontal="left"/>
    </xf>
    <xf numFmtId="0" fontId="22" fillId="0" borderId="0" xfId="0" applyFont="1"/>
    <xf numFmtId="0" fontId="0" fillId="0" borderId="12" xfId="0" applyBorder="1" applyAlignment="1">
      <alignment horizontal="center"/>
    </xf>
    <xf numFmtId="0" fontId="0" fillId="0" borderId="12" xfId="0" applyFont="1" applyFill="1" applyBorder="1" applyAlignment="1">
      <alignment/>
    </xf>
    <xf numFmtId="0" fontId="0" fillId="0" borderId="12" xfId="0" applyFont="1" applyFill="1" applyBorder="1" applyAlignment="1">
      <alignment horizontal="center" vertical="center"/>
    </xf>
    <xf numFmtId="4" fontId="0" fillId="0" borderId="12" xfId="0" applyNumberFormat="1" applyFont="1" applyFill="1" applyBorder="1" applyAlignment="1">
      <alignment horizontal="center" vertical="center" wrapText="1"/>
    </xf>
    <xf numFmtId="4" fontId="0" fillId="0" borderId="12" xfId="0" applyNumberFormat="1" applyFont="1" applyFill="1" applyBorder="1" applyAlignment="1">
      <alignment horizontal="center" vertical="center"/>
    </xf>
    <xf numFmtId="0" fontId="0" fillId="0" borderId="12" xfId="0" applyFill="1" applyBorder="1" applyAlignment="1">
      <alignment/>
    </xf>
    <xf numFmtId="0" fontId="0" fillId="0" borderId="12" xfId="0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4" fontId="0" fillId="0" borderId="12" xfId="0" applyNumberFormat="1" applyFont="1" applyFill="1" applyBorder="1" applyAlignment="1">
      <alignment/>
    </xf>
    <xf numFmtId="4" fontId="0" fillId="0" borderId="12" xfId="0" applyNumberFormat="1" applyFont="1" applyFill="1" applyBorder="1" applyAlignment="1">
      <alignment horizontal="right"/>
    </xf>
    <xf numFmtId="0" fontId="0" fillId="0" borderId="12" xfId="0" applyBorder="1"/>
    <xf numFmtId="4" fontId="0" fillId="0" borderId="12" xfId="0" applyNumberFormat="1" applyBorder="1" applyAlignment="1">
      <alignment/>
    </xf>
    <xf numFmtId="4" fontId="0" fillId="0" borderId="12" xfId="0" applyNumberFormat="1" applyBorder="1" applyAlignment="1">
      <alignment horizontal="right"/>
    </xf>
    <xf numFmtId="2" fontId="0" fillId="0" borderId="12" xfId="0" applyNumberFormat="1" applyBorder="1" applyAlignment="1">
      <alignment horizontal="center"/>
    </xf>
    <xf numFmtId="0" fontId="23" fillId="0" borderId="12" xfId="0" applyFont="1" applyBorder="1" applyAlignment="1">
      <alignment horizontal="center"/>
    </xf>
    <xf numFmtId="0" fontId="23" fillId="0" borderId="12" xfId="0" applyFont="1" applyBorder="1"/>
    <xf numFmtId="4" fontId="23" fillId="0" borderId="12" xfId="0" applyNumberFormat="1" applyFont="1" applyBorder="1" applyAlignment="1">
      <alignment/>
    </xf>
    <xf numFmtId="4" fontId="23" fillId="0" borderId="12" xfId="0" applyNumberFormat="1" applyFont="1" applyBorder="1" applyAlignment="1">
      <alignment horizontal="right"/>
    </xf>
    <xf numFmtId="0" fontId="24" fillId="6" borderId="56" xfId="0" applyFont="1" applyFill="1" applyBorder="1"/>
    <xf numFmtId="0" fontId="0" fillId="6" borderId="57" xfId="0" applyFill="1" applyBorder="1"/>
    <xf numFmtId="0" fontId="24" fillId="6" borderId="58" xfId="0" applyFont="1" applyFill="1" applyBorder="1"/>
    <xf numFmtId="0" fontId="24" fillId="0" borderId="0" xfId="0" applyFont="1" applyBorder="1"/>
    <xf numFmtId="0" fontId="25" fillId="6" borderId="59" xfId="0" applyFont="1" applyFill="1" applyBorder="1"/>
    <xf numFmtId="0" fontId="0" fillId="6" borderId="48" xfId="0" applyFill="1" applyBorder="1"/>
    <xf numFmtId="0" fontId="24" fillId="6" borderId="60" xfId="0" applyFont="1" applyFill="1" applyBorder="1"/>
    <xf numFmtId="0" fontId="0" fillId="0" borderId="9" xfId="0" applyBorder="1"/>
    <xf numFmtId="0" fontId="2" fillId="0" borderId="61" xfId="0" applyFont="1" applyBorder="1"/>
    <xf numFmtId="0" fontId="2" fillId="0" borderId="61" xfId="0" applyFont="1" applyBorder="1" applyAlignment="1">
      <alignment horizontal="right"/>
    </xf>
    <xf numFmtId="0" fontId="2" fillId="0" borderId="61" xfId="0" applyFont="1" applyBorder="1" applyAlignment="1">
      <alignment horizontal="center"/>
    </xf>
    <xf numFmtId="0" fontId="0" fillId="0" borderId="62" xfId="0" applyFill="1" applyBorder="1"/>
    <xf numFmtId="0" fontId="0" fillId="0" borderId="62" xfId="0" applyBorder="1"/>
    <xf numFmtId="0" fontId="0" fillId="0" borderId="62" xfId="0" applyFont="1" applyFill="1" applyBorder="1" applyAlignment="1">
      <alignment horizontal="center"/>
    </xf>
    <xf numFmtId="167" fontId="26" fillId="0" borderId="25" xfId="0" applyNumberFormat="1" applyFont="1" applyBorder="1"/>
    <xf numFmtId="0" fontId="0" fillId="0" borderId="63" xfId="0" applyFill="1" applyBorder="1"/>
    <xf numFmtId="0" fontId="0" fillId="0" borderId="25" xfId="0" applyBorder="1"/>
    <xf numFmtId="0" fontId="0" fillId="0" borderId="63" xfId="0" applyFont="1" applyFill="1" applyBorder="1" applyAlignment="1">
      <alignment horizontal="center"/>
    </xf>
    <xf numFmtId="0" fontId="0" fillId="0" borderId="64" xfId="0" applyFill="1" applyBorder="1"/>
    <xf numFmtId="0" fontId="26" fillId="0" borderId="63" xfId="0" applyNumberFormat="1" applyFont="1" applyFill="1" applyBorder="1" applyAlignment="1">
      <alignment horizontal="center"/>
    </xf>
    <xf numFmtId="0" fontId="0" fillId="0" borderId="2" xfId="0" applyBorder="1"/>
    <xf numFmtId="0" fontId="26" fillId="0" borderId="2" xfId="0" applyNumberFormat="1" applyFont="1" applyFill="1" applyBorder="1" applyAlignment="1">
      <alignment horizontal="center"/>
    </xf>
    <xf numFmtId="167" fontId="26" fillId="0" borderId="63" xfId="0" applyNumberFormat="1" applyFont="1" applyBorder="1"/>
    <xf numFmtId="0" fontId="0" fillId="0" borderId="63" xfId="0" applyBorder="1"/>
    <xf numFmtId="169" fontId="26" fillId="0" borderId="25" xfId="0" applyNumberFormat="1" applyFont="1" applyFill="1" applyBorder="1"/>
    <xf numFmtId="0" fontId="28" fillId="0" borderId="63" xfId="0" applyFont="1" applyFill="1" applyBorder="1"/>
    <xf numFmtId="0" fontId="0" fillId="0" borderId="2" xfId="0" applyNumberFormat="1" applyFill="1" applyBorder="1" applyAlignment="1">
      <alignment horizontal="center"/>
    </xf>
    <xf numFmtId="167" fontId="0" fillId="0" borderId="63" xfId="0" applyNumberFormat="1" applyBorder="1"/>
    <xf numFmtId="0" fontId="29" fillId="0" borderId="63" xfId="0" applyFont="1" applyFill="1" applyBorder="1"/>
    <xf numFmtId="0" fontId="30" fillId="0" borderId="2" xfId="0" applyFont="1" applyBorder="1"/>
    <xf numFmtId="167" fontId="29" fillId="0" borderId="63" xfId="0" applyNumberFormat="1" applyFont="1" applyFill="1" applyBorder="1"/>
    <xf numFmtId="0" fontId="29" fillId="0" borderId="2" xfId="0" applyNumberFormat="1" applyFont="1" applyBorder="1" applyAlignment="1">
      <alignment horizontal="center"/>
    </xf>
    <xf numFmtId="0" fontId="0" fillId="0" borderId="0" xfId="0" applyFill="1" applyBorder="1"/>
    <xf numFmtId="167" fontId="0" fillId="0" borderId="0" xfId="0" applyNumberFormat="1"/>
    <xf numFmtId="167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4" fontId="9" fillId="0" borderId="14" xfId="20" applyNumberFormat="1" applyFont="1" applyBorder="1" applyAlignment="1" applyProtection="1">
      <alignment horizontal="right"/>
      <protection locked="0"/>
    </xf>
    <xf numFmtId="169" fontId="26" fillId="0" borderId="62" xfId="0" applyNumberFormat="1" applyFont="1" applyFill="1" applyBorder="1" applyProtection="1">
      <protection locked="0"/>
    </xf>
    <xf numFmtId="169" fontId="26" fillId="0" borderId="63" xfId="0" applyNumberFormat="1" applyFont="1" applyFill="1" applyBorder="1" applyProtection="1">
      <protection locked="0"/>
    </xf>
    <xf numFmtId="169" fontId="26" fillId="0" borderId="25" xfId="0" applyNumberFormat="1" applyFont="1" applyFill="1" applyBorder="1" applyProtection="1">
      <protection locked="0"/>
    </xf>
    <xf numFmtId="4" fontId="0" fillId="0" borderId="12" xfId="0" applyNumberFormat="1" applyFont="1" applyFill="1" applyBorder="1" applyAlignment="1" applyProtection="1">
      <alignment/>
      <protection locked="0"/>
    </xf>
    <xf numFmtId="4" fontId="0" fillId="0" borderId="12" xfId="0" applyNumberFormat="1" applyBorder="1" applyAlignment="1" applyProtection="1">
      <alignment/>
      <protection locked="0"/>
    </xf>
    <xf numFmtId="4" fontId="0" fillId="0" borderId="12" xfId="0" applyNumberFormat="1" applyBorder="1" applyAlignment="1" applyProtection="1">
      <alignment horizontal="right"/>
      <protection locked="0"/>
    </xf>
    <xf numFmtId="0" fontId="15" fillId="5" borderId="4" xfId="20" applyFont="1" applyFill="1" applyBorder="1" applyAlignment="1" applyProtection="1">
      <alignment horizontal="left" wrapText="1"/>
      <protection locked="0"/>
    </xf>
    <xf numFmtId="4" fontId="1" fillId="2" borderId="3" xfId="20" applyNumberFormat="1" applyFont="1" applyFill="1" applyBorder="1" applyAlignment="1" applyProtection="1">
      <alignment horizontal="right"/>
      <protection locked="0"/>
    </xf>
    <xf numFmtId="0" fontId="1" fillId="0" borderId="2" xfId="20" applyNumberFormat="1" applyFont="1" applyBorder="1" applyAlignment="1" applyProtection="1">
      <alignment horizontal="right"/>
      <protection locked="0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/>
      <protection locked="0"/>
    </xf>
    <xf numFmtId="0" fontId="3" fillId="0" borderId="0" xfId="0" applyFont="1" applyProtection="1"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right"/>
      <protection locked="0"/>
    </xf>
    <xf numFmtId="0" fontId="3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right"/>
      <protection locked="0"/>
    </xf>
    <xf numFmtId="14" fontId="4" fillId="0" borderId="0" xfId="0" applyNumberFormat="1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right"/>
      <protection locked="0"/>
    </xf>
    <xf numFmtId="49" fontId="1" fillId="0" borderId="0" xfId="0" applyNumberFormat="1" applyFont="1" applyProtection="1">
      <protection locked="0"/>
    </xf>
    <xf numFmtId="0" fontId="6" fillId="0" borderId="0" xfId="0" applyFont="1" applyAlignment="1" applyProtection="1">
      <alignment horizontal="right"/>
      <protection locked="0"/>
    </xf>
    <xf numFmtId="49" fontId="7" fillId="0" borderId="0" xfId="0" applyNumberFormat="1" applyFont="1" applyAlignment="1" applyProtection="1">
      <alignment horizontal="left"/>
      <protection locked="0"/>
    </xf>
    <xf numFmtId="0" fontId="7" fillId="0" borderId="0" xfId="0" applyFont="1" applyAlignment="1" applyProtection="1">
      <alignment horizontal="left"/>
      <protection locked="0"/>
    </xf>
    <xf numFmtId="0" fontId="8" fillId="0" borderId="0" xfId="0" applyFont="1" applyProtection="1">
      <protection locked="0"/>
    </xf>
    <xf numFmtId="0" fontId="8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 horizontal="center"/>
      <protection locked="0"/>
    </xf>
    <xf numFmtId="4" fontId="1" fillId="0" borderId="7" xfId="0" applyNumberFormat="1" applyFont="1" applyBorder="1" applyAlignment="1">
      <alignment horizontal="right" vertical="center"/>
    </xf>
    <xf numFmtId="4" fontId="1" fillId="0" borderId="13" xfId="0" applyNumberFormat="1" applyFont="1" applyBorder="1" applyAlignment="1">
      <alignment horizontal="right" vertical="center"/>
    </xf>
    <xf numFmtId="4" fontId="1" fillId="0" borderId="0" xfId="0" applyNumberFormat="1" applyFont="1" applyBorder="1" applyAlignment="1">
      <alignment horizontal="right" vertical="center"/>
    </xf>
    <xf numFmtId="4" fontId="1" fillId="0" borderId="5" xfId="0" applyNumberFormat="1" applyFont="1" applyBorder="1" applyAlignment="1">
      <alignment horizontal="right" vertical="center"/>
    </xf>
    <xf numFmtId="4" fontId="1" fillId="0" borderId="9" xfId="0" applyNumberFormat="1" applyFont="1" applyBorder="1" applyAlignment="1">
      <alignment horizontal="right" vertical="center"/>
    </xf>
    <xf numFmtId="4" fontId="1" fillId="0" borderId="65" xfId="0" applyNumberFormat="1" applyFont="1" applyBorder="1" applyAlignment="1">
      <alignment horizontal="right" vertical="center"/>
    </xf>
    <xf numFmtId="3" fontId="7" fillId="7" borderId="11" xfId="0" applyNumberFormat="1" applyFont="1" applyFill="1" applyBorder="1" applyAlignment="1">
      <alignment horizontal="right" vertical="center"/>
    </xf>
    <xf numFmtId="3" fontId="7" fillId="7" borderId="49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left" wrapText="1"/>
    </xf>
    <xf numFmtId="167" fontId="1" fillId="0" borderId="1" xfId="0" applyNumberFormat="1" applyFont="1" applyBorder="1" applyAlignment="1">
      <alignment horizontal="right" indent="2"/>
    </xf>
    <xf numFmtId="167" fontId="1" fillId="0" borderId="25" xfId="0" applyNumberFormat="1" applyFont="1" applyBorder="1" applyAlignment="1">
      <alignment horizontal="right" indent="2"/>
    </xf>
    <xf numFmtId="167" fontId="7" fillId="2" borderId="66" xfId="0" applyNumberFormat="1" applyFont="1" applyFill="1" applyBorder="1" applyAlignment="1">
      <alignment horizontal="right" indent="2"/>
    </xf>
    <xf numFmtId="167" fontId="7" fillId="2" borderId="53" xfId="0" applyNumberFormat="1" applyFont="1" applyFill="1" applyBorder="1" applyAlignment="1">
      <alignment horizontal="right" indent="2"/>
    </xf>
    <xf numFmtId="0" fontId="9" fillId="0" borderId="0" xfId="0" applyFont="1" applyAlignment="1">
      <alignment horizontal="left" vertical="top" wrapText="1"/>
    </xf>
    <xf numFmtId="0" fontId="1" fillId="0" borderId="36" xfId="0" applyFont="1" applyBorder="1" applyAlignment="1">
      <alignment horizontal="center" shrinkToFit="1"/>
    </xf>
    <xf numFmtId="0" fontId="1" fillId="0" borderId="38" xfId="0" applyFont="1" applyBorder="1" applyAlignment="1">
      <alignment horizontal="center" shrinkToFit="1"/>
    </xf>
    <xf numFmtId="0" fontId="4" fillId="0" borderId="12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12" xfId="0" applyFont="1" applyBorder="1" applyAlignment="1">
      <alignment horizontal="center"/>
    </xf>
    <xf numFmtId="0" fontId="1" fillId="0" borderId="67" xfId="20" applyFont="1" applyBorder="1" applyAlignment="1">
      <alignment horizontal="center"/>
      <protection/>
    </xf>
    <xf numFmtId="0" fontId="1" fillId="0" borderId="68" xfId="20" applyFont="1" applyBorder="1" applyAlignment="1">
      <alignment horizontal="center"/>
      <protection/>
    </xf>
    <xf numFmtId="0" fontId="1" fillId="0" borderId="69" xfId="20" applyFont="1" applyBorder="1" applyAlignment="1">
      <alignment horizontal="center"/>
      <protection/>
    </xf>
    <xf numFmtId="0" fontId="1" fillId="0" borderId="70" xfId="20" applyFont="1" applyBorder="1" applyAlignment="1">
      <alignment horizontal="center"/>
      <protection/>
    </xf>
    <xf numFmtId="0" fontId="1" fillId="0" borderId="71" xfId="20" applyFont="1" applyBorder="1" applyAlignment="1">
      <alignment horizontal="left"/>
      <protection/>
    </xf>
    <xf numFmtId="0" fontId="1" fillId="0" borderId="48" xfId="20" applyFont="1" applyBorder="1" applyAlignment="1">
      <alignment horizontal="left"/>
      <protection/>
    </xf>
    <xf numFmtId="0" fontId="1" fillId="0" borderId="72" xfId="20" applyFont="1" applyBorder="1" applyAlignment="1">
      <alignment horizontal="left"/>
      <protection/>
    </xf>
    <xf numFmtId="3" fontId="8" fillId="2" borderId="37" xfId="0" applyNumberFormat="1" applyFont="1" applyFill="1" applyBorder="1" applyAlignment="1">
      <alignment horizontal="right"/>
    </xf>
    <xf numFmtId="3" fontId="8" fillId="2" borderId="53" xfId="0" applyNumberFormat="1" applyFont="1" applyFill="1" applyBorder="1" applyAlignment="1">
      <alignment horizontal="right"/>
    </xf>
    <xf numFmtId="49" fontId="15" fillId="5" borderId="73" xfId="20" applyNumberFormat="1" applyFont="1" applyFill="1" applyBorder="1" applyAlignment="1">
      <alignment horizontal="left" wrapText="1"/>
      <protection/>
    </xf>
    <xf numFmtId="49" fontId="16" fillId="0" borderId="74" xfId="0" applyNumberFormat="1" applyFont="1" applyBorder="1" applyAlignment="1">
      <alignment horizontal="left" wrapText="1"/>
    </xf>
    <xf numFmtId="49" fontId="20" fillId="5" borderId="73" xfId="20" applyNumberFormat="1" applyFont="1" applyFill="1" applyBorder="1" applyAlignment="1">
      <alignment horizontal="left" wrapText="1"/>
      <protection/>
    </xf>
    <xf numFmtId="0" fontId="10" fillId="0" borderId="0" xfId="20" applyFont="1" applyAlignment="1">
      <alignment horizontal="center"/>
      <protection/>
    </xf>
    <xf numFmtId="49" fontId="1" fillId="0" borderId="69" xfId="20" applyNumberFormat="1" applyFont="1" applyBorder="1" applyAlignment="1">
      <alignment horizontal="center"/>
      <protection/>
    </xf>
    <xf numFmtId="0" fontId="1" fillId="0" borderId="71" xfId="20" applyFont="1" applyBorder="1" applyAlignment="1">
      <alignment horizontal="center" shrinkToFit="1"/>
      <protection/>
    </xf>
    <xf numFmtId="0" fontId="1" fillId="0" borderId="48" xfId="20" applyFont="1" applyBorder="1" applyAlignment="1">
      <alignment horizontal="center" shrinkToFit="1"/>
      <protection/>
    </xf>
    <xf numFmtId="0" fontId="1" fillId="0" borderId="72" xfId="20" applyFont="1" applyBorder="1" applyAlignment="1">
      <alignment horizontal="center" shrinkToFi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POL.XL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94"/>
  <sheetViews>
    <sheetView showGridLines="0" tabSelected="1" zoomScaleSheetLayoutView="75" workbookViewId="0" topLeftCell="B1">
      <selection activeCell="N24" sqref="N24"/>
    </sheetView>
  </sheetViews>
  <sheetFormatPr defaultColWidth="9.00390625" defaultRowHeight="12.75"/>
  <cols>
    <col min="1" max="1" width="0.6171875" style="1" hidden="1" customWidth="1"/>
    <col min="2" max="2" width="7.125" style="1" customWidth="1"/>
    <col min="3" max="3" width="9.125" style="1" customWidth="1"/>
    <col min="4" max="4" width="19.75390625" style="1" customWidth="1"/>
    <col min="5" max="5" width="6.875" style="1" customWidth="1"/>
    <col min="6" max="6" width="13.125" style="1" customWidth="1"/>
    <col min="7" max="7" width="12.375" style="2" hidden="1" customWidth="1"/>
    <col min="8" max="8" width="13.625" style="1" customWidth="1"/>
    <col min="9" max="9" width="11.375" style="2" customWidth="1"/>
    <col min="10" max="10" width="7.00390625" style="2" customWidth="1"/>
    <col min="11" max="15" width="10.75390625" style="1" customWidth="1"/>
    <col min="16" max="16384" width="9.125" style="1" customWidth="1"/>
  </cols>
  <sheetData>
    <row r="1" spans="7:10" s="351" customFormat="1" ht="12" customHeight="1">
      <c r="G1" s="352"/>
      <c r="I1" s="352"/>
      <c r="J1" s="352"/>
    </row>
    <row r="2" spans="2:11" s="351" customFormat="1" ht="17.25" customHeight="1">
      <c r="B2" s="353"/>
      <c r="C2" s="354" t="s">
        <v>900</v>
      </c>
      <c r="E2" s="355"/>
      <c r="F2" s="354"/>
      <c r="G2" s="356"/>
      <c r="H2" s="357" t="s">
        <v>0</v>
      </c>
      <c r="I2" s="358">
        <v>42459</v>
      </c>
      <c r="J2" s="352"/>
      <c r="K2" s="353"/>
    </row>
    <row r="3" spans="3:10" s="351" customFormat="1" ht="6" customHeight="1">
      <c r="C3" s="359"/>
      <c r="D3" s="360" t="s">
        <v>1</v>
      </c>
      <c r="G3" s="352"/>
      <c r="I3" s="352"/>
      <c r="J3" s="352"/>
    </row>
    <row r="4" spans="7:10" s="351" customFormat="1" ht="4.5" customHeight="1">
      <c r="G4" s="352"/>
      <c r="I4" s="352"/>
      <c r="J4" s="352"/>
    </row>
    <row r="5" spans="3:15" s="351" customFormat="1" ht="13.5" customHeight="1">
      <c r="C5" s="361" t="s">
        <v>2</v>
      </c>
      <c r="D5" s="362" t="s">
        <v>103</v>
      </c>
      <c r="E5" s="363" t="s">
        <v>104</v>
      </c>
      <c r="F5" s="364"/>
      <c r="G5" s="365"/>
      <c r="H5" s="364"/>
      <c r="I5" s="365"/>
      <c r="J5" s="352"/>
      <c r="O5" s="358"/>
    </row>
    <row r="6" spans="7:10" s="351" customFormat="1" ht="12.75">
      <c r="G6" s="352"/>
      <c r="I6" s="352"/>
      <c r="J6" s="352"/>
    </row>
    <row r="7" spans="3:11" s="351" customFormat="1" ht="12.75">
      <c r="C7" s="366" t="s">
        <v>3</v>
      </c>
      <c r="D7" s="367" t="s">
        <v>868</v>
      </c>
      <c r="G7" s="352"/>
      <c r="H7" s="368" t="s">
        <v>4</v>
      </c>
      <c r="I7" s="352"/>
      <c r="J7" s="367"/>
      <c r="K7" s="367"/>
    </row>
    <row r="8" spans="4:11" s="351" customFormat="1" ht="12.75">
      <c r="D8" s="367" t="s">
        <v>897</v>
      </c>
      <c r="G8" s="352"/>
      <c r="H8" s="368" t="s">
        <v>5</v>
      </c>
      <c r="I8" s="352"/>
      <c r="J8" s="367"/>
      <c r="K8" s="367"/>
    </row>
    <row r="9" spans="3:10" s="351" customFormat="1" ht="12.75">
      <c r="C9" s="368" t="s">
        <v>899</v>
      </c>
      <c r="D9" s="367" t="s">
        <v>898</v>
      </c>
      <c r="G9" s="352"/>
      <c r="H9" s="368"/>
      <c r="I9" s="352"/>
      <c r="J9" s="367"/>
    </row>
    <row r="10" spans="7:10" s="351" customFormat="1" ht="12.75">
      <c r="G10" s="352"/>
      <c r="H10" s="368"/>
      <c r="I10" s="352"/>
      <c r="J10" s="367"/>
    </row>
    <row r="11" spans="3:11" s="351" customFormat="1" ht="12.75">
      <c r="C11" s="366" t="s">
        <v>6</v>
      </c>
      <c r="D11" s="367"/>
      <c r="G11" s="352"/>
      <c r="H11" s="368" t="s">
        <v>4</v>
      </c>
      <c r="I11" s="352"/>
      <c r="J11" s="367"/>
      <c r="K11" s="367"/>
    </row>
    <row r="12" spans="4:11" s="351" customFormat="1" ht="12.75">
      <c r="D12" s="367"/>
      <c r="G12" s="352"/>
      <c r="H12" s="368" t="s">
        <v>5</v>
      </c>
      <c r="I12" s="352"/>
      <c r="J12" s="367"/>
      <c r="K12" s="367"/>
    </row>
    <row r="13" spans="3:10" s="351" customFormat="1" ht="12" customHeight="1">
      <c r="C13" s="368"/>
      <c r="D13" s="367"/>
      <c r="G13" s="352"/>
      <c r="I13" s="352"/>
      <c r="J13" s="368"/>
    </row>
    <row r="14" spans="3:10" s="351" customFormat="1" ht="24.75" customHeight="1">
      <c r="C14" s="369" t="s">
        <v>7</v>
      </c>
      <c r="G14" s="352"/>
      <c r="H14" s="369" t="s">
        <v>8</v>
      </c>
      <c r="I14" s="352"/>
      <c r="J14" s="368"/>
    </row>
    <row r="15" spans="7:10" s="351" customFormat="1" ht="12.75" customHeight="1">
      <c r="G15" s="352"/>
      <c r="I15" s="352"/>
      <c r="J15" s="368"/>
    </row>
    <row r="16" spans="3:10" s="351" customFormat="1" ht="28.5" customHeight="1">
      <c r="C16" s="369" t="s">
        <v>9</v>
      </c>
      <c r="G16" s="352"/>
      <c r="H16" s="369" t="s">
        <v>9</v>
      </c>
      <c r="I16" s="352"/>
      <c r="J16" s="352"/>
    </row>
    <row r="17" ht="25.5" customHeight="1"/>
    <row r="18" spans="2:11" ht="13.5" customHeight="1">
      <c r="B18" s="5"/>
      <c r="C18" s="6"/>
      <c r="D18" s="6"/>
      <c r="E18" s="7"/>
      <c r="F18" s="8"/>
      <c r="G18" s="9"/>
      <c r="H18" s="10"/>
      <c r="I18" s="9"/>
      <c r="J18" s="11" t="s">
        <v>10</v>
      </c>
      <c r="K18" s="12"/>
    </row>
    <row r="19" spans="2:11" ht="15" customHeight="1" hidden="1">
      <c r="B19" s="13" t="s">
        <v>11</v>
      </c>
      <c r="C19" s="14"/>
      <c r="D19" s="15">
        <v>15</v>
      </c>
      <c r="E19" s="16" t="s">
        <v>12</v>
      </c>
      <c r="F19" s="17"/>
      <c r="G19" s="18"/>
      <c r="H19" s="18"/>
      <c r="I19" s="370">
        <f>ROUND(G32,0)</f>
        <v>0</v>
      </c>
      <c r="J19" s="371"/>
      <c r="K19" s="19"/>
    </row>
    <row r="20" spans="2:11" ht="12.75" hidden="1">
      <c r="B20" s="13" t="s">
        <v>13</v>
      </c>
      <c r="C20" s="14"/>
      <c r="D20" s="15">
        <f>SazbaDPH1</f>
        <v>15</v>
      </c>
      <c r="E20" s="16" t="s">
        <v>12</v>
      </c>
      <c r="F20" s="20"/>
      <c r="G20" s="21"/>
      <c r="H20" s="21"/>
      <c r="I20" s="372">
        <f>ROUND(I19*D20/100,0)</f>
        <v>0</v>
      </c>
      <c r="J20" s="373"/>
      <c r="K20" s="19"/>
    </row>
    <row r="21" spans="2:11" ht="12.75">
      <c r="B21" s="13" t="s">
        <v>11</v>
      </c>
      <c r="C21" s="14"/>
      <c r="D21" s="15">
        <v>21</v>
      </c>
      <c r="E21" s="16" t="s">
        <v>12</v>
      </c>
      <c r="F21" s="20"/>
      <c r="G21" s="21"/>
      <c r="H21" s="21"/>
      <c r="I21" s="372">
        <f>ROUND(H32,0)</f>
        <v>0</v>
      </c>
      <c r="J21" s="373"/>
      <c r="K21" s="19"/>
    </row>
    <row r="22" spans="2:11" ht="13.5" thickBot="1">
      <c r="B22" s="13" t="s">
        <v>13</v>
      </c>
      <c r="C22" s="14"/>
      <c r="D22" s="15">
        <f>SazbaDPH2</f>
        <v>21</v>
      </c>
      <c r="E22" s="16" t="s">
        <v>12</v>
      </c>
      <c r="F22" s="22"/>
      <c r="G22" s="23"/>
      <c r="H22" s="23"/>
      <c r="I22" s="374">
        <f>ROUND(I21*D21/100,0)</f>
        <v>0</v>
      </c>
      <c r="J22" s="375"/>
      <c r="K22" s="19"/>
    </row>
    <row r="23" spans="2:11" ht="16.5" thickBot="1">
      <c r="B23" s="24" t="s">
        <v>14</v>
      </c>
      <c r="C23" s="25"/>
      <c r="D23" s="25"/>
      <c r="E23" s="26"/>
      <c r="F23" s="27"/>
      <c r="G23" s="28"/>
      <c r="H23" s="28"/>
      <c r="I23" s="376">
        <f>SUM(I19:I22)</f>
        <v>0</v>
      </c>
      <c r="J23" s="377"/>
      <c r="K23" s="29"/>
    </row>
    <row r="26" ht="1.5" customHeight="1"/>
    <row r="27" spans="2:12" ht="15.75" customHeight="1">
      <c r="B27" s="3" t="s">
        <v>15</v>
      </c>
      <c r="C27" s="30"/>
      <c r="D27" s="30"/>
      <c r="E27" s="30"/>
      <c r="F27" s="30"/>
      <c r="G27" s="30"/>
      <c r="H27" s="30"/>
      <c r="I27" s="30"/>
      <c r="J27" s="30"/>
      <c r="K27" s="30"/>
      <c r="L27" s="31"/>
    </row>
    <row r="28" ht="5.25" customHeight="1">
      <c r="L28" s="31"/>
    </row>
    <row r="29" spans="2:10" ht="24" customHeight="1">
      <c r="B29" s="32" t="s">
        <v>16</v>
      </c>
      <c r="C29" s="33"/>
      <c r="D29" s="33"/>
      <c r="E29" s="34"/>
      <c r="F29" s="35" t="s">
        <v>17</v>
      </c>
      <c r="G29" s="36" t="str">
        <f>CONCATENATE("Základ DPH ",SazbaDPH1," %")</f>
        <v>Základ DPH 15 %</v>
      </c>
      <c r="H29" s="35" t="str">
        <f>CONCATENATE("Základ DPH ",SazbaDPH2," %")</f>
        <v>Základ DPH 21 %</v>
      </c>
      <c r="I29" s="35" t="s">
        <v>18</v>
      </c>
      <c r="J29" s="35" t="s">
        <v>12</v>
      </c>
    </row>
    <row r="30" spans="2:10" ht="12.75">
      <c r="B30" s="37" t="s">
        <v>106</v>
      </c>
      <c r="C30" s="38" t="s">
        <v>107</v>
      </c>
      <c r="D30" s="39"/>
      <c r="E30" s="40"/>
      <c r="F30" s="41">
        <f>G30+H30+I30</f>
        <v>0</v>
      </c>
      <c r="G30" s="42">
        <v>0</v>
      </c>
      <c r="H30" s="43">
        <f>SUM('SO 01 1 KL'!F30:G30)</f>
        <v>0</v>
      </c>
      <c r="I30" s="43">
        <f aca="true" t="shared" si="0" ref="I30:I31">(G30*SazbaDPH1)/100+(H30*SazbaDPH2)/100</f>
        <v>0</v>
      </c>
      <c r="J30" s="44" t="str">
        <f aca="true" t="shared" si="1" ref="J30:J31">IF(CelkemObjekty=0,"",F30/CelkemObjekty*100)</f>
        <v/>
      </c>
    </row>
    <row r="31" spans="2:10" ht="12.75">
      <c r="B31" s="45" t="s">
        <v>871</v>
      </c>
      <c r="C31" s="46" t="s">
        <v>872</v>
      </c>
      <c r="D31" s="47"/>
      <c r="E31" s="48"/>
      <c r="F31" s="49">
        <f aca="true" t="shared" si="2" ref="F31">G31+H31+I31</f>
        <v>0</v>
      </c>
      <c r="G31" s="50">
        <v>0</v>
      </c>
      <c r="H31" s="51">
        <f>SUM('SO 02 1 KL'!F30:G30)</f>
        <v>0</v>
      </c>
      <c r="I31" s="51">
        <f t="shared" si="0"/>
        <v>0</v>
      </c>
      <c r="J31" s="44" t="str">
        <f t="shared" si="1"/>
        <v/>
      </c>
    </row>
    <row r="32" spans="2:10" ht="17.25" customHeight="1">
      <c r="B32" s="52" t="s">
        <v>19</v>
      </c>
      <c r="C32" s="53"/>
      <c r="D32" s="54"/>
      <c r="E32" s="55"/>
      <c r="F32" s="56">
        <f>SUM(F30:F31)</f>
        <v>0</v>
      </c>
      <c r="G32" s="56">
        <f>SUM(G30:G31)</f>
        <v>0</v>
      </c>
      <c r="H32" s="56">
        <f>SUM(H30:H31)</f>
        <v>0</v>
      </c>
      <c r="I32" s="56">
        <f>SUM(I30:I31)</f>
        <v>0</v>
      </c>
      <c r="J32" s="57" t="str">
        <f aca="true" t="shared" si="3" ref="J32">IF(CelkemObjekty=0,"",F32/CelkemObjekty*100)</f>
        <v/>
      </c>
    </row>
    <row r="33" spans="2:11" ht="12.75">
      <c r="B33" s="58"/>
      <c r="C33" s="58"/>
      <c r="D33" s="58"/>
      <c r="E33" s="58"/>
      <c r="F33" s="58"/>
      <c r="G33" s="58"/>
      <c r="H33" s="58"/>
      <c r="I33" s="58"/>
      <c r="J33" s="58"/>
      <c r="K33" s="58"/>
    </row>
    <row r="34" spans="2:11" ht="9.75" customHeight="1" hidden="1">
      <c r="B34" s="58"/>
      <c r="C34" s="58"/>
      <c r="D34" s="58"/>
      <c r="E34" s="58"/>
      <c r="F34" s="58"/>
      <c r="G34" s="58"/>
      <c r="H34" s="58"/>
      <c r="I34" s="58"/>
      <c r="J34" s="58"/>
      <c r="K34" s="58"/>
    </row>
    <row r="35" spans="2:11" ht="7.5" customHeight="1" hidden="1">
      <c r="B35" s="58"/>
      <c r="C35" s="58"/>
      <c r="D35" s="58"/>
      <c r="E35" s="58"/>
      <c r="F35" s="58"/>
      <c r="G35" s="58"/>
      <c r="H35" s="58"/>
      <c r="I35" s="58"/>
      <c r="J35" s="58"/>
      <c r="K35" s="58"/>
    </row>
    <row r="36" spans="2:11" ht="18" hidden="1">
      <c r="B36" s="3" t="s">
        <v>20</v>
      </c>
      <c r="C36" s="30"/>
      <c r="D36" s="30"/>
      <c r="E36" s="30"/>
      <c r="F36" s="30"/>
      <c r="G36" s="30"/>
      <c r="H36" s="30"/>
      <c r="I36" s="30"/>
      <c r="J36" s="30"/>
      <c r="K36" s="58"/>
    </row>
    <row r="37" ht="12.75" hidden="1">
      <c r="K37" s="58"/>
    </row>
    <row r="38" spans="2:10" ht="25.5" hidden="1">
      <c r="B38" s="59" t="s">
        <v>21</v>
      </c>
      <c r="C38" s="60" t="s">
        <v>22</v>
      </c>
      <c r="D38" s="33"/>
      <c r="E38" s="34"/>
      <c r="F38" s="35" t="s">
        <v>17</v>
      </c>
      <c r="G38" s="36" t="str">
        <f>CONCATENATE("Základ DPH ",SazbaDPH1," %")</f>
        <v>Základ DPH 15 %</v>
      </c>
      <c r="H38" s="35" t="str">
        <f>CONCATENATE("Základ DPH ",SazbaDPH2," %")</f>
        <v>Základ DPH 21 %</v>
      </c>
      <c r="I38" s="36" t="s">
        <v>18</v>
      </c>
      <c r="J38" s="35" t="s">
        <v>12</v>
      </c>
    </row>
    <row r="39" spans="2:10" ht="12.75" hidden="1">
      <c r="B39" s="61" t="s">
        <v>106</v>
      </c>
      <c r="C39" s="62" t="s">
        <v>870</v>
      </c>
      <c r="D39" s="39"/>
      <c r="E39" s="40"/>
      <c r="F39" s="41">
        <f>G39+H39+I39</f>
        <v>10126205.1539</v>
      </c>
      <c r="G39" s="42">
        <v>0</v>
      </c>
      <c r="H39" s="43">
        <v>8368764.59</v>
      </c>
      <c r="I39" s="50">
        <f aca="true" t="shared" si="4" ref="I39:I41">(G39*SazbaDPH1)/100+(H39*SazbaDPH2)/100</f>
        <v>1757440.5639</v>
      </c>
      <c r="J39" s="44" t="str">
        <f aca="true" t="shared" si="5" ref="J39:J41">IF(CelkemObjekty=0,"",F39/CelkemObjekty*100)</f>
        <v/>
      </c>
    </row>
    <row r="40" spans="2:10" ht="12.75" hidden="1">
      <c r="B40" s="63" t="s">
        <v>871</v>
      </c>
      <c r="C40" s="64" t="s">
        <v>891</v>
      </c>
      <c r="D40" s="47"/>
      <c r="E40" s="48"/>
      <c r="F40" s="49">
        <f aca="true" t="shared" si="6" ref="F40:F41">G40+H40+I40</f>
        <v>352110</v>
      </c>
      <c r="G40" s="50">
        <v>0</v>
      </c>
      <c r="H40" s="51">
        <v>291000</v>
      </c>
      <c r="I40" s="50">
        <f t="shared" si="4"/>
        <v>61110</v>
      </c>
      <c r="J40" s="44" t="str">
        <f t="shared" si="5"/>
        <v/>
      </c>
    </row>
    <row r="41" spans="2:10" ht="12.75" hidden="1">
      <c r="B41" s="63" t="s">
        <v>892</v>
      </c>
      <c r="C41" s="64" t="s">
        <v>896</v>
      </c>
      <c r="D41" s="47"/>
      <c r="E41" s="48"/>
      <c r="F41" s="49">
        <f t="shared" si="6"/>
        <v>0</v>
      </c>
      <c r="G41" s="50">
        <v>0</v>
      </c>
      <c r="H41" s="51">
        <v>0</v>
      </c>
      <c r="I41" s="50">
        <f t="shared" si="4"/>
        <v>0</v>
      </c>
      <c r="J41" s="44" t="str">
        <f t="shared" si="5"/>
        <v/>
      </c>
    </row>
    <row r="42" spans="2:10" ht="12.75" hidden="1">
      <c r="B42" s="52" t="s">
        <v>19</v>
      </c>
      <c r="C42" s="53"/>
      <c r="D42" s="54"/>
      <c r="E42" s="55"/>
      <c r="F42" s="56">
        <f>SUM(F39:F41)</f>
        <v>10478315.1539</v>
      </c>
      <c r="G42" s="65">
        <f>SUM(G39:G41)</f>
        <v>0</v>
      </c>
      <c r="H42" s="56">
        <f>SUM(H39:H41)</f>
        <v>8659764.59</v>
      </c>
      <c r="I42" s="65">
        <f>SUM(I39:I41)</f>
        <v>1818550.5639</v>
      </c>
      <c r="J42" s="57" t="str">
        <f aca="true" t="shared" si="7" ref="J42">IF(CelkemObjekty=0,"",F42/CelkemObjekty*100)</f>
        <v/>
      </c>
    </row>
    <row r="43" ht="9" customHeight="1" hidden="1"/>
    <row r="44" ht="6" customHeight="1" hidden="1"/>
    <row r="45" ht="3" customHeight="1" hidden="1"/>
    <row r="46" ht="6.75" customHeight="1" hidden="1"/>
    <row r="47" spans="2:10" ht="20.25" customHeight="1" hidden="1">
      <c r="B47" s="3" t="s">
        <v>23</v>
      </c>
      <c r="C47" s="30"/>
      <c r="D47" s="30"/>
      <c r="E47" s="30"/>
      <c r="F47" s="30"/>
      <c r="G47" s="30"/>
      <c r="H47" s="30"/>
      <c r="I47" s="30"/>
      <c r="J47" s="30"/>
    </row>
    <row r="48" ht="9" customHeight="1" hidden="1"/>
    <row r="49" spans="2:10" ht="12.75" hidden="1">
      <c r="B49" s="32" t="s">
        <v>24</v>
      </c>
      <c r="C49" s="33"/>
      <c r="D49" s="33"/>
      <c r="E49" s="35" t="s">
        <v>12</v>
      </c>
      <c r="F49" s="35" t="s">
        <v>25</v>
      </c>
      <c r="G49" s="36" t="s">
        <v>26</v>
      </c>
      <c r="H49" s="35" t="s">
        <v>27</v>
      </c>
      <c r="I49" s="36" t="s">
        <v>28</v>
      </c>
      <c r="J49" s="66" t="s">
        <v>29</v>
      </c>
    </row>
    <row r="50" spans="2:10" ht="12.75" hidden="1">
      <c r="B50" s="37" t="s">
        <v>874</v>
      </c>
      <c r="C50" s="38" t="s">
        <v>875</v>
      </c>
      <c r="D50" s="39"/>
      <c r="E50" s="67">
        <f aca="true" t="shared" si="8" ref="E50:E83">IF(SUM(SoucetDilu)=0,"",SUM(F50:J50)/SUM(SoucetDilu)*100)</f>
        <v>3.360368483254171</v>
      </c>
      <c r="F50" s="43">
        <v>291000</v>
      </c>
      <c r="G50" s="42">
        <v>0</v>
      </c>
      <c r="H50" s="43">
        <v>0</v>
      </c>
      <c r="I50" s="42">
        <v>0</v>
      </c>
      <c r="J50" s="43">
        <v>0</v>
      </c>
    </row>
    <row r="51" spans="2:10" ht="12.75" hidden="1">
      <c r="B51" s="45" t="s">
        <v>99</v>
      </c>
      <c r="C51" s="46" t="s">
        <v>100</v>
      </c>
      <c r="D51" s="47"/>
      <c r="E51" s="68">
        <f t="shared" si="8"/>
        <v>0.9160684189191692</v>
      </c>
      <c r="F51" s="51">
        <v>79329.36855999999</v>
      </c>
      <c r="G51" s="50">
        <v>0</v>
      </c>
      <c r="H51" s="51">
        <v>0</v>
      </c>
      <c r="I51" s="50">
        <v>0</v>
      </c>
      <c r="J51" s="51">
        <v>0</v>
      </c>
    </row>
    <row r="52" spans="2:10" ht="12.75" hidden="1">
      <c r="B52" s="45" t="s">
        <v>158</v>
      </c>
      <c r="C52" s="46" t="s">
        <v>159</v>
      </c>
      <c r="D52" s="47"/>
      <c r="E52" s="68">
        <f t="shared" si="8"/>
        <v>0.3831226345233209</v>
      </c>
      <c r="F52" s="51">
        <v>33177.51824</v>
      </c>
      <c r="G52" s="50">
        <v>0</v>
      </c>
      <c r="H52" s="51">
        <v>0</v>
      </c>
      <c r="I52" s="50">
        <v>0</v>
      </c>
      <c r="J52" s="51">
        <v>0</v>
      </c>
    </row>
    <row r="53" spans="2:10" ht="12.75" hidden="1">
      <c r="B53" s="45" t="s">
        <v>193</v>
      </c>
      <c r="C53" s="46" t="s">
        <v>194</v>
      </c>
      <c r="D53" s="47"/>
      <c r="E53" s="68">
        <f t="shared" si="8"/>
        <v>14.639802119929552</v>
      </c>
      <c r="F53" s="51">
        <v>1267772.4</v>
      </c>
      <c r="G53" s="50">
        <v>0</v>
      </c>
      <c r="H53" s="51">
        <v>0</v>
      </c>
      <c r="I53" s="50">
        <v>0</v>
      </c>
      <c r="J53" s="51">
        <v>0</v>
      </c>
    </row>
    <row r="54" spans="2:10" ht="12.75" hidden="1">
      <c r="B54" s="45" t="s">
        <v>209</v>
      </c>
      <c r="C54" s="46" t="s">
        <v>210</v>
      </c>
      <c r="D54" s="47"/>
      <c r="E54" s="68">
        <f t="shared" si="8"/>
        <v>0.7927551484572346</v>
      </c>
      <c r="F54" s="51">
        <v>68650.72963</v>
      </c>
      <c r="G54" s="50">
        <v>0</v>
      </c>
      <c r="H54" s="51">
        <v>0</v>
      </c>
      <c r="I54" s="50">
        <v>0</v>
      </c>
      <c r="J54" s="51">
        <v>0</v>
      </c>
    </row>
    <row r="55" spans="2:10" ht="12.75" hidden="1">
      <c r="B55" s="45" t="s">
        <v>238</v>
      </c>
      <c r="C55" s="46" t="s">
        <v>239</v>
      </c>
      <c r="D55" s="47"/>
      <c r="E55" s="68">
        <f t="shared" si="8"/>
        <v>1.1545760511509104</v>
      </c>
      <c r="F55" s="51">
        <v>99983.56803999998</v>
      </c>
      <c r="G55" s="50">
        <v>0</v>
      </c>
      <c r="H55" s="51">
        <v>0</v>
      </c>
      <c r="I55" s="50">
        <v>0</v>
      </c>
      <c r="J55" s="51">
        <v>0</v>
      </c>
    </row>
    <row r="56" spans="2:10" ht="12.75" hidden="1">
      <c r="B56" s="45" t="s">
        <v>261</v>
      </c>
      <c r="C56" s="46" t="s">
        <v>262</v>
      </c>
      <c r="D56" s="47"/>
      <c r="E56" s="68">
        <f t="shared" si="8"/>
        <v>12.679510438389594</v>
      </c>
      <c r="F56" s="51">
        <v>1098015.755105</v>
      </c>
      <c r="G56" s="50">
        <v>0</v>
      </c>
      <c r="H56" s="51">
        <v>0</v>
      </c>
      <c r="I56" s="50">
        <v>0</v>
      </c>
      <c r="J56" s="51">
        <v>0</v>
      </c>
    </row>
    <row r="57" spans="2:10" ht="12.75" hidden="1">
      <c r="B57" s="45" t="s">
        <v>346</v>
      </c>
      <c r="C57" s="46" t="s">
        <v>347</v>
      </c>
      <c r="D57" s="47"/>
      <c r="E57" s="68">
        <f t="shared" si="8"/>
        <v>0.12125040918958348</v>
      </c>
      <c r="F57" s="51">
        <v>10500</v>
      </c>
      <c r="G57" s="50">
        <v>0</v>
      </c>
      <c r="H57" s="51">
        <v>0</v>
      </c>
      <c r="I57" s="50">
        <v>0</v>
      </c>
      <c r="J57" s="51">
        <v>0</v>
      </c>
    </row>
    <row r="58" spans="2:10" ht="12.75" hidden="1">
      <c r="B58" s="45" t="s">
        <v>355</v>
      </c>
      <c r="C58" s="46" t="s">
        <v>356</v>
      </c>
      <c r="D58" s="47"/>
      <c r="E58" s="68">
        <f t="shared" si="8"/>
        <v>0.17147343725107872</v>
      </c>
      <c r="F58" s="51">
        <v>14849.196</v>
      </c>
      <c r="G58" s="50">
        <v>0</v>
      </c>
      <c r="H58" s="51">
        <v>0</v>
      </c>
      <c r="I58" s="50">
        <v>0</v>
      </c>
      <c r="J58" s="51">
        <v>0</v>
      </c>
    </row>
    <row r="59" spans="2:10" ht="12.75" hidden="1">
      <c r="B59" s="45" t="s">
        <v>368</v>
      </c>
      <c r="C59" s="46" t="s">
        <v>369</v>
      </c>
      <c r="D59" s="47"/>
      <c r="E59" s="68">
        <f t="shared" si="8"/>
        <v>0.3446851781065893</v>
      </c>
      <c r="F59" s="51">
        <v>29848.924999999996</v>
      </c>
      <c r="G59" s="50">
        <v>0</v>
      </c>
      <c r="H59" s="51">
        <v>0</v>
      </c>
      <c r="I59" s="50">
        <v>0</v>
      </c>
      <c r="J59" s="51">
        <v>0</v>
      </c>
    </row>
    <row r="60" spans="2:10" ht="12.75" hidden="1">
      <c r="B60" s="45" t="s">
        <v>508</v>
      </c>
      <c r="C60" s="46" t="s">
        <v>509</v>
      </c>
      <c r="D60" s="47"/>
      <c r="E60" s="68">
        <f t="shared" si="8"/>
        <v>0.6126562742551459</v>
      </c>
      <c r="F60" s="51">
        <v>0</v>
      </c>
      <c r="G60" s="50">
        <v>53054.5910952</v>
      </c>
      <c r="H60" s="51">
        <v>0</v>
      </c>
      <c r="I60" s="50">
        <v>0</v>
      </c>
      <c r="J60" s="51">
        <v>0</v>
      </c>
    </row>
    <row r="61" spans="2:10" ht="12.75" hidden="1">
      <c r="B61" s="45" t="s">
        <v>523</v>
      </c>
      <c r="C61" s="46" t="s">
        <v>524</v>
      </c>
      <c r="D61" s="47"/>
      <c r="E61" s="68">
        <f t="shared" si="8"/>
        <v>16.800555358699576</v>
      </c>
      <c r="F61" s="51">
        <v>0</v>
      </c>
      <c r="G61" s="50">
        <v>1454888.543844192</v>
      </c>
      <c r="H61" s="51">
        <v>0</v>
      </c>
      <c r="I61" s="50">
        <v>0</v>
      </c>
      <c r="J61" s="51">
        <v>0</v>
      </c>
    </row>
    <row r="62" spans="2:10" ht="12.75" hidden="1">
      <c r="B62" s="45" t="s">
        <v>596</v>
      </c>
      <c r="C62" s="46" t="s">
        <v>597</v>
      </c>
      <c r="D62" s="47"/>
      <c r="E62" s="68">
        <f t="shared" si="8"/>
        <v>8.351117968194302</v>
      </c>
      <c r="F62" s="51">
        <v>0</v>
      </c>
      <c r="G62" s="50">
        <v>723187.156663</v>
      </c>
      <c r="H62" s="51">
        <v>0</v>
      </c>
      <c r="I62" s="50">
        <v>0</v>
      </c>
      <c r="J62" s="51">
        <v>0</v>
      </c>
    </row>
    <row r="63" spans="2:10" ht="12.75" hidden="1">
      <c r="B63" s="45" t="s">
        <v>625</v>
      </c>
      <c r="C63" s="46" t="s">
        <v>626</v>
      </c>
      <c r="D63" s="47"/>
      <c r="E63" s="68">
        <f t="shared" si="8"/>
        <v>3.5959055297166103</v>
      </c>
      <c r="F63" s="51">
        <v>0</v>
      </c>
      <c r="G63" s="50">
        <v>311396.95374544006</v>
      </c>
      <c r="H63" s="51">
        <v>0</v>
      </c>
      <c r="I63" s="50">
        <v>0</v>
      </c>
      <c r="J63" s="51">
        <v>0</v>
      </c>
    </row>
    <row r="64" spans="2:10" ht="12.75" hidden="1">
      <c r="B64" s="45" t="s">
        <v>675</v>
      </c>
      <c r="C64" s="46" t="s">
        <v>676</v>
      </c>
      <c r="D64" s="47"/>
      <c r="E64" s="68">
        <f t="shared" si="8"/>
        <v>2.396955936396188</v>
      </c>
      <c r="F64" s="51">
        <v>0</v>
      </c>
      <c r="G64" s="50">
        <v>207570.7414134</v>
      </c>
      <c r="H64" s="51">
        <v>0</v>
      </c>
      <c r="I64" s="50">
        <v>0</v>
      </c>
      <c r="J64" s="51">
        <v>0</v>
      </c>
    </row>
    <row r="65" spans="2:10" ht="12.75" hidden="1">
      <c r="B65" s="45" t="s">
        <v>730</v>
      </c>
      <c r="C65" s="46" t="s">
        <v>731</v>
      </c>
      <c r="D65" s="47"/>
      <c r="E65" s="68">
        <f t="shared" si="8"/>
        <v>1.116089445342693</v>
      </c>
      <c r="F65" s="51">
        <v>0</v>
      </c>
      <c r="G65" s="50">
        <v>96650.71857839999</v>
      </c>
      <c r="H65" s="51">
        <v>0</v>
      </c>
      <c r="I65" s="50">
        <v>0</v>
      </c>
      <c r="J65" s="51">
        <v>0</v>
      </c>
    </row>
    <row r="66" spans="2:10" ht="12.75" hidden="1">
      <c r="B66" s="45" t="s">
        <v>742</v>
      </c>
      <c r="C66" s="46" t="s">
        <v>743</v>
      </c>
      <c r="D66" s="47"/>
      <c r="E66" s="68">
        <f t="shared" si="8"/>
        <v>0.28301430998294663</v>
      </c>
      <c r="F66" s="51">
        <v>0</v>
      </c>
      <c r="G66" s="50">
        <v>24508.373</v>
      </c>
      <c r="H66" s="51">
        <v>0</v>
      </c>
      <c r="I66" s="50">
        <v>0</v>
      </c>
      <c r="J66" s="51">
        <v>0</v>
      </c>
    </row>
    <row r="67" spans="2:10" ht="12.75" hidden="1">
      <c r="B67" s="45" t="s">
        <v>760</v>
      </c>
      <c r="C67" s="46" t="s">
        <v>761</v>
      </c>
      <c r="D67" s="47"/>
      <c r="E67" s="68">
        <f t="shared" si="8"/>
        <v>14.754968299062584</v>
      </c>
      <c r="F67" s="51">
        <v>0</v>
      </c>
      <c r="G67" s="50">
        <v>1277745.52</v>
      </c>
      <c r="H67" s="51">
        <v>0</v>
      </c>
      <c r="I67" s="50">
        <v>0</v>
      </c>
      <c r="J67" s="51">
        <v>0</v>
      </c>
    </row>
    <row r="68" spans="2:10" ht="12.75" hidden="1">
      <c r="B68" s="45" t="s">
        <v>793</v>
      </c>
      <c r="C68" s="46" t="s">
        <v>794</v>
      </c>
      <c r="D68" s="47"/>
      <c r="E68" s="68">
        <f t="shared" si="8"/>
        <v>0.0022479022146750724</v>
      </c>
      <c r="F68" s="51">
        <v>0</v>
      </c>
      <c r="G68" s="50">
        <v>194.66304000000002</v>
      </c>
      <c r="H68" s="51">
        <v>0</v>
      </c>
      <c r="I68" s="50">
        <v>0</v>
      </c>
      <c r="J68" s="51">
        <v>0</v>
      </c>
    </row>
    <row r="69" spans="2:10" ht="12.75" hidden="1">
      <c r="B69" s="45" t="s">
        <v>799</v>
      </c>
      <c r="C69" s="46" t="s">
        <v>800</v>
      </c>
      <c r="D69" s="47"/>
      <c r="E69" s="68">
        <f t="shared" si="8"/>
        <v>0.8262459430385621</v>
      </c>
      <c r="F69" s="51">
        <v>0</v>
      </c>
      <c r="G69" s="50">
        <v>71550.95360000001</v>
      </c>
      <c r="H69" s="51">
        <v>0</v>
      </c>
      <c r="I69" s="50">
        <v>0</v>
      </c>
      <c r="J69" s="51">
        <v>0</v>
      </c>
    </row>
    <row r="70" spans="2:10" ht="12.75" hidden="1">
      <c r="B70" s="45" t="s">
        <v>373</v>
      </c>
      <c r="C70" s="46" t="s">
        <v>374</v>
      </c>
      <c r="D70" s="47"/>
      <c r="E70" s="68">
        <f t="shared" si="8"/>
        <v>0.13677046156585018</v>
      </c>
      <c r="F70" s="51">
        <v>11844</v>
      </c>
      <c r="G70" s="50">
        <v>0</v>
      </c>
      <c r="H70" s="51">
        <v>0</v>
      </c>
      <c r="I70" s="50">
        <v>0</v>
      </c>
      <c r="J70" s="51">
        <v>0</v>
      </c>
    </row>
    <row r="71" spans="2:10" ht="12.75" hidden="1">
      <c r="B71" s="45" t="s">
        <v>379</v>
      </c>
      <c r="C71" s="46" t="s">
        <v>380</v>
      </c>
      <c r="D71" s="47"/>
      <c r="E71" s="68">
        <f t="shared" si="8"/>
        <v>0.007471334737681954</v>
      </c>
      <c r="F71" s="51">
        <v>647</v>
      </c>
      <c r="G71" s="50">
        <v>0</v>
      </c>
      <c r="H71" s="51">
        <v>0</v>
      </c>
      <c r="I71" s="50">
        <v>0</v>
      </c>
      <c r="J71" s="51">
        <v>0</v>
      </c>
    </row>
    <row r="72" spans="2:10" ht="12.75" hidden="1">
      <c r="B72" s="45" t="s">
        <v>388</v>
      </c>
      <c r="C72" s="46" t="s">
        <v>389</v>
      </c>
      <c r="D72" s="47"/>
      <c r="E72" s="68">
        <f t="shared" si="8"/>
        <v>0.22350030187625833</v>
      </c>
      <c r="F72" s="51">
        <v>19354.6</v>
      </c>
      <c r="G72" s="50">
        <v>0</v>
      </c>
      <c r="H72" s="51">
        <v>0</v>
      </c>
      <c r="I72" s="50">
        <v>0</v>
      </c>
      <c r="J72" s="51">
        <v>0</v>
      </c>
    </row>
    <row r="73" spans="2:10" ht="12.75" hidden="1">
      <c r="B73" s="45" t="s">
        <v>397</v>
      </c>
      <c r="C73" s="46" t="s">
        <v>398</v>
      </c>
      <c r="D73" s="47"/>
      <c r="E73" s="68">
        <f t="shared" si="8"/>
        <v>3.2812236066363423</v>
      </c>
      <c r="F73" s="51">
        <v>284146.24</v>
      </c>
      <c r="G73" s="50">
        <v>0</v>
      </c>
      <c r="H73" s="51">
        <v>0</v>
      </c>
      <c r="I73" s="50">
        <v>0</v>
      </c>
      <c r="J73" s="51">
        <v>0</v>
      </c>
    </row>
    <row r="74" spans="2:10" ht="12.75" hidden="1">
      <c r="B74" s="45" t="s">
        <v>435</v>
      </c>
      <c r="C74" s="46" t="s">
        <v>436</v>
      </c>
      <c r="D74" s="47"/>
      <c r="E74" s="68">
        <f t="shared" si="8"/>
        <v>1.4889319295320491</v>
      </c>
      <c r="F74" s="51">
        <v>127450</v>
      </c>
      <c r="G74" s="50">
        <v>0</v>
      </c>
      <c r="H74" s="51">
        <v>0</v>
      </c>
      <c r="I74" s="50">
        <v>0</v>
      </c>
      <c r="J74" s="51">
        <v>1488</v>
      </c>
    </row>
    <row r="75" spans="2:10" ht="12.75" hidden="1">
      <c r="B75" s="45" t="s">
        <v>456</v>
      </c>
      <c r="C75" s="46" t="s">
        <v>457</v>
      </c>
      <c r="D75" s="47"/>
      <c r="E75" s="68">
        <f t="shared" si="8"/>
        <v>1.2385884331798678</v>
      </c>
      <c r="F75" s="51">
        <v>107258.84255000002</v>
      </c>
      <c r="G75" s="50">
        <v>0</v>
      </c>
      <c r="H75" s="51">
        <v>0</v>
      </c>
      <c r="I75" s="50">
        <v>0</v>
      </c>
      <c r="J75" s="51">
        <v>0</v>
      </c>
    </row>
    <row r="76" spans="2:10" ht="12.75" hidden="1">
      <c r="B76" s="45" t="s">
        <v>482</v>
      </c>
      <c r="C76" s="46" t="s">
        <v>483</v>
      </c>
      <c r="D76" s="47"/>
      <c r="E76" s="68">
        <f t="shared" si="8"/>
        <v>0.8690964727673518</v>
      </c>
      <c r="F76" s="51">
        <v>75261.7086</v>
      </c>
      <c r="G76" s="50">
        <v>0</v>
      </c>
      <c r="H76" s="51">
        <v>0</v>
      </c>
      <c r="I76" s="50">
        <v>0</v>
      </c>
      <c r="J76" s="51">
        <v>0</v>
      </c>
    </row>
    <row r="77" spans="2:10" ht="12.75" hidden="1">
      <c r="B77" s="45" t="s">
        <v>503</v>
      </c>
      <c r="C77" s="46" t="s">
        <v>504</v>
      </c>
      <c r="D77" s="47"/>
      <c r="E77" s="68">
        <f t="shared" si="8"/>
        <v>1.0796356812669998</v>
      </c>
      <c r="F77" s="51">
        <v>93493.90842532</v>
      </c>
      <c r="G77" s="50">
        <v>0</v>
      </c>
      <c r="H77" s="51">
        <v>0</v>
      </c>
      <c r="I77" s="50">
        <v>0</v>
      </c>
      <c r="J77" s="51">
        <v>0</v>
      </c>
    </row>
    <row r="78" spans="2:10" ht="12.75" hidden="1">
      <c r="B78" s="45" t="s">
        <v>847</v>
      </c>
      <c r="C78" s="46" t="s">
        <v>848</v>
      </c>
      <c r="D78" s="47"/>
      <c r="E78" s="68">
        <f t="shared" si="8"/>
        <v>2.0539520772877076</v>
      </c>
      <c r="F78" s="51">
        <v>177867.41468063998</v>
      </c>
      <c r="G78" s="50">
        <v>0</v>
      </c>
      <c r="H78" s="51">
        <v>0</v>
      </c>
      <c r="I78" s="50">
        <v>0</v>
      </c>
      <c r="J78" s="51">
        <v>0</v>
      </c>
    </row>
    <row r="79" spans="2:10" ht="12.75" hidden="1">
      <c r="B79" s="45" t="s">
        <v>810</v>
      </c>
      <c r="C79" s="46" t="s">
        <v>811</v>
      </c>
      <c r="D79" s="47"/>
      <c r="E79" s="68">
        <f t="shared" si="8"/>
        <v>5.45393578661161</v>
      </c>
      <c r="F79" s="51">
        <v>0</v>
      </c>
      <c r="G79" s="50">
        <v>0</v>
      </c>
      <c r="H79" s="51">
        <v>0</v>
      </c>
      <c r="I79" s="50">
        <v>472298</v>
      </c>
      <c r="J79" s="51">
        <v>0</v>
      </c>
    </row>
    <row r="80" spans="2:10" ht="12.75" hidden="1">
      <c r="B80" s="45" t="s">
        <v>824</v>
      </c>
      <c r="C80" s="46" t="s">
        <v>825</v>
      </c>
      <c r="D80" s="47"/>
      <c r="E80" s="68">
        <f t="shared" si="8"/>
        <v>0.04041680306319449</v>
      </c>
      <c r="F80" s="51">
        <v>0</v>
      </c>
      <c r="G80" s="50">
        <v>0</v>
      </c>
      <c r="H80" s="51">
        <v>0</v>
      </c>
      <c r="I80" s="50">
        <v>3500</v>
      </c>
      <c r="J80" s="51">
        <v>0</v>
      </c>
    </row>
    <row r="81" spans="2:10" ht="12.75" hidden="1">
      <c r="B81" s="45" t="s">
        <v>830</v>
      </c>
      <c r="C81" s="46" t="s">
        <v>831</v>
      </c>
      <c r="D81" s="47"/>
      <c r="E81" s="68">
        <f t="shared" si="8"/>
        <v>0.27968427719730593</v>
      </c>
      <c r="F81" s="51">
        <v>0</v>
      </c>
      <c r="G81" s="50">
        <v>0</v>
      </c>
      <c r="H81" s="51">
        <v>0</v>
      </c>
      <c r="I81" s="50">
        <v>15000</v>
      </c>
      <c r="J81" s="51">
        <v>9220</v>
      </c>
    </row>
    <row r="82" spans="2:10" ht="12.75" hidden="1">
      <c r="B82" s="45" t="s">
        <v>840</v>
      </c>
      <c r="C82" s="46" t="s">
        <v>841</v>
      </c>
      <c r="D82" s="47"/>
      <c r="E82" s="68">
        <f t="shared" si="8"/>
        <v>0.5434235482032806</v>
      </c>
      <c r="F82" s="51">
        <v>0</v>
      </c>
      <c r="G82" s="50">
        <v>0</v>
      </c>
      <c r="H82" s="51">
        <v>0</v>
      </c>
      <c r="I82" s="50">
        <v>47059.2</v>
      </c>
      <c r="J82" s="51">
        <v>0</v>
      </c>
    </row>
    <row r="83" spans="2:10" ht="12.75" hidden="1">
      <c r="B83" s="52" t="s">
        <v>19</v>
      </c>
      <c r="C83" s="53"/>
      <c r="D83" s="54"/>
      <c r="E83" s="69">
        <f t="shared" si="8"/>
        <v>100</v>
      </c>
      <c r="F83" s="56">
        <f>SUM(F50:F82)</f>
        <v>3890451.17483096</v>
      </c>
      <c r="G83" s="65">
        <f>SUM(G50:G82)</f>
        <v>4220748.214979633</v>
      </c>
      <c r="H83" s="56">
        <f>SUM(H50:H82)</f>
        <v>0</v>
      </c>
      <c r="I83" s="65">
        <f>SUM(I50:I82)</f>
        <v>537857.2</v>
      </c>
      <c r="J83" s="56">
        <f>SUM(J50:J82)</f>
        <v>10708</v>
      </c>
    </row>
    <row r="84" ht="12.75" hidden="1"/>
    <row r="85" ht="2.25" customHeight="1" hidden="1"/>
    <row r="86" ht="1.5" customHeight="1" hidden="1"/>
    <row r="87" ht="0.75" customHeight="1" hidden="1"/>
    <row r="88" ht="0.75" customHeight="1" hidden="1"/>
    <row r="89" ht="0.75" customHeight="1" hidden="1"/>
    <row r="90" spans="2:10" ht="18" hidden="1">
      <c r="B90" s="3" t="s">
        <v>30</v>
      </c>
      <c r="C90" s="30"/>
      <c r="D90" s="30"/>
      <c r="E90" s="30"/>
      <c r="F90" s="30"/>
      <c r="G90" s="30"/>
      <c r="H90" s="30"/>
      <c r="I90" s="30"/>
      <c r="J90" s="30"/>
    </row>
    <row r="91" ht="12.75" hidden="1"/>
    <row r="92" spans="2:10" ht="12.75" hidden="1">
      <c r="B92" s="32" t="s">
        <v>31</v>
      </c>
      <c r="C92" s="33"/>
      <c r="D92" s="33"/>
      <c r="E92" s="70"/>
      <c r="F92" s="71"/>
      <c r="G92" s="36"/>
      <c r="H92" s="35" t="s">
        <v>17</v>
      </c>
      <c r="I92" s="1"/>
      <c r="J92" s="1"/>
    </row>
    <row r="93" spans="2:10" ht="12.75" hidden="1">
      <c r="B93" s="52" t="s">
        <v>19</v>
      </c>
      <c r="C93" s="53"/>
      <c r="D93" s="54"/>
      <c r="E93" s="72"/>
      <c r="F93" s="73"/>
      <c r="G93" s="65"/>
      <c r="H93" s="56">
        <v>0</v>
      </c>
      <c r="I93" s="1"/>
      <c r="J93" s="1"/>
    </row>
    <row r="94" spans="9:10" ht="12.75" hidden="1">
      <c r="I94" s="1"/>
      <c r="J94" s="1"/>
    </row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2.75" hidden="1"/>
    <row r="184" ht="12.75" hidden="1"/>
    <row r="185" ht="12.75" hidden="1"/>
  </sheetData>
  <sheetProtection algorithmName="SHA-512" hashValue="wXcKtbs4HNP8D3riztmsdKOvV9Vfam3ZfEEOgesoaKPce2atjJqLN2aCEEd/552BOKOaEKlxqVgXFbNRXFiM9Q==" saltValue="oLpReTvrUGoig6gde7Yw1g==" spinCount="100000" sheet="1" objects="1" scenarios="1"/>
  <mergeCells count="5">
    <mergeCell ref="I19:J19"/>
    <mergeCell ref="I20:J20"/>
    <mergeCell ref="I21:J21"/>
    <mergeCell ref="I22:J22"/>
    <mergeCell ref="I23:J23"/>
  </mergeCells>
  <printOptions/>
  <pageMargins left="0.3937007874015748" right="0.1968503937007874" top="0.3937007874015748" bottom="0.3937007874015748" header="0" footer="0.1968503937007874"/>
  <pageSetup fitToHeight="9999" fitToWidth="1" horizontalDpi="300" verticalDpi="300" orientation="portrait" paperSize="9" scale="99" r:id="rId1"/>
  <headerFooter alignWithMargins="0">
    <oddFooter>&amp;L&amp;9Zpracováno programem &amp;"Arial CE,Tučné"BUILDpower,  © RTS, a.s.&amp;R&amp;9Stránka &amp;P z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51"/>
  <sheetViews>
    <sheetView workbookViewId="0" topLeftCell="A34"/>
  </sheetViews>
  <sheetFormatPr defaultColWidth="9.00390625" defaultRowHeight="12.75"/>
  <cols>
    <col min="1" max="1" width="2.00390625" style="1" customWidth="1"/>
    <col min="2" max="2" width="15.00390625" style="1" customWidth="1"/>
    <col min="3" max="3" width="15.875" style="1" customWidth="1"/>
    <col min="4" max="4" width="14.625" style="1" customWidth="1"/>
    <col min="5" max="5" width="13.625" style="1" customWidth="1"/>
    <col min="6" max="6" width="16.625" style="1" customWidth="1"/>
    <col min="7" max="7" width="15.25390625" style="1" customWidth="1"/>
    <col min="8" max="16384" width="9.125" style="1" customWidth="1"/>
  </cols>
  <sheetData>
    <row r="1" spans="1:7" ht="24.75" customHeight="1" thickBot="1">
      <c r="A1" s="74" t="s">
        <v>32</v>
      </c>
      <c r="B1" s="75"/>
      <c r="C1" s="75"/>
      <c r="D1" s="75"/>
      <c r="E1" s="75"/>
      <c r="F1" s="75"/>
      <c r="G1" s="75"/>
    </row>
    <row r="2" spans="1:7" ht="12.75" customHeight="1">
      <c r="A2" s="76" t="s">
        <v>33</v>
      </c>
      <c r="B2" s="77"/>
      <c r="C2" s="78" t="s">
        <v>99</v>
      </c>
      <c r="D2" s="78" t="s">
        <v>893</v>
      </c>
      <c r="E2" s="79"/>
      <c r="F2" s="80" t="s">
        <v>34</v>
      </c>
      <c r="G2" s="81"/>
    </row>
    <row r="3" spans="1:7" ht="3" customHeight="1" hidden="1">
      <c r="A3" s="82"/>
      <c r="B3" s="83"/>
      <c r="C3" s="84"/>
      <c r="D3" s="84"/>
      <c r="E3" s="85"/>
      <c r="F3" s="86"/>
      <c r="G3" s="87"/>
    </row>
    <row r="4" spans="1:7" ht="12" customHeight="1">
      <c r="A4" s="88" t="s">
        <v>35</v>
      </c>
      <c r="B4" s="83"/>
      <c r="C4" s="84"/>
      <c r="D4" s="84"/>
      <c r="E4" s="85"/>
      <c r="F4" s="86" t="s">
        <v>36</v>
      </c>
      <c r="G4" s="89"/>
    </row>
    <row r="5" spans="1:7" ht="12.95" customHeight="1">
      <c r="A5" s="90" t="s">
        <v>892</v>
      </c>
      <c r="B5" s="91"/>
      <c r="C5" s="92" t="s">
        <v>893</v>
      </c>
      <c r="D5" s="93"/>
      <c r="E5" s="91"/>
      <c r="F5" s="86" t="s">
        <v>37</v>
      </c>
      <c r="G5" s="87"/>
    </row>
    <row r="6" spans="1:15" ht="12.95" customHeight="1">
      <c r="A6" s="88" t="s">
        <v>38</v>
      </c>
      <c r="B6" s="83"/>
      <c r="C6" s="84"/>
      <c r="D6" s="84"/>
      <c r="E6" s="85"/>
      <c r="F6" s="94" t="s">
        <v>39</v>
      </c>
      <c r="G6" s="95">
        <v>0</v>
      </c>
      <c r="O6" s="96"/>
    </row>
    <row r="7" spans="1:7" ht="12.95" customHeight="1">
      <c r="A7" s="97" t="s">
        <v>103</v>
      </c>
      <c r="B7" s="98"/>
      <c r="C7" s="99" t="s">
        <v>104</v>
      </c>
      <c r="D7" s="100"/>
      <c r="E7" s="100"/>
      <c r="F7" s="101" t="s">
        <v>40</v>
      </c>
      <c r="G7" s="95">
        <f>IF(G6=0,,ROUND((F30+F32)/G6,1))</f>
        <v>0</v>
      </c>
    </row>
    <row r="8" spans="1:9" ht="12.75">
      <c r="A8" s="102" t="s">
        <v>41</v>
      </c>
      <c r="B8" s="86"/>
      <c r="C8" s="386" t="s">
        <v>869</v>
      </c>
      <c r="D8" s="386"/>
      <c r="E8" s="387"/>
      <c r="F8" s="103" t="s">
        <v>42</v>
      </c>
      <c r="G8" s="104"/>
      <c r="H8" s="105"/>
      <c r="I8" s="106"/>
    </row>
    <row r="9" spans="1:8" ht="12.75">
      <c r="A9" s="102" t="s">
        <v>43</v>
      </c>
      <c r="B9" s="86"/>
      <c r="C9" s="386"/>
      <c r="D9" s="386"/>
      <c r="E9" s="387"/>
      <c r="F9" s="86"/>
      <c r="G9" s="107"/>
      <c r="H9" s="108"/>
    </row>
    <row r="10" spans="1:8" ht="12.75">
      <c r="A10" s="102" t="s">
        <v>44</v>
      </c>
      <c r="B10" s="86"/>
      <c r="C10" s="386" t="s">
        <v>868</v>
      </c>
      <c r="D10" s="386"/>
      <c r="E10" s="386"/>
      <c r="F10" s="109"/>
      <c r="G10" s="110"/>
      <c r="H10" s="111"/>
    </row>
    <row r="11" spans="1:57" ht="13.5" customHeight="1">
      <c r="A11" s="102" t="s">
        <v>45</v>
      </c>
      <c r="B11" s="86"/>
      <c r="C11" s="386"/>
      <c r="D11" s="386"/>
      <c r="E11" s="386"/>
      <c r="F11" s="112" t="s">
        <v>46</v>
      </c>
      <c r="G11" s="113"/>
      <c r="H11" s="108"/>
      <c r="BA11" s="114"/>
      <c r="BB11" s="114"/>
      <c r="BC11" s="114"/>
      <c r="BD11" s="114"/>
      <c r="BE11" s="114"/>
    </row>
    <row r="12" spans="1:8" ht="12.75" customHeight="1">
      <c r="A12" s="115" t="s">
        <v>47</v>
      </c>
      <c r="B12" s="83"/>
      <c r="C12" s="388"/>
      <c r="D12" s="388"/>
      <c r="E12" s="388"/>
      <c r="F12" s="116" t="s">
        <v>48</v>
      </c>
      <c r="G12" s="117"/>
      <c r="H12" s="108"/>
    </row>
    <row r="13" spans="1:8" ht="28.5" customHeight="1" thickBot="1">
      <c r="A13" s="118" t="s">
        <v>49</v>
      </c>
      <c r="B13" s="119"/>
      <c r="C13" s="119"/>
      <c r="D13" s="119"/>
      <c r="E13" s="120"/>
      <c r="F13" s="120"/>
      <c r="G13" s="121"/>
      <c r="H13" s="108"/>
    </row>
    <row r="14" spans="1:7" ht="17.25" customHeight="1" thickBot="1">
      <c r="A14" s="122" t="s">
        <v>50</v>
      </c>
      <c r="B14" s="123"/>
      <c r="C14" s="124"/>
      <c r="D14" s="125" t="s">
        <v>51</v>
      </c>
      <c r="E14" s="126"/>
      <c r="F14" s="126"/>
      <c r="G14" s="124"/>
    </row>
    <row r="15" spans="1:7" ht="15.95" customHeight="1">
      <c r="A15" s="127"/>
      <c r="B15" s="128" t="s">
        <v>52</v>
      </c>
      <c r="C15" s="129" t="e">
        <f>'SO 03 1 Rek'!E8</f>
        <v>#REF!</v>
      </c>
      <c r="D15" s="130">
        <f>'SO 03 1 Rek'!A16</f>
        <v>0</v>
      </c>
      <c r="E15" s="131"/>
      <c r="F15" s="132"/>
      <c r="G15" s="129">
        <f>'SO 03 1 Rek'!I16</f>
        <v>0</v>
      </c>
    </row>
    <row r="16" spans="1:7" ht="15.95" customHeight="1">
      <c r="A16" s="127" t="s">
        <v>53</v>
      </c>
      <c r="B16" s="128" t="s">
        <v>54</v>
      </c>
      <c r="C16" s="129">
        <f>'SO 03 1 Rek'!F8</f>
        <v>0</v>
      </c>
      <c r="D16" s="82"/>
      <c r="E16" s="133"/>
      <c r="F16" s="134"/>
      <c r="G16" s="129"/>
    </row>
    <row r="17" spans="1:7" ht="15.95" customHeight="1">
      <c r="A17" s="127" t="s">
        <v>55</v>
      </c>
      <c r="B17" s="128" t="s">
        <v>56</v>
      </c>
      <c r="C17" s="129">
        <f>'SO 03 1 Rek'!H8</f>
        <v>0</v>
      </c>
      <c r="D17" s="82"/>
      <c r="E17" s="133"/>
      <c r="F17" s="134"/>
      <c r="G17" s="129"/>
    </row>
    <row r="18" spans="1:7" ht="15.95" customHeight="1">
      <c r="A18" s="135" t="s">
        <v>57</v>
      </c>
      <c r="B18" s="136" t="s">
        <v>58</v>
      </c>
      <c r="C18" s="129">
        <f>'SO 03 1 Rek'!G8</f>
        <v>0</v>
      </c>
      <c r="D18" s="82"/>
      <c r="E18" s="133"/>
      <c r="F18" s="134"/>
      <c r="G18" s="129"/>
    </row>
    <row r="19" spans="1:7" ht="15.95" customHeight="1">
      <c r="A19" s="137" t="s">
        <v>59</v>
      </c>
      <c r="B19" s="128"/>
      <c r="C19" s="129" t="e">
        <f>SUM(C15:C18)</f>
        <v>#REF!</v>
      </c>
      <c r="D19" s="82"/>
      <c r="E19" s="133"/>
      <c r="F19" s="134"/>
      <c r="G19" s="129"/>
    </row>
    <row r="20" spans="1:7" ht="15.95" customHeight="1">
      <c r="A20" s="137"/>
      <c r="B20" s="128"/>
      <c r="C20" s="129"/>
      <c r="D20" s="82"/>
      <c r="E20" s="133"/>
      <c r="F20" s="134"/>
      <c r="G20" s="129"/>
    </row>
    <row r="21" spans="1:7" ht="15.95" customHeight="1">
      <c r="A21" s="137" t="s">
        <v>29</v>
      </c>
      <c r="B21" s="128"/>
      <c r="C21" s="129">
        <f>'SO 03 1 Rek'!I8</f>
        <v>0</v>
      </c>
      <c r="D21" s="82"/>
      <c r="E21" s="133"/>
      <c r="F21" s="134"/>
      <c r="G21" s="129"/>
    </row>
    <row r="22" spans="1:7" ht="15.95" customHeight="1">
      <c r="A22" s="138" t="s">
        <v>60</v>
      </c>
      <c r="B22" s="108"/>
      <c r="C22" s="129" t="e">
        <f>C19+C21</f>
        <v>#REF!</v>
      </c>
      <c r="D22" s="82" t="s">
        <v>61</v>
      </c>
      <c r="E22" s="133"/>
      <c r="F22" s="134"/>
      <c r="G22" s="129">
        <f>G23-SUM(G15:G21)</f>
        <v>0</v>
      </c>
    </row>
    <row r="23" spans="1:7" ht="15.95" customHeight="1" thickBot="1">
      <c r="A23" s="384" t="s">
        <v>62</v>
      </c>
      <c r="B23" s="385"/>
      <c r="C23" s="139" t="e">
        <f>C22+G23</f>
        <v>#REF!</v>
      </c>
      <c r="D23" s="140" t="s">
        <v>63</v>
      </c>
      <c r="E23" s="141"/>
      <c r="F23" s="142"/>
      <c r="G23" s="129">
        <f>'SO 03 1 Rek'!H14</f>
        <v>0</v>
      </c>
    </row>
    <row r="24" spans="1:7" ht="12.75">
      <c r="A24" s="143" t="s">
        <v>64</v>
      </c>
      <c r="B24" s="144"/>
      <c r="C24" s="145"/>
      <c r="D24" s="144" t="s">
        <v>65</v>
      </c>
      <c r="E24" s="144"/>
      <c r="F24" s="146" t="s">
        <v>66</v>
      </c>
      <c r="G24" s="147"/>
    </row>
    <row r="25" spans="1:7" ht="12.75">
      <c r="A25" s="138" t="s">
        <v>67</v>
      </c>
      <c r="B25" s="108"/>
      <c r="C25" s="148"/>
      <c r="D25" s="108" t="s">
        <v>67</v>
      </c>
      <c r="F25" s="149" t="s">
        <v>67</v>
      </c>
      <c r="G25" s="150"/>
    </row>
    <row r="26" spans="1:7" ht="37.5" customHeight="1">
      <c r="A26" s="138" t="s">
        <v>68</v>
      </c>
      <c r="B26" s="151"/>
      <c r="C26" s="148"/>
      <c r="D26" s="108" t="s">
        <v>68</v>
      </c>
      <c r="F26" s="149" t="s">
        <v>68</v>
      </c>
      <c r="G26" s="150"/>
    </row>
    <row r="27" spans="1:7" ht="12.75">
      <c r="A27" s="138"/>
      <c r="B27" s="152"/>
      <c r="C27" s="148"/>
      <c r="D27" s="108"/>
      <c r="F27" s="149"/>
      <c r="G27" s="150"/>
    </row>
    <row r="28" spans="1:7" ht="12.75">
      <c r="A28" s="138" t="s">
        <v>69</v>
      </c>
      <c r="B28" s="108"/>
      <c r="C28" s="148"/>
      <c r="D28" s="149" t="s">
        <v>70</v>
      </c>
      <c r="E28" s="148"/>
      <c r="F28" s="153" t="s">
        <v>70</v>
      </c>
      <c r="G28" s="150"/>
    </row>
    <row r="29" spans="1:7" ht="69" customHeight="1">
      <c r="A29" s="138"/>
      <c r="B29" s="108"/>
      <c r="C29" s="154"/>
      <c r="D29" s="155"/>
      <c r="E29" s="154"/>
      <c r="F29" s="108"/>
      <c r="G29" s="150"/>
    </row>
    <row r="30" spans="1:7" ht="12.75">
      <c r="A30" s="156" t="s">
        <v>11</v>
      </c>
      <c r="B30" s="157"/>
      <c r="C30" s="158">
        <v>21</v>
      </c>
      <c r="D30" s="157" t="s">
        <v>71</v>
      </c>
      <c r="E30" s="159"/>
      <c r="F30" s="379" t="e">
        <f>C23-F32</f>
        <v>#REF!</v>
      </c>
      <c r="G30" s="380"/>
    </row>
    <row r="31" spans="1:7" ht="12.75">
      <c r="A31" s="156" t="s">
        <v>72</v>
      </c>
      <c r="B31" s="157"/>
      <c r="C31" s="158">
        <f>C30</f>
        <v>21</v>
      </c>
      <c r="D31" s="157" t="s">
        <v>73</v>
      </c>
      <c r="E31" s="159"/>
      <c r="F31" s="379" t="e">
        <f>ROUND(PRODUCT(F30,C31/100),0)</f>
        <v>#REF!</v>
      </c>
      <c r="G31" s="380"/>
    </row>
    <row r="32" spans="1:7" ht="12.75">
      <c r="A32" s="156" t="s">
        <v>11</v>
      </c>
      <c r="B32" s="157"/>
      <c r="C32" s="158">
        <v>0</v>
      </c>
      <c r="D32" s="157" t="s">
        <v>73</v>
      </c>
      <c r="E32" s="159"/>
      <c r="F32" s="379">
        <v>0</v>
      </c>
      <c r="G32" s="380"/>
    </row>
    <row r="33" spans="1:7" ht="12.75">
      <c r="A33" s="156" t="s">
        <v>72</v>
      </c>
      <c r="B33" s="160"/>
      <c r="C33" s="161">
        <f>C32</f>
        <v>0</v>
      </c>
      <c r="D33" s="157" t="s">
        <v>73</v>
      </c>
      <c r="E33" s="134"/>
      <c r="F33" s="379">
        <f>ROUND(PRODUCT(F32,C33/100),0)</f>
        <v>0</v>
      </c>
      <c r="G33" s="380"/>
    </row>
    <row r="34" spans="1:7" s="165" customFormat="1" ht="19.5" customHeight="1" thickBot="1">
      <c r="A34" s="162" t="s">
        <v>74</v>
      </c>
      <c r="B34" s="163"/>
      <c r="C34" s="163"/>
      <c r="D34" s="163"/>
      <c r="E34" s="164"/>
      <c r="F34" s="381" t="e">
        <f>ROUND(SUM(F30:F33),0)</f>
        <v>#REF!</v>
      </c>
      <c r="G34" s="382"/>
    </row>
    <row r="36" spans="1:8" ht="12.75">
      <c r="A36" s="2" t="s">
        <v>75</v>
      </c>
      <c r="B36" s="2"/>
      <c r="C36" s="2"/>
      <c r="D36" s="2"/>
      <c r="E36" s="2"/>
      <c r="F36" s="2"/>
      <c r="G36" s="2"/>
      <c r="H36" s="1" t="s">
        <v>1</v>
      </c>
    </row>
    <row r="37" spans="1:8" ht="14.25" customHeight="1">
      <c r="A37" s="2"/>
      <c r="B37" s="383"/>
      <c r="C37" s="383"/>
      <c r="D37" s="383"/>
      <c r="E37" s="383"/>
      <c r="F37" s="383"/>
      <c r="G37" s="383"/>
      <c r="H37" s="1" t="s">
        <v>1</v>
      </c>
    </row>
    <row r="38" spans="1:8" ht="12.75" customHeight="1">
      <c r="A38" s="166"/>
      <c r="B38" s="383"/>
      <c r="C38" s="383"/>
      <c r="D38" s="383"/>
      <c r="E38" s="383"/>
      <c r="F38" s="383"/>
      <c r="G38" s="383"/>
      <c r="H38" s="1" t="s">
        <v>1</v>
      </c>
    </row>
    <row r="39" spans="1:8" ht="12.75">
      <c r="A39" s="166"/>
      <c r="B39" s="383"/>
      <c r="C39" s="383"/>
      <c r="D39" s="383"/>
      <c r="E39" s="383"/>
      <c r="F39" s="383"/>
      <c r="G39" s="383"/>
      <c r="H39" s="1" t="s">
        <v>1</v>
      </c>
    </row>
    <row r="40" spans="1:8" ht="12.75">
      <c r="A40" s="166"/>
      <c r="B40" s="383"/>
      <c r="C40" s="383"/>
      <c r="D40" s="383"/>
      <c r="E40" s="383"/>
      <c r="F40" s="383"/>
      <c r="G40" s="383"/>
      <c r="H40" s="1" t="s">
        <v>1</v>
      </c>
    </row>
    <row r="41" spans="1:8" ht="12.75">
      <c r="A41" s="166"/>
      <c r="B41" s="383"/>
      <c r="C41" s="383"/>
      <c r="D41" s="383"/>
      <c r="E41" s="383"/>
      <c r="F41" s="383"/>
      <c r="G41" s="383"/>
      <c r="H41" s="1" t="s">
        <v>1</v>
      </c>
    </row>
    <row r="42" spans="1:8" ht="12.75">
      <c r="A42" s="166"/>
      <c r="B42" s="383"/>
      <c r="C42" s="383"/>
      <c r="D42" s="383"/>
      <c r="E42" s="383"/>
      <c r="F42" s="383"/>
      <c r="G42" s="383"/>
      <c r="H42" s="1" t="s">
        <v>1</v>
      </c>
    </row>
    <row r="43" spans="1:8" ht="12.75">
      <c r="A43" s="166"/>
      <c r="B43" s="383"/>
      <c r="C43" s="383"/>
      <c r="D43" s="383"/>
      <c r="E43" s="383"/>
      <c r="F43" s="383"/>
      <c r="G43" s="383"/>
      <c r="H43" s="1" t="s">
        <v>1</v>
      </c>
    </row>
    <row r="44" spans="1:8" ht="12.75" customHeight="1">
      <c r="A44" s="166"/>
      <c r="B44" s="383"/>
      <c r="C44" s="383"/>
      <c r="D44" s="383"/>
      <c r="E44" s="383"/>
      <c r="F44" s="383"/>
      <c r="G44" s="383"/>
      <c r="H44" s="1" t="s">
        <v>1</v>
      </c>
    </row>
    <row r="45" spans="1:8" ht="12.75" customHeight="1">
      <c r="A45" s="166"/>
      <c r="B45" s="383"/>
      <c r="C45" s="383"/>
      <c r="D45" s="383"/>
      <c r="E45" s="383"/>
      <c r="F45" s="383"/>
      <c r="G45" s="383"/>
      <c r="H45" s="1" t="s">
        <v>1</v>
      </c>
    </row>
    <row r="46" spans="2:7" ht="12.75">
      <c r="B46" s="378"/>
      <c r="C46" s="378"/>
      <c r="D46" s="378"/>
      <c r="E46" s="378"/>
      <c r="F46" s="378"/>
      <c r="G46" s="378"/>
    </row>
    <row r="47" spans="2:7" ht="12.75">
      <c r="B47" s="378"/>
      <c r="C47" s="378"/>
      <c r="D47" s="378"/>
      <c r="E47" s="378"/>
      <c r="F47" s="378"/>
      <c r="G47" s="378"/>
    </row>
    <row r="48" spans="2:7" ht="12.75">
      <c r="B48" s="378"/>
      <c r="C48" s="378"/>
      <c r="D48" s="378"/>
      <c r="E48" s="378"/>
      <c r="F48" s="378"/>
      <c r="G48" s="378"/>
    </row>
    <row r="49" spans="2:7" ht="12.75">
      <c r="B49" s="378"/>
      <c r="C49" s="378"/>
      <c r="D49" s="378"/>
      <c r="E49" s="378"/>
      <c r="F49" s="378"/>
      <c r="G49" s="378"/>
    </row>
    <row r="50" spans="2:7" ht="12.75">
      <c r="B50" s="378"/>
      <c r="C50" s="378"/>
      <c r="D50" s="378"/>
      <c r="E50" s="378"/>
      <c r="F50" s="378"/>
      <c r="G50" s="378"/>
    </row>
    <row r="51" spans="2:7" ht="12.75">
      <c r="B51" s="378"/>
      <c r="C51" s="378"/>
      <c r="D51" s="378"/>
      <c r="E51" s="378"/>
      <c r="F51" s="378"/>
      <c r="G51" s="378"/>
    </row>
  </sheetData>
  <mergeCells count="18">
    <mergeCell ref="A23:B23"/>
    <mergeCell ref="C8:E8"/>
    <mergeCell ref="C9:E9"/>
    <mergeCell ref="C10:E10"/>
    <mergeCell ref="C11:E11"/>
    <mergeCell ref="C12:E12"/>
    <mergeCell ref="B51:G51"/>
    <mergeCell ref="F30:G30"/>
    <mergeCell ref="F31:G31"/>
    <mergeCell ref="F32:G32"/>
    <mergeCell ref="F33:G33"/>
    <mergeCell ref="F34:G34"/>
    <mergeCell ref="B37:G45"/>
    <mergeCell ref="B46:G46"/>
    <mergeCell ref="B47:G47"/>
    <mergeCell ref="B48:G48"/>
    <mergeCell ref="B49:G49"/>
    <mergeCell ref="B50:G50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65"/>
  <sheetViews>
    <sheetView workbookViewId="0" topLeftCell="A1">
      <selection activeCell="A1" sqref="A1:B1"/>
    </sheetView>
  </sheetViews>
  <sheetFormatPr defaultColWidth="9.00390625" defaultRowHeight="12.75"/>
  <cols>
    <col min="1" max="1" width="5.875" style="1" customWidth="1"/>
    <col min="2" max="2" width="6.125" style="1" customWidth="1"/>
    <col min="3" max="3" width="11.375" style="1" customWidth="1"/>
    <col min="4" max="4" width="15.875" style="1" customWidth="1"/>
    <col min="5" max="5" width="11.25390625" style="1" customWidth="1"/>
    <col min="6" max="6" width="10.875" style="1" customWidth="1"/>
    <col min="7" max="7" width="11.00390625" style="1" customWidth="1"/>
    <col min="8" max="8" width="11.125" style="1" customWidth="1"/>
    <col min="9" max="9" width="10.75390625" style="1" customWidth="1"/>
    <col min="10" max="16384" width="9.125" style="1" customWidth="1"/>
  </cols>
  <sheetData>
    <row r="1" spans="1:9" ht="13.5" thickTop="1">
      <c r="A1" s="389" t="s">
        <v>2</v>
      </c>
      <c r="B1" s="390"/>
      <c r="C1" s="167" t="s">
        <v>105</v>
      </c>
      <c r="D1" s="168"/>
      <c r="E1" s="169"/>
      <c r="F1" s="168"/>
      <c r="G1" s="170" t="s">
        <v>76</v>
      </c>
      <c r="H1" s="171" t="s">
        <v>99</v>
      </c>
      <c r="I1" s="172"/>
    </row>
    <row r="2" spans="1:9" ht="13.5" thickBot="1">
      <c r="A2" s="391" t="s">
        <v>77</v>
      </c>
      <c r="B2" s="392"/>
      <c r="C2" s="173" t="s">
        <v>894</v>
      </c>
      <c r="D2" s="174"/>
      <c r="E2" s="175"/>
      <c r="F2" s="174"/>
      <c r="G2" s="393" t="s">
        <v>893</v>
      </c>
      <c r="H2" s="394"/>
      <c r="I2" s="395"/>
    </row>
    <row r="3" ht="13.5" thickTop="1">
      <c r="F3" s="108"/>
    </row>
    <row r="4" spans="1:9" ht="19.5" customHeight="1">
      <c r="A4" s="176" t="s">
        <v>78</v>
      </c>
      <c r="B4" s="177"/>
      <c r="C4" s="177"/>
      <c r="D4" s="177"/>
      <c r="E4" s="178"/>
      <c r="F4" s="177"/>
      <c r="G4" s="177"/>
      <c r="H4" s="177"/>
      <c r="I4" s="177"/>
    </row>
    <row r="5" ht="13.5" thickBot="1"/>
    <row r="6" spans="1:9" s="108" customFormat="1" ht="13.5" thickBot="1">
      <c r="A6" s="179"/>
      <c r="B6" s="180" t="s">
        <v>79</v>
      </c>
      <c r="C6" s="180"/>
      <c r="D6" s="181"/>
      <c r="E6" s="182" t="s">
        <v>25</v>
      </c>
      <c r="F6" s="183" t="s">
        <v>26</v>
      </c>
      <c r="G6" s="183" t="s">
        <v>27</v>
      </c>
      <c r="H6" s="183" t="s">
        <v>28</v>
      </c>
      <c r="I6" s="184" t="s">
        <v>29</v>
      </c>
    </row>
    <row r="7" spans="1:9" s="108" customFormat="1" ht="13.5" thickBot="1">
      <c r="A7" s="274" t="str">
        <f>'SO 03 1 Pol'!B7</f>
        <v>01</v>
      </c>
      <c r="B7" s="47" t="str">
        <f>'SO 03 1 Pol'!C7</f>
        <v>Vedlejší rozpočtové náklady</v>
      </c>
      <c r="D7" s="185"/>
      <c r="E7" s="275" t="e">
        <f>'SO 03 1 Pol'!BA9</f>
        <v>#REF!</v>
      </c>
      <c r="F7" s="276">
        <f>'SO 03 1 Pol'!BB9</f>
        <v>0</v>
      </c>
      <c r="G7" s="276">
        <f>'SO 03 1 Pol'!BC9</f>
        <v>0</v>
      </c>
      <c r="H7" s="276">
        <f>'SO 03 1 Pol'!BD9</f>
        <v>0</v>
      </c>
      <c r="I7" s="277">
        <f>'SO 03 1 Pol'!BE9</f>
        <v>0</v>
      </c>
    </row>
    <row r="8" spans="1:9" s="4" customFormat="1" ht="13.5" thickBot="1">
      <c r="A8" s="186"/>
      <c r="B8" s="187" t="s">
        <v>80</v>
      </c>
      <c r="C8" s="187"/>
      <c r="D8" s="188"/>
      <c r="E8" s="189" t="e">
        <f>SUM(E7:E7)</f>
        <v>#REF!</v>
      </c>
      <c r="F8" s="190">
        <f>SUM(F7:F7)</f>
        <v>0</v>
      </c>
      <c r="G8" s="190">
        <f>SUM(G7:G7)</f>
        <v>0</v>
      </c>
      <c r="H8" s="190">
        <f>SUM(H7:H7)</f>
        <v>0</v>
      </c>
      <c r="I8" s="191">
        <f>SUM(I7:I7)</f>
        <v>0</v>
      </c>
    </row>
    <row r="9" spans="1:9" ht="12.75">
      <c r="A9" s="108"/>
      <c r="B9" s="108"/>
      <c r="C9" s="108"/>
      <c r="D9" s="108"/>
      <c r="E9" s="108"/>
      <c r="F9" s="108"/>
      <c r="G9" s="108"/>
      <c r="H9" s="108"/>
      <c r="I9" s="108"/>
    </row>
    <row r="10" spans="1:57" ht="19.5" customHeight="1">
      <c r="A10" s="177" t="s">
        <v>81</v>
      </c>
      <c r="B10" s="177"/>
      <c r="C10" s="177"/>
      <c r="D10" s="177"/>
      <c r="E10" s="177"/>
      <c r="F10" s="177"/>
      <c r="G10" s="192"/>
      <c r="H10" s="177"/>
      <c r="I10" s="177"/>
      <c r="BA10" s="114"/>
      <c r="BB10" s="114"/>
      <c r="BC10" s="114"/>
      <c r="BD10" s="114"/>
      <c r="BE10" s="114"/>
    </row>
    <row r="11" ht="13.5" thickBot="1"/>
    <row r="12" spans="1:9" ht="12.75">
      <c r="A12" s="143" t="s">
        <v>82</v>
      </c>
      <c r="B12" s="144"/>
      <c r="C12" s="144"/>
      <c r="D12" s="193"/>
      <c r="E12" s="194" t="s">
        <v>83</v>
      </c>
      <c r="F12" s="195" t="s">
        <v>12</v>
      </c>
      <c r="G12" s="196" t="s">
        <v>84</v>
      </c>
      <c r="H12" s="197"/>
      <c r="I12" s="198" t="s">
        <v>83</v>
      </c>
    </row>
    <row r="13" spans="1:53" ht="12.75">
      <c r="A13" s="137"/>
      <c r="B13" s="128"/>
      <c r="C13" s="128"/>
      <c r="D13" s="199"/>
      <c r="E13" s="200"/>
      <c r="F13" s="201"/>
      <c r="G13" s="202">
        <f>CHOOSE(BA13+1,E8+F8,E8+F8+H8,E8+F8+G8+H8,E8,F8,H8,G8,H8+G8,0)</f>
        <v>0</v>
      </c>
      <c r="H13" s="203"/>
      <c r="I13" s="204">
        <f>E13+F13*G13/100</f>
        <v>0</v>
      </c>
      <c r="BA13" s="1">
        <v>8</v>
      </c>
    </row>
    <row r="14" spans="1:9" ht="13.5" thickBot="1">
      <c r="A14" s="205"/>
      <c r="B14" s="206" t="s">
        <v>85</v>
      </c>
      <c r="C14" s="207"/>
      <c r="D14" s="208"/>
      <c r="E14" s="209"/>
      <c r="F14" s="210"/>
      <c r="G14" s="210"/>
      <c r="H14" s="396">
        <f>SUM(I13:I13)</f>
        <v>0</v>
      </c>
      <c r="I14" s="397"/>
    </row>
    <row r="16" spans="2:9" ht="12.75">
      <c r="B16" s="4"/>
      <c r="F16" s="211"/>
      <c r="G16" s="212"/>
      <c r="H16" s="212"/>
      <c r="I16" s="31"/>
    </row>
    <row r="17" spans="6:9" ht="12.75">
      <c r="F17" s="211"/>
      <c r="G17" s="212"/>
      <c r="H17" s="212"/>
      <c r="I17" s="31"/>
    </row>
    <row r="18" spans="6:9" ht="12.75">
      <c r="F18" s="211"/>
      <c r="G18" s="212"/>
      <c r="H18" s="212"/>
      <c r="I18" s="31"/>
    </row>
    <row r="19" spans="6:9" ht="12.75">
      <c r="F19" s="211"/>
      <c r="G19" s="212"/>
      <c r="H19" s="212"/>
      <c r="I19" s="31"/>
    </row>
    <row r="20" spans="6:9" ht="12.75">
      <c r="F20" s="211"/>
      <c r="G20" s="212"/>
      <c r="H20" s="212"/>
      <c r="I20" s="31"/>
    </row>
    <row r="21" spans="6:9" ht="12.75">
      <c r="F21" s="211"/>
      <c r="G21" s="212"/>
      <c r="H21" s="212"/>
      <c r="I21" s="31"/>
    </row>
    <row r="22" spans="6:9" ht="12.75">
      <c r="F22" s="211"/>
      <c r="G22" s="212"/>
      <c r="H22" s="212"/>
      <c r="I22" s="31"/>
    </row>
    <row r="23" spans="6:9" ht="12.75">
      <c r="F23" s="211"/>
      <c r="G23" s="212"/>
      <c r="H23" s="212"/>
      <c r="I23" s="31"/>
    </row>
    <row r="24" spans="6:9" ht="12.75">
      <c r="F24" s="211"/>
      <c r="G24" s="212"/>
      <c r="H24" s="212"/>
      <c r="I24" s="31"/>
    </row>
    <row r="25" spans="6:9" ht="12.75">
      <c r="F25" s="211"/>
      <c r="G25" s="212"/>
      <c r="H25" s="212"/>
      <c r="I25" s="31"/>
    </row>
    <row r="26" spans="6:9" ht="12.75">
      <c r="F26" s="211"/>
      <c r="G26" s="212"/>
      <c r="H26" s="212"/>
      <c r="I26" s="31"/>
    </row>
    <row r="27" spans="6:9" ht="12.75">
      <c r="F27" s="211"/>
      <c r="G27" s="212"/>
      <c r="H27" s="212"/>
      <c r="I27" s="31"/>
    </row>
    <row r="28" spans="6:9" ht="12.75">
      <c r="F28" s="211"/>
      <c r="G28" s="212"/>
      <c r="H28" s="212"/>
      <c r="I28" s="31"/>
    </row>
    <row r="29" spans="6:9" ht="12.75">
      <c r="F29" s="211"/>
      <c r="G29" s="212"/>
      <c r="H29" s="212"/>
      <c r="I29" s="31"/>
    </row>
    <row r="30" spans="6:9" ht="12.75">
      <c r="F30" s="211"/>
      <c r="G30" s="212"/>
      <c r="H30" s="212"/>
      <c r="I30" s="31"/>
    </row>
    <row r="31" spans="6:9" ht="12.75">
      <c r="F31" s="211"/>
      <c r="G31" s="212"/>
      <c r="H31" s="212"/>
      <c r="I31" s="31"/>
    </row>
    <row r="32" spans="6:9" ht="12.75">
      <c r="F32" s="211"/>
      <c r="G32" s="212"/>
      <c r="H32" s="212"/>
      <c r="I32" s="31"/>
    </row>
    <row r="33" spans="6:9" ht="12.75">
      <c r="F33" s="211"/>
      <c r="G33" s="212"/>
      <c r="H33" s="212"/>
      <c r="I33" s="31"/>
    </row>
    <row r="34" spans="6:9" ht="12.75">
      <c r="F34" s="211"/>
      <c r="G34" s="212"/>
      <c r="H34" s="212"/>
      <c r="I34" s="31"/>
    </row>
    <row r="35" spans="6:9" ht="12.75">
      <c r="F35" s="211"/>
      <c r="G35" s="212"/>
      <c r="H35" s="212"/>
      <c r="I35" s="31"/>
    </row>
    <row r="36" spans="6:9" ht="12.75">
      <c r="F36" s="211"/>
      <c r="G36" s="212"/>
      <c r="H36" s="212"/>
      <c r="I36" s="31"/>
    </row>
    <row r="37" spans="6:9" ht="12.75">
      <c r="F37" s="211"/>
      <c r="G37" s="212"/>
      <c r="H37" s="212"/>
      <c r="I37" s="31"/>
    </row>
    <row r="38" spans="6:9" ht="12.75">
      <c r="F38" s="211"/>
      <c r="G38" s="212"/>
      <c r="H38" s="212"/>
      <c r="I38" s="31"/>
    </row>
    <row r="39" spans="6:9" ht="12.75">
      <c r="F39" s="211"/>
      <c r="G39" s="212"/>
      <c r="H39" s="212"/>
      <c r="I39" s="31"/>
    </row>
    <row r="40" spans="6:9" ht="12.75">
      <c r="F40" s="211"/>
      <c r="G40" s="212"/>
      <c r="H40" s="212"/>
      <c r="I40" s="31"/>
    </row>
    <row r="41" spans="6:9" ht="12.75">
      <c r="F41" s="211"/>
      <c r="G41" s="212"/>
      <c r="H41" s="212"/>
      <c r="I41" s="31"/>
    </row>
    <row r="42" spans="6:9" ht="12.75">
      <c r="F42" s="211"/>
      <c r="G42" s="212"/>
      <c r="H42" s="212"/>
      <c r="I42" s="31"/>
    </row>
    <row r="43" spans="6:9" ht="12.75">
      <c r="F43" s="211"/>
      <c r="G43" s="212"/>
      <c r="H43" s="212"/>
      <c r="I43" s="31"/>
    </row>
    <row r="44" spans="6:9" ht="12.75">
      <c r="F44" s="211"/>
      <c r="G44" s="212"/>
      <c r="H44" s="212"/>
      <c r="I44" s="31"/>
    </row>
    <row r="45" spans="6:9" ht="12.75">
      <c r="F45" s="211"/>
      <c r="G45" s="212"/>
      <c r="H45" s="212"/>
      <c r="I45" s="31"/>
    </row>
    <row r="46" spans="6:9" ht="12.75">
      <c r="F46" s="211"/>
      <c r="G46" s="212"/>
      <c r="H46" s="212"/>
      <c r="I46" s="31"/>
    </row>
    <row r="47" spans="6:9" ht="12.75">
      <c r="F47" s="211"/>
      <c r="G47" s="212"/>
      <c r="H47" s="212"/>
      <c r="I47" s="31"/>
    </row>
    <row r="48" spans="6:9" ht="12.75">
      <c r="F48" s="211"/>
      <c r="G48" s="212"/>
      <c r="H48" s="212"/>
      <c r="I48" s="31"/>
    </row>
    <row r="49" spans="6:9" ht="12.75">
      <c r="F49" s="211"/>
      <c r="G49" s="212"/>
      <c r="H49" s="212"/>
      <c r="I49" s="31"/>
    </row>
    <row r="50" spans="6:9" ht="12.75">
      <c r="F50" s="211"/>
      <c r="G50" s="212"/>
      <c r="H50" s="212"/>
      <c r="I50" s="31"/>
    </row>
    <row r="51" spans="6:9" ht="12.75">
      <c r="F51" s="211"/>
      <c r="G51" s="212"/>
      <c r="H51" s="212"/>
      <c r="I51" s="31"/>
    </row>
    <row r="52" spans="6:9" ht="12.75">
      <c r="F52" s="211"/>
      <c r="G52" s="212"/>
      <c r="H52" s="212"/>
      <c r="I52" s="31"/>
    </row>
    <row r="53" spans="6:9" ht="12.75">
      <c r="F53" s="211"/>
      <c r="G53" s="212"/>
      <c r="H53" s="212"/>
      <c r="I53" s="31"/>
    </row>
    <row r="54" spans="6:9" ht="12.75">
      <c r="F54" s="211"/>
      <c r="G54" s="212"/>
      <c r="H54" s="212"/>
      <c r="I54" s="31"/>
    </row>
    <row r="55" spans="6:9" ht="12.75">
      <c r="F55" s="211"/>
      <c r="G55" s="212"/>
      <c r="H55" s="212"/>
      <c r="I55" s="31"/>
    </row>
    <row r="56" spans="6:9" ht="12.75">
      <c r="F56" s="211"/>
      <c r="G56" s="212"/>
      <c r="H56" s="212"/>
      <c r="I56" s="31"/>
    </row>
    <row r="57" spans="6:9" ht="12.75">
      <c r="F57" s="211"/>
      <c r="G57" s="212"/>
      <c r="H57" s="212"/>
      <c r="I57" s="31"/>
    </row>
    <row r="58" spans="6:9" ht="12.75">
      <c r="F58" s="211"/>
      <c r="G58" s="212"/>
      <c r="H58" s="212"/>
      <c r="I58" s="31"/>
    </row>
    <row r="59" spans="6:9" ht="12.75">
      <c r="F59" s="211"/>
      <c r="G59" s="212"/>
      <c r="H59" s="212"/>
      <c r="I59" s="31"/>
    </row>
    <row r="60" spans="6:9" ht="12.75">
      <c r="F60" s="211"/>
      <c r="G60" s="212"/>
      <c r="H60" s="212"/>
      <c r="I60" s="31"/>
    </row>
    <row r="61" spans="6:9" ht="12.75">
      <c r="F61" s="211"/>
      <c r="G61" s="212"/>
      <c r="H61" s="212"/>
      <c r="I61" s="31"/>
    </row>
    <row r="62" spans="6:9" ht="12.75">
      <c r="F62" s="211"/>
      <c r="G62" s="212"/>
      <c r="H62" s="212"/>
      <c r="I62" s="31"/>
    </row>
    <row r="63" spans="6:9" ht="12.75">
      <c r="F63" s="211"/>
      <c r="G63" s="212"/>
      <c r="H63" s="212"/>
      <c r="I63" s="31"/>
    </row>
    <row r="64" spans="6:9" ht="12.75">
      <c r="F64" s="211"/>
      <c r="G64" s="212"/>
      <c r="H64" s="212"/>
      <c r="I64" s="31"/>
    </row>
    <row r="65" spans="6:9" ht="12.75">
      <c r="F65" s="211"/>
      <c r="G65" s="212"/>
      <c r="H65" s="212"/>
      <c r="I65" s="31"/>
    </row>
  </sheetData>
  <mergeCells count="4">
    <mergeCell ref="A1:B1"/>
    <mergeCell ref="A2:B2"/>
    <mergeCell ref="G2:I2"/>
    <mergeCell ref="H14:I14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82"/>
  <sheetViews>
    <sheetView showGridLines="0" showZeros="0" zoomScaleSheetLayoutView="100" workbookViewId="0" topLeftCell="A1">
      <selection activeCell="E8" sqref="E8"/>
    </sheetView>
  </sheetViews>
  <sheetFormatPr defaultColWidth="9.00390625" defaultRowHeight="12.75"/>
  <cols>
    <col min="1" max="1" width="4.375" style="213" customWidth="1"/>
    <col min="2" max="2" width="11.625" style="213" customWidth="1"/>
    <col min="3" max="3" width="40.375" style="213" customWidth="1"/>
    <col min="4" max="4" width="5.625" style="213" customWidth="1"/>
    <col min="5" max="5" width="8.625" style="223" customWidth="1"/>
    <col min="6" max="6" width="9.875" style="213" customWidth="1"/>
    <col min="7" max="7" width="13.875" style="213" customWidth="1"/>
    <col min="8" max="8" width="11.75390625" style="213" hidden="1" customWidth="1"/>
    <col min="9" max="9" width="11.625" style="213" hidden="1" customWidth="1"/>
    <col min="10" max="10" width="11.00390625" style="213" hidden="1" customWidth="1"/>
    <col min="11" max="11" width="10.375" style="213" hidden="1" customWidth="1"/>
    <col min="12" max="12" width="75.375" style="213" customWidth="1"/>
    <col min="13" max="13" width="45.25390625" style="213" customWidth="1"/>
    <col min="14" max="16384" width="9.125" style="213" customWidth="1"/>
  </cols>
  <sheetData>
    <row r="1" spans="1:7" ht="15.75">
      <c r="A1" s="401" t="s">
        <v>901</v>
      </c>
      <c r="B1" s="401"/>
      <c r="C1" s="401"/>
      <c r="D1" s="401"/>
      <c r="E1" s="401"/>
      <c r="F1" s="401"/>
      <c r="G1" s="401"/>
    </row>
    <row r="2" spans="2:7" ht="14.25" customHeight="1" thickBot="1">
      <c r="B2" s="214"/>
      <c r="C2" s="215"/>
      <c r="D2" s="215"/>
      <c r="E2" s="216"/>
      <c r="F2" s="215"/>
      <c r="G2" s="215"/>
    </row>
    <row r="3" spans="1:7" ht="13.5" thickTop="1">
      <c r="A3" s="389" t="s">
        <v>2</v>
      </c>
      <c r="B3" s="390"/>
      <c r="C3" s="167" t="s">
        <v>105</v>
      </c>
      <c r="D3" s="217"/>
      <c r="E3" s="218" t="s">
        <v>86</v>
      </c>
      <c r="F3" s="219" t="str">
        <f>'SO 03 1 Rek'!H1</f>
        <v>1</v>
      </c>
      <c r="G3" s="220"/>
    </row>
    <row r="4" spans="1:7" ht="13.5" thickBot="1">
      <c r="A4" s="402" t="s">
        <v>77</v>
      </c>
      <c r="B4" s="392"/>
      <c r="C4" s="173" t="s">
        <v>894</v>
      </c>
      <c r="D4" s="221"/>
      <c r="E4" s="403" t="str">
        <f>'SO 03 1 Rek'!G2</f>
        <v>Rozpočtová rezerva</v>
      </c>
      <c r="F4" s="404"/>
      <c r="G4" s="405"/>
    </row>
    <row r="5" spans="1:7" ht="13.5" thickTop="1">
      <c r="A5" s="222"/>
      <c r="G5" s="224"/>
    </row>
    <row r="6" spans="1:11" ht="27" customHeight="1">
      <c r="A6" s="225" t="s">
        <v>87</v>
      </c>
      <c r="B6" s="226" t="s">
        <v>88</v>
      </c>
      <c r="C6" s="226" t="s">
        <v>89</v>
      </c>
      <c r="D6" s="226" t="s">
        <v>90</v>
      </c>
      <c r="E6" s="227" t="s">
        <v>91</v>
      </c>
      <c r="F6" s="226" t="s">
        <v>92</v>
      </c>
      <c r="G6" s="228" t="s">
        <v>93</v>
      </c>
      <c r="H6" s="229" t="s">
        <v>94</v>
      </c>
      <c r="I6" s="229" t="s">
        <v>95</v>
      </c>
      <c r="J6" s="229" t="s">
        <v>96</v>
      </c>
      <c r="K6" s="229" t="s">
        <v>97</v>
      </c>
    </row>
    <row r="7" spans="1:15" ht="12.75">
      <c r="A7" s="230" t="s">
        <v>98</v>
      </c>
      <c r="B7" s="231" t="s">
        <v>874</v>
      </c>
      <c r="C7" s="232" t="s">
        <v>875</v>
      </c>
      <c r="D7" s="233"/>
      <c r="E7" s="234"/>
      <c r="F7" s="234"/>
      <c r="G7" s="235"/>
      <c r="H7" s="236"/>
      <c r="I7" s="237"/>
      <c r="J7" s="238"/>
      <c r="K7" s="239"/>
      <c r="O7" s="240">
        <v>1</v>
      </c>
    </row>
    <row r="8" spans="1:80" ht="22.5">
      <c r="A8" s="241">
        <v>1</v>
      </c>
      <c r="B8" s="242" t="s">
        <v>99</v>
      </c>
      <c r="C8" s="243" t="s">
        <v>895</v>
      </c>
      <c r="D8" s="244" t="s">
        <v>163</v>
      </c>
      <c r="E8" s="245">
        <v>1</v>
      </c>
      <c r="F8" s="245" t="e">
        <f>SUM(Stavba!#REF!)</f>
        <v>#REF!</v>
      </c>
      <c r="G8" s="246" t="e">
        <f>E8*F8</f>
        <v>#REF!</v>
      </c>
      <c r="H8" s="247">
        <v>0</v>
      </c>
      <c r="I8" s="248">
        <f>E8*H8</f>
        <v>0</v>
      </c>
      <c r="J8" s="247">
        <v>0</v>
      </c>
      <c r="K8" s="248">
        <f>E8*J8</f>
        <v>0</v>
      </c>
      <c r="O8" s="240">
        <v>2</v>
      </c>
      <c r="AA8" s="213">
        <v>1</v>
      </c>
      <c r="AB8" s="213">
        <v>1</v>
      </c>
      <c r="AC8" s="213">
        <v>1</v>
      </c>
      <c r="AZ8" s="213">
        <v>1</v>
      </c>
      <c r="BA8" s="213" t="e">
        <f>IF(AZ8=1,G8,0)</f>
        <v>#REF!</v>
      </c>
      <c r="BB8" s="213">
        <f>IF(AZ8=2,G8,0)</f>
        <v>0</v>
      </c>
      <c r="BC8" s="213">
        <f>IF(AZ8=3,G8,0)</f>
        <v>0</v>
      </c>
      <c r="BD8" s="213">
        <f>IF(AZ8=4,G8,0)</f>
        <v>0</v>
      </c>
      <c r="BE8" s="213">
        <f>IF(AZ8=5,G8,0)</f>
        <v>0</v>
      </c>
      <c r="CA8" s="240">
        <v>1</v>
      </c>
      <c r="CB8" s="240">
        <v>1</v>
      </c>
    </row>
    <row r="9" spans="1:57" ht="12.75">
      <c r="A9" s="258"/>
      <c r="B9" s="259" t="s">
        <v>102</v>
      </c>
      <c r="C9" s="260" t="s">
        <v>876</v>
      </c>
      <c r="D9" s="261"/>
      <c r="E9" s="262"/>
      <c r="F9" s="263"/>
      <c r="G9" s="264" t="e">
        <f>SUM(G7:G8)</f>
        <v>#REF!</v>
      </c>
      <c r="H9" s="265"/>
      <c r="I9" s="266">
        <f>SUM(I7:I8)</f>
        <v>0</v>
      </c>
      <c r="J9" s="265"/>
      <c r="K9" s="266">
        <f>SUM(K7:K8)</f>
        <v>0</v>
      </c>
      <c r="O9" s="240">
        <v>4</v>
      </c>
      <c r="BA9" s="267" t="e">
        <f>SUM(BA7:BA8)</f>
        <v>#REF!</v>
      </c>
      <c r="BB9" s="267">
        <f>SUM(BB7:BB8)</f>
        <v>0</v>
      </c>
      <c r="BC9" s="267">
        <f>SUM(BC7:BC8)</f>
        <v>0</v>
      </c>
      <c r="BD9" s="267">
        <f>SUM(BD7:BD8)</f>
        <v>0</v>
      </c>
      <c r="BE9" s="267">
        <f>SUM(BE7:BE8)</f>
        <v>0</v>
      </c>
    </row>
    <row r="10" ht="12.75">
      <c r="E10" s="213"/>
    </row>
    <row r="11" ht="12.75">
      <c r="E11" s="213"/>
    </row>
    <row r="12" ht="12.75">
      <c r="E12" s="213"/>
    </row>
    <row r="13" ht="12.75">
      <c r="E13" s="213"/>
    </row>
    <row r="14" ht="12.75">
      <c r="E14" s="213"/>
    </row>
    <row r="15" ht="12.75">
      <c r="E15" s="213"/>
    </row>
    <row r="16" ht="12.75">
      <c r="E16" s="213"/>
    </row>
    <row r="17" ht="12.75">
      <c r="E17" s="213"/>
    </row>
    <row r="18" ht="12.75">
      <c r="E18" s="213"/>
    </row>
    <row r="19" ht="12.75">
      <c r="E19" s="213"/>
    </row>
    <row r="20" ht="12.75">
      <c r="E20" s="213"/>
    </row>
    <row r="21" ht="12.75">
      <c r="E21" s="213"/>
    </row>
    <row r="22" ht="12.75">
      <c r="E22" s="213"/>
    </row>
    <row r="23" ht="12.75">
      <c r="E23" s="213"/>
    </row>
    <row r="24" ht="12.75">
      <c r="E24" s="213"/>
    </row>
    <row r="25" ht="12.75">
      <c r="E25" s="213"/>
    </row>
    <row r="26" ht="12.75">
      <c r="E26" s="213"/>
    </row>
    <row r="27" ht="12.75">
      <c r="E27" s="213"/>
    </row>
    <row r="28" ht="12.75">
      <c r="E28" s="213"/>
    </row>
    <row r="29" ht="12.75">
      <c r="E29" s="213"/>
    </row>
    <row r="30" ht="12.75">
      <c r="E30" s="213"/>
    </row>
    <row r="31" ht="12.75">
      <c r="E31" s="213"/>
    </row>
    <row r="32" ht="12.75">
      <c r="E32" s="213"/>
    </row>
    <row r="33" spans="1:7" ht="12.75">
      <c r="A33" s="257"/>
      <c r="B33" s="257"/>
      <c r="C33" s="257"/>
      <c r="D33" s="257"/>
      <c r="E33" s="257"/>
      <c r="F33" s="257"/>
      <c r="G33" s="257"/>
    </row>
    <row r="34" spans="1:7" ht="12.75">
      <c r="A34" s="257"/>
      <c r="B34" s="257"/>
      <c r="C34" s="257"/>
      <c r="D34" s="257"/>
      <c r="E34" s="257"/>
      <c r="F34" s="257"/>
      <c r="G34" s="257"/>
    </row>
    <row r="35" spans="1:7" ht="12.75">
      <c r="A35" s="257"/>
      <c r="B35" s="257"/>
      <c r="C35" s="257"/>
      <c r="D35" s="257"/>
      <c r="E35" s="257"/>
      <c r="F35" s="257"/>
      <c r="G35" s="257"/>
    </row>
    <row r="36" spans="1:7" ht="12.75">
      <c r="A36" s="257"/>
      <c r="B36" s="257"/>
      <c r="C36" s="257"/>
      <c r="D36" s="257"/>
      <c r="E36" s="257"/>
      <c r="F36" s="257"/>
      <c r="G36" s="257"/>
    </row>
    <row r="37" ht="12.75">
      <c r="E37" s="213"/>
    </row>
    <row r="38" ht="12.75">
      <c r="E38" s="213"/>
    </row>
    <row r="39" ht="12.75">
      <c r="E39" s="213"/>
    </row>
    <row r="40" ht="12.75">
      <c r="E40" s="213"/>
    </row>
    <row r="41" ht="12.75">
      <c r="E41" s="213"/>
    </row>
    <row r="42" ht="12.75">
      <c r="E42" s="213"/>
    </row>
    <row r="43" ht="12.75">
      <c r="E43" s="213"/>
    </row>
    <row r="44" ht="12.75">
      <c r="E44" s="213"/>
    </row>
    <row r="45" ht="12.75">
      <c r="E45" s="213"/>
    </row>
    <row r="46" ht="12.75">
      <c r="E46" s="213"/>
    </row>
    <row r="47" ht="12.75">
      <c r="E47" s="213"/>
    </row>
    <row r="48" ht="12.75">
      <c r="E48" s="213"/>
    </row>
    <row r="49" ht="12.75">
      <c r="E49" s="213"/>
    </row>
    <row r="50" ht="12.75">
      <c r="E50" s="213"/>
    </row>
    <row r="51" ht="12.75">
      <c r="E51" s="213"/>
    </row>
    <row r="52" ht="12.75">
      <c r="E52" s="213"/>
    </row>
    <row r="53" ht="12.75">
      <c r="E53" s="213"/>
    </row>
    <row r="54" ht="12.75">
      <c r="E54" s="213"/>
    </row>
    <row r="55" ht="12.75">
      <c r="E55" s="213"/>
    </row>
    <row r="56" ht="12.75">
      <c r="E56" s="213"/>
    </row>
    <row r="57" ht="12.75">
      <c r="E57" s="213"/>
    </row>
    <row r="58" ht="12.75">
      <c r="E58" s="213"/>
    </row>
    <row r="59" ht="12.75">
      <c r="E59" s="213"/>
    </row>
    <row r="60" ht="12.75">
      <c r="E60" s="213"/>
    </row>
    <row r="61" ht="12.75">
      <c r="E61" s="213"/>
    </row>
    <row r="62" ht="12.75">
      <c r="E62" s="213"/>
    </row>
    <row r="63" ht="12.75">
      <c r="E63" s="213"/>
    </row>
    <row r="64" ht="12.75">
      <c r="E64" s="213"/>
    </row>
    <row r="65" ht="12.75">
      <c r="E65" s="213"/>
    </row>
    <row r="66" ht="12.75">
      <c r="E66" s="213"/>
    </row>
    <row r="67" ht="12.75">
      <c r="E67" s="213"/>
    </row>
    <row r="68" spans="1:2" ht="12.75">
      <c r="A68" s="268"/>
      <c r="B68" s="268"/>
    </row>
    <row r="69" spans="1:7" ht="12.75">
      <c r="A69" s="257"/>
      <c r="B69" s="257"/>
      <c r="C69" s="269"/>
      <c r="D69" s="269"/>
      <c r="E69" s="270"/>
      <c r="F69" s="269"/>
      <c r="G69" s="271"/>
    </row>
    <row r="70" spans="1:7" ht="12.75">
      <c r="A70" s="272"/>
      <c r="B70" s="272"/>
      <c r="C70" s="257"/>
      <c r="D70" s="257"/>
      <c r="E70" s="273"/>
      <c r="F70" s="257"/>
      <c r="G70" s="257"/>
    </row>
    <row r="71" spans="1:7" ht="12.75">
      <c r="A71" s="257"/>
      <c r="B71" s="257"/>
      <c r="C71" s="257"/>
      <c r="D71" s="257"/>
      <c r="E71" s="273"/>
      <c r="F71" s="257"/>
      <c r="G71" s="257"/>
    </row>
    <row r="72" spans="1:7" ht="12.75">
      <c r="A72" s="257"/>
      <c r="B72" s="257"/>
      <c r="C72" s="257"/>
      <c r="D72" s="257"/>
      <c r="E72" s="273"/>
      <c r="F72" s="257"/>
      <c r="G72" s="257"/>
    </row>
    <row r="73" spans="1:7" ht="12.75">
      <c r="A73" s="257"/>
      <c r="B73" s="257"/>
      <c r="C73" s="257"/>
      <c r="D73" s="257"/>
      <c r="E73" s="273"/>
      <c r="F73" s="257"/>
      <c r="G73" s="257"/>
    </row>
    <row r="74" spans="1:7" ht="12.75">
      <c r="A74" s="257"/>
      <c r="B74" s="257"/>
      <c r="C74" s="257"/>
      <c r="D74" s="257"/>
      <c r="E74" s="273"/>
      <c r="F74" s="257"/>
      <c r="G74" s="257"/>
    </row>
    <row r="75" spans="1:7" ht="12.75">
      <c r="A75" s="257"/>
      <c r="B75" s="257"/>
      <c r="C75" s="257"/>
      <c r="D75" s="257"/>
      <c r="E75" s="273"/>
      <c r="F75" s="257"/>
      <c r="G75" s="257"/>
    </row>
    <row r="76" spans="1:7" ht="12.75">
      <c r="A76" s="257"/>
      <c r="B76" s="257"/>
      <c r="C76" s="257"/>
      <c r="D76" s="257"/>
      <c r="E76" s="273"/>
      <c r="F76" s="257"/>
      <c r="G76" s="257"/>
    </row>
    <row r="77" spans="1:7" ht="12.75">
      <c r="A77" s="257"/>
      <c r="B77" s="257"/>
      <c r="C77" s="257"/>
      <c r="D77" s="257"/>
      <c r="E77" s="273"/>
      <c r="F77" s="257"/>
      <c r="G77" s="257"/>
    </row>
    <row r="78" spans="1:7" ht="12.75">
      <c r="A78" s="257"/>
      <c r="B78" s="257"/>
      <c r="C78" s="257"/>
      <c r="D78" s="257"/>
      <c r="E78" s="273"/>
      <c r="F78" s="257"/>
      <c r="G78" s="257"/>
    </row>
    <row r="79" spans="1:7" ht="12.75">
      <c r="A79" s="257"/>
      <c r="B79" s="257"/>
      <c r="C79" s="257"/>
      <c r="D79" s="257"/>
      <c r="E79" s="273"/>
      <c r="F79" s="257"/>
      <c r="G79" s="257"/>
    </row>
    <row r="80" spans="1:7" ht="12.75">
      <c r="A80" s="257"/>
      <c r="B80" s="257"/>
      <c r="C80" s="257"/>
      <c r="D80" s="257"/>
      <c r="E80" s="273"/>
      <c r="F80" s="257"/>
      <c r="G80" s="257"/>
    </row>
    <row r="81" spans="1:7" ht="12.75">
      <c r="A81" s="257"/>
      <c r="B81" s="257"/>
      <c r="C81" s="257"/>
      <c r="D81" s="257"/>
      <c r="E81" s="273"/>
      <c r="F81" s="257"/>
      <c r="G81" s="257"/>
    </row>
    <row r="82" spans="1:7" ht="12.75">
      <c r="A82" s="257"/>
      <c r="B82" s="257"/>
      <c r="C82" s="257"/>
      <c r="D82" s="257"/>
      <c r="E82" s="273"/>
      <c r="F82" s="257"/>
      <c r="G82" s="257"/>
    </row>
  </sheetData>
  <sheetProtection algorithmName="SHA-512" hashValue="s9Zc8mIFIf4b33JoQwoBPaqKoeES7DJ76vsqJrCUfJRy715YYGeVBegttzF2S6fuVDNU3tgNJ8s0K6DU0mntlw==" saltValue="Fj38m55Kp+iWDyLff/839w==" spinCount="100000" sheet="1" objects="1" scenarios="1"/>
  <mergeCells count="4">
    <mergeCell ref="A1:G1"/>
    <mergeCell ref="A3:B3"/>
    <mergeCell ref="A4:B4"/>
    <mergeCell ref="E4:G4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51"/>
  <sheetViews>
    <sheetView workbookViewId="0" topLeftCell="A22"/>
  </sheetViews>
  <sheetFormatPr defaultColWidth="9.00390625" defaultRowHeight="12.75"/>
  <cols>
    <col min="1" max="1" width="2.00390625" style="1" customWidth="1"/>
    <col min="2" max="2" width="15.00390625" style="1" customWidth="1"/>
    <col min="3" max="3" width="15.875" style="1" customWidth="1"/>
    <col min="4" max="4" width="14.625" style="1" customWidth="1"/>
    <col min="5" max="5" width="13.625" style="1" customWidth="1"/>
    <col min="6" max="6" width="16.625" style="1" customWidth="1"/>
    <col min="7" max="7" width="15.25390625" style="1" customWidth="1"/>
    <col min="8" max="16384" width="9.125" style="1" customWidth="1"/>
  </cols>
  <sheetData>
    <row r="1" spans="1:7" ht="24.75" customHeight="1" thickBot="1">
      <c r="A1" s="74" t="s">
        <v>32</v>
      </c>
      <c r="B1" s="75"/>
      <c r="C1" s="75"/>
      <c r="D1" s="75"/>
      <c r="E1" s="75"/>
      <c r="F1" s="75"/>
      <c r="G1" s="75"/>
    </row>
    <row r="2" spans="1:7" ht="12.75" customHeight="1">
      <c r="A2" s="76" t="s">
        <v>33</v>
      </c>
      <c r="B2" s="77"/>
      <c r="C2" s="78" t="s">
        <v>99</v>
      </c>
      <c r="D2" s="78" t="s">
        <v>107</v>
      </c>
      <c r="E2" s="79"/>
      <c r="F2" s="80" t="s">
        <v>34</v>
      </c>
      <c r="G2" s="81"/>
    </row>
    <row r="3" spans="1:7" ht="3" customHeight="1" hidden="1">
      <c r="A3" s="82"/>
      <c r="B3" s="83"/>
      <c r="C3" s="84"/>
      <c r="D3" s="84"/>
      <c r="E3" s="85"/>
      <c r="F3" s="86"/>
      <c r="G3" s="87"/>
    </row>
    <row r="4" spans="1:7" ht="12" customHeight="1">
      <c r="A4" s="88" t="s">
        <v>35</v>
      </c>
      <c r="B4" s="83"/>
      <c r="C4" s="84"/>
      <c r="D4" s="84"/>
      <c r="E4" s="85"/>
      <c r="F4" s="86" t="s">
        <v>36</v>
      </c>
      <c r="G4" s="89"/>
    </row>
    <row r="5" spans="1:7" ht="12.95" customHeight="1">
      <c r="A5" s="90" t="s">
        <v>106</v>
      </c>
      <c r="B5" s="91"/>
      <c r="C5" s="92" t="s">
        <v>107</v>
      </c>
      <c r="D5" s="93"/>
      <c r="E5" s="91"/>
      <c r="F5" s="86" t="s">
        <v>37</v>
      </c>
      <c r="G5" s="87"/>
    </row>
    <row r="6" spans="1:15" ht="12.95" customHeight="1">
      <c r="A6" s="88" t="s">
        <v>38</v>
      </c>
      <c r="B6" s="83"/>
      <c r="C6" s="84"/>
      <c r="D6" s="84"/>
      <c r="E6" s="85"/>
      <c r="F6" s="94" t="s">
        <v>39</v>
      </c>
      <c r="G6" s="95">
        <v>0</v>
      </c>
      <c r="O6" s="96"/>
    </row>
    <row r="7" spans="1:7" ht="12.95" customHeight="1">
      <c r="A7" s="97" t="s">
        <v>103</v>
      </c>
      <c r="B7" s="98"/>
      <c r="C7" s="99" t="s">
        <v>104</v>
      </c>
      <c r="D7" s="100"/>
      <c r="E7" s="100"/>
      <c r="F7" s="101" t="s">
        <v>40</v>
      </c>
      <c r="G7" s="95">
        <f>IF(G6=0,,ROUND((F30+F32)/G6,1))</f>
        <v>0</v>
      </c>
    </row>
    <row r="8" spans="1:9" ht="12.75">
      <c r="A8" s="102" t="s">
        <v>41</v>
      </c>
      <c r="B8" s="86"/>
      <c r="C8" s="386" t="s">
        <v>869</v>
      </c>
      <c r="D8" s="386"/>
      <c r="E8" s="387"/>
      <c r="F8" s="103" t="s">
        <v>42</v>
      </c>
      <c r="G8" s="104"/>
      <c r="H8" s="105"/>
      <c r="I8" s="106"/>
    </row>
    <row r="9" spans="1:8" ht="12.75">
      <c r="A9" s="102" t="s">
        <v>43</v>
      </c>
      <c r="B9" s="86"/>
      <c r="C9" s="386"/>
      <c r="D9" s="386"/>
      <c r="E9" s="387"/>
      <c r="F9" s="86"/>
      <c r="G9" s="107"/>
      <c r="H9" s="108"/>
    </row>
    <row r="10" spans="1:8" ht="12.75">
      <c r="A10" s="102" t="s">
        <v>44</v>
      </c>
      <c r="B10" s="86"/>
      <c r="C10" s="386" t="s">
        <v>868</v>
      </c>
      <c r="D10" s="386"/>
      <c r="E10" s="386"/>
      <c r="F10" s="109"/>
      <c r="G10" s="110"/>
      <c r="H10" s="111"/>
    </row>
    <row r="11" spans="1:57" ht="13.5" customHeight="1">
      <c r="A11" s="102" t="s">
        <v>45</v>
      </c>
      <c r="B11" s="86"/>
      <c r="C11" s="386"/>
      <c r="D11" s="386"/>
      <c r="E11" s="386"/>
      <c r="F11" s="112" t="s">
        <v>46</v>
      </c>
      <c r="G11" s="113"/>
      <c r="H11" s="108"/>
      <c r="BA11" s="114"/>
      <c r="BB11" s="114"/>
      <c r="BC11" s="114"/>
      <c r="BD11" s="114"/>
      <c r="BE11" s="114"/>
    </row>
    <row r="12" spans="1:8" ht="12.75" customHeight="1">
      <c r="A12" s="115" t="s">
        <v>47</v>
      </c>
      <c r="B12" s="83"/>
      <c r="C12" s="388"/>
      <c r="D12" s="388"/>
      <c r="E12" s="388"/>
      <c r="F12" s="116" t="s">
        <v>48</v>
      </c>
      <c r="G12" s="117"/>
      <c r="H12" s="108"/>
    </row>
    <row r="13" spans="1:8" ht="28.5" customHeight="1" thickBot="1">
      <c r="A13" s="118" t="s">
        <v>49</v>
      </c>
      <c r="B13" s="119"/>
      <c r="C13" s="119"/>
      <c r="D13" s="119"/>
      <c r="E13" s="120"/>
      <c r="F13" s="120"/>
      <c r="G13" s="121"/>
      <c r="H13" s="108"/>
    </row>
    <row r="14" spans="1:7" ht="17.25" customHeight="1" thickBot="1">
      <c r="A14" s="122" t="s">
        <v>50</v>
      </c>
      <c r="B14" s="123"/>
      <c r="C14" s="124"/>
      <c r="D14" s="125" t="s">
        <v>51</v>
      </c>
      <c r="E14" s="126"/>
      <c r="F14" s="126"/>
      <c r="G14" s="124"/>
    </row>
    <row r="15" spans="1:7" ht="15.95" customHeight="1">
      <c r="A15" s="127"/>
      <c r="B15" s="128" t="s">
        <v>52</v>
      </c>
      <c r="C15" s="129">
        <f>'SO 01 1 Rek'!E39</f>
        <v>0</v>
      </c>
      <c r="D15" s="130">
        <f>'SO 01 1 Rek'!A47</f>
        <v>0</v>
      </c>
      <c r="E15" s="131"/>
      <c r="F15" s="132"/>
      <c r="G15" s="129">
        <f>'SO 01 1 Rek'!I47</f>
        <v>0</v>
      </c>
    </row>
    <row r="16" spans="1:7" ht="15.95" customHeight="1">
      <c r="A16" s="127" t="s">
        <v>53</v>
      </c>
      <c r="B16" s="128" t="s">
        <v>54</v>
      </c>
      <c r="C16" s="129">
        <f>'SO 01 1 Rek'!F39</f>
        <v>0</v>
      </c>
      <c r="D16" s="82"/>
      <c r="E16" s="133"/>
      <c r="F16" s="134"/>
      <c r="G16" s="129"/>
    </row>
    <row r="17" spans="1:7" ht="15.95" customHeight="1">
      <c r="A17" s="127" t="s">
        <v>55</v>
      </c>
      <c r="B17" s="128" t="s">
        <v>56</v>
      </c>
      <c r="C17" s="129">
        <f>'SO 01 1 Rek'!H39</f>
        <v>0</v>
      </c>
      <c r="D17" s="82"/>
      <c r="E17" s="133"/>
      <c r="F17" s="134"/>
      <c r="G17" s="129"/>
    </row>
    <row r="18" spans="1:7" ht="15.95" customHeight="1">
      <c r="A18" s="135" t="s">
        <v>57</v>
      </c>
      <c r="B18" s="136" t="s">
        <v>58</v>
      </c>
      <c r="C18" s="129">
        <f>'SO 01 1 Rek'!G39</f>
        <v>0</v>
      </c>
      <c r="D18" s="82"/>
      <c r="E18" s="133"/>
      <c r="F18" s="134"/>
      <c r="G18" s="129"/>
    </row>
    <row r="19" spans="1:7" ht="15.95" customHeight="1">
      <c r="A19" s="137" t="s">
        <v>59</v>
      </c>
      <c r="B19" s="128"/>
      <c r="C19" s="129">
        <f>SUM(C15:C18)</f>
        <v>0</v>
      </c>
      <c r="D19" s="82"/>
      <c r="E19" s="133"/>
      <c r="F19" s="134"/>
      <c r="G19" s="129"/>
    </row>
    <row r="20" spans="1:7" ht="15.95" customHeight="1">
      <c r="A20" s="137"/>
      <c r="B20" s="128"/>
      <c r="C20" s="129"/>
      <c r="D20" s="82"/>
      <c r="E20" s="133"/>
      <c r="F20" s="134"/>
      <c r="G20" s="129"/>
    </row>
    <row r="21" spans="1:7" ht="15.95" customHeight="1">
      <c r="A21" s="137" t="s">
        <v>29</v>
      </c>
      <c r="B21" s="128"/>
      <c r="C21" s="129">
        <f>'SO 01 1 Rek'!I39</f>
        <v>0</v>
      </c>
      <c r="D21" s="82"/>
      <c r="E21" s="133"/>
      <c r="F21" s="134"/>
      <c r="G21" s="129"/>
    </row>
    <row r="22" spans="1:7" ht="15.95" customHeight="1">
      <c r="A22" s="138" t="s">
        <v>60</v>
      </c>
      <c r="B22" s="108"/>
      <c r="C22" s="129">
        <f>C19+C21</f>
        <v>0</v>
      </c>
      <c r="D22" s="82" t="s">
        <v>61</v>
      </c>
      <c r="E22" s="133"/>
      <c r="F22" s="134"/>
      <c r="G22" s="129">
        <f>G23-SUM(G15:G21)</f>
        <v>0</v>
      </c>
    </row>
    <row r="23" spans="1:7" ht="15.95" customHeight="1" thickBot="1">
      <c r="A23" s="384" t="s">
        <v>62</v>
      </c>
      <c r="B23" s="385"/>
      <c r="C23" s="139">
        <f>C22+G23</f>
        <v>0</v>
      </c>
      <c r="D23" s="140" t="s">
        <v>63</v>
      </c>
      <c r="E23" s="141"/>
      <c r="F23" s="142"/>
      <c r="G23" s="129">
        <f>'SO 01 1 Rek'!H45</f>
        <v>0</v>
      </c>
    </row>
    <row r="24" spans="1:7" ht="12.75">
      <c r="A24" s="143" t="s">
        <v>64</v>
      </c>
      <c r="B24" s="144"/>
      <c r="C24" s="145"/>
      <c r="D24" s="144" t="s">
        <v>65</v>
      </c>
      <c r="E24" s="144"/>
      <c r="F24" s="146" t="s">
        <v>66</v>
      </c>
      <c r="G24" s="147"/>
    </row>
    <row r="25" spans="1:7" ht="12.75">
      <c r="A25" s="138" t="s">
        <v>67</v>
      </c>
      <c r="B25" s="108"/>
      <c r="C25" s="148"/>
      <c r="D25" s="108" t="s">
        <v>67</v>
      </c>
      <c r="F25" s="149" t="s">
        <v>67</v>
      </c>
      <c r="G25" s="150"/>
    </row>
    <row r="26" spans="1:7" ht="37.5" customHeight="1">
      <c r="A26" s="138" t="s">
        <v>68</v>
      </c>
      <c r="B26" s="151"/>
      <c r="C26" s="148"/>
      <c r="D26" s="108" t="s">
        <v>68</v>
      </c>
      <c r="F26" s="149" t="s">
        <v>68</v>
      </c>
      <c r="G26" s="150"/>
    </row>
    <row r="27" spans="1:7" ht="12.75">
      <c r="A27" s="138"/>
      <c r="B27" s="152"/>
      <c r="C27" s="148"/>
      <c r="D27" s="108"/>
      <c r="F27" s="149"/>
      <c r="G27" s="150"/>
    </row>
    <row r="28" spans="1:7" ht="12.75">
      <c r="A28" s="138" t="s">
        <v>69</v>
      </c>
      <c r="B28" s="108"/>
      <c r="C28" s="148"/>
      <c r="D28" s="149" t="s">
        <v>70</v>
      </c>
      <c r="E28" s="148"/>
      <c r="F28" s="153" t="s">
        <v>70</v>
      </c>
      <c r="G28" s="150"/>
    </row>
    <row r="29" spans="1:7" ht="69" customHeight="1">
      <c r="A29" s="138"/>
      <c r="B29" s="108"/>
      <c r="C29" s="154"/>
      <c r="D29" s="155"/>
      <c r="E29" s="154"/>
      <c r="F29" s="108"/>
      <c r="G29" s="150"/>
    </row>
    <row r="30" spans="1:7" ht="12.75">
      <c r="A30" s="156" t="s">
        <v>11</v>
      </c>
      <c r="B30" s="157"/>
      <c r="C30" s="158">
        <v>21</v>
      </c>
      <c r="D30" s="157" t="s">
        <v>71</v>
      </c>
      <c r="E30" s="159"/>
      <c r="F30" s="379">
        <f>C23-F32</f>
        <v>0</v>
      </c>
      <c r="G30" s="380"/>
    </row>
    <row r="31" spans="1:7" ht="12.75">
      <c r="A31" s="156" t="s">
        <v>72</v>
      </c>
      <c r="B31" s="157"/>
      <c r="C31" s="158">
        <f>C30</f>
        <v>21</v>
      </c>
      <c r="D31" s="157" t="s">
        <v>73</v>
      </c>
      <c r="E31" s="159"/>
      <c r="F31" s="379">
        <f>ROUND(PRODUCT(F30,C31/100),0)</f>
        <v>0</v>
      </c>
      <c r="G31" s="380"/>
    </row>
    <row r="32" spans="1:7" ht="12.75">
      <c r="A32" s="156" t="s">
        <v>11</v>
      </c>
      <c r="B32" s="157"/>
      <c r="C32" s="158">
        <v>0</v>
      </c>
      <c r="D32" s="157" t="s">
        <v>73</v>
      </c>
      <c r="E32" s="159"/>
      <c r="F32" s="379">
        <v>0</v>
      </c>
      <c r="G32" s="380"/>
    </row>
    <row r="33" spans="1:7" ht="12.75">
      <c r="A33" s="156" t="s">
        <v>72</v>
      </c>
      <c r="B33" s="160"/>
      <c r="C33" s="161">
        <f>C32</f>
        <v>0</v>
      </c>
      <c r="D33" s="157" t="s">
        <v>73</v>
      </c>
      <c r="E33" s="134"/>
      <c r="F33" s="379">
        <f>ROUND(PRODUCT(F32,C33/100),0)</f>
        <v>0</v>
      </c>
      <c r="G33" s="380"/>
    </row>
    <row r="34" spans="1:7" s="165" customFormat="1" ht="19.5" customHeight="1" thickBot="1">
      <c r="A34" s="162" t="s">
        <v>74</v>
      </c>
      <c r="B34" s="163"/>
      <c r="C34" s="163"/>
      <c r="D34" s="163"/>
      <c r="E34" s="164"/>
      <c r="F34" s="381">
        <f>ROUND(SUM(F30:F33),0)</f>
        <v>0</v>
      </c>
      <c r="G34" s="382"/>
    </row>
    <row r="36" spans="1:8" ht="12.75">
      <c r="A36" s="2" t="s">
        <v>75</v>
      </c>
      <c r="B36" s="2"/>
      <c r="C36" s="2"/>
      <c r="D36" s="2"/>
      <c r="E36" s="2"/>
      <c r="F36" s="2"/>
      <c r="G36" s="2"/>
      <c r="H36" s="1" t="s">
        <v>1</v>
      </c>
    </row>
    <row r="37" spans="1:8" ht="14.25" customHeight="1">
      <c r="A37" s="2"/>
      <c r="B37" s="383"/>
      <c r="C37" s="383"/>
      <c r="D37" s="383"/>
      <c r="E37" s="383"/>
      <c r="F37" s="383"/>
      <c r="G37" s="383"/>
      <c r="H37" s="1" t="s">
        <v>1</v>
      </c>
    </row>
    <row r="38" spans="1:8" ht="12.75" customHeight="1">
      <c r="A38" s="166"/>
      <c r="B38" s="383"/>
      <c r="C38" s="383"/>
      <c r="D38" s="383"/>
      <c r="E38" s="383"/>
      <c r="F38" s="383"/>
      <c r="G38" s="383"/>
      <c r="H38" s="1" t="s">
        <v>1</v>
      </c>
    </row>
    <row r="39" spans="1:8" ht="12.75">
      <c r="A39" s="166"/>
      <c r="B39" s="383"/>
      <c r="C39" s="383"/>
      <c r="D39" s="383"/>
      <c r="E39" s="383"/>
      <c r="F39" s="383"/>
      <c r="G39" s="383"/>
      <c r="H39" s="1" t="s">
        <v>1</v>
      </c>
    </row>
    <row r="40" spans="1:8" ht="12.75">
      <c r="A40" s="166"/>
      <c r="B40" s="383"/>
      <c r="C40" s="383"/>
      <c r="D40" s="383"/>
      <c r="E40" s="383"/>
      <c r="F40" s="383"/>
      <c r="G40" s="383"/>
      <c r="H40" s="1" t="s">
        <v>1</v>
      </c>
    </row>
    <row r="41" spans="1:8" ht="12.75">
      <c r="A41" s="166"/>
      <c r="B41" s="383"/>
      <c r="C41" s="383"/>
      <c r="D41" s="383"/>
      <c r="E41" s="383"/>
      <c r="F41" s="383"/>
      <c r="G41" s="383"/>
      <c r="H41" s="1" t="s">
        <v>1</v>
      </c>
    </row>
    <row r="42" spans="1:8" ht="12.75">
      <c r="A42" s="166"/>
      <c r="B42" s="383"/>
      <c r="C42" s="383"/>
      <c r="D42" s="383"/>
      <c r="E42" s="383"/>
      <c r="F42" s="383"/>
      <c r="G42" s="383"/>
      <c r="H42" s="1" t="s">
        <v>1</v>
      </c>
    </row>
    <row r="43" spans="1:8" ht="12.75">
      <c r="A43" s="166"/>
      <c r="B43" s="383"/>
      <c r="C43" s="383"/>
      <c r="D43" s="383"/>
      <c r="E43" s="383"/>
      <c r="F43" s="383"/>
      <c r="G43" s="383"/>
      <c r="H43" s="1" t="s">
        <v>1</v>
      </c>
    </row>
    <row r="44" spans="1:8" ht="12.75" customHeight="1">
      <c r="A44" s="166"/>
      <c r="B44" s="383"/>
      <c r="C44" s="383"/>
      <c r="D44" s="383"/>
      <c r="E44" s="383"/>
      <c r="F44" s="383"/>
      <c r="G44" s="383"/>
      <c r="H44" s="1" t="s">
        <v>1</v>
      </c>
    </row>
    <row r="45" spans="1:8" ht="12.75" customHeight="1">
      <c r="A45" s="166"/>
      <c r="B45" s="383"/>
      <c r="C45" s="383"/>
      <c r="D45" s="383"/>
      <c r="E45" s="383"/>
      <c r="F45" s="383"/>
      <c r="G45" s="383"/>
      <c r="H45" s="1" t="s">
        <v>1</v>
      </c>
    </row>
    <row r="46" spans="2:7" ht="12.75">
      <c r="B46" s="378"/>
      <c r="C46" s="378"/>
      <c r="D46" s="378"/>
      <c r="E46" s="378"/>
      <c r="F46" s="378"/>
      <c r="G46" s="378"/>
    </row>
    <row r="47" spans="2:7" ht="12.75">
      <c r="B47" s="378"/>
      <c r="C47" s="378"/>
      <c r="D47" s="378"/>
      <c r="E47" s="378"/>
      <c r="F47" s="378"/>
      <c r="G47" s="378"/>
    </row>
    <row r="48" spans="2:7" ht="12.75">
      <c r="B48" s="378"/>
      <c r="C48" s="378"/>
      <c r="D48" s="378"/>
      <c r="E48" s="378"/>
      <c r="F48" s="378"/>
      <c r="G48" s="378"/>
    </row>
    <row r="49" spans="2:7" ht="12.75">
      <c r="B49" s="378"/>
      <c r="C49" s="378"/>
      <c r="D49" s="378"/>
      <c r="E49" s="378"/>
      <c r="F49" s="378"/>
      <c r="G49" s="378"/>
    </row>
    <row r="50" spans="2:7" ht="12.75">
      <c r="B50" s="378"/>
      <c r="C50" s="378"/>
      <c r="D50" s="378"/>
      <c r="E50" s="378"/>
      <c r="F50" s="378"/>
      <c r="G50" s="378"/>
    </row>
    <row r="51" spans="2:7" ht="12.75">
      <c r="B51" s="378"/>
      <c r="C51" s="378"/>
      <c r="D51" s="378"/>
      <c r="E51" s="378"/>
      <c r="F51" s="378"/>
      <c r="G51" s="378"/>
    </row>
  </sheetData>
  <mergeCells count="18">
    <mergeCell ref="A23:B23"/>
    <mergeCell ref="C8:E8"/>
    <mergeCell ref="C9:E9"/>
    <mergeCell ref="C10:E10"/>
    <mergeCell ref="C11:E11"/>
    <mergeCell ref="C12:E12"/>
    <mergeCell ref="B51:G51"/>
    <mergeCell ref="F30:G30"/>
    <mergeCell ref="F31:G31"/>
    <mergeCell ref="F32:G32"/>
    <mergeCell ref="F33:G33"/>
    <mergeCell ref="F34:G34"/>
    <mergeCell ref="B37:G45"/>
    <mergeCell ref="B46:G46"/>
    <mergeCell ref="B47:G47"/>
    <mergeCell ref="B48:G48"/>
    <mergeCell ref="B49:G49"/>
    <mergeCell ref="B50:G50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96"/>
  <sheetViews>
    <sheetView workbookViewId="0" topLeftCell="A16">
      <selection activeCell="K23" sqref="K23"/>
    </sheetView>
  </sheetViews>
  <sheetFormatPr defaultColWidth="9.00390625" defaultRowHeight="12.75"/>
  <cols>
    <col min="1" max="1" width="5.875" style="1" customWidth="1"/>
    <col min="2" max="2" width="6.125" style="1" customWidth="1"/>
    <col min="3" max="3" width="11.375" style="1" customWidth="1"/>
    <col min="4" max="4" width="15.875" style="1" customWidth="1"/>
    <col min="5" max="5" width="11.25390625" style="1" customWidth="1"/>
    <col min="6" max="6" width="10.875" style="1" customWidth="1"/>
    <col min="7" max="7" width="11.00390625" style="1" customWidth="1"/>
    <col min="8" max="8" width="11.125" style="1" customWidth="1"/>
    <col min="9" max="9" width="10.75390625" style="1" customWidth="1"/>
    <col min="10" max="16384" width="9.125" style="1" customWidth="1"/>
  </cols>
  <sheetData>
    <row r="1" spans="1:9" ht="13.5" thickTop="1">
      <c r="A1" s="389" t="s">
        <v>2</v>
      </c>
      <c r="B1" s="390"/>
      <c r="C1" s="167" t="s">
        <v>105</v>
      </c>
      <c r="D1" s="168"/>
      <c r="E1" s="169"/>
      <c r="F1" s="168"/>
      <c r="G1" s="170" t="s">
        <v>76</v>
      </c>
      <c r="H1" s="171" t="s">
        <v>99</v>
      </c>
      <c r="I1" s="172"/>
    </row>
    <row r="2" spans="1:9" ht="13.5" thickBot="1">
      <c r="A2" s="391" t="s">
        <v>77</v>
      </c>
      <c r="B2" s="392"/>
      <c r="C2" s="173" t="s">
        <v>108</v>
      </c>
      <c r="D2" s="174"/>
      <c r="E2" s="175"/>
      <c r="F2" s="174"/>
      <c r="G2" s="393" t="s">
        <v>107</v>
      </c>
      <c r="H2" s="394"/>
      <c r="I2" s="395"/>
    </row>
    <row r="3" ht="13.5" thickTop="1">
      <c r="F3" s="108"/>
    </row>
    <row r="4" spans="1:9" ht="19.5" customHeight="1">
      <c r="A4" s="176" t="s">
        <v>78</v>
      </c>
      <c r="B4" s="177"/>
      <c r="C4" s="177"/>
      <c r="D4" s="177"/>
      <c r="E4" s="178"/>
      <c r="F4" s="177"/>
      <c r="G4" s="177"/>
      <c r="H4" s="177"/>
      <c r="I4" s="177"/>
    </row>
    <row r="5" ht="13.5" thickBot="1"/>
    <row r="6" spans="1:9" s="108" customFormat="1" ht="13.5" thickBot="1">
      <c r="A6" s="179"/>
      <c r="B6" s="180" t="s">
        <v>79</v>
      </c>
      <c r="C6" s="180"/>
      <c r="D6" s="181"/>
      <c r="E6" s="182" t="s">
        <v>25</v>
      </c>
      <c r="F6" s="183" t="s">
        <v>26</v>
      </c>
      <c r="G6" s="183" t="s">
        <v>27</v>
      </c>
      <c r="H6" s="183" t="s">
        <v>28</v>
      </c>
      <c r="I6" s="184" t="s">
        <v>29</v>
      </c>
    </row>
    <row r="7" spans="1:9" s="108" customFormat="1" ht="12.75">
      <c r="A7" s="274" t="str">
        <f>'SO 01 1 Pol'!B7</f>
        <v>1</v>
      </c>
      <c r="B7" s="47" t="str">
        <f>'SO 01 1 Pol'!C7</f>
        <v>Zemní práce</v>
      </c>
      <c r="D7" s="185"/>
      <c r="E7" s="275">
        <f>'SO 01 1 Pol'!BA49</f>
        <v>0</v>
      </c>
      <c r="F7" s="276">
        <f>'SO 01 1 Pol'!BB49</f>
        <v>0</v>
      </c>
      <c r="G7" s="276">
        <f>'SO 01 1 Pol'!BC49</f>
        <v>0</v>
      </c>
      <c r="H7" s="276">
        <f>'SO 01 1 Pol'!BD49</f>
        <v>0</v>
      </c>
      <c r="I7" s="277">
        <f>'SO 01 1 Pol'!BE49</f>
        <v>0</v>
      </c>
    </row>
    <row r="8" spans="1:9" s="108" customFormat="1" ht="12.75">
      <c r="A8" s="274" t="str">
        <f>'SO 01 1 Pol'!B50</f>
        <v>3</v>
      </c>
      <c r="B8" s="47" t="str">
        <f>'SO 01 1 Pol'!C50</f>
        <v>Svislé a kompletní konstrukce</v>
      </c>
      <c r="D8" s="185"/>
      <c r="E8" s="275">
        <f>'SO 01 1 Pol'!BA76</f>
        <v>0</v>
      </c>
      <c r="F8" s="276">
        <f>'SO 01 1 Pol'!BB76</f>
        <v>0</v>
      </c>
      <c r="G8" s="276">
        <f>'SO 01 1 Pol'!BC76</f>
        <v>0</v>
      </c>
      <c r="H8" s="276">
        <f>'SO 01 1 Pol'!BD76</f>
        <v>0</v>
      </c>
      <c r="I8" s="277">
        <f>'SO 01 1 Pol'!BE76</f>
        <v>0</v>
      </c>
    </row>
    <row r="9" spans="1:9" s="108" customFormat="1" ht="12.75">
      <c r="A9" s="274" t="str">
        <f>'SO 01 1 Pol'!B77</f>
        <v>4</v>
      </c>
      <c r="B9" s="47" t="str">
        <f>'SO 01 1 Pol'!C77</f>
        <v>Vodorovné konstrukce</v>
      </c>
      <c r="D9" s="185"/>
      <c r="E9" s="275">
        <f>'SO 01 1 Pol'!BA90</f>
        <v>0</v>
      </c>
      <c r="F9" s="276">
        <f>'SO 01 1 Pol'!BB90</f>
        <v>0</v>
      </c>
      <c r="G9" s="276">
        <f>'SO 01 1 Pol'!BC90</f>
        <v>0</v>
      </c>
      <c r="H9" s="276">
        <f>'SO 01 1 Pol'!BD90</f>
        <v>0</v>
      </c>
      <c r="I9" s="277">
        <f>'SO 01 1 Pol'!BE90</f>
        <v>0</v>
      </c>
    </row>
    <row r="10" spans="1:9" s="108" customFormat="1" ht="12.75">
      <c r="A10" s="274" t="str">
        <f>'SO 01 1 Pol'!B91</f>
        <v>5</v>
      </c>
      <c r="B10" s="47" t="str">
        <f>'SO 01 1 Pol'!C91</f>
        <v>Komunikace</v>
      </c>
      <c r="D10" s="185"/>
      <c r="E10" s="275">
        <f>'SO 01 1 Pol'!BA163</f>
        <v>0</v>
      </c>
      <c r="F10" s="276">
        <f>'SO 01 1 Pol'!BB163</f>
        <v>0</v>
      </c>
      <c r="G10" s="276">
        <f>'SO 01 1 Pol'!BC163</f>
        <v>0</v>
      </c>
      <c r="H10" s="276">
        <f>'SO 01 1 Pol'!BD163</f>
        <v>0</v>
      </c>
      <c r="I10" s="277">
        <f>'SO 01 1 Pol'!BE163</f>
        <v>0</v>
      </c>
    </row>
    <row r="11" spans="1:9" s="108" customFormat="1" ht="12.75">
      <c r="A11" s="274" t="str">
        <f>'SO 01 1 Pol'!B164</f>
        <v>61</v>
      </c>
      <c r="B11" s="47" t="str">
        <f>'SO 01 1 Pol'!C164</f>
        <v>Upravy povrchů vnitřní</v>
      </c>
      <c r="D11" s="185"/>
      <c r="E11" s="275">
        <f>'SO 01 1 Pol'!BA202</f>
        <v>0</v>
      </c>
      <c r="F11" s="276">
        <f>'SO 01 1 Pol'!BB202</f>
        <v>0</v>
      </c>
      <c r="G11" s="276">
        <f>'SO 01 1 Pol'!BC202</f>
        <v>0</v>
      </c>
      <c r="H11" s="276">
        <f>'SO 01 1 Pol'!BD202</f>
        <v>0</v>
      </c>
      <c r="I11" s="277">
        <f>'SO 01 1 Pol'!BE202</f>
        <v>0</v>
      </c>
    </row>
    <row r="12" spans="1:9" s="108" customFormat="1" ht="12.75">
      <c r="A12" s="274" t="str">
        <f>'SO 01 1 Pol'!B203</f>
        <v>62</v>
      </c>
      <c r="B12" s="47" t="str">
        <f>'SO 01 1 Pol'!C203</f>
        <v>Úpravy povrchů vnější</v>
      </c>
      <c r="D12" s="185"/>
      <c r="E12" s="275">
        <f>'SO 01 1 Pol'!BA342</f>
        <v>0</v>
      </c>
      <c r="F12" s="276">
        <f>'SO 01 1 Pol'!BB342</f>
        <v>0</v>
      </c>
      <c r="G12" s="276">
        <f>'SO 01 1 Pol'!BC342</f>
        <v>0</v>
      </c>
      <c r="H12" s="276">
        <f>'SO 01 1 Pol'!BD342</f>
        <v>0</v>
      </c>
      <c r="I12" s="277">
        <f>'SO 01 1 Pol'!BE342</f>
        <v>0</v>
      </c>
    </row>
    <row r="13" spans="1:9" s="108" customFormat="1" ht="12.75">
      <c r="A13" s="274" t="str">
        <f>'SO 01 1 Pol'!B343</f>
        <v>621</v>
      </c>
      <c r="B13" s="47" t="str">
        <f>'SO 01 1 Pol'!C343</f>
        <v>Průzkumy a zkoušky</v>
      </c>
      <c r="D13" s="185"/>
      <c r="E13" s="275">
        <f>'SO 01 1 Pol'!BA347</f>
        <v>0</v>
      </c>
      <c r="F13" s="276">
        <f>'SO 01 1 Pol'!BB347</f>
        <v>0</v>
      </c>
      <c r="G13" s="276">
        <f>'SO 01 1 Pol'!BC347</f>
        <v>0</v>
      </c>
      <c r="H13" s="276">
        <f>'SO 01 1 Pol'!BD347</f>
        <v>0</v>
      </c>
      <c r="I13" s="277">
        <f>'SO 01 1 Pol'!BE347</f>
        <v>0</v>
      </c>
    </row>
    <row r="14" spans="1:9" s="108" customFormat="1" ht="12.75">
      <c r="A14" s="274" t="str">
        <f>'SO 01 1 Pol'!B348</f>
        <v>63</v>
      </c>
      <c r="B14" s="47" t="str">
        <f>'SO 01 1 Pol'!C348</f>
        <v>Podlahy a podlahové konstrukce</v>
      </c>
      <c r="D14" s="185"/>
      <c r="E14" s="275">
        <f>'SO 01 1 Pol'!BA365</f>
        <v>0</v>
      </c>
      <c r="F14" s="276">
        <f>'SO 01 1 Pol'!BB365</f>
        <v>0</v>
      </c>
      <c r="G14" s="276">
        <f>'SO 01 1 Pol'!BC365</f>
        <v>0</v>
      </c>
      <c r="H14" s="276">
        <f>'SO 01 1 Pol'!BD365</f>
        <v>0</v>
      </c>
      <c r="I14" s="277">
        <f>'SO 01 1 Pol'!BE365</f>
        <v>0</v>
      </c>
    </row>
    <row r="15" spans="1:9" s="108" customFormat="1" ht="12.75">
      <c r="A15" s="274" t="str">
        <f>'SO 01 1 Pol'!B366</f>
        <v>64</v>
      </c>
      <c r="B15" s="47" t="str">
        <f>'SO 01 1 Pol'!C366</f>
        <v>Výplně otvorů</v>
      </c>
      <c r="D15" s="185"/>
      <c r="E15" s="275">
        <f>'SO 01 1 Pol'!BA374</f>
        <v>0</v>
      </c>
      <c r="F15" s="276">
        <f>'SO 01 1 Pol'!BB374</f>
        <v>0</v>
      </c>
      <c r="G15" s="276">
        <f>'SO 01 1 Pol'!BC374</f>
        <v>0</v>
      </c>
      <c r="H15" s="276">
        <f>'SO 01 1 Pol'!BD374</f>
        <v>0</v>
      </c>
      <c r="I15" s="277">
        <f>'SO 01 1 Pol'!BE374</f>
        <v>0</v>
      </c>
    </row>
    <row r="16" spans="1:9" s="108" customFormat="1" ht="12.75">
      <c r="A16" s="274" t="str">
        <f>'SO 01 1 Pol'!B375</f>
        <v>8</v>
      </c>
      <c r="B16" s="47" t="str">
        <f>'SO 01 1 Pol'!C375</f>
        <v>Trubní vedení</v>
      </c>
      <c r="D16" s="185"/>
      <c r="E16" s="275">
        <f>'SO 01 1 Pol'!BA379</f>
        <v>0</v>
      </c>
      <c r="F16" s="276">
        <f>'SO 01 1 Pol'!BB379</f>
        <v>0</v>
      </c>
      <c r="G16" s="276">
        <f>'SO 01 1 Pol'!BC379</f>
        <v>0</v>
      </c>
      <c r="H16" s="276">
        <f>'SO 01 1 Pol'!BD379</f>
        <v>0</v>
      </c>
      <c r="I16" s="277">
        <f>'SO 01 1 Pol'!BE379</f>
        <v>0</v>
      </c>
    </row>
    <row r="17" spans="1:9" s="108" customFormat="1" ht="12.75">
      <c r="A17" s="274" t="str">
        <f>'SO 01 1 Pol'!B380</f>
        <v>91</v>
      </c>
      <c r="B17" s="47" t="str">
        <f>'SO 01 1 Pol'!C380</f>
        <v>Doplňující práce na komunikaci</v>
      </c>
      <c r="D17" s="185"/>
      <c r="E17" s="275">
        <f>'SO 01 1 Pol'!BA385</f>
        <v>0</v>
      </c>
      <c r="F17" s="276">
        <f>'SO 01 1 Pol'!BB385</f>
        <v>0</v>
      </c>
      <c r="G17" s="276">
        <f>'SO 01 1 Pol'!BC385</f>
        <v>0</v>
      </c>
      <c r="H17" s="276">
        <f>'SO 01 1 Pol'!BD385</f>
        <v>0</v>
      </c>
      <c r="I17" s="277">
        <f>'SO 01 1 Pol'!BE385</f>
        <v>0</v>
      </c>
    </row>
    <row r="18" spans="1:9" s="108" customFormat="1" ht="12.75">
      <c r="A18" s="274" t="str">
        <f>'SO 01 1 Pol'!B386</f>
        <v>93</v>
      </c>
      <c r="B18" s="47" t="str">
        <f>'SO 01 1 Pol'!C386</f>
        <v>Dokončovací práce inženýrskách staveb</v>
      </c>
      <c r="D18" s="185"/>
      <c r="E18" s="275">
        <f>'SO 01 1 Pol'!BA391</f>
        <v>0</v>
      </c>
      <c r="F18" s="276">
        <f>'SO 01 1 Pol'!BB391</f>
        <v>0</v>
      </c>
      <c r="G18" s="276">
        <f>'SO 01 1 Pol'!BC391</f>
        <v>0</v>
      </c>
      <c r="H18" s="276">
        <f>'SO 01 1 Pol'!BD391</f>
        <v>0</v>
      </c>
      <c r="I18" s="277">
        <f>'SO 01 1 Pol'!BE391</f>
        <v>0</v>
      </c>
    </row>
    <row r="19" spans="1:9" s="108" customFormat="1" ht="12.75">
      <c r="A19" s="274" t="str">
        <f>'SO 01 1 Pol'!B392</f>
        <v>94</v>
      </c>
      <c r="B19" s="47" t="str">
        <f>'SO 01 1 Pol'!C392</f>
        <v>Lešení a stavební výtahy</v>
      </c>
      <c r="D19" s="185"/>
      <c r="E19" s="275">
        <f>'SO 01 1 Pol'!BA417</f>
        <v>0</v>
      </c>
      <c r="F19" s="276">
        <f>'SO 01 1 Pol'!BB417</f>
        <v>0</v>
      </c>
      <c r="G19" s="276">
        <f>'SO 01 1 Pol'!BC417</f>
        <v>0</v>
      </c>
      <c r="H19" s="276">
        <f>'SO 01 1 Pol'!BD417</f>
        <v>0</v>
      </c>
      <c r="I19" s="277">
        <f>'SO 01 1 Pol'!BE417</f>
        <v>0</v>
      </c>
    </row>
    <row r="20" spans="1:9" s="108" customFormat="1" ht="12.75">
      <c r="A20" s="274" t="str">
        <f>'SO 01 1 Pol'!B418</f>
        <v>95</v>
      </c>
      <c r="B20" s="47" t="str">
        <f>'SO 01 1 Pol'!C418</f>
        <v>Dokončovací konstrukce na pozemních stavbách</v>
      </c>
      <c r="D20" s="185"/>
      <c r="E20" s="275">
        <f>'SO 01 1 Pol'!BA433</f>
        <v>0</v>
      </c>
      <c r="F20" s="276">
        <f>'SO 01 1 Pol'!BB433</f>
        <v>0</v>
      </c>
      <c r="G20" s="276">
        <f>'SO 01 1 Pol'!BC433</f>
        <v>0</v>
      </c>
      <c r="H20" s="276">
        <f>'SO 01 1 Pol'!BD433</f>
        <v>0</v>
      </c>
      <c r="I20" s="277">
        <f>'SO 01 1 Pol'!BE433</f>
        <v>0</v>
      </c>
    </row>
    <row r="21" spans="1:9" s="108" customFormat="1" ht="12.75">
      <c r="A21" s="274" t="str">
        <f>'SO 01 1 Pol'!B434</f>
        <v>96</v>
      </c>
      <c r="B21" s="47" t="str">
        <f>'SO 01 1 Pol'!C434</f>
        <v>Bourání konstrukcí</v>
      </c>
      <c r="D21" s="185"/>
      <c r="E21" s="275">
        <f>'SO 01 1 Pol'!BA468</f>
        <v>0</v>
      </c>
      <c r="F21" s="276">
        <f>'SO 01 1 Pol'!BB468</f>
        <v>0</v>
      </c>
      <c r="G21" s="276">
        <f>'SO 01 1 Pol'!BC468</f>
        <v>0</v>
      </c>
      <c r="H21" s="276">
        <f>'SO 01 1 Pol'!BD468</f>
        <v>0</v>
      </c>
      <c r="I21" s="277">
        <f>'SO 01 1 Pol'!BE468</f>
        <v>0</v>
      </c>
    </row>
    <row r="22" spans="1:9" s="108" customFormat="1" ht="12.75">
      <c r="A22" s="274" t="str">
        <f>'SO 01 1 Pol'!B469</f>
        <v>97</v>
      </c>
      <c r="B22" s="47" t="str">
        <f>'SO 01 1 Pol'!C469</f>
        <v>Prorážení otvorů</v>
      </c>
      <c r="D22" s="185"/>
      <c r="E22" s="275">
        <f>'SO 01 1 Pol'!BA497</f>
        <v>0</v>
      </c>
      <c r="F22" s="276">
        <f>'SO 01 1 Pol'!BB497</f>
        <v>0</v>
      </c>
      <c r="G22" s="276">
        <f>'SO 01 1 Pol'!BC497</f>
        <v>0</v>
      </c>
      <c r="H22" s="276">
        <f>'SO 01 1 Pol'!BD497</f>
        <v>0</v>
      </c>
      <c r="I22" s="277">
        <f>'SO 01 1 Pol'!BE497</f>
        <v>0</v>
      </c>
    </row>
    <row r="23" spans="1:9" s="108" customFormat="1" ht="12.75">
      <c r="A23" s="274" t="str">
        <f>'SO 01 1 Pol'!B498</f>
        <v>99</v>
      </c>
      <c r="B23" s="47" t="str">
        <f>'SO 01 1 Pol'!C498</f>
        <v>Staveništní přesun hmot</v>
      </c>
      <c r="D23" s="185"/>
      <c r="E23" s="275">
        <f>'SO 01 1 Pol'!BA500</f>
        <v>0</v>
      </c>
      <c r="F23" s="276">
        <f>'SO 01 1 Pol'!BB500</f>
        <v>0</v>
      </c>
      <c r="G23" s="276">
        <f>'SO 01 1 Pol'!BC500</f>
        <v>0</v>
      </c>
      <c r="H23" s="276">
        <f>'SO 01 1 Pol'!BD500</f>
        <v>0</v>
      </c>
      <c r="I23" s="277">
        <f>'SO 01 1 Pol'!BE500</f>
        <v>0</v>
      </c>
    </row>
    <row r="24" spans="1:9" s="108" customFormat="1" ht="12.75">
      <c r="A24" s="274" t="str">
        <f>'SO 01 1 Pol'!B501</f>
        <v>711</v>
      </c>
      <c r="B24" s="47" t="str">
        <f>'SO 01 1 Pol'!C501</f>
        <v>Izolace proti vodě</v>
      </c>
      <c r="D24" s="185"/>
      <c r="E24" s="275">
        <f>'SO 01 1 Pol'!BA536</f>
        <v>0</v>
      </c>
      <c r="F24" s="276">
        <f>'SO 01 1 Pol'!BB536</f>
        <v>0</v>
      </c>
      <c r="G24" s="276">
        <f>'SO 01 1 Pol'!BC536</f>
        <v>0</v>
      </c>
      <c r="H24" s="276">
        <f>'SO 01 1 Pol'!BD536</f>
        <v>0</v>
      </c>
      <c r="I24" s="277">
        <f>'SO 01 1 Pol'!BE536</f>
        <v>0</v>
      </c>
    </row>
    <row r="25" spans="1:9" s="108" customFormat="1" ht="12.75">
      <c r="A25" s="274" t="str">
        <f>'SO 01 1 Pol'!B537</f>
        <v>712</v>
      </c>
      <c r="B25" s="47" t="str">
        <f>'SO 01 1 Pol'!C537</f>
        <v>Živičné krytiny</v>
      </c>
      <c r="D25" s="185"/>
      <c r="E25" s="275">
        <f>'SO 01 1 Pol'!BA667</f>
        <v>0</v>
      </c>
      <c r="F25" s="276">
        <f>'SO 01 1 Pol'!BB667</f>
        <v>0</v>
      </c>
      <c r="G25" s="276">
        <f>'SO 01 1 Pol'!BC667</f>
        <v>0</v>
      </c>
      <c r="H25" s="276">
        <f>'SO 01 1 Pol'!BD667</f>
        <v>0</v>
      </c>
      <c r="I25" s="277">
        <f>'SO 01 1 Pol'!BE667</f>
        <v>0</v>
      </c>
    </row>
    <row r="26" spans="1:9" s="108" customFormat="1" ht="12.75">
      <c r="A26" s="274" t="str">
        <f>'SO 01 1 Pol'!B668</f>
        <v>713</v>
      </c>
      <c r="B26" s="47" t="str">
        <f>'SO 01 1 Pol'!C668</f>
        <v>Izolace tepelné</v>
      </c>
      <c r="D26" s="185"/>
      <c r="E26" s="275">
        <f>'SO 01 1 Pol'!BA708</f>
        <v>0</v>
      </c>
      <c r="F26" s="276">
        <f>'SO 01 1 Pol'!BB708</f>
        <v>0</v>
      </c>
      <c r="G26" s="276">
        <f>'SO 01 1 Pol'!BC708</f>
        <v>0</v>
      </c>
      <c r="H26" s="276">
        <f>'SO 01 1 Pol'!BD708</f>
        <v>0</v>
      </c>
      <c r="I26" s="277">
        <f>'SO 01 1 Pol'!BE708</f>
        <v>0</v>
      </c>
    </row>
    <row r="27" spans="1:9" s="108" customFormat="1" ht="12.75">
      <c r="A27" s="274" t="str">
        <f>'SO 01 1 Pol'!B709</f>
        <v>762</v>
      </c>
      <c r="B27" s="47" t="str">
        <f>'SO 01 1 Pol'!C709</f>
        <v>Konstrukce tesařské</v>
      </c>
      <c r="D27" s="185"/>
      <c r="E27" s="275">
        <f>'SO 01 1 Pol'!BA763</f>
        <v>0</v>
      </c>
      <c r="F27" s="276">
        <f>'SO 01 1 Pol'!BB763</f>
        <v>0</v>
      </c>
      <c r="G27" s="276">
        <f>'SO 01 1 Pol'!BC763</f>
        <v>0</v>
      </c>
      <c r="H27" s="276">
        <f>'SO 01 1 Pol'!BD763</f>
        <v>0</v>
      </c>
      <c r="I27" s="277">
        <f>'SO 01 1 Pol'!BE763</f>
        <v>0</v>
      </c>
    </row>
    <row r="28" spans="1:9" s="108" customFormat="1" ht="12.75">
      <c r="A28" s="274" t="str">
        <f>'SO 01 1 Pol'!B764</f>
        <v>764</v>
      </c>
      <c r="B28" s="47" t="str">
        <f>'SO 01 1 Pol'!C764</f>
        <v>Konstrukce klempířské</v>
      </c>
      <c r="D28" s="185"/>
      <c r="E28" s="275">
        <f>'SO 01 1 Pol'!BA837</f>
        <v>0</v>
      </c>
      <c r="F28" s="276">
        <f>'SO 01 1 Pol'!BB837</f>
        <v>0</v>
      </c>
      <c r="G28" s="276">
        <f>'SO 01 1 Pol'!BC837</f>
        <v>0</v>
      </c>
      <c r="H28" s="276">
        <f>'SO 01 1 Pol'!BD837</f>
        <v>0</v>
      </c>
      <c r="I28" s="277">
        <f>'SO 01 1 Pol'!BE837</f>
        <v>0</v>
      </c>
    </row>
    <row r="29" spans="1:9" s="108" customFormat="1" ht="12.75">
      <c r="A29" s="274" t="str">
        <f>'SO 01 1 Pol'!B838</f>
        <v>766</v>
      </c>
      <c r="B29" s="47" t="str">
        <f>'SO 01 1 Pol'!C838</f>
        <v>Konstrukce truhlářské</v>
      </c>
      <c r="D29" s="185"/>
      <c r="E29" s="275">
        <f>'SO 01 1 Pol'!BA859</f>
        <v>0</v>
      </c>
      <c r="F29" s="276">
        <f>'SO 01 1 Pol'!BB859</f>
        <v>0</v>
      </c>
      <c r="G29" s="276">
        <f>'SO 01 1 Pol'!BC859</f>
        <v>0</v>
      </c>
      <c r="H29" s="276">
        <f>'SO 01 1 Pol'!BD859</f>
        <v>0</v>
      </c>
      <c r="I29" s="277">
        <f>'SO 01 1 Pol'!BE859</f>
        <v>0</v>
      </c>
    </row>
    <row r="30" spans="1:9" s="108" customFormat="1" ht="12.75">
      <c r="A30" s="274" t="str">
        <f>'SO 01 1 Pol'!B860</f>
        <v>767</v>
      </c>
      <c r="B30" s="47" t="str">
        <f>'SO 01 1 Pol'!C860</f>
        <v>Konstrukce zámečnické</v>
      </c>
      <c r="D30" s="185"/>
      <c r="E30" s="275">
        <f>'SO 01 1 Pol'!BA874</f>
        <v>0</v>
      </c>
      <c r="F30" s="276">
        <f>'SO 01 1 Pol'!BB874</f>
        <v>0</v>
      </c>
      <c r="G30" s="276">
        <f>'SO 01 1 Pol'!BC874</f>
        <v>0</v>
      </c>
      <c r="H30" s="276">
        <f>'SO 01 1 Pol'!BD874</f>
        <v>0</v>
      </c>
      <c r="I30" s="277">
        <f>'SO 01 1 Pol'!BE874</f>
        <v>0</v>
      </c>
    </row>
    <row r="31" spans="1:9" s="108" customFormat="1" ht="12.75">
      <c r="A31" s="274" t="str">
        <f>'SO 01 1 Pol'!B875</f>
        <v>769</v>
      </c>
      <c r="B31" s="47" t="str">
        <f>'SO 01 1 Pol'!C875</f>
        <v>Otvorové prvky z plastu</v>
      </c>
      <c r="D31" s="185"/>
      <c r="E31" s="275">
        <f>'SO 01 1 Pol'!BA931</f>
        <v>0</v>
      </c>
      <c r="F31" s="276">
        <f>'SO 01 1 Pol'!BB931</f>
        <v>0</v>
      </c>
      <c r="G31" s="276">
        <f>'SO 01 1 Pol'!BC931</f>
        <v>0</v>
      </c>
      <c r="H31" s="276">
        <f>'SO 01 1 Pol'!BD931</f>
        <v>0</v>
      </c>
      <c r="I31" s="277">
        <f>'SO 01 1 Pol'!BE931</f>
        <v>0</v>
      </c>
    </row>
    <row r="32" spans="1:9" s="108" customFormat="1" ht="12.75">
      <c r="A32" s="274" t="str">
        <f>'SO 01 1 Pol'!B932</f>
        <v>783</v>
      </c>
      <c r="B32" s="47" t="str">
        <f>'SO 01 1 Pol'!C932</f>
        <v>Nátěry</v>
      </c>
      <c r="D32" s="185"/>
      <c r="E32" s="275">
        <f>'SO 01 1 Pol'!BA936</f>
        <v>0</v>
      </c>
      <c r="F32" s="276">
        <f>'SO 01 1 Pol'!BB936</f>
        <v>0</v>
      </c>
      <c r="G32" s="276">
        <f>'SO 01 1 Pol'!BC936</f>
        <v>0</v>
      </c>
      <c r="H32" s="276">
        <f>'SO 01 1 Pol'!BD936</f>
        <v>0</v>
      </c>
      <c r="I32" s="277">
        <f>'SO 01 1 Pol'!BE936</f>
        <v>0</v>
      </c>
    </row>
    <row r="33" spans="1:9" s="108" customFormat="1" ht="12.75">
      <c r="A33" s="274" t="str">
        <f>'SO 01 1 Pol'!B937</f>
        <v>784</v>
      </c>
      <c r="B33" s="47" t="str">
        <f>'SO 01 1 Pol'!C937</f>
        <v>Malby</v>
      </c>
      <c r="D33" s="185"/>
      <c r="E33" s="275">
        <f>'SO 01 1 Pol'!BA963</f>
        <v>0</v>
      </c>
      <c r="F33" s="276">
        <f>'SO 01 1 Pol'!BB963</f>
        <v>0</v>
      </c>
      <c r="G33" s="276">
        <f>'SO 01 1 Pol'!BC963</f>
        <v>0</v>
      </c>
      <c r="H33" s="276">
        <f>'SO 01 1 Pol'!BD963</f>
        <v>0</v>
      </c>
      <c r="I33" s="277">
        <f>'SO 01 1 Pol'!BE963</f>
        <v>0</v>
      </c>
    </row>
    <row r="34" spans="1:9" s="108" customFormat="1" ht="12.75">
      <c r="A34" s="274" t="str">
        <f>'SO 01 1 Pol'!B964</f>
        <v>M21</v>
      </c>
      <c r="B34" s="47" t="str">
        <f>'SO 01 1 Pol'!C964</f>
        <v>Elektromontáže</v>
      </c>
      <c r="D34" s="185"/>
      <c r="E34" s="275">
        <f>'SO 01 1 Pol'!BA971</f>
        <v>0</v>
      </c>
      <c r="F34" s="276">
        <f>'SO 01 1 Pol'!BB971</f>
        <v>0</v>
      </c>
      <c r="G34" s="276">
        <f>'SO 01 1 Pol'!BC971</f>
        <v>0</v>
      </c>
      <c r="H34" s="276">
        <f>'SO 01 1 Pol'!BD971</f>
        <v>0</v>
      </c>
      <c r="I34" s="277">
        <f>'SO 01 1 Pol'!BE971</f>
        <v>0</v>
      </c>
    </row>
    <row r="35" spans="1:9" s="108" customFormat="1" ht="12.75">
      <c r="A35" s="274" t="str">
        <f>'SO 01 1 Pol'!B972</f>
        <v>M22</v>
      </c>
      <c r="B35" s="47" t="str">
        <f>'SO 01 1 Pol'!C972</f>
        <v>Montáž sdělovací a zabezp. techniky</v>
      </c>
      <c r="D35" s="185"/>
      <c r="E35" s="275">
        <f>'SO 01 1 Pol'!BA975</f>
        <v>0</v>
      </c>
      <c r="F35" s="276">
        <f>'SO 01 1 Pol'!BB975</f>
        <v>0</v>
      </c>
      <c r="G35" s="276">
        <f>'SO 01 1 Pol'!BC975</f>
        <v>0</v>
      </c>
      <c r="H35" s="276">
        <f>'SO 01 1 Pol'!BD975</f>
        <v>0</v>
      </c>
      <c r="I35" s="277">
        <f>'SO 01 1 Pol'!BE975</f>
        <v>0</v>
      </c>
    </row>
    <row r="36" spans="1:9" s="108" customFormat="1" ht="12.75">
      <c r="A36" s="274" t="str">
        <f>'SO 01 1 Pol'!B976</f>
        <v>M24</v>
      </c>
      <c r="B36" s="47" t="str">
        <f>'SO 01 1 Pol'!C976</f>
        <v>Montáže vzduchotechnických zařízení</v>
      </c>
      <c r="D36" s="185"/>
      <c r="E36" s="275">
        <f>'SO 01 1 Pol'!BA982</f>
        <v>0</v>
      </c>
      <c r="F36" s="276">
        <f>'SO 01 1 Pol'!BB982</f>
        <v>0</v>
      </c>
      <c r="G36" s="276">
        <f>'SO 01 1 Pol'!BC982</f>
        <v>0</v>
      </c>
      <c r="H36" s="276">
        <f>'SO 01 1 Pol'!BD982</f>
        <v>0</v>
      </c>
      <c r="I36" s="277">
        <f>'SO 01 1 Pol'!BE982</f>
        <v>0</v>
      </c>
    </row>
    <row r="37" spans="1:9" s="108" customFormat="1" ht="12.75">
      <c r="A37" s="274" t="str">
        <f>'SO 01 1 Pol'!B983</f>
        <v>M99</v>
      </c>
      <c r="B37" s="47" t="str">
        <f>'SO 01 1 Pol'!C983</f>
        <v>Ostatní práce "M"</v>
      </c>
      <c r="D37" s="185"/>
      <c r="E37" s="275">
        <f>'SO 01 1 Pol'!BA988</f>
        <v>0</v>
      </c>
      <c r="F37" s="276">
        <f>'SO 01 1 Pol'!BB988</f>
        <v>0</v>
      </c>
      <c r="G37" s="276">
        <f>'SO 01 1 Pol'!BC988</f>
        <v>0</v>
      </c>
      <c r="H37" s="276">
        <f>'SO 01 1 Pol'!BD988</f>
        <v>0</v>
      </c>
      <c r="I37" s="277">
        <f>'SO 01 1 Pol'!BE988</f>
        <v>0</v>
      </c>
    </row>
    <row r="38" spans="1:9" s="108" customFormat="1" ht="13.5" thickBot="1">
      <c r="A38" s="274" t="str">
        <f>'SO 01 1 Pol'!B989</f>
        <v>D96</v>
      </c>
      <c r="B38" s="47" t="str">
        <f>'SO 01 1 Pol'!C989</f>
        <v>Přesuny suti a vybouraných hmot</v>
      </c>
      <c r="D38" s="185"/>
      <c r="E38" s="275">
        <f>'SO 01 1 Pol'!BA1000</f>
        <v>0</v>
      </c>
      <c r="F38" s="276">
        <f>'SO 01 1 Pol'!BB1000</f>
        <v>0</v>
      </c>
      <c r="G38" s="276">
        <f>'SO 01 1 Pol'!BC1000</f>
        <v>0</v>
      </c>
      <c r="H38" s="276">
        <f>'SO 01 1 Pol'!BD1000</f>
        <v>0</v>
      </c>
      <c r="I38" s="277">
        <f>'SO 01 1 Pol'!BE1000</f>
        <v>0</v>
      </c>
    </row>
    <row r="39" spans="1:9" s="4" customFormat="1" ht="13.5" thickBot="1">
      <c r="A39" s="186"/>
      <c r="B39" s="187" t="s">
        <v>80</v>
      </c>
      <c r="C39" s="187"/>
      <c r="D39" s="188"/>
      <c r="E39" s="189">
        <f>SUM(E7:E38)</f>
        <v>0</v>
      </c>
      <c r="F39" s="190">
        <f>SUM(F7:F38)</f>
        <v>0</v>
      </c>
      <c r="G39" s="190">
        <f>SUM(G7:G38)</f>
        <v>0</v>
      </c>
      <c r="H39" s="190">
        <f>SUM(H7:H38)</f>
        <v>0</v>
      </c>
      <c r="I39" s="191">
        <f>SUM(I7:I38)</f>
        <v>0</v>
      </c>
    </row>
    <row r="40" spans="1:9" ht="12.75">
      <c r="A40" s="108"/>
      <c r="B40" s="108"/>
      <c r="C40" s="108"/>
      <c r="D40" s="108"/>
      <c r="E40" s="108"/>
      <c r="F40" s="108"/>
      <c r="G40" s="108"/>
      <c r="H40" s="108"/>
      <c r="I40" s="108"/>
    </row>
    <row r="41" spans="1:57" ht="19.5" customHeight="1">
      <c r="A41" s="177" t="s">
        <v>81</v>
      </c>
      <c r="B41" s="177"/>
      <c r="C41" s="177"/>
      <c r="D41" s="177"/>
      <c r="E41" s="177"/>
      <c r="F41" s="177"/>
      <c r="G41" s="192"/>
      <c r="H41" s="177"/>
      <c r="I41" s="177"/>
      <c r="BA41" s="114"/>
      <c r="BB41" s="114"/>
      <c r="BC41" s="114"/>
      <c r="BD41" s="114"/>
      <c r="BE41" s="114"/>
    </row>
    <row r="42" ht="13.5" thickBot="1"/>
    <row r="43" spans="1:9" ht="12.75">
      <c r="A43" s="143" t="s">
        <v>82</v>
      </c>
      <c r="B43" s="144"/>
      <c r="C43" s="144"/>
      <c r="D43" s="193"/>
      <c r="E43" s="194" t="s">
        <v>83</v>
      </c>
      <c r="F43" s="195" t="s">
        <v>12</v>
      </c>
      <c r="G43" s="196" t="s">
        <v>84</v>
      </c>
      <c r="H43" s="197"/>
      <c r="I43" s="198" t="s">
        <v>83</v>
      </c>
    </row>
    <row r="44" spans="1:53" ht="12.75">
      <c r="A44" s="137"/>
      <c r="B44" s="128"/>
      <c r="C44" s="128"/>
      <c r="D44" s="199"/>
      <c r="E44" s="200"/>
      <c r="F44" s="201"/>
      <c r="G44" s="202">
        <f>CHOOSE(BA44+1,E39+F39,E39+F39+H39,E39+F39+G39+H39,E39,F39,H39,G39,H39+G39,0)</f>
        <v>0</v>
      </c>
      <c r="H44" s="203"/>
      <c r="I44" s="204">
        <f>E44+F44*G44/100</f>
        <v>0</v>
      </c>
      <c r="BA44" s="1">
        <v>8</v>
      </c>
    </row>
    <row r="45" spans="1:9" ht="13.5" thickBot="1">
      <c r="A45" s="205"/>
      <c r="B45" s="206" t="s">
        <v>85</v>
      </c>
      <c r="C45" s="207"/>
      <c r="D45" s="208"/>
      <c r="E45" s="209"/>
      <c r="F45" s="210"/>
      <c r="G45" s="210"/>
      <c r="H45" s="396">
        <f>SUM(I44:I44)</f>
        <v>0</v>
      </c>
      <c r="I45" s="397"/>
    </row>
    <row r="47" spans="2:9" ht="12.75">
      <c r="B47" s="4"/>
      <c r="F47" s="211"/>
      <c r="G47" s="212"/>
      <c r="H47" s="212"/>
      <c r="I47" s="31"/>
    </row>
    <row r="48" spans="6:9" ht="12.75">
      <c r="F48" s="211"/>
      <c r="G48" s="212"/>
      <c r="H48" s="212"/>
      <c r="I48" s="31"/>
    </row>
    <row r="49" spans="6:9" ht="12.75">
      <c r="F49" s="211"/>
      <c r="G49" s="212"/>
      <c r="H49" s="212"/>
      <c r="I49" s="31"/>
    </row>
    <row r="50" spans="6:9" ht="12.75">
      <c r="F50" s="211"/>
      <c r="G50" s="212"/>
      <c r="H50" s="212"/>
      <c r="I50" s="31"/>
    </row>
    <row r="51" spans="6:9" ht="12.75">
      <c r="F51" s="211"/>
      <c r="G51" s="212"/>
      <c r="H51" s="212"/>
      <c r="I51" s="31"/>
    </row>
    <row r="52" spans="6:9" ht="12.75">
      <c r="F52" s="211"/>
      <c r="G52" s="212"/>
      <c r="H52" s="212"/>
      <c r="I52" s="31"/>
    </row>
    <row r="53" spans="6:9" ht="12.75">
      <c r="F53" s="211"/>
      <c r="G53" s="212"/>
      <c r="H53" s="212"/>
      <c r="I53" s="31"/>
    </row>
    <row r="54" spans="6:9" ht="12.75">
      <c r="F54" s="211"/>
      <c r="G54" s="212"/>
      <c r="H54" s="212"/>
      <c r="I54" s="31"/>
    </row>
    <row r="55" spans="6:9" ht="12.75">
      <c r="F55" s="211"/>
      <c r="G55" s="212"/>
      <c r="H55" s="212"/>
      <c r="I55" s="31"/>
    </row>
    <row r="56" spans="6:9" ht="12.75">
      <c r="F56" s="211"/>
      <c r="G56" s="212"/>
      <c r="H56" s="212"/>
      <c r="I56" s="31"/>
    </row>
    <row r="57" spans="6:9" ht="12.75">
      <c r="F57" s="211"/>
      <c r="G57" s="212"/>
      <c r="H57" s="212"/>
      <c r="I57" s="31"/>
    </row>
    <row r="58" spans="6:9" ht="12.75">
      <c r="F58" s="211"/>
      <c r="G58" s="212"/>
      <c r="H58" s="212"/>
      <c r="I58" s="31"/>
    </row>
    <row r="59" spans="6:9" ht="12.75">
      <c r="F59" s="211"/>
      <c r="G59" s="212"/>
      <c r="H59" s="212"/>
      <c r="I59" s="31"/>
    </row>
    <row r="60" spans="6:9" ht="12.75">
      <c r="F60" s="211"/>
      <c r="G60" s="212"/>
      <c r="H60" s="212"/>
      <c r="I60" s="31"/>
    </row>
    <row r="61" spans="6:9" ht="12.75">
      <c r="F61" s="211"/>
      <c r="G61" s="212"/>
      <c r="H61" s="212"/>
      <c r="I61" s="31"/>
    </row>
    <row r="62" spans="6:9" ht="12.75">
      <c r="F62" s="211"/>
      <c r="G62" s="212"/>
      <c r="H62" s="212"/>
      <c r="I62" s="31"/>
    </row>
    <row r="63" spans="6:9" ht="12.75">
      <c r="F63" s="211"/>
      <c r="G63" s="212"/>
      <c r="H63" s="212"/>
      <c r="I63" s="31"/>
    </row>
    <row r="64" spans="6:9" ht="12.75">
      <c r="F64" s="211"/>
      <c r="G64" s="212"/>
      <c r="H64" s="212"/>
      <c r="I64" s="31"/>
    </row>
    <row r="65" spans="6:9" ht="12.75">
      <c r="F65" s="211"/>
      <c r="G65" s="212"/>
      <c r="H65" s="212"/>
      <c r="I65" s="31"/>
    </row>
    <row r="66" spans="6:9" ht="12.75">
      <c r="F66" s="211"/>
      <c r="G66" s="212"/>
      <c r="H66" s="212"/>
      <c r="I66" s="31"/>
    </row>
    <row r="67" spans="6:9" ht="12.75">
      <c r="F67" s="211"/>
      <c r="G67" s="212"/>
      <c r="H67" s="212"/>
      <c r="I67" s="31"/>
    </row>
    <row r="68" spans="6:9" ht="12.75">
      <c r="F68" s="211"/>
      <c r="G68" s="212"/>
      <c r="H68" s="212"/>
      <c r="I68" s="31"/>
    </row>
    <row r="69" spans="6:9" ht="12.75">
      <c r="F69" s="211"/>
      <c r="G69" s="212"/>
      <c r="H69" s="212"/>
      <c r="I69" s="31"/>
    </row>
    <row r="70" spans="6:9" ht="12.75">
      <c r="F70" s="211"/>
      <c r="G70" s="212"/>
      <c r="H70" s="212"/>
      <c r="I70" s="31"/>
    </row>
    <row r="71" spans="6:9" ht="12.75">
      <c r="F71" s="211"/>
      <c r="G71" s="212"/>
      <c r="H71" s="212"/>
      <c r="I71" s="31"/>
    </row>
    <row r="72" spans="6:9" ht="12.75">
      <c r="F72" s="211"/>
      <c r="G72" s="212"/>
      <c r="H72" s="212"/>
      <c r="I72" s="31"/>
    </row>
    <row r="73" spans="6:9" ht="12.75">
      <c r="F73" s="211"/>
      <c r="G73" s="212"/>
      <c r="H73" s="212"/>
      <c r="I73" s="31"/>
    </row>
    <row r="74" spans="6:9" ht="12.75">
      <c r="F74" s="211"/>
      <c r="G74" s="212"/>
      <c r="H74" s="212"/>
      <c r="I74" s="31"/>
    </row>
    <row r="75" spans="6:9" ht="12.75">
      <c r="F75" s="211"/>
      <c r="G75" s="212"/>
      <c r="H75" s="212"/>
      <c r="I75" s="31"/>
    </row>
    <row r="76" spans="6:9" ht="12.75">
      <c r="F76" s="211"/>
      <c r="G76" s="212"/>
      <c r="H76" s="212"/>
      <c r="I76" s="31"/>
    </row>
    <row r="77" spans="6:9" ht="12.75">
      <c r="F77" s="211"/>
      <c r="G77" s="212"/>
      <c r="H77" s="212"/>
      <c r="I77" s="31"/>
    </row>
    <row r="78" spans="6:9" ht="12.75">
      <c r="F78" s="211"/>
      <c r="G78" s="212"/>
      <c r="H78" s="212"/>
      <c r="I78" s="31"/>
    </row>
    <row r="79" spans="6:9" ht="12.75">
      <c r="F79" s="211"/>
      <c r="G79" s="212"/>
      <c r="H79" s="212"/>
      <c r="I79" s="31"/>
    </row>
    <row r="80" spans="6:9" ht="12.75">
      <c r="F80" s="211"/>
      <c r="G80" s="212"/>
      <c r="H80" s="212"/>
      <c r="I80" s="31"/>
    </row>
    <row r="81" spans="6:9" ht="12.75">
      <c r="F81" s="211"/>
      <c r="G81" s="212"/>
      <c r="H81" s="212"/>
      <c r="I81" s="31"/>
    </row>
    <row r="82" spans="6:9" ht="12.75">
      <c r="F82" s="211"/>
      <c r="G82" s="212"/>
      <c r="H82" s="212"/>
      <c r="I82" s="31"/>
    </row>
    <row r="83" spans="6:9" ht="12.75">
      <c r="F83" s="211"/>
      <c r="G83" s="212"/>
      <c r="H83" s="212"/>
      <c r="I83" s="31"/>
    </row>
    <row r="84" spans="6:9" ht="12.75">
      <c r="F84" s="211"/>
      <c r="G84" s="212"/>
      <c r="H84" s="212"/>
      <c r="I84" s="31"/>
    </row>
    <row r="85" spans="6:9" ht="12.75">
      <c r="F85" s="211"/>
      <c r="G85" s="212"/>
      <c r="H85" s="212"/>
      <c r="I85" s="31"/>
    </row>
    <row r="86" spans="6:9" ht="12.75">
      <c r="F86" s="211"/>
      <c r="G86" s="212"/>
      <c r="H86" s="212"/>
      <c r="I86" s="31"/>
    </row>
    <row r="87" spans="6:9" ht="12.75">
      <c r="F87" s="211"/>
      <c r="G87" s="212"/>
      <c r="H87" s="212"/>
      <c r="I87" s="31"/>
    </row>
    <row r="88" spans="6:9" ht="12.75">
      <c r="F88" s="211"/>
      <c r="G88" s="212"/>
      <c r="H88" s="212"/>
      <c r="I88" s="31"/>
    </row>
    <row r="89" spans="6:9" ht="12.75">
      <c r="F89" s="211"/>
      <c r="G89" s="212"/>
      <c r="H89" s="212"/>
      <c r="I89" s="31"/>
    </row>
    <row r="90" spans="6:9" ht="12.75">
      <c r="F90" s="211"/>
      <c r="G90" s="212"/>
      <c r="H90" s="212"/>
      <c r="I90" s="31"/>
    </row>
    <row r="91" spans="6:9" ht="12.75">
      <c r="F91" s="211"/>
      <c r="G91" s="212"/>
      <c r="H91" s="212"/>
      <c r="I91" s="31"/>
    </row>
    <row r="92" spans="6:9" ht="12.75">
      <c r="F92" s="211"/>
      <c r="G92" s="212"/>
      <c r="H92" s="212"/>
      <c r="I92" s="31"/>
    </row>
    <row r="93" spans="6:9" ht="12.75">
      <c r="F93" s="211"/>
      <c r="G93" s="212"/>
      <c r="H93" s="212"/>
      <c r="I93" s="31"/>
    </row>
    <row r="94" spans="6:9" ht="12.75">
      <c r="F94" s="211"/>
      <c r="G94" s="212"/>
      <c r="H94" s="212"/>
      <c r="I94" s="31"/>
    </row>
    <row r="95" spans="6:9" ht="12.75">
      <c r="F95" s="211"/>
      <c r="G95" s="212"/>
      <c r="H95" s="212"/>
      <c r="I95" s="31"/>
    </row>
    <row r="96" spans="6:9" ht="12.75">
      <c r="F96" s="211"/>
      <c r="G96" s="212"/>
      <c r="H96" s="212"/>
      <c r="I96" s="31"/>
    </row>
  </sheetData>
  <mergeCells count="4">
    <mergeCell ref="A1:B1"/>
    <mergeCell ref="A2:B2"/>
    <mergeCell ref="G2:I2"/>
    <mergeCell ref="H45:I45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1073"/>
  <sheetViews>
    <sheetView showGridLines="0" showZeros="0" zoomScaleSheetLayoutView="100" workbookViewId="0" topLeftCell="A156">
      <selection activeCell="F8" sqref="F8"/>
    </sheetView>
  </sheetViews>
  <sheetFormatPr defaultColWidth="9.00390625" defaultRowHeight="12.75"/>
  <cols>
    <col min="1" max="1" width="4.375" style="213" customWidth="1"/>
    <col min="2" max="2" width="11.625" style="213" customWidth="1"/>
    <col min="3" max="3" width="40.375" style="213" customWidth="1"/>
    <col min="4" max="4" width="5.625" style="213" customWidth="1"/>
    <col min="5" max="5" width="8.625" style="223" customWidth="1"/>
    <col min="6" max="6" width="9.875" style="213" customWidth="1"/>
    <col min="7" max="7" width="13.875" style="213" customWidth="1"/>
    <col min="8" max="8" width="11.75390625" style="213" hidden="1" customWidth="1"/>
    <col min="9" max="9" width="11.625" style="213" hidden="1" customWidth="1"/>
    <col min="10" max="10" width="11.00390625" style="213" hidden="1" customWidth="1"/>
    <col min="11" max="11" width="10.375" style="213" hidden="1" customWidth="1"/>
    <col min="12" max="12" width="75.375" style="213" customWidth="1"/>
    <col min="13" max="13" width="45.25390625" style="213" customWidth="1"/>
    <col min="14" max="16384" width="9.125" style="213" customWidth="1"/>
  </cols>
  <sheetData>
    <row r="1" spans="1:7" ht="15.75">
      <c r="A1" s="401" t="s">
        <v>900</v>
      </c>
      <c r="B1" s="401"/>
      <c r="C1" s="401"/>
      <c r="D1" s="401"/>
      <c r="E1" s="401"/>
      <c r="F1" s="401"/>
      <c r="G1" s="401"/>
    </row>
    <row r="2" spans="2:7" ht="14.25" customHeight="1" thickBot="1">
      <c r="B2" s="214"/>
      <c r="C2" s="215"/>
      <c r="D2" s="215"/>
      <c r="E2" s="216"/>
      <c r="F2" s="215"/>
      <c r="G2" s="215"/>
    </row>
    <row r="3" spans="1:7" ht="13.5" thickTop="1">
      <c r="A3" s="389" t="s">
        <v>2</v>
      </c>
      <c r="B3" s="390"/>
      <c r="C3" s="167" t="s">
        <v>105</v>
      </c>
      <c r="D3" s="217"/>
      <c r="E3" s="218" t="s">
        <v>86</v>
      </c>
      <c r="F3" s="219" t="str">
        <f>'SO 01 1 Rek'!H1</f>
        <v>1</v>
      </c>
      <c r="G3" s="220"/>
    </row>
    <row r="4" spans="1:7" ht="13.5" thickBot="1">
      <c r="A4" s="402" t="s">
        <v>77</v>
      </c>
      <c r="B4" s="392"/>
      <c r="C4" s="173" t="s">
        <v>108</v>
      </c>
      <c r="D4" s="221"/>
      <c r="E4" s="403" t="str">
        <f>'SO 01 1 Rek'!G2</f>
        <v>Architektonicko-stavební řešené</v>
      </c>
      <c r="F4" s="404"/>
      <c r="G4" s="405"/>
    </row>
    <row r="5" spans="1:7" ht="13.5" thickTop="1">
      <c r="A5" s="222"/>
      <c r="G5" s="224"/>
    </row>
    <row r="6" spans="1:11" ht="27" customHeight="1">
      <c r="A6" s="225" t="s">
        <v>87</v>
      </c>
      <c r="B6" s="226" t="s">
        <v>88</v>
      </c>
      <c r="C6" s="226" t="s">
        <v>89</v>
      </c>
      <c r="D6" s="226" t="s">
        <v>90</v>
      </c>
      <c r="E6" s="227" t="s">
        <v>91</v>
      </c>
      <c r="F6" s="226" t="s">
        <v>92</v>
      </c>
      <c r="G6" s="228" t="s">
        <v>93</v>
      </c>
      <c r="H6" s="229" t="s">
        <v>94</v>
      </c>
      <c r="I6" s="229" t="s">
        <v>95</v>
      </c>
      <c r="J6" s="229" t="s">
        <v>96</v>
      </c>
      <c r="K6" s="229" t="s">
        <v>97</v>
      </c>
    </row>
    <row r="7" spans="1:15" ht="12.75">
      <c r="A7" s="230" t="s">
        <v>98</v>
      </c>
      <c r="B7" s="231" t="s">
        <v>99</v>
      </c>
      <c r="C7" s="232" t="s">
        <v>100</v>
      </c>
      <c r="D7" s="233"/>
      <c r="E7" s="234"/>
      <c r="F7" s="234"/>
      <c r="G7" s="235"/>
      <c r="H7" s="236"/>
      <c r="I7" s="237"/>
      <c r="J7" s="238"/>
      <c r="K7" s="239"/>
      <c r="O7" s="240">
        <v>1</v>
      </c>
    </row>
    <row r="8" spans="1:80" ht="12.75">
      <c r="A8" s="241">
        <v>1</v>
      </c>
      <c r="B8" s="242" t="s">
        <v>110</v>
      </c>
      <c r="C8" s="243" t="s">
        <v>111</v>
      </c>
      <c r="D8" s="244" t="s">
        <v>112</v>
      </c>
      <c r="E8" s="245">
        <v>51.2482</v>
      </c>
      <c r="F8" s="341"/>
      <c r="G8" s="246">
        <f>E8*F8</f>
        <v>0</v>
      </c>
      <c r="H8" s="247">
        <v>0</v>
      </c>
      <c r="I8" s="248">
        <f>E8*H8</f>
        <v>0</v>
      </c>
      <c r="J8" s="247">
        <v>-0.138</v>
      </c>
      <c r="K8" s="248">
        <f>E8*J8</f>
        <v>-7.0722516</v>
      </c>
      <c r="O8" s="240">
        <v>2</v>
      </c>
      <c r="AA8" s="213">
        <v>1</v>
      </c>
      <c r="AB8" s="213">
        <v>1</v>
      </c>
      <c r="AC8" s="213">
        <v>1</v>
      </c>
      <c r="AZ8" s="213">
        <v>1</v>
      </c>
      <c r="BA8" s="213">
        <f>IF(AZ8=1,G8,0)</f>
        <v>0</v>
      </c>
      <c r="BB8" s="213">
        <f>IF(AZ8=2,G8,0)</f>
        <v>0</v>
      </c>
      <c r="BC8" s="213">
        <f>IF(AZ8=3,G8,0)</f>
        <v>0</v>
      </c>
      <c r="BD8" s="213">
        <f>IF(AZ8=4,G8,0)</f>
        <v>0</v>
      </c>
      <c r="BE8" s="213">
        <f>IF(AZ8=5,G8,0)</f>
        <v>0</v>
      </c>
      <c r="CA8" s="240">
        <v>1</v>
      </c>
      <c r="CB8" s="240">
        <v>1</v>
      </c>
    </row>
    <row r="9" spans="1:15" ht="12.75">
      <c r="A9" s="249"/>
      <c r="B9" s="252"/>
      <c r="C9" s="398" t="s">
        <v>113</v>
      </c>
      <c r="D9" s="399"/>
      <c r="E9" s="253">
        <v>3.92</v>
      </c>
      <c r="F9" s="348"/>
      <c r="G9" s="255"/>
      <c r="H9" s="256"/>
      <c r="I9" s="250"/>
      <c r="J9" s="257"/>
      <c r="K9" s="250"/>
      <c r="M9" s="251" t="s">
        <v>113</v>
      </c>
      <c r="O9" s="240"/>
    </row>
    <row r="10" spans="1:15" ht="12.75">
      <c r="A10" s="249"/>
      <c r="B10" s="252"/>
      <c r="C10" s="398" t="s">
        <v>114</v>
      </c>
      <c r="D10" s="399"/>
      <c r="E10" s="253">
        <v>6.5</v>
      </c>
      <c r="F10" s="348"/>
      <c r="G10" s="255"/>
      <c r="H10" s="256"/>
      <c r="I10" s="250"/>
      <c r="J10" s="257"/>
      <c r="K10" s="250"/>
      <c r="M10" s="251" t="s">
        <v>114</v>
      </c>
      <c r="O10" s="240"/>
    </row>
    <row r="11" spans="1:15" ht="12.75">
      <c r="A11" s="249"/>
      <c r="B11" s="252"/>
      <c r="C11" s="398" t="s">
        <v>115</v>
      </c>
      <c r="D11" s="399"/>
      <c r="E11" s="253">
        <v>4</v>
      </c>
      <c r="F11" s="348"/>
      <c r="G11" s="255"/>
      <c r="H11" s="256"/>
      <c r="I11" s="250"/>
      <c r="J11" s="257"/>
      <c r="K11" s="250"/>
      <c r="M11" s="251" t="s">
        <v>115</v>
      </c>
      <c r="O11" s="240"/>
    </row>
    <row r="12" spans="1:15" ht="12.75">
      <c r="A12" s="249"/>
      <c r="B12" s="252"/>
      <c r="C12" s="398" t="s">
        <v>116</v>
      </c>
      <c r="D12" s="399"/>
      <c r="E12" s="253">
        <v>36.8282</v>
      </c>
      <c r="F12" s="348"/>
      <c r="G12" s="255"/>
      <c r="H12" s="256"/>
      <c r="I12" s="250"/>
      <c r="J12" s="257"/>
      <c r="K12" s="250"/>
      <c r="M12" s="251" t="s">
        <v>116</v>
      </c>
      <c r="O12" s="240"/>
    </row>
    <row r="13" spans="1:80" ht="12.75">
      <c r="A13" s="241">
        <v>2</v>
      </c>
      <c r="B13" s="242" t="s">
        <v>117</v>
      </c>
      <c r="C13" s="243" t="s">
        <v>118</v>
      </c>
      <c r="D13" s="244" t="s">
        <v>112</v>
      </c>
      <c r="E13" s="245">
        <v>2.08</v>
      </c>
      <c r="F13" s="341"/>
      <c r="G13" s="246">
        <f>E13*F13</f>
        <v>0</v>
      </c>
      <c r="H13" s="247">
        <v>0</v>
      </c>
      <c r="I13" s="248">
        <f>E13*H13</f>
        <v>0</v>
      </c>
      <c r="J13" s="247">
        <v>-0.225</v>
      </c>
      <c r="K13" s="248">
        <f>E13*J13</f>
        <v>-0.468</v>
      </c>
      <c r="O13" s="240">
        <v>2</v>
      </c>
      <c r="AA13" s="213">
        <v>1</v>
      </c>
      <c r="AB13" s="213">
        <v>1</v>
      </c>
      <c r="AC13" s="213">
        <v>1</v>
      </c>
      <c r="AZ13" s="213">
        <v>1</v>
      </c>
      <c r="BA13" s="213">
        <f>IF(AZ13=1,G13,0)</f>
        <v>0</v>
      </c>
      <c r="BB13" s="213">
        <f>IF(AZ13=2,G13,0)</f>
        <v>0</v>
      </c>
      <c r="BC13" s="213">
        <f>IF(AZ13=3,G13,0)</f>
        <v>0</v>
      </c>
      <c r="BD13" s="213">
        <f>IF(AZ13=4,G13,0)</f>
        <v>0</v>
      </c>
      <c r="BE13" s="213">
        <f>IF(AZ13=5,G13,0)</f>
        <v>0</v>
      </c>
      <c r="CA13" s="240">
        <v>1</v>
      </c>
      <c r="CB13" s="240">
        <v>1</v>
      </c>
    </row>
    <row r="14" spans="1:15" ht="12.75">
      <c r="A14" s="249"/>
      <c r="B14" s="252"/>
      <c r="C14" s="398" t="s">
        <v>119</v>
      </c>
      <c r="D14" s="399"/>
      <c r="E14" s="253">
        <v>2.08</v>
      </c>
      <c r="F14" s="348"/>
      <c r="G14" s="255"/>
      <c r="H14" s="256"/>
      <c r="I14" s="250"/>
      <c r="J14" s="257"/>
      <c r="K14" s="250"/>
      <c r="M14" s="251" t="s">
        <v>119</v>
      </c>
      <c r="O14" s="240"/>
    </row>
    <row r="15" spans="1:80" ht="12.75">
      <c r="A15" s="241">
        <v>3</v>
      </c>
      <c r="B15" s="242" t="s">
        <v>120</v>
      </c>
      <c r="C15" s="243" t="s">
        <v>121</v>
      </c>
      <c r="D15" s="244" t="s">
        <v>112</v>
      </c>
      <c r="E15" s="245">
        <v>3.5</v>
      </c>
      <c r="F15" s="341"/>
      <c r="G15" s="246">
        <f>E15*F15</f>
        <v>0</v>
      </c>
      <c r="H15" s="247">
        <v>0</v>
      </c>
      <c r="I15" s="248">
        <f>E15*H15</f>
        <v>0</v>
      </c>
      <c r="J15" s="247">
        <v>-0.33</v>
      </c>
      <c r="K15" s="248">
        <f>E15*J15</f>
        <v>-1.155</v>
      </c>
      <c r="O15" s="240">
        <v>2</v>
      </c>
      <c r="AA15" s="213">
        <v>1</v>
      </c>
      <c r="AB15" s="213">
        <v>1</v>
      </c>
      <c r="AC15" s="213">
        <v>1</v>
      </c>
      <c r="AZ15" s="213">
        <v>1</v>
      </c>
      <c r="BA15" s="213">
        <f>IF(AZ15=1,G15,0)</f>
        <v>0</v>
      </c>
      <c r="BB15" s="213">
        <f>IF(AZ15=2,G15,0)</f>
        <v>0</v>
      </c>
      <c r="BC15" s="213">
        <f>IF(AZ15=3,G15,0)</f>
        <v>0</v>
      </c>
      <c r="BD15" s="213">
        <f>IF(AZ15=4,G15,0)</f>
        <v>0</v>
      </c>
      <c r="BE15" s="213">
        <f>IF(AZ15=5,G15,0)</f>
        <v>0</v>
      </c>
      <c r="CA15" s="240">
        <v>1</v>
      </c>
      <c r="CB15" s="240">
        <v>1</v>
      </c>
    </row>
    <row r="16" spans="1:15" ht="12.75">
      <c r="A16" s="249"/>
      <c r="B16" s="252"/>
      <c r="C16" s="398" t="s">
        <v>122</v>
      </c>
      <c r="D16" s="399"/>
      <c r="E16" s="253">
        <v>3.5</v>
      </c>
      <c r="F16" s="348"/>
      <c r="G16" s="255"/>
      <c r="H16" s="256"/>
      <c r="I16" s="250"/>
      <c r="J16" s="257"/>
      <c r="K16" s="250"/>
      <c r="M16" s="251" t="s">
        <v>122</v>
      </c>
      <c r="O16" s="240"/>
    </row>
    <row r="17" spans="1:80" ht="12.75">
      <c r="A17" s="241">
        <v>4</v>
      </c>
      <c r="B17" s="242" t="s">
        <v>123</v>
      </c>
      <c r="C17" s="243" t="s">
        <v>124</v>
      </c>
      <c r="D17" s="244" t="s">
        <v>125</v>
      </c>
      <c r="E17" s="245">
        <v>54.2126</v>
      </c>
      <c r="F17" s="341"/>
      <c r="G17" s="246">
        <f>E17*F17</f>
        <v>0</v>
      </c>
      <c r="H17" s="247">
        <v>0</v>
      </c>
      <c r="I17" s="248">
        <f>E17*H17</f>
        <v>0</v>
      </c>
      <c r="J17" s="247">
        <v>0</v>
      </c>
      <c r="K17" s="248">
        <f>E17*J17</f>
        <v>0</v>
      </c>
      <c r="O17" s="240">
        <v>2</v>
      </c>
      <c r="AA17" s="213">
        <v>1</v>
      </c>
      <c r="AB17" s="213">
        <v>1</v>
      </c>
      <c r="AC17" s="213">
        <v>1</v>
      </c>
      <c r="AZ17" s="213">
        <v>1</v>
      </c>
      <c r="BA17" s="213">
        <f>IF(AZ17=1,G17,0)</f>
        <v>0</v>
      </c>
      <c r="BB17" s="213">
        <f>IF(AZ17=2,G17,0)</f>
        <v>0</v>
      </c>
      <c r="BC17" s="213">
        <f>IF(AZ17=3,G17,0)</f>
        <v>0</v>
      </c>
      <c r="BD17" s="213">
        <f>IF(AZ17=4,G17,0)</f>
        <v>0</v>
      </c>
      <c r="BE17" s="213">
        <f>IF(AZ17=5,G17,0)</f>
        <v>0</v>
      </c>
      <c r="CA17" s="240">
        <v>1</v>
      </c>
      <c r="CB17" s="240">
        <v>1</v>
      </c>
    </row>
    <row r="18" spans="1:15" ht="12.75">
      <c r="A18" s="249"/>
      <c r="B18" s="252"/>
      <c r="C18" s="398" t="s">
        <v>126</v>
      </c>
      <c r="D18" s="399"/>
      <c r="E18" s="253">
        <v>0</v>
      </c>
      <c r="F18" s="348"/>
      <c r="G18" s="255"/>
      <c r="H18" s="256"/>
      <c r="I18" s="250"/>
      <c r="J18" s="257"/>
      <c r="K18" s="250"/>
      <c r="M18" s="251" t="s">
        <v>126</v>
      </c>
      <c r="O18" s="240"/>
    </row>
    <row r="19" spans="1:15" ht="12.75">
      <c r="A19" s="249"/>
      <c r="B19" s="252"/>
      <c r="C19" s="398" t="s">
        <v>127</v>
      </c>
      <c r="D19" s="399"/>
      <c r="E19" s="253">
        <v>1.96</v>
      </c>
      <c r="F19" s="348"/>
      <c r="G19" s="255"/>
      <c r="H19" s="256"/>
      <c r="I19" s="250"/>
      <c r="J19" s="257"/>
      <c r="K19" s="250"/>
      <c r="M19" s="251" t="s">
        <v>127</v>
      </c>
      <c r="O19" s="240"/>
    </row>
    <row r="20" spans="1:15" ht="12.75">
      <c r="A20" s="249"/>
      <c r="B20" s="252"/>
      <c r="C20" s="398" t="s">
        <v>128</v>
      </c>
      <c r="D20" s="399"/>
      <c r="E20" s="253">
        <v>3.25</v>
      </c>
      <c r="F20" s="348"/>
      <c r="G20" s="255"/>
      <c r="H20" s="256"/>
      <c r="I20" s="250"/>
      <c r="J20" s="257"/>
      <c r="K20" s="250"/>
      <c r="M20" s="251" t="s">
        <v>128</v>
      </c>
      <c r="O20" s="240"/>
    </row>
    <row r="21" spans="1:15" ht="12.75">
      <c r="A21" s="249"/>
      <c r="B21" s="252"/>
      <c r="C21" s="398" t="s">
        <v>129</v>
      </c>
      <c r="D21" s="399"/>
      <c r="E21" s="253">
        <v>2</v>
      </c>
      <c r="F21" s="348"/>
      <c r="G21" s="255"/>
      <c r="H21" s="256"/>
      <c r="I21" s="250"/>
      <c r="J21" s="257"/>
      <c r="K21" s="250"/>
      <c r="M21" s="251" t="s">
        <v>129</v>
      </c>
      <c r="O21" s="240"/>
    </row>
    <row r="22" spans="1:15" ht="12.75">
      <c r="A22" s="249"/>
      <c r="B22" s="252"/>
      <c r="C22" s="398" t="s">
        <v>130</v>
      </c>
      <c r="D22" s="399"/>
      <c r="E22" s="253">
        <v>18.4141</v>
      </c>
      <c r="F22" s="348"/>
      <c r="G22" s="255"/>
      <c r="H22" s="256"/>
      <c r="I22" s="250"/>
      <c r="J22" s="257"/>
      <c r="K22" s="250"/>
      <c r="M22" s="251" t="s">
        <v>130</v>
      </c>
      <c r="O22" s="240"/>
    </row>
    <row r="23" spans="1:15" ht="12.75">
      <c r="A23" s="249"/>
      <c r="B23" s="252"/>
      <c r="C23" s="400" t="s">
        <v>131</v>
      </c>
      <c r="D23" s="399"/>
      <c r="E23" s="278">
        <v>25.624100000000002</v>
      </c>
      <c r="F23" s="348"/>
      <c r="G23" s="255"/>
      <c r="H23" s="256"/>
      <c r="I23" s="250"/>
      <c r="J23" s="257"/>
      <c r="K23" s="250"/>
      <c r="M23" s="251" t="s">
        <v>131</v>
      </c>
      <c r="O23" s="240"/>
    </row>
    <row r="24" spans="1:15" ht="12.75">
      <c r="A24" s="249"/>
      <c r="B24" s="252"/>
      <c r="C24" s="398" t="s">
        <v>132</v>
      </c>
      <c r="D24" s="399"/>
      <c r="E24" s="253">
        <v>0</v>
      </c>
      <c r="F24" s="348"/>
      <c r="G24" s="255"/>
      <c r="H24" s="256"/>
      <c r="I24" s="250"/>
      <c r="J24" s="257"/>
      <c r="K24" s="250"/>
      <c r="M24" s="251" t="s">
        <v>132</v>
      </c>
      <c r="O24" s="240"/>
    </row>
    <row r="25" spans="1:15" ht="12.75">
      <c r="A25" s="249"/>
      <c r="B25" s="252"/>
      <c r="C25" s="398" t="s">
        <v>133</v>
      </c>
      <c r="D25" s="399"/>
      <c r="E25" s="253">
        <v>1.04</v>
      </c>
      <c r="F25" s="348"/>
      <c r="G25" s="255"/>
      <c r="H25" s="256"/>
      <c r="I25" s="250"/>
      <c r="J25" s="257"/>
      <c r="K25" s="250"/>
      <c r="M25" s="251" t="s">
        <v>133</v>
      </c>
      <c r="O25" s="240"/>
    </row>
    <row r="26" spans="1:15" ht="12.75">
      <c r="A26" s="249"/>
      <c r="B26" s="252"/>
      <c r="C26" s="400" t="s">
        <v>131</v>
      </c>
      <c r="D26" s="399"/>
      <c r="E26" s="278">
        <v>1.04</v>
      </c>
      <c r="F26" s="348"/>
      <c r="G26" s="255"/>
      <c r="H26" s="256"/>
      <c r="I26" s="250"/>
      <c r="J26" s="257"/>
      <c r="K26" s="250"/>
      <c r="M26" s="251" t="s">
        <v>131</v>
      </c>
      <c r="O26" s="240"/>
    </row>
    <row r="27" spans="1:15" ht="12.75">
      <c r="A27" s="249"/>
      <c r="B27" s="252"/>
      <c r="C27" s="398" t="s">
        <v>134</v>
      </c>
      <c r="D27" s="399"/>
      <c r="E27" s="253">
        <v>0</v>
      </c>
      <c r="F27" s="348"/>
      <c r="G27" s="255"/>
      <c r="H27" s="256"/>
      <c r="I27" s="250"/>
      <c r="J27" s="257"/>
      <c r="K27" s="250"/>
      <c r="M27" s="251" t="s">
        <v>134</v>
      </c>
      <c r="O27" s="240"/>
    </row>
    <row r="28" spans="1:15" ht="12.75">
      <c r="A28" s="249"/>
      <c r="B28" s="252"/>
      <c r="C28" s="398" t="s">
        <v>135</v>
      </c>
      <c r="D28" s="399"/>
      <c r="E28" s="253">
        <v>1.75</v>
      </c>
      <c r="F28" s="348"/>
      <c r="G28" s="255"/>
      <c r="H28" s="256"/>
      <c r="I28" s="250"/>
      <c r="J28" s="257"/>
      <c r="K28" s="250"/>
      <c r="M28" s="251" t="s">
        <v>135</v>
      </c>
      <c r="O28" s="240"/>
    </row>
    <row r="29" spans="1:15" ht="12.75">
      <c r="A29" s="249"/>
      <c r="B29" s="252"/>
      <c r="C29" s="400" t="s">
        <v>131</v>
      </c>
      <c r="D29" s="399"/>
      <c r="E29" s="278">
        <v>1.75</v>
      </c>
      <c r="F29" s="348"/>
      <c r="G29" s="255"/>
      <c r="H29" s="256"/>
      <c r="I29" s="250"/>
      <c r="J29" s="257"/>
      <c r="K29" s="250"/>
      <c r="M29" s="251" t="s">
        <v>131</v>
      </c>
      <c r="O29" s="240"/>
    </row>
    <row r="30" spans="1:15" ht="12.75">
      <c r="A30" s="249"/>
      <c r="B30" s="252"/>
      <c r="C30" s="398" t="s">
        <v>136</v>
      </c>
      <c r="D30" s="399"/>
      <c r="E30" s="253">
        <v>0</v>
      </c>
      <c r="F30" s="348"/>
      <c r="G30" s="255"/>
      <c r="H30" s="256"/>
      <c r="I30" s="250"/>
      <c r="J30" s="257"/>
      <c r="K30" s="250"/>
      <c r="M30" s="251" t="s">
        <v>136</v>
      </c>
      <c r="O30" s="240"/>
    </row>
    <row r="31" spans="1:15" ht="12.75">
      <c r="A31" s="249"/>
      <c r="B31" s="252"/>
      <c r="C31" s="398" t="s">
        <v>137</v>
      </c>
      <c r="D31" s="399"/>
      <c r="E31" s="253">
        <v>16.3485</v>
      </c>
      <c r="F31" s="348"/>
      <c r="G31" s="255"/>
      <c r="H31" s="256"/>
      <c r="I31" s="250"/>
      <c r="J31" s="257"/>
      <c r="K31" s="250"/>
      <c r="M31" s="251" t="s">
        <v>137</v>
      </c>
      <c r="O31" s="240"/>
    </row>
    <row r="32" spans="1:15" ht="12.75">
      <c r="A32" s="249"/>
      <c r="B32" s="252"/>
      <c r="C32" s="398" t="s">
        <v>138</v>
      </c>
      <c r="D32" s="399"/>
      <c r="E32" s="253">
        <v>9.45</v>
      </c>
      <c r="F32" s="348"/>
      <c r="G32" s="255"/>
      <c r="H32" s="256"/>
      <c r="I32" s="250"/>
      <c r="J32" s="257"/>
      <c r="K32" s="250"/>
      <c r="M32" s="251" t="s">
        <v>138</v>
      </c>
      <c r="O32" s="240"/>
    </row>
    <row r="33" spans="1:80" ht="12.75">
      <c r="A33" s="241">
        <v>5</v>
      </c>
      <c r="B33" s="242" t="s">
        <v>139</v>
      </c>
      <c r="C33" s="243" t="s">
        <v>140</v>
      </c>
      <c r="D33" s="244" t="s">
        <v>125</v>
      </c>
      <c r="E33" s="245">
        <v>5.4213</v>
      </c>
      <c r="F33" s="341"/>
      <c r="G33" s="246">
        <f>E33*F33</f>
        <v>0</v>
      </c>
      <c r="H33" s="247">
        <v>0</v>
      </c>
      <c r="I33" s="248">
        <f>E33*H33</f>
        <v>0</v>
      </c>
      <c r="J33" s="247">
        <v>0</v>
      </c>
      <c r="K33" s="248">
        <f>E33*J33</f>
        <v>0</v>
      </c>
      <c r="O33" s="240">
        <v>2</v>
      </c>
      <c r="AA33" s="213">
        <v>1</v>
      </c>
      <c r="AB33" s="213">
        <v>1</v>
      </c>
      <c r="AC33" s="213">
        <v>1</v>
      </c>
      <c r="AZ33" s="213">
        <v>1</v>
      </c>
      <c r="BA33" s="213">
        <f>IF(AZ33=1,G33,0)</f>
        <v>0</v>
      </c>
      <c r="BB33" s="213">
        <f>IF(AZ33=2,G33,0)</f>
        <v>0</v>
      </c>
      <c r="BC33" s="213">
        <f>IF(AZ33=3,G33,0)</f>
        <v>0</v>
      </c>
      <c r="BD33" s="213">
        <f>IF(AZ33=4,G33,0)</f>
        <v>0</v>
      </c>
      <c r="BE33" s="213">
        <f>IF(AZ33=5,G33,0)</f>
        <v>0</v>
      </c>
      <c r="CA33" s="240">
        <v>1</v>
      </c>
      <c r="CB33" s="240">
        <v>1</v>
      </c>
    </row>
    <row r="34" spans="1:15" ht="12.75">
      <c r="A34" s="249"/>
      <c r="B34" s="252"/>
      <c r="C34" s="398" t="s">
        <v>141</v>
      </c>
      <c r="D34" s="399"/>
      <c r="E34" s="253">
        <v>5.4213</v>
      </c>
      <c r="F34" s="348"/>
      <c r="G34" s="255"/>
      <c r="H34" s="256"/>
      <c r="I34" s="250"/>
      <c r="J34" s="257"/>
      <c r="K34" s="250"/>
      <c r="M34" s="251" t="s">
        <v>141</v>
      </c>
      <c r="O34" s="240"/>
    </row>
    <row r="35" spans="1:80" ht="12.75">
      <c r="A35" s="241">
        <v>6</v>
      </c>
      <c r="B35" s="242" t="s">
        <v>142</v>
      </c>
      <c r="C35" s="243" t="s">
        <v>143</v>
      </c>
      <c r="D35" s="244" t="s">
        <v>125</v>
      </c>
      <c r="E35" s="245">
        <v>48.7913</v>
      </c>
      <c r="F35" s="341"/>
      <c r="G35" s="246">
        <f>E35*F35</f>
        <v>0</v>
      </c>
      <c r="H35" s="247">
        <v>0</v>
      </c>
      <c r="I35" s="248">
        <f>E35*H35</f>
        <v>0</v>
      </c>
      <c r="J35" s="247">
        <v>0</v>
      </c>
      <c r="K35" s="248">
        <f>E35*J35</f>
        <v>0</v>
      </c>
      <c r="O35" s="240">
        <v>2</v>
      </c>
      <c r="AA35" s="213">
        <v>1</v>
      </c>
      <c r="AB35" s="213">
        <v>1</v>
      </c>
      <c r="AC35" s="213">
        <v>1</v>
      </c>
      <c r="AZ35" s="213">
        <v>1</v>
      </c>
      <c r="BA35" s="213">
        <f>IF(AZ35=1,G35,0)</f>
        <v>0</v>
      </c>
      <c r="BB35" s="213">
        <f>IF(AZ35=2,G35,0)</f>
        <v>0</v>
      </c>
      <c r="BC35" s="213">
        <f>IF(AZ35=3,G35,0)</f>
        <v>0</v>
      </c>
      <c r="BD35" s="213">
        <f>IF(AZ35=4,G35,0)</f>
        <v>0</v>
      </c>
      <c r="BE35" s="213">
        <f>IF(AZ35=5,G35,0)</f>
        <v>0</v>
      </c>
      <c r="CA35" s="240">
        <v>1</v>
      </c>
      <c r="CB35" s="240">
        <v>1</v>
      </c>
    </row>
    <row r="36" spans="1:15" ht="12.75">
      <c r="A36" s="249"/>
      <c r="B36" s="252"/>
      <c r="C36" s="398" t="s">
        <v>144</v>
      </c>
      <c r="D36" s="399"/>
      <c r="E36" s="253">
        <v>48.7913</v>
      </c>
      <c r="F36" s="348"/>
      <c r="G36" s="255"/>
      <c r="H36" s="256"/>
      <c r="I36" s="250"/>
      <c r="J36" s="257"/>
      <c r="K36" s="250"/>
      <c r="M36" s="251" t="s">
        <v>144</v>
      </c>
      <c r="O36" s="240"/>
    </row>
    <row r="37" spans="1:80" ht="12.75">
      <c r="A37" s="241">
        <v>7</v>
      </c>
      <c r="B37" s="242" t="s">
        <v>145</v>
      </c>
      <c r="C37" s="243" t="s">
        <v>146</v>
      </c>
      <c r="D37" s="244" t="s">
        <v>125</v>
      </c>
      <c r="E37" s="245">
        <v>5.4213</v>
      </c>
      <c r="F37" s="341"/>
      <c r="G37" s="246">
        <f>E37*F37</f>
        <v>0</v>
      </c>
      <c r="H37" s="247">
        <v>0</v>
      </c>
      <c r="I37" s="248">
        <f>E37*H37</f>
        <v>0</v>
      </c>
      <c r="J37" s="247">
        <v>0</v>
      </c>
      <c r="K37" s="248">
        <f>E37*J37</f>
        <v>0</v>
      </c>
      <c r="O37" s="240">
        <v>2</v>
      </c>
      <c r="AA37" s="213">
        <v>1</v>
      </c>
      <c r="AB37" s="213">
        <v>1</v>
      </c>
      <c r="AC37" s="213">
        <v>1</v>
      </c>
      <c r="AZ37" s="213">
        <v>1</v>
      </c>
      <c r="BA37" s="213">
        <f>IF(AZ37=1,G37,0)</f>
        <v>0</v>
      </c>
      <c r="BB37" s="213">
        <f>IF(AZ37=2,G37,0)</f>
        <v>0</v>
      </c>
      <c r="BC37" s="213">
        <f>IF(AZ37=3,G37,0)</f>
        <v>0</v>
      </c>
      <c r="BD37" s="213">
        <f>IF(AZ37=4,G37,0)</f>
        <v>0</v>
      </c>
      <c r="BE37" s="213">
        <f>IF(AZ37=5,G37,0)</f>
        <v>0</v>
      </c>
      <c r="CA37" s="240">
        <v>1</v>
      </c>
      <c r="CB37" s="240">
        <v>1</v>
      </c>
    </row>
    <row r="38" spans="1:15" ht="12.75">
      <c r="A38" s="249"/>
      <c r="B38" s="252"/>
      <c r="C38" s="398" t="s">
        <v>141</v>
      </c>
      <c r="D38" s="399"/>
      <c r="E38" s="253">
        <v>5.4213</v>
      </c>
      <c r="F38" s="348"/>
      <c r="G38" s="255"/>
      <c r="H38" s="256"/>
      <c r="I38" s="250"/>
      <c r="J38" s="257"/>
      <c r="K38" s="250"/>
      <c r="M38" s="251" t="s">
        <v>141</v>
      </c>
      <c r="O38" s="240"/>
    </row>
    <row r="39" spans="1:80" ht="12.75">
      <c r="A39" s="241">
        <v>8</v>
      </c>
      <c r="B39" s="242" t="s">
        <v>147</v>
      </c>
      <c r="C39" s="243" t="s">
        <v>148</v>
      </c>
      <c r="D39" s="244" t="s">
        <v>125</v>
      </c>
      <c r="E39" s="245">
        <v>5.4213</v>
      </c>
      <c r="F39" s="341"/>
      <c r="G39" s="246">
        <f>E39*F39</f>
        <v>0</v>
      </c>
      <c r="H39" s="247">
        <v>0</v>
      </c>
      <c r="I39" s="248">
        <f>E39*H39</f>
        <v>0</v>
      </c>
      <c r="J39" s="247">
        <v>0</v>
      </c>
      <c r="K39" s="248">
        <f>E39*J39</f>
        <v>0</v>
      </c>
      <c r="O39" s="240">
        <v>2</v>
      </c>
      <c r="AA39" s="213">
        <v>1</v>
      </c>
      <c r="AB39" s="213">
        <v>1</v>
      </c>
      <c r="AC39" s="213">
        <v>1</v>
      </c>
      <c r="AZ39" s="213">
        <v>1</v>
      </c>
      <c r="BA39" s="213">
        <f>IF(AZ39=1,G39,0)</f>
        <v>0</v>
      </c>
      <c r="BB39" s="213">
        <f>IF(AZ39=2,G39,0)</f>
        <v>0</v>
      </c>
      <c r="BC39" s="213">
        <f>IF(AZ39=3,G39,0)</f>
        <v>0</v>
      </c>
      <c r="BD39" s="213">
        <f>IF(AZ39=4,G39,0)</f>
        <v>0</v>
      </c>
      <c r="BE39" s="213">
        <f>IF(AZ39=5,G39,0)</f>
        <v>0</v>
      </c>
      <c r="CA39" s="240">
        <v>1</v>
      </c>
      <c r="CB39" s="240">
        <v>1</v>
      </c>
    </row>
    <row r="40" spans="1:15" ht="12.75">
      <c r="A40" s="249"/>
      <c r="B40" s="252"/>
      <c r="C40" s="398" t="s">
        <v>141</v>
      </c>
      <c r="D40" s="399"/>
      <c r="E40" s="253">
        <v>5.4213</v>
      </c>
      <c r="F40" s="348"/>
      <c r="G40" s="255"/>
      <c r="H40" s="256"/>
      <c r="I40" s="250"/>
      <c r="J40" s="257"/>
      <c r="K40" s="250"/>
      <c r="M40" s="251" t="s">
        <v>141</v>
      </c>
      <c r="O40" s="240"/>
    </row>
    <row r="41" spans="1:80" ht="12.75">
      <c r="A41" s="241">
        <v>9</v>
      </c>
      <c r="B41" s="242" t="s">
        <v>149</v>
      </c>
      <c r="C41" s="243" t="s">
        <v>150</v>
      </c>
      <c r="D41" s="244" t="s">
        <v>125</v>
      </c>
      <c r="E41" s="245">
        <v>48.7913</v>
      </c>
      <c r="F41" s="341"/>
      <c r="G41" s="246">
        <f>E41*F41</f>
        <v>0</v>
      </c>
      <c r="H41" s="247">
        <v>0</v>
      </c>
      <c r="I41" s="248">
        <f>E41*H41</f>
        <v>0</v>
      </c>
      <c r="J41" s="247">
        <v>0</v>
      </c>
      <c r="K41" s="248">
        <f>E41*J41</f>
        <v>0</v>
      </c>
      <c r="O41" s="240">
        <v>2</v>
      </c>
      <c r="AA41" s="213">
        <v>1</v>
      </c>
      <c r="AB41" s="213">
        <v>1</v>
      </c>
      <c r="AC41" s="213">
        <v>1</v>
      </c>
      <c r="AZ41" s="213">
        <v>1</v>
      </c>
      <c r="BA41" s="213">
        <f>IF(AZ41=1,G41,0)</f>
        <v>0</v>
      </c>
      <c r="BB41" s="213">
        <f>IF(AZ41=2,G41,0)</f>
        <v>0</v>
      </c>
      <c r="BC41" s="213">
        <f>IF(AZ41=3,G41,0)</f>
        <v>0</v>
      </c>
      <c r="BD41" s="213">
        <f>IF(AZ41=4,G41,0)</f>
        <v>0</v>
      </c>
      <c r="BE41" s="213">
        <f>IF(AZ41=5,G41,0)</f>
        <v>0</v>
      </c>
      <c r="CA41" s="240">
        <v>1</v>
      </c>
      <c r="CB41" s="240">
        <v>1</v>
      </c>
    </row>
    <row r="42" spans="1:15" ht="12.75">
      <c r="A42" s="249"/>
      <c r="B42" s="252"/>
      <c r="C42" s="398" t="s">
        <v>144</v>
      </c>
      <c r="D42" s="399"/>
      <c r="E42" s="253">
        <v>48.7913</v>
      </c>
      <c r="F42" s="348"/>
      <c r="G42" s="255"/>
      <c r="H42" s="256"/>
      <c r="I42" s="250"/>
      <c r="J42" s="257"/>
      <c r="K42" s="250"/>
      <c r="M42" s="251" t="s">
        <v>144</v>
      </c>
      <c r="O42" s="240"/>
    </row>
    <row r="43" spans="1:80" ht="12.75">
      <c r="A43" s="241">
        <v>10</v>
      </c>
      <c r="B43" s="242" t="s">
        <v>151</v>
      </c>
      <c r="C43" s="243" t="s">
        <v>152</v>
      </c>
      <c r="D43" s="244" t="s">
        <v>125</v>
      </c>
      <c r="E43" s="245">
        <v>5.4213</v>
      </c>
      <c r="F43" s="341"/>
      <c r="G43" s="246">
        <f>E43*F43</f>
        <v>0</v>
      </c>
      <c r="H43" s="247">
        <v>0</v>
      </c>
      <c r="I43" s="248">
        <f>E43*H43</f>
        <v>0</v>
      </c>
      <c r="J43" s="247">
        <v>0</v>
      </c>
      <c r="K43" s="248">
        <f>E43*J43</f>
        <v>0</v>
      </c>
      <c r="O43" s="240">
        <v>2</v>
      </c>
      <c r="AA43" s="213">
        <v>1</v>
      </c>
      <c r="AB43" s="213">
        <v>1</v>
      </c>
      <c r="AC43" s="213">
        <v>1</v>
      </c>
      <c r="AZ43" s="213">
        <v>1</v>
      </c>
      <c r="BA43" s="213">
        <f>IF(AZ43=1,G43,0)</f>
        <v>0</v>
      </c>
      <c r="BB43" s="213">
        <f>IF(AZ43=2,G43,0)</f>
        <v>0</v>
      </c>
      <c r="BC43" s="213">
        <f>IF(AZ43=3,G43,0)</f>
        <v>0</v>
      </c>
      <c r="BD43" s="213">
        <f>IF(AZ43=4,G43,0)</f>
        <v>0</v>
      </c>
      <c r="BE43" s="213">
        <f>IF(AZ43=5,G43,0)</f>
        <v>0</v>
      </c>
      <c r="CA43" s="240">
        <v>1</v>
      </c>
      <c r="CB43" s="240">
        <v>1</v>
      </c>
    </row>
    <row r="44" spans="1:15" ht="12.75">
      <c r="A44" s="249"/>
      <c r="B44" s="252"/>
      <c r="C44" s="398" t="s">
        <v>141</v>
      </c>
      <c r="D44" s="399"/>
      <c r="E44" s="253">
        <v>5.4213</v>
      </c>
      <c r="F44" s="348"/>
      <c r="G44" s="255"/>
      <c r="H44" s="256"/>
      <c r="I44" s="250"/>
      <c r="J44" s="257"/>
      <c r="K44" s="250"/>
      <c r="M44" s="251" t="s">
        <v>141</v>
      </c>
      <c r="O44" s="240"/>
    </row>
    <row r="45" spans="1:80" ht="22.5">
      <c r="A45" s="241">
        <v>11</v>
      </c>
      <c r="B45" s="242" t="s">
        <v>153</v>
      </c>
      <c r="C45" s="243" t="s">
        <v>154</v>
      </c>
      <c r="D45" s="244" t="s">
        <v>112</v>
      </c>
      <c r="E45" s="245">
        <v>30.665</v>
      </c>
      <c r="F45" s="341"/>
      <c r="G45" s="246">
        <f>E45*F45</f>
        <v>0</v>
      </c>
      <c r="H45" s="247">
        <v>0</v>
      </c>
      <c r="I45" s="248">
        <f>E45*H45</f>
        <v>0</v>
      </c>
      <c r="J45" s="247">
        <v>0</v>
      </c>
      <c r="K45" s="248">
        <f>E45*J45</f>
        <v>0</v>
      </c>
      <c r="O45" s="240">
        <v>2</v>
      </c>
      <c r="AA45" s="213">
        <v>2</v>
      </c>
      <c r="AB45" s="213">
        <v>1</v>
      </c>
      <c r="AC45" s="213">
        <v>1</v>
      </c>
      <c r="AZ45" s="213">
        <v>1</v>
      </c>
      <c r="BA45" s="213">
        <f>IF(AZ45=1,G45,0)</f>
        <v>0</v>
      </c>
      <c r="BB45" s="213">
        <f>IF(AZ45=2,G45,0)</f>
        <v>0</v>
      </c>
      <c r="BC45" s="213">
        <f>IF(AZ45=3,G45,0)</f>
        <v>0</v>
      </c>
      <c r="BD45" s="213">
        <f>IF(AZ45=4,G45,0)</f>
        <v>0</v>
      </c>
      <c r="BE45" s="213">
        <f>IF(AZ45=5,G45,0)</f>
        <v>0</v>
      </c>
      <c r="CA45" s="240">
        <v>2</v>
      </c>
      <c r="CB45" s="240">
        <v>1</v>
      </c>
    </row>
    <row r="46" spans="1:15" ht="12.75">
      <c r="A46" s="249"/>
      <c r="B46" s="252"/>
      <c r="C46" s="398" t="s">
        <v>155</v>
      </c>
      <c r="D46" s="399"/>
      <c r="E46" s="253">
        <v>2</v>
      </c>
      <c r="F46" s="348"/>
      <c r="G46" s="255"/>
      <c r="H46" s="256"/>
      <c r="I46" s="250"/>
      <c r="J46" s="257"/>
      <c r="K46" s="250"/>
      <c r="M46" s="251" t="s">
        <v>155</v>
      </c>
      <c r="O46" s="240"/>
    </row>
    <row r="47" spans="1:15" ht="12.75">
      <c r="A47" s="249"/>
      <c r="B47" s="252"/>
      <c r="C47" s="398" t="s">
        <v>156</v>
      </c>
      <c r="D47" s="399"/>
      <c r="E47" s="253">
        <v>18.165</v>
      </c>
      <c r="F47" s="348"/>
      <c r="G47" s="255"/>
      <c r="H47" s="256"/>
      <c r="I47" s="250"/>
      <c r="J47" s="257"/>
      <c r="K47" s="250"/>
      <c r="M47" s="251" t="s">
        <v>156</v>
      </c>
      <c r="O47" s="240"/>
    </row>
    <row r="48" spans="1:15" ht="12.75">
      <c r="A48" s="249"/>
      <c r="B48" s="252"/>
      <c r="C48" s="398" t="s">
        <v>157</v>
      </c>
      <c r="D48" s="399"/>
      <c r="E48" s="253">
        <v>10.5</v>
      </c>
      <c r="F48" s="348"/>
      <c r="G48" s="255"/>
      <c r="H48" s="256"/>
      <c r="I48" s="250"/>
      <c r="J48" s="257"/>
      <c r="K48" s="250"/>
      <c r="M48" s="251" t="s">
        <v>157</v>
      </c>
      <c r="O48" s="240"/>
    </row>
    <row r="49" spans="1:57" ht="12.75">
      <c r="A49" s="258"/>
      <c r="B49" s="259" t="s">
        <v>102</v>
      </c>
      <c r="C49" s="260" t="s">
        <v>109</v>
      </c>
      <c r="D49" s="261"/>
      <c r="E49" s="262"/>
      <c r="F49" s="349"/>
      <c r="G49" s="264">
        <f>SUM(G7:G48)</f>
        <v>0</v>
      </c>
      <c r="H49" s="265"/>
      <c r="I49" s="266">
        <f>SUM(I7:I48)</f>
        <v>0</v>
      </c>
      <c r="J49" s="265"/>
      <c r="K49" s="266">
        <f>SUM(K7:K48)</f>
        <v>-8.6952516</v>
      </c>
      <c r="O49" s="240">
        <v>4</v>
      </c>
      <c r="BA49" s="267">
        <f>SUM(BA7:BA48)</f>
        <v>0</v>
      </c>
      <c r="BB49" s="267">
        <f>SUM(BB7:BB48)</f>
        <v>0</v>
      </c>
      <c r="BC49" s="267">
        <f>SUM(BC7:BC48)</f>
        <v>0</v>
      </c>
      <c r="BD49" s="267">
        <f>SUM(BD7:BD48)</f>
        <v>0</v>
      </c>
      <c r="BE49" s="267">
        <f>SUM(BE7:BE48)</f>
        <v>0</v>
      </c>
    </row>
    <row r="50" spans="1:15" ht="12.75">
      <c r="A50" s="230" t="s">
        <v>98</v>
      </c>
      <c r="B50" s="231" t="s">
        <v>158</v>
      </c>
      <c r="C50" s="232" t="s">
        <v>159</v>
      </c>
      <c r="D50" s="233"/>
      <c r="E50" s="234"/>
      <c r="F50" s="350"/>
      <c r="G50" s="235"/>
      <c r="H50" s="236"/>
      <c r="I50" s="237"/>
      <c r="J50" s="238"/>
      <c r="K50" s="239"/>
      <c r="O50" s="240">
        <v>1</v>
      </c>
    </row>
    <row r="51" spans="1:80" ht="22.5">
      <c r="A51" s="241">
        <v>12</v>
      </c>
      <c r="B51" s="242" t="s">
        <v>161</v>
      </c>
      <c r="C51" s="243" t="s">
        <v>162</v>
      </c>
      <c r="D51" s="244" t="s">
        <v>163</v>
      </c>
      <c r="E51" s="245">
        <v>1</v>
      </c>
      <c r="F51" s="341"/>
      <c r="G51" s="246">
        <f>E51*F51</f>
        <v>0</v>
      </c>
      <c r="H51" s="247">
        <v>0.02008</v>
      </c>
      <c r="I51" s="248">
        <f>E51*H51</f>
        <v>0.02008</v>
      </c>
      <c r="J51" s="247">
        <v>0</v>
      </c>
      <c r="K51" s="248">
        <f>E51*J51</f>
        <v>0</v>
      </c>
      <c r="O51" s="240">
        <v>2</v>
      </c>
      <c r="AA51" s="213">
        <v>1</v>
      </c>
      <c r="AB51" s="213">
        <v>1</v>
      </c>
      <c r="AC51" s="213">
        <v>1</v>
      </c>
      <c r="AZ51" s="213">
        <v>1</v>
      </c>
      <c r="BA51" s="213">
        <f>IF(AZ51=1,G51,0)</f>
        <v>0</v>
      </c>
      <c r="BB51" s="213">
        <f>IF(AZ51=2,G51,0)</f>
        <v>0</v>
      </c>
      <c r="BC51" s="213">
        <f>IF(AZ51=3,G51,0)</f>
        <v>0</v>
      </c>
      <c r="BD51" s="213">
        <f>IF(AZ51=4,G51,0)</f>
        <v>0</v>
      </c>
      <c r="BE51" s="213">
        <f>IF(AZ51=5,G51,0)</f>
        <v>0</v>
      </c>
      <c r="CA51" s="240">
        <v>1</v>
      </c>
      <c r="CB51" s="240">
        <v>1</v>
      </c>
    </row>
    <row r="52" spans="1:15" ht="12.75">
      <c r="A52" s="249"/>
      <c r="B52" s="252"/>
      <c r="C52" s="398" t="s">
        <v>164</v>
      </c>
      <c r="D52" s="399"/>
      <c r="E52" s="253">
        <v>1</v>
      </c>
      <c r="F52" s="348"/>
      <c r="G52" s="255"/>
      <c r="H52" s="256"/>
      <c r="I52" s="250"/>
      <c r="J52" s="257"/>
      <c r="K52" s="250"/>
      <c r="M52" s="251" t="s">
        <v>164</v>
      </c>
      <c r="O52" s="240"/>
    </row>
    <row r="53" spans="1:80" ht="12.75">
      <c r="A53" s="241">
        <v>13</v>
      </c>
      <c r="B53" s="242" t="s">
        <v>165</v>
      </c>
      <c r="C53" s="243" t="s">
        <v>166</v>
      </c>
      <c r="D53" s="244" t="s">
        <v>125</v>
      </c>
      <c r="E53" s="245">
        <v>0.1752</v>
      </c>
      <c r="F53" s="341"/>
      <c r="G53" s="246">
        <f>E53*F53</f>
        <v>0</v>
      </c>
      <c r="H53" s="247">
        <v>1.9332</v>
      </c>
      <c r="I53" s="248">
        <f>E53*H53</f>
        <v>0.33869664</v>
      </c>
      <c r="J53" s="247">
        <v>0</v>
      </c>
      <c r="K53" s="248">
        <f>E53*J53</f>
        <v>0</v>
      </c>
      <c r="O53" s="240">
        <v>2</v>
      </c>
      <c r="AA53" s="213">
        <v>1</v>
      </c>
      <c r="AB53" s="213">
        <v>1</v>
      </c>
      <c r="AC53" s="213">
        <v>1</v>
      </c>
      <c r="AZ53" s="213">
        <v>1</v>
      </c>
      <c r="BA53" s="213">
        <f>IF(AZ53=1,G53,0)</f>
        <v>0</v>
      </c>
      <c r="BB53" s="213">
        <f>IF(AZ53=2,G53,0)</f>
        <v>0</v>
      </c>
      <c r="BC53" s="213">
        <f>IF(AZ53=3,G53,0)</f>
        <v>0</v>
      </c>
      <c r="BD53" s="213">
        <f>IF(AZ53=4,G53,0)</f>
        <v>0</v>
      </c>
      <c r="BE53" s="213">
        <f>IF(AZ53=5,G53,0)</f>
        <v>0</v>
      </c>
      <c r="CA53" s="240">
        <v>1</v>
      </c>
      <c r="CB53" s="240">
        <v>1</v>
      </c>
    </row>
    <row r="54" spans="1:15" ht="12.75">
      <c r="A54" s="249"/>
      <c r="B54" s="252"/>
      <c r="C54" s="398" t="s">
        <v>167</v>
      </c>
      <c r="D54" s="399"/>
      <c r="E54" s="253">
        <v>0.1752</v>
      </c>
      <c r="F54" s="348"/>
      <c r="G54" s="255"/>
      <c r="H54" s="256"/>
      <c r="I54" s="250"/>
      <c r="J54" s="257"/>
      <c r="K54" s="250"/>
      <c r="M54" s="251" t="s">
        <v>167</v>
      </c>
      <c r="O54" s="240"/>
    </row>
    <row r="55" spans="1:80" ht="12.75">
      <c r="A55" s="241">
        <v>14</v>
      </c>
      <c r="B55" s="242" t="s">
        <v>168</v>
      </c>
      <c r="C55" s="243" t="s">
        <v>169</v>
      </c>
      <c r="D55" s="244" t="s">
        <v>170</v>
      </c>
      <c r="E55" s="245">
        <v>0.1258</v>
      </c>
      <c r="F55" s="341"/>
      <c r="G55" s="246">
        <f>E55*F55</f>
        <v>0</v>
      </c>
      <c r="H55" s="247">
        <v>0.01709</v>
      </c>
      <c r="I55" s="248">
        <f>E55*H55</f>
        <v>0.002149922</v>
      </c>
      <c r="J55" s="247">
        <v>0</v>
      </c>
      <c r="K55" s="248">
        <f>E55*J55</f>
        <v>0</v>
      </c>
      <c r="O55" s="240">
        <v>2</v>
      </c>
      <c r="AA55" s="213">
        <v>1</v>
      </c>
      <c r="AB55" s="213">
        <v>1</v>
      </c>
      <c r="AC55" s="213">
        <v>1</v>
      </c>
      <c r="AZ55" s="213">
        <v>1</v>
      </c>
      <c r="BA55" s="213">
        <f>IF(AZ55=1,G55,0)</f>
        <v>0</v>
      </c>
      <c r="BB55" s="213">
        <f>IF(AZ55=2,G55,0)</f>
        <v>0</v>
      </c>
      <c r="BC55" s="213">
        <f>IF(AZ55=3,G55,0)</f>
        <v>0</v>
      </c>
      <c r="BD55" s="213">
        <f>IF(AZ55=4,G55,0)</f>
        <v>0</v>
      </c>
      <c r="BE55" s="213">
        <f>IF(AZ55=5,G55,0)</f>
        <v>0</v>
      </c>
      <c r="CA55" s="240">
        <v>1</v>
      </c>
      <c r="CB55" s="240">
        <v>1</v>
      </c>
    </row>
    <row r="56" spans="1:15" ht="12.75">
      <c r="A56" s="249"/>
      <c r="B56" s="252"/>
      <c r="C56" s="398" t="s">
        <v>171</v>
      </c>
      <c r="D56" s="399"/>
      <c r="E56" s="253">
        <v>0</v>
      </c>
      <c r="F56" s="348"/>
      <c r="G56" s="255"/>
      <c r="H56" s="256"/>
      <c r="I56" s="250"/>
      <c r="J56" s="257"/>
      <c r="K56" s="250"/>
      <c r="M56" s="251" t="s">
        <v>171</v>
      </c>
      <c r="O56" s="240"/>
    </row>
    <row r="57" spans="1:15" ht="12.75">
      <c r="A57" s="249"/>
      <c r="B57" s="252"/>
      <c r="C57" s="398" t="s">
        <v>172</v>
      </c>
      <c r="D57" s="399"/>
      <c r="E57" s="253">
        <v>0.1258</v>
      </c>
      <c r="F57" s="348"/>
      <c r="G57" s="255"/>
      <c r="H57" s="256"/>
      <c r="I57" s="250"/>
      <c r="J57" s="257"/>
      <c r="K57" s="250"/>
      <c r="M57" s="251" t="s">
        <v>172</v>
      </c>
      <c r="O57" s="240"/>
    </row>
    <row r="58" spans="1:80" ht="22.5">
      <c r="A58" s="241">
        <v>15</v>
      </c>
      <c r="B58" s="242" t="s">
        <v>173</v>
      </c>
      <c r="C58" s="243" t="s">
        <v>174</v>
      </c>
      <c r="D58" s="244" t="s">
        <v>163</v>
      </c>
      <c r="E58" s="245">
        <v>1</v>
      </c>
      <c r="F58" s="341"/>
      <c r="G58" s="246">
        <f>E58*F58</f>
        <v>0</v>
      </c>
      <c r="H58" s="247">
        <v>0.04787</v>
      </c>
      <c r="I58" s="248">
        <f>E58*H58</f>
        <v>0.04787</v>
      </c>
      <c r="J58" s="247">
        <v>0</v>
      </c>
      <c r="K58" s="248">
        <f>E58*J58</f>
        <v>0</v>
      </c>
      <c r="O58" s="240">
        <v>2</v>
      </c>
      <c r="AA58" s="213">
        <v>1</v>
      </c>
      <c r="AB58" s="213">
        <v>1</v>
      </c>
      <c r="AC58" s="213">
        <v>1</v>
      </c>
      <c r="AZ58" s="213">
        <v>1</v>
      </c>
      <c r="BA58" s="213">
        <f>IF(AZ58=1,G58,0)</f>
        <v>0</v>
      </c>
      <c r="BB58" s="213">
        <f>IF(AZ58=2,G58,0)</f>
        <v>0</v>
      </c>
      <c r="BC58" s="213">
        <f>IF(AZ58=3,G58,0)</f>
        <v>0</v>
      </c>
      <c r="BD58" s="213">
        <f>IF(AZ58=4,G58,0)</f>
        <v>0</v>
      </c>
      <c r="BE58" s="213">
        <f>IF(AZ58=5,G58,0)</f>
        <v>0</v>
      </c>
      <c r="CA58" s="240">
        <v>1</v>
      </c>
      <c r="CB58" s="240">
        <v>1</v>
      </c>
    </row>
    <row r="59" spans="1:15" ht="12.75">
      <c r="A59" s="249"/>
      <c r="B59" s="252"/>
      <c r="C59" s="398" t="s">
        <v>175</v>
      </c>
      <c r="D59" s="399"/>
      <c r="E59" s="253">
        <v>1</v>
      </c>
      <c r="F59" s="348"/>
      <c r="G59" s="255"/>
      <c r="H59" s="256"/>
      <c r="I59" s="250"/>
      <c r="J59" s="257"/>
      <c r="K59" s="250"/>
      <c r="M59" s="251" t="s">
        <v>175</v>
      </c>
      <c r="O59" s="240"/>
    </row>
    <row r="60" spans="1:80" ht="12.75">
      <c r="A60" s="241">
        <v>16</v>
      </c>
      <c r="B60" s="242" t="s">
        <v>176</v>
      </c>
      <c r="C60" s="243" t="s">
        <v>177</v>
      </c>
      <c r="D60" s="244" t="s">
        <v>112</v>
      </c>
      <c r="E60" s="245">
        <v>0.96</v>
      </c>
      <c r="F60" s="341"/>
      <c r="G60" s="246">
        <f>E60*F60</f>
        <v>0</v>
      </c>
      <c r="H60" s="247">
        <v>0.18324</v>
      </c>
      <c r="I60" s="248">
        <f>E60*H60</f>
        <v>0.17591039999999997</v>
      </c>
      <c r="J60" s="247">
        <v>0</v>
      </c>
      <c r="K60" s="248">
        <f>E60*J60</f>
        <v>0</v>
      </c>
      <c r="O60" s="240">
        <v>2</v>
      </c>
      <c r="AA60" s="213">
        <v>1</v>
      </c>
      <c r="AB60" s="213">
        <v>1</v>
      </c>
      <c r="AC60" s="213">
        <v>1</v>
      </c>
      <c r="AZ60" s="213">
        <v>1</v>
      </c>
      <c r="BA60" s="213">
        <f>IF(AZ60=1,G60,0)</f>
        <v>0</v>
      </c>
      <c r="BB60" s="213">
        <f>IF(AZ60=2,G60,0)</f>
        <v>0</v>
      </c>
      <c r="BC60" s="213">
        <f>IF(AZ60=3,G60,0)</f>
        <v>0</v>
      </c>
      <c r="BD60" s="213">
        <f>IF(AZ60=4,G60,0)</f>
        <v>0</v>
      </c>
      <c r="BE60" s="213">
        <f>IF(AZ60=5,G60,0)</f>
        <v>0</v>
      </c>
      <c r="CA60" s="240">
        <v>1</v>
      </c>
      <c r="CB60" s="240">
        <v>1</v>
      </c>
    </row>
    <row r="61" spans="1:15" ht="12.75">
      <c r="A61" s="249"/>
      <c r="B61" s="252"/>
      <c r="C61" s="398" t="s">
        <v>178</v>
      </c>
      <c r="D61" s="399"/>
      <c r="E61" s="253">
        <v>0.96</v>
      </c>
      <c r="F61" s="348"/>
      <c r="G61" s="255"/>
      <c r="H61" s="256"/>
      <c r="I61" s="250"/>
      <c r="J61" s="257"/>
      <c r="K61" s="250"/>
      <c r="M61" s="251" t="s">
        <v>178</v>
      </c>
      <c r="O61" s="240"/>
    </row>
    <row r="62" spans="1:80" ht="22.5">
      <c r="A62" s="241">
        <v>17</v>
      </c>
      <c r="B62" s="242" t="s">
        <v>179</v>
      </c>
      <c r="C62" s="243" t="s">
        <v>180</v>
      </c>
      <c r="D62" s="244" t="s">
        <v>112</v>
      </c>
      <c r="E62" s="245">
        <v>124.3368</v>
      </c>
      <c r="F62" s="341"/>
      <c r="G62" s="246">
        <f>E62*F62</f>
        <v>0</v>
      </c>
      <c r="H62" s="247">
        <v>0.04</v>
      </c>
      <c r="I62" s="248">
        <f>E62*H62</f>
        <v>4.973472</v>
      </c>
      <c r="J62" s="247">
        <v>-0.04</v>
      </c>
      <c r="K62" s="248">
        <f>E62*J62</f>
        <v>-4.973472</v>
      </c>
      <c r="O62" s="240">
        <v>2</v>
      </c>
      <c r="AA62" s="213">
        <v>1</v>
      </c>
      <c r="AB62" s="213">
        <v>1</v>
      </c>
      <c r="AC62" s="213">
        <v>1</v>
      </c>
      <c r="AZ62" s="213">
        <v>1</v>
      </c>
      <c r="BA62" s="213">
        <f>IF(AZ62=1,G62,0)</f>
        <v>0</v>
      </c>
      <c r="BB62" s="213">
        <f>IF(AZ62=2,G62,0)</f>
        <v>0</v>
      </c>
      <c r="BC62" s="213">
        <f>IF(AZ62=3,G62,0)</f>
        <v>0</v>
      </c>
      <c r="BD62" s="213">
        <f>IF(AZ62=4,G62,0)</f>
        <v>0</v>
      </c>
      <c r="BE62" s="213">
        <f>IF(AZ62=5,G62,0)</f>
        <v>0</v>
      </c>
      <c r="CA62" s="240">
        <v>1</v>
      </c>
      <c r="CB62" s="240">
        <v>1</v>
      </c>
    </row>
    <row r="63" spans="1:15" ht="22.5">
      <c r="A63" s="249"/>
      <c r="B63" s="252"/>
      <c r="C63" s="398" t="s">
        <v>181</v>
      </c>
      <c r="D63" s="399"/>
      <c r="E63" s="253">
        <v>0</v>
      </c>
      <c r="F63" s="348"/>
      <c r="G63" s="255"/>
      <c r="H63" s="256"/>
      <c r="I63" s="250"/>
      <c r="J63" s="257"/>
      <c r="K63" s="250"/>
      <c r="M63" s="251" t="s">
        <v>181</v>
      </c>
      <c r="O63" s="240"/>
    </row>
    <row r="64" spans="1:15" ht="12.75">
      <c r="A64" s="249"/>
      <c r="B64" s="252"/>
      <c r="C64" s="398" t="s">
        <v>182</v>
      </c>
      <c r="D64" s="399"/>
      <c r="E64" s="253">
        <v>86.7</v>
      </c>
      <c r="F64" s="348"/>
      <c r="G64" s="255"/>
      <c r="H64" s="256"/>
      <c r="I64" s="250"/>
      <c r="J64" s="257"/>
      <c r="K64" s="250"/>
      <c r="M64" s="251" t="s">
        <v>182</v>
      </c>
      <c r="O64" s="240"/>
    </row>
    <row r="65" spans="1:15" ht="12.75">
      <c r="A65" s="249"/>
      <c r="B65" s="252"/>
      <c r="C65" s="398" t="s">
        <v>183</v>
      </c>
      <c r="D65" s="399"/>
      <c r="E65" s="253">
        <v>112.2</v>
      </c>
      <c r="F65" s="348"/>
      <c r="G65" s="255"/>
      <c r="H65" s="256"/>
      <c r="I65" s="250"/>
      <c r="J65" s="257"/>
      <c r="K65" s="250"/>
      <c r="M65" s="251" t="s">
        <v>183</v>
      </c>
      <c r="O65" s="240"/>
    </row>
    <row r="66" spans="1:15" ht="12.75">
      <c r="A66" s="249"/>
      <c r="B66" s="252"/>
      <c r="C66" s="398" t="s">
        <v>184</v>
      </c>
      <c r="D66" s="399"/>
      <c r="E66" s="253">
        <v>4.2</v>
      </c>
      <c r="F66" s="348"/>
      <c r="G66" s="255"/>
      <c r="H66" s="256"/>
      <c r="I66" s="250"/>
      <c r="J66" s="257"/>
      <c r="K66" s="250"/>
      <c r="M66" s="251" t="s">
        <v>184</v>
      </c>
      <c r="O66" s="240"/>
    </row>
    <row r="67" spans="1:15" ht="12.75">
      <c r="A67" s="249"/>
      <c r="B67" s="252"/>
      <c r="C67" s="398" t="s">
        <v>185</v>
      </c>
      <c r="D67" s="399"/>
      <c r="E67" s="253">
        <v>10.29</v>
      </c>
      <c r="F67" s="348"/>
      <c r="G67" s="255"/>
      <c r="H67" s="256"/>
      <c r="I67" s="250"/>
      <c r="J67" s="257"/>
      <c r="K67" s="250"/>
      <c r="M67" s="251" t="s">
        <v>185</v>
      </c>
      <c r="O67" s="240"/>
    </row>
    <row r="68" spans="1:15" ht="12.75">
      <c r="A68" s="249"/>
      <c r="B68" s="252"/>
      <c r="C68" s="398" t="s">
        <v>186</v>
      </c>
      <c r="D68" s="399"/>
      <c r="E68" s="253">
        <v>120.24</v>
      </c>
      <c r="F68" s="348"/>
      <c r="G68" s="255"/>
      <c r="H68" s="256"/>
      <c r="I68" s="250"/>
      <c r="J68" s="257"/>
      <c r="K68" s="250"/>
      <c r="M68" s="251" t="s">
        <v>186</v>
      </c>
      <c r="O68" s="240"/>
    </row>
    <row r="69" spans="1:15" ht="12.75">
      <c r="A69" s="249"/>
      <c r="B69" s="252"/>
      <c r="C69" s="398" t="s">
        <v>187</v>
      </c>
      <c r="D69" s="399"/>
      <c r="E69" s="253">
        <v>5.7</v>
      </c>
      <c r="F69" s="348"/>
      <c r="G69" s="255"/>
      <c r="H69" s="256"/>
      <c r="I69" s="250"/>
      <c r="J69" s="257"/>
      <c r="K69" s="250"/>
      <c r="M69" s="251" t="s">
        <v>187</v>
      </c>
      <c r="O69" s="240"/>
    </row>
    <row r="70" spans="1:15" ht="12.75">
      <c r="A70" s="249"/>
      <c r="B70" s="252"/>
      <c r="C70" s="398" t="s">
        <v>188</v>
      </c>
      <c r="D70" s="399"/>
      <c r="E70" s="253">
        <v>6.05</v>
      </c>
      <c r="F70" s="348"/>
      <c r="G70" s="255"/>
      <c r="H70" s="256"/>
      <c r="I70" s="250"/>
      <c r="J70" s="257"/>
      <c r="K70" s="250"/>
      <c r="M70" s="251" t="s">
        <v>188</v>
      </c>
      <c r="O70" s="240"/>
    </row>
    <row r="71" spans="1:15" ht="12.75">
      <c r="A71" s="249"/>
      <c r="B71" s="252"/>
      <c r="C71" s="400" t="s">
        <v>131</v>
      </c>
      <c r="D71" s="399"/>
      <c r="E71" s="278">
        <v>345.38</v>
      </c>
      <c r="F71" s="348"/>
      <c r="G71" s="255"/>
      <c r="H71" s="256"/>
      <c r="I71" s="250"/>
      <c r="J71" s="257"/>
      <c r="K71" s="250"/>
      <c r="M71" s="251" t="s">
        <v>131</v>
      </c>
      <c r="O71" s="240"/>
    </row>
    <row r="72" spans="1:15" ht="12.75">
      <c r="A72" s="249"/>
      <c r="B72" s="252"/>
      <c r="C72" s="398" t="s">
        <v>189</v>
      </c>
      <c r="D72" s="399"/>
      <c r="E72" s="253">
        <v>-221.0432</v>
      </c>
      <c r="F72" s="348"/>
      <c r="G72" s="255"/>
      <c r="H72" s="256"/>
      <c r="I72" s="250"/>
      <c r="J72" s="257"/>
      <c r="K72" s="250"/>
      <c r="M72" s="251" t="s">
        <v>189</v>
      </c>
      <c r="O72" s="240"/>
    </row>
    <row r="73" spans="1:80" ht="12.75">
      <c r="A73" s="241">
        <v>18</v>
      </c>
      <c r="B73" s="242" t="s">
        <v>190</v>
      </c>
      <c r="C73" s="243" t="s">
        <v>191</v>
      </c>
      <c r="D73" s="244" t="s">
        <v>170</v>
      </c>
      <c r="E73" s="245">
        <v>0.1358</v>
      </c>
      <c r="F73" s="341"/>
      <c r="G73" s="246">
        <f>E73*F73</f>
        <v>0</v>
      </c>
      <c r="H73" s="247">
        <v>1</v>
      </c>
      <c r="I73" s="248">
        <f>E73*H73</f>
        <v>0.1358</v>
      </c>
      <c r="J73" s="247"/>
      <c r="K73" s="248">
        <f>E73*J73</f>
        <v>0</v>
      </c>
      <c r="O73" s="240">
        <v>2</v>
      </c>
      <c r="AA73" s="213">
        <v>3</v>
      </c>
      <c r="AB73" s="213">
        <v>1</v>
      </c>
      <c r="AC73" s="213">
        <v>13480815</v>
      </c>
      <c r="AZ73" s="213">
        <v>1</v>
      </c>
      <c r="BA73" s="213">
        <f>IF(AZ73=1,G73,0)</f>
        <v>0</v>
      </c>
      <c r="BB73" s="213">
        <f>IF(AZ73=2,G73,0)</f>
        <v>0</v>
      </c>
      <c r="BC73" s="213">
        <f>IF(AZ73=3,G73,0)</f>
        <v>0</v>
      </c>
      <c r="BD73" s="213">
        <f>IF(AZ73=4,G73,0)</f>
        <v>0</v>
      </c>
      <c r="BE73" s="213">
        <f>IF(AZ73=5,G73,0)</f>
        <v>0</v>
      </c>
      <c r="CA73" s="240">
        <v>3</v>
      </c>
      <c r="CB73" s="240">
        <v>1</v>
      </c>
    </row>
    <row r="74" spans="1:15" ht="12.75">
      <c r="A74" s="249"/>
      <c r="B74" s="252"/>
      <c r="C74" s="398" t="s">
        <v>171</v>
      </c>
      <c r="D74" s="399"/>
      <c r="E74" s="253">
        <v>0</v>
      </c>
      <c r="F74" s="348"/>
      <c r="G74" s="255"/>
      <c r="H74" s="256"/>
      <c r="I74" s="250"/>
      <c r="J74" s="257"/>
      <c r="K74" s="250"/>
      <c r="M74" s="251" t="s">
        <v>171</v>
      </c>
      <c r="O74" s="240"/>
    </row>
    <row r="75" spans="1:15" ht="12.75">
      <c r="A75" s="249"/>
      <c r="B75" s="252"/>
      <c r="C75" s="398" t="s">
        <v>192</v>
      </c>
      <c r="D75" s="399"/>
      <c r="E75" s="253">
        <v>0.1358</v>
      </c>
      <c r="F75" s="348"/>
      <c r="G75" s="255"/>
      <c r="H75" s="256"/>
      <c r="I75" s="250"/>
      <c r="J75" s="257"/>
      <c r="K75" s="250"/>
      <c r="M75" s="251" t="s">
        <v>192</v>
      </c>
      <c r="O75" s="240"/>
    </row>
    <row r="76" spans="1:57" ht="12.75">
      <c r="A76" s="258"/>
      <c r="B76" s="259" t="s">
        <v>102</v>
      </c>
      <c r="C76" s="260" t="s">
        <v>160</v>
      </c>
      <c r="D76" s="261"/>
      <c r="E76" s="262"/>
      <c r="F76" s="349"/>
      <c r="G76" s="264">
        <f>SUM(G50:G75)</f>
        <v>0</v>
      </c>
      <c r="H76" s="265"/>
      <c r="I76" s="266">
        <f>SUM(I50:I75)</f>
        <v>5.693978962</v>
      </c>
      <c r="J76" s="265"/>
      <c r="K76" s="266">
        <f>SUM(K50:K75)</f>
        <v>-4.973472</v>
      </c>
      <c r="O76" s="240">
        <v>4</v>
      </c>
      <c r="BA76" s="267">
        <f>SUM(BA50:BA75)</f>
        <v>0</v>
      </c>
      <c r="BB76" s="267">
        <f>SUM(BB50:BB75)</f>
        <v>0</v>
      </c>
      <c r="BC76" s="267">
        <f>SUM(BC50:BC75)</f>
        <v>0</v>
      </c>
      <c r="BD76" s="267">
        <f>SUM(BD50:BD75)</f>
        <v>0</v>
      </c>
      <c r="BE76" s="267">
        <f>SUM(BE50:BE75)</f>
        <v>0</v>
      </c>
    </row>
    <row r="77" spans="1:15" ht="12.75">
      <c r="A77" s="230" t="s">
        <v>98</v>
      </c>
      <c r="B77" s="231" t="s">
        <v>193</v>
      </c>
      <c r="C77" s="232" t="s">
        <v>194</v>
      </c>
      <c r="D77" s="233"/>
      <c r="E77" s="234"/>
      <c r="F77" s="350"/>
      <c r="G77" s="235"/>
      <c r="H77" s="236"/>
      <c r="I77" s="237"/>
      <c r="J77" s="238"/>
      <c r="K77" s="239"/>
      <c r="O77" s="240">
        <v>1</v>
      </c>
    </row>
    <row r="78" spans="1:80" ht="22.5">
      <c r="A78" s="241">
        <v>19</v>
      </c>
      <c r="B78" s="242" t="s">
        <v>196</v>
      </c>
      <c r="C78" s="243" t="s">
        <v>197</v>
      </c>
      <c r="D78" s="244" t="s">
        <v>112</v>
      </c>
      <c r="E78" s="245">
        <v>665</v>
      </c>
      <c r="F78" s="341"/>
      <c r="G78" s="246">
        <f>E78*F78</f>
        <v>0</v>
      </c>
      <c r="H78" s="247">
        <v>0.01838</v>
      </c>
      <c r="I78" s="248">
        <f>E78*H78</f>
        <v>12.2227</v>
      </c>
      <c r="J78" s="247">
        <v>0</v>
      </c>
      <c r="K78" s="248">
        <f>E78*J78</f>
        <v>0</v>
      </c>
      <c r="O78" s="240">
        <v>2</v>
      </c>
      <c r="AA78" s="213">
        <v>1</v>
      </c>
      <c r="AB78" s="213">
        <v>1</v>
      </c>
      <c r="AC78" s="213">
        <v>1</v>
      </c>
      <c r="AZ78" s="213">
        <v>1</v>
      </c>
      <c r="BA78" s="213">
        <f>IF(AZ78=1,G78,0)</f>
        <v>0</v>
      </c>
      <c r="BB78" s="213">
        <f>IF(AZ78=2,G78,0)</f>
        <v>0</v>
      </c>
      <c r="BC78" s="213">
        <f>IF(AZ78=3,G78,0)</f>
        <v>0</v>
      </c>
      <c r="BD78" s="213">
        <f>IF(AZ78=4,G78,0)</f>
        <v>0</v>
      </c>
      <c r="BE78" s="213">
        <f>IF(AZ78=5,G78,0)</f>
        <v>0</v>
      </c>
      <c r="CA78" s="240">
        <v>1</v>
      </c>
      <c r="CB78" s="240">
        <v>1</v>
      </c>
    </row>
    <row r="79" spans="1:15" ht="22.5">
      <c r="A79" s="249"/>
      <c r="B79" s="252"/>
      <c r="C79" s="398" t="s">
        <v>198</v>
      </c>
      <c r="D79" s="399"/>
      <c r="E79" s="253">
        <v>0</v>
      </c>
      <c r="F79" s="348"/>
      <c r="G79" s="255"/>
      <c r="H79" s="256"/>
      <c r="I79" s="250"/>
      <c r="J79" s="257"/>
      <c r="K79" s="250"/>
      <c r="M79" s="251" t="s">
        <v>198</v>
      </c>
      <c r="O79" s="240"/>
    </row>
    <row r="80" spans="1:15" ht="22.5">
      <c r="A80" s="249"/>
      <c r="B80" s="252"/>
      <c r="C80" s="398" t="s">
        <v>199</v>
      </c>
      <c r="D80" s="399"/>
      <c r="E80" s="253">
        <v>0</v>
      </c>
      <c r="F80" s="348"/>
      <c r="G80" s="255"/>
      <c r="H80" s="256"/>
      <c r="I80" s="250"/>
      <c r="J80" s="257"/>
      <c r="K80" s="250"/>
      <c r="M80" s="251" t="s">
        <v>199</v>
      </c>
      <c r="O80" s="240"/>
    </row>
    <row r="81" spans="1:15" ht="12.75">
      <c r="A81" s="249"/>
      <c r="B81" s="252"/>
      <c r="C81" s="398" t="s">
        <v>200</v>
      </c>
      <c r="D81" s="399"/>
      <c r="E81" s="253">
        <v>665</v>
      </c>
      <c r="F81" s="348"/>
      <c r="G81" s="255"/>
      <c r="H81" s="256"/>
      <c r="I81" s="250"/>
      <c r="J81" s="257"/>
      <c r="K81" s="250"/>
      <c r="M81" s="251" t="s">
        <v>200</v>
      </c>
      <c r="O81" s="240"/>
    </row>
    <row r="82" spans="1:80" ht="22.5">
      <c r="A82" s="241">
        <v>20</v>
      </c>
      <c r="B82" s="242" t="s">
        <v>201</v>
      </c>
      <c r="C82" s="243" t="s">
        <v>202</v>
      </c>
      <c r="D82" s="244" t="s">
        <v>112</v>
      </c>
      <c r="E82" s="245">
        <v>55</v>
      </c>
      <c r="F82" s="341"/>
      <c r="G82" s="246">
        <f>E82*F82</f>
        <v>0</v>
      </c>
      <c r="H82" s="247">
        <v>0.01838</v>
      </c>
      <c r="I82" s="248">
        <f>E82*H82</f>
        <v>1.0109000000000001</v>
      </c>
      <c r="J82" s="247">
        <v>0</v>
      </c>
      <c r="K82" s="248">
        <f>E82*J82</f>
        <v>0</v>
      </c>
      <c r="O82" s="240">
        <v>2</v>
      </c>
      <c r="AA82" s="213">
        <v>1</v>
      </c>
      <c r="AB82" s="213">
        <v>1</v>
      </c>
      <c r="AC82" s="213">
        <v>1</v>
      </c>
      <c r="AZ82" s="213">
        <v>1</v>
      </c>
      <c r="BA82" s="213">
        <f>IF(AZ82=1,G82,0)</f>
        <v>0</v>
      </c>
      <c r="BB82" s="213">
        <f>IF(AZ82=2,G82,0)</f>
        <v>0</v>
      </c>
      <c r="BC82" s="213">
        <f>IF(AZ82=3,G82,0)</f>
        <v>0</v>
      </c>
      <c r="BD82" s="213">
        <f>IF(AZ82=4,G82,0)</f>
        <v>0</v>
      </c>
      <c r="BE82" s="213">
        <f>IF(AZ82=5,G82,0)</f>
        <v>0</v>
      </c>
      <c r="CA82" s="240">
        <v>1</v>
      </c>
      <c r="CB82" s="240">
        <v>1</v>
      </c>
    </row>
    <row r="83" spans="1:15" ht="22.5">
      <c r="A83" s="249"/>
      <c r="B83" s="252"/>
      <c r="C83" s="398" t="s">
        <v>198</v>
      </c>
      <c r="D83" s="399"/>
      <c r="E83" s="253">
        <v>0</v>
      </c>
      <c r="F83" s="348"/>
      <c r="G83" s="255"/>
      <c r="H83" s="256"/>
      <c r="I83" s="250"/>
      <c r="J83" s="257"/>
      <c r="K83" s="250"/>
      <c r="M83" s="251" t="s">
        <v>198</v>
      </c>
      <c r="O83" s="240"/>
    </row>
    <row r="84" spans="1:15" ht="22.5">
      <c r="A84" s="249"/>
      <c r="B84" s="252"/>
      <c r="C84" s="398" t="s">
        <v>203</v>
      </c>
      <c r="D84" s="399"/>
      <c r="E84" s="253">
        <v>0</v>
      </c>
      <c r="F84" s="348"/>
      <c r="G84" s="255"/>
      <c r="H84" s="256"/>
      <c r="I84" s="250"/>
      <c r="J84" s="257"/>
      <c r="K84" s="250"/>
      <c r="M84" s="251" t="s">
        <v>203</v>
      </c>
      <c r="O84" s="240"/>
    </row>
    <row r="85" spans="1:15" ht="12.75">
      <c r="A85" s="249"/>
      <c r="B85" s="252"/>
      <c r="C85" s="398" t="s">
        <v>204</v>
      </c>
      <c r="D85" s="399"/>
      <c r="E85" s="253">
        <v>55</v>
      </c>
      <c r="F85" s="348"/>
      <c r="G85" s="255"/>
      <c r="H85" s="256"/>
      <c r="I85" s="250"/>
      <c r="J85" s="257"/>
      <c r="K85" s="250"/>
      <c r="M85" s="251" t="s">
        <v>204</v>
      </c>
      <c r="O85" s="240"/>
    </row>
    <row r="86" spans="1:80" ht="22.5">
      <c r="A86" s="241">
        <v>21</v>
      </c>
      <c r="B86" s="242" t="s">
        <v>205</v>
      </c>
      <c r="C86" s="243" t="s">
        <v>206</v>
      </c>
      <c r="D86" s="244" t="s">
        <v>112</v>
      </c>
      <c r="E86" s="245">
        <v>64.8</v>
      </c>
      <c r="F86" s="341"/>
      <c r="G86" s="246">
        <f>E86*F86</f>
        <v>0</v>
      </c>
      <c r="H86" s="247">
        <v>0.01838</v>
      </c>
      <c r="I86" s="248">
        <f>E86*H86</f>
        <v>1.191024</v>
      </c>
      <c r="J86" s="247">
        <v>0</v>
      </c>
      <c r="K86" s="248">
        <f>E86*J86</f>
        <v>0</v>
      </c>
      <c r="O86" s="240">
        <v>2</v>
      </c>
      <c r="AA86" s="213">
        <v>1</v>
      </c>
      <c r="AB86" s="213">
        <v>1</v>
      </c>
      <c r="AC86" s="213">
        <v>1</v>
      </c>
      <c r="AZ86" s="213">
        <v>1</v>
      </c>
      <c r="BA86" s="213">
        <f>IF(AZ86=1,G86,0)</f>
        <v>0</v>
      </c>
      <c r="BB86" s="213">
        <f>IF(AZ86=2,G86,0)</f>
        <v>0</v>
      </c>
      <c r="BC86" s="213">
        <f>IF(AZ86=3,G86,0)</f>
        <v>0</v>
      </c>
      <c r="BD86" s="213">
        <f>IF(AZ86=4,G86,0)</f>
        <v>0</v>
      </c>
      <c r="BE86" s="213">
        <f>IF(AZ86=5,G86,0)</f>
        <v>0</v>
      </c>
      <c r="CA86" s="240">
        <v>1</v>
      </c>
      <c r="CB86" s="240">
        <v>1</v>
      </c>
    </row>
    <row r="87" spans="1:15" ht="22.5">
      <c r="A87" s="249"/>
      <c r="B87" s="252"/>
      <c r="C87" s="398" t="s">
        <v>198</v>
      </c>
      <c r="D87" s="399"/>
      <c r="E87" s="253">
        <v>0</v>
      </c>
      <c r="F87" s="348"/>
      <c r="G87" s="255"/>
      <c r="H87" s="256"/>
      <c r="I87" s="250"/>
      <c r="J87" s="257"/>
      <c r="K87" s="250"/>
      <c r="M87" s="251" t="s">
        <v>198</v>
      </c>
      <c r="O87" s="240"/>
    </row>
    <row r="88" spans="1:15" ht="22.5">
      <c r="A88" s="249"/>
      <c r="B88" s="252"/>
      <c r="C88" s="398" t="s">
        <v>207</v>
      </c>
      <c r="D88" s="399"/>
      <c r="E88" s="253">
        <v>0</v>
      </c>
      <c r="F88" s="348"/>
      <c r="G88" s="255"/>
      <c r="H88" s="256"/>
      <c r="I88" s="250"/>
      <c r="J88" s="257"/>
      <c r="K88" s="250"/>
      <c r="M88" s="251" t="s">
        <v>207</v>
      </c>
      <c r="O88" s="240"/>
    </row>
    <row r="89" spans="1:15" ht="12.75">
      <c r="A89" s="249"/>
      <c r="B89" s="252"/>
      <c r="C89" s="398" t="s">
        <v>208</v>
      </c>
      <c r="D89" s="399"/>
      <c r="E89" s="253">
        <v>64.8</v>
      </c>
      <c r="F89" s="348"/>
      <c r="G89" s="255"/>
      <c r="H89" s="256"/>
      <c r="I89" s="250"/>
      <c r="J89" s="257"/>
      <c r="K89" s="250"/>
      <c r="M89" s="251" t="s">
        <v>208</v>
      </c>
      <c r="O89" s="240"/>
    </row>
    <row r="90" spans="1:57" ht="12.75">
      <c r="A90" s="258"/>
      <c r="B90" s="259" t="s">
        <v>102</v>
      </c>
      <c r="C90" s="260" t="s">
        <v>195</v>
      </c>
      <c r="D90" s="261"/>
      <c r="E90" s="262"/>
      <c r="F90" s="349"/>
      <c r="G90" s="264">
        <f>SUM(G77:G89)</f>
        <v>0</v>
      </c>
      <c r="H90" s="265"/>
      <c r="I90" s="266">
        <f>SUM(I77:I89)</f>
        <v>14.424624</v>
      </c>
      <c r="J90" s="265"/>
      <c r="K90" s="266">
        <f>SUM(K77:K89)</f>
        <v>0</v>
      </c>
      <c r="O90" s="240">
        <v>4</v>
      </c>
      <c r="BA90" s="267">
        <f>SUM(BA77:BA89)</f>
        <v>0</v>
      </c>
      <c r="BB90" s="267">
        <f>SUM(BB77:BB89)</f>
        <v>0</v>
      </c>
      <c r="BC90" s="267">
        <f>SUM(BC77:BC89)</f>
        <v>0</v>
      </c>
      <c r="BD90" s="267">
        <f>SUM(BD77:BD89)</f>
        <v>0</v>
      </c>
      <c r="BE90" s="267">
        <f>SUM(BE77:BE89)</f>
        <v>0</v>
      </c>
    </row>
    <row r="91" spans="1:15" ht="12.75">
      <c r="A91" s="230" t="s">
        <v>98</v>
      </c>
      <c r="B91" s="231" t="s">
        <v>209</v>
      </c>
      <c r="C91" s="232" t="s">
        <v>210</v>
      </c>
      <c r="D91" s="233"/>
      <c r="E91" s="234"/>
      <c r="F91" s="350"/>
      <c r="G91" s="235"/>
      <c r="H91" s="236"/>
      <c r="I91" s="237"/>
      <c r="J91" s="238"/>
      <c r="K91" s="239"/>
      <c r="O91" s="240">
        <v>1</v>
      </c>
    </row>
    <row r="92" spans="1:80" ht="12.75">
      <c r="A92" s="241">
        <v>22</v>
      </c>
      <c r="B92" s="242" t="s">
        <v>212</v>
      </c>
      <c r="C92" s="243" t="s">
        <v>213</v>
      </c>
      <c r="D92" s="244" t="s">
        <v>112</v>
      </c>
      <c r="E92" s="245">
        <v>108.4252</v>
      </c>
      <c r="F92" s="341"/>
      <c r="G92" s="246">
        <f>E92*F92</f>
        <v>0</v>
      </c>
      <c r="H92" s="247">
        <v>0.40481</v>
      </c>
      <c r="I92" s="248">
        <f>E92*H92</f>
        <v>43.891605212</v>
      </c>
      <c r="J92" s="247">
        <v>0</v>
      </c>
      <c r="K92" s="248">
        <f>E92*J92</f>
        <v>0</v>
      </c>
      <c r="O92" s="240">
        <v>2</v>
      </c>
      <c r="AA92" s="213">
        <v>1</v>
      </c>
      <c r="AB92" s="213">
        <v>1</v>
      </c>
      <c r="AC92" s="213">
        <v>1</v>
      </c>
      <c r="AZ92" s="213">
        <v>1</v>
      </c>
      <c r="BA92" s="213">
        <f>IF(AZ92=1,G92,0)</f>
        <v>0</v>
      </c>
      <c r="BB92" s="213">
        <f>IF(AZ92=2,G92,0)</f>
        <v>0</v>
      </c>
      <c r="BC92" s="213">
        <f>IF(AZ92=3,G92,0)</f>
        <v>0</v>
      </c>
      <c r="BD92" s="213">
        <f>IF(AZ92=4,G92,0)</f>
        <v>0</v>
      </c>
      <c r="BE92" s="213">
        <f>IF(AZ92=5,G92,0)</f>
        <v>0</v>
      </c>
      <c r="CA92" s="240">
        <v>1</v>
      </c>
      <c r="CB92" s="240">
        <v>1</v>
      </c>
    </row>
    <row r="93" spans="1:15" ht="12.75">
      <c r="A93" s="249"/>
      <c r="B93" s="252"/>
      <c r="C93" s="398" t="s">
        <v>126</v>
      </c>
      <c r="D93" s="399"/>
      <c r="E93" s="253">
        <v>0</v>
      </c>
      <c r="F93" s="348"/>
      <c r="G93" s="255"/>
      <c r="H93" s="256"/>
      <c r="I93" s="250"/>
      <c r="J93" s="257"/>
      <c r="K93" s="250"/>
      <c r="M93" s="251" t="s">
        <v>126</v>
      </c>
      <c r="O93" s="240"/>
    </row>
    <row r="94" spans="1:15" ht="12.75">
      <c r="A94" s="249"/>
      <c r="B94" s="252"/>
      <c r="C94" s="398" t="s">
        <v>113</v>
      </c>
      <c r="D94" s="399"/>
      <c r="E94" s="253">
        <v>3.92</v>
      </c>
      <c r="F94" s="348"/>
      <c r="G94" s="255"/>
      <c r="H94" s="256"/>
      <c r="I94" s="250"/>
      <c r="J94" s="257"/>
      <c r="K94" s="250"/>
      <c r="M94" s="251" t="s">
        <v>113</v>
      </c>
      <c r="O94" s="240"/>
    </row>
    <row r="95" spans="1:15" ht="12.75">
      <c r="A95" s="249"/>
      <c r="B95" s="252"/>
      <c r="C95" s="398" t="s">
        <v>114</v>
      </c>
      <c r="D95" s="399"/>
      <c r="E95" s="253">
        <v>6.5</v>
      </c>
      <c r="F95" s="348"/>
      <c r="G95" s="255"/>
      <c r="H95" s="256"/>
      <c r="I95" s="250"/>
      <c r="J95" s="257"/>
      <c r="K95" s="250"/>
      <c r="M95" s="251" t="s">
        <v>114</v>
      </c>
      <c r="O95" s="240"/>
    </row>
    <row r="96" spans="1:15" ht="12.75">
      <c r="A96" s="249"/>
      <c r="B96" s="252"/>
      <c r="C96" s="398" t="s">
        <v>115</v>
      </c>
      <c r="D96" s="399"/>
      <c r="E96" s="253">
        <v>4</v>
      </c>
      <c r="F96" s="348"/>
      <c r="G96" s="255"/>
      <c r="H96" s="256"/>
      <c r="I96" s="250"/>
      <c r="J96" s="257"/>
      <c r="K96" s="250"/>
      <c r="M96" s="251" t="s">
        <v>115</v>
      </c>
      <c r="O96" s="240"/>
    </row>
    <row r="97" spans="1:15" ht="12.75">
      <c r="A97" s="249"/>
      <c r="B97" s="252"/>
      <c r="C97" s="398" t="s">
        <v>214</v>
      </c>
      <c r="D97" s="399"/>
      <c r="E97" s="253">
        <v>36.8282</v>
      </c>
      <c r="F97" s="348"/>
      <c r="G97" s="255"/>
      <c r="H97" s="256"/>
      <c r="I97" s="250"/>
      <c r="J97" s="257"/>
      <c r="K97" s="250"/>
      <c r="M97" s="251" t="s">
        <v>214</v>
      </c>
      <c r="O97" s="240"/>
    </row>
    <row r="98" spans="1:15" ht="12.75">
      <c r="A98" s="249"/>
      <c r="B98" s="252"/>
      <c r="C98" s="400" t="s">
        <v>131</v>
      </c>
      <c r="D98" s="399"/>
      <c r="E98" s="278">
        <v>51.248200000000004</v>
      </c>
      <c r="F98" s="348"/>
      <c r="G98" s="255"/>
      <c r="H98" s="256"/>
      <c r="I98" s="250"/>
      <c r="J98" s="257"/>
      <c r="K98" s="250"/>
      <c r="M98" s="251" t="s">
        <v>131</v>
      </c>
      <c r="O98" s="240"/>
    </row>
    <row r="99" spans="1:15" ht="12.75">
      <c r="A99" s="249"/>
      <c r="B99" s="252"/>
      <c r="C99" s="398" t="s">
        <v>132</v>
      </c>
      <c r="D99" s="399"/>
      <c r="E99" s="253">
        <v>0</v>
      </c>
      <c r="F99" s="348"/>
      <c r="G99" s="255"/>
      <c r="H99" s="256"/>
      <c r="I99" s="250"/>
      <c r="J99" s="257"/>
      <c r="K99" s="250"/>
      <c r="M99" s="251" t="s">
        <v>132</v>
      </c>
      <c r="O99" s="240"/>
    </row>
    <row r="100" spans="1:15" ht="12.75">
      <c r="A100" s="249"/>
      <c r="B100" s="252"/>
      <c r="C100" s="398" t="s">
        <v>119</v>
      </c>
      <c r="D100" s="399"/>
      <c r="E100" s="253">
        <v>2.08</v>
      </c>
      <c r="F100" s="348"/>
      <c r="G100" s="255"/>
      <c r="H100" s="256"/>
      <c r="I100" s="250"/>
      <c r="J100" s="257"/>
      <c r="K100" s="250"/>
      <c r="M100" s="251" t="s">
        <v>119</v>
      </c>
      <c r="O100" s="240"/>
    </row>
    <row r="101" spans="1:15" ht="12.75">
      <c r="A101" s="249"/>
      <c r="B101" s="252"/>
      <c r="C101" s="400" t="s">
        <v>131</v>
      </c>
      <c r="D101" s="399"/>
      <c r="E101" s="278">
        <v>2.08</v>
      </c>
      <c r="F101" s="348"/>
      <c r="G101" s="255"/>
      <c r="H101" s="256"/>
      <c r="I101" s="250"/>
      <c r="J101" s="257"/>
      <c r="K101" s="250"/>
      <c r="M101" s="251" t="s">
        <v>131</v>
      </c>
      <c r="O101" s="240"/>
    </row>
    <row r="102" spans="1:15" ht="12.75">
      <c r="A102" s="249"/>
      <c r="B102" s="252"/>
      <c r="C102" s="398" t="s">
        <v>134</v>
      </c>
      <c r="D102" s="399"/>
      <c r="E102" s="253">
        <v>0</v>
      </c>
      <c r="F102" s="348"/>
      <c r="G102" s="255"/>
      <c r="H102" s="256"/>
      <c r="I102" s="250"/>
      <c r="J102" s="257"/>
      <c r="K102" s="250"/>
      <c r="M102" s="251" t="s">
        <v>134</v>
      </c>
      <c r="O102" s="240"/>
    </row>
    <row r="103" spans="1:15" ht="12.75">
      <c r="A103" s="249"/>
      <c r="B103" s="252"/>
      <c r="C103" s="398" t="s">
        <v>122</v>
      </c>
      <c r="D103" s="399"/>
      <c r="E103" s="253">
        <v>3.5</v>
      </c>
      <c r="F103" s="348"/>
      <c r="G103" s="255"/>
      <c r="H103" s="256"/>
      <c r="I103" s="250"/>
      <c r="J103" s="257"/>
      <c r="K103" s="250"/>
      <c r="M103" s="251" t="s">
        <v>122</v>
      </c>
      <c r="O103" s="240"/>
    </row>
    <row r="104" spans="1:15" ht="12.75">
      <c r="A104" s="249"/>
      <c r="B104" s="252"/>
      <c r="C104" s="400" t="s">
        <v>131</v>
      </c>
      <c r="D104" s="399"/>
      <c r="E104" s="278">
        <v>3.5</v>
      </c>
      <c r="F104" s="348"/>
      <c r="G104" s="255"/>
      <c r="H104" s="256"/>
      <c r="I104" s="250"/>
      <c r="J104" s="257"/>
      <c r="K104" s="250"/>
      <c r="M104" s="251" t="s">
        <v>131</v>
      </c>
      <c r="O104" s="240"/>
    </row>
    <row r="105" spans="1:15" ht="12.75">
      <c r="A105" s="249"/>
      <c r="B105" s="252"/>
      <c r="C105" s="398" t="s">
        <v>136</v>
      </c>
      <c r="D105" s="399"/>
      <c r="E105" s="253">
        <v>0</v>
      </c>
      <c r="F105" s="348"/>
      <c r="G105" s="255"/>
      <c r="H105" s="256"/>
      <c r="I105" s="250"/>
      <c r="J105" s="257"/>
      <c r="K105" s="250"/>
      <c r="M105" s="251" t="s">
        <v>136</v>
      </c>
      <c r="O105" s="240"/>
    </row>
    <row r="106" spans="1:15" ht="12.75">
      <c r="A106" s="249"/>
      <c r="B106" s="252"/>
      <c r="C106" s="398" t="s">
        <v>215</v>
      </c>
      <c r="D106" s="399"/>
      <c r="E106" s="253">
        <v>32.697</v>
      </c>
      <c r="F106" s="348"/>
      <c r="G106" s="255"/>
      <c r="H106" s="256"/>
      <c r="I106" s="250"/>
      <c r="J106" s="257"/>
      <c r="K106" s="250"/>
      <c r="M106" s="251" t="s">
        <v>215</v>
      </c>
      <c r="O106" s="240"/>
    </row>
    <row r="107" spans="1:15" ht="12.75">
      <c r="A107" s="249"/>
      <c r="B107" s="252"/>
      <c r="C107" s="398" t="s">
        <v>216</v>
      </c>
      <c r="D107" s="399"/>
      <c r="E107" s="253">
        <v>18.9</v>
      </c>
      <c r="F107" s="348"/>
      <c r="G107" s="255"/>
      <c r="H107" s="256"/>
      <c r="I107" s="250"/>
      <c r="J107" s="257"/>
      <c r="K107" s="250"/>
      <c r="M107" s="251" t="s">
        <v>216</v>
      </c>
      <c r="O107" s="240"/>
    </row>
    <row r="108" spans="1:80" ht="12.75">
      <c r="A108" s="241">
        <v>23</v>
      </c>
      <c r="B108" s="242" t="s">
        <v>217</v>
      </c>
      <c r="C108" s="243" t="s">
        <v>218</v>
      </c>
      <c r="D108" s="244" t="s">
        <v>112</v>
      </c>
      <c r="E108" s="245">
        <v>108.4252</v>
      </c>
      <c r="F108" s="341"/>
      <c r="G108" s="246">
        <f>E108*F108</f>
        <v>0</v>
      </c>
      <c r="H108" s="247">
        <v>0</v>
      </c>
      <c r="I108" s="248">
        <f>E108*H108</f>
        <v>0</v>
      </c>
      <c r="J108" s="247">
        <v>0</v>
      </c>
      <c r="K108" s="248">
        <f>E108*J108</f>
        <v>0</v>
      </c>
      <c r="O108" s="240">
        <v>2</v>
      </c>
      <c r="AA108" s="213">
        <v>1</v>
      </c>
      <c r="AB108" s="213">
        <v>1</v>
      </c>
      <c r="AC108" s="213">
        <v>1</v>
      </c>
      <c r="AZ108" s="213">
        <v>1</v>
      </c>
      <c r="BA108" s="213">
        <f>IF(AZ108=1,G108,0)</f>
        <v>0</v>
      </c>
      <c r="BB108" s="213">
        <f>IF(AZ108=2,G108,0)</f>
        <v>0</v>
      </c>
      <c r="BC108" s="213">
        <f>IF(AZ108=3,G108,0)</f>
        <v>0</v>
      </c>
      <c r="BD108" s="213">
        <f>IF(AZ108=4,G108,0)</f>
        <v>0</v>
      </c>
      <c r="BE108" s="213">
        <f>IF(AZ108=5,G108,0)</f>
        <v>0</v>
      </c>
      <c r="CA108" s="240">
        <v>1</v>
      </c>
      <c r="CB108" s="240">
        <v>1</v>
      </c>
    </row>
    <row r="109" spans="1:15" ht="12.75">
      <c r="A109" s="249"/>
      <c r="B109" s="252"/>
      <c r="C109" s="398" t="s">
        <v>126</v>
      </c>
      <c r="D109" s="399"/>
      <c r="E109" s="253">
        <v>0</v>
      </c>
      <c r="F109" s="348"/>
      <c r="G109" s="255"/>
      <c r="H109" s="256"/>
      <c r="I109" s="250"/>
      <c r="J109" s="257"/>
      <c r="K109" s="250"/>
      <c r="M109" s="251" t="s">
        <v>126</v>
      </c>
      <c r="O109" s="240"/>
    </row>
    <row r="110" spans="1:15" ht="12.75">
      <c r="A110" s="249"/>
      <c r="B110" s="252"/>
      <c r="C110" s="398" t="s">
        <v>113</v>
      </c>
      <c r="D110" s="399"/>
      <c r="E110" s="253">
        <v>3.92</v>
      </c>
      <c r="F110" s="348"/>
      <c r="G110" s="255"/>
      <c r="H110" s="256"/>
      <c r="I110" s="250"/>
      <c r="J110" s="257"/>
      <c r="K110" s="250"/>
      <c r="M110" s="251" t="s">
        <v>113</v>
      </c>
      <c r="O110" s="240"/>
    </row>
    <row r="111" spans="1:15" ht="12.75">
      <c r="A111" s="249"/>
      <c r="B111" s="252"/>
      <c r="C111" s="398" t="s">
        <v>114</v>
      </c>
      <c r="D111" s="399"/>
      <c r="E111" s="253">
        <v>6.5</v>
      </c>
      <c r="F111" s="348"/>
      <c r="G111" s="255"/>
      <c r="H111" s="256"/>
      <c r="I111" s="250"/>
      <c r="J111" s="257"/>
      <c r="K111" s="250"/>
      <c r="M111" s="251" t="s">
        <v>114</v>
      </c>
      <c r="O111" s="240"/>
    </row>
    <row r="112" spans="1:15" ht="12.75">
      <c r="A112" s="249"/>
      <c r="B112" s="252"/>
      <c r="C112" s="398" t="s">
        <v>115</v>
      </c>
      <c r="D112" s="399"/>
      <c r="E112" s="253">
        <v>4</v>
      </c>
      <c r="F112" s="348"/>
      <c r="G112" s="255"/>
      <c r="H112" s="256"/>
      <c r="I112" s="250"/>
      <c r="J112" s="257"/>
      <c r="K112" s="250"/>
      <c r="M112" s="251" t="s">
        <v>115</v>
      </c>
      <c r="O112" s="240"/>
    </row>
    <row r="113" spans="1:15" ht="12.75">
      <c r="A113" s="249"/>
      <c r="B113" s="252"/>
      <c r="C113" s="398" t="s">
        <v>214</v>
      </c>
      <c r="D113" s="399"/>
      <c r="E113" s="253">
        <v>36.8282</v>
      </c>
      <c r="F113" s="348"/>
      <c r="G113" s="255"/>
      <c r="H113" s="256"/>
      <c r="I113" s="250"/>
      <c r="J113" s="257"/>
      <c r="K113" s="250"/>
      <c r="M113" s="251" t="s">
        <v>214</v>
      </c>
      <c r="O113" s="240"/>
    </row>
    <row r="114" spans="1:15" ht="12.75">
      <c r="A114" s="249"/>
      <c r="B114" s="252"/>
      <c r="C114" s="400" t="s">
        <v>131</v>
      </c>
      <c r="D114" s="399"/>
      <c r="E114" s="278">
        <v>51.248200000000004</v>
      </c>
      <c r="F114" s="348"/>
      <c r="G114" s="255"/>
      <c r="H114" s="256"/>
      <c r="I114" s="250"/>
      <c r="J114" s="257"/>
      <c r="K114" s="250"/>
      <c r="M114" s="251" t="s">
        <v>131</v>
      </c>
      <c r="O114" s="240"/>
    </row>
    <row r="115" spans="1:15" ht="12.75">
      <c r="A115" s="249"/>
      <c r="B115" s="252"/>
      <c r="C115" s="398" t="s">
        <v>132</v>
      </c>
      <c r="D115" s="399"/>
      <c r="E115" s="253">
        <v>0</v>
      </c>
      <c r="F115" s="348"/>
      <c r="G115" s="255"/>
      <c r="H115" s="256"/>
      <c r="I115" s="250"/>
      <c r="J115" s="257"/>
      <c r="K115" s="250"/>
      <c r="M115" s="251" t="s">
        <v>132</v>
      </c>
      <c r="O115" s="240"/>
    </row>
    <row r="116" spans="1:15" ht="12.75">
      <c r="A116" s="249"/>
      <c r="B116" s="252"/>
      <c r="C116" s="398" t="s">
        <v>119</v>
      </c>
      <c r="D116" s="399"/>
      <c r="E116" s="253">
        <v>2.08</v>
      </c>
      <c r="F116" s="348"/>
      <c r="G116" s="255"/>
      <c r="H116" s="256"/>
      <c r="I116" s="250"/>
      <c r="J116" s="257"/>
      <c r="K116" s="250"/>
      <c r="M116" s="251" t="s">
        <v>119</v>
      </c>
      <c r="O116" s="240"/>
    </row>
    <row r="117" spans="1:15" ht="12.75">
      <c r="A117" s="249"/>
      <c r="B117" s="252"/>
      <c r="C117" s="400" t="s">
        <v>131</v>
      </c>
      <c r="D117" s="399"/>
      <c r="E117" s="278">
        <v>2.08</v>
      </c>
      <c r="F117" s="348"/>
      <c r="G117" s="255"/>
      <c r="H117" s="256"/>
      <c r="I117" s="250"/>
      <c r="J117" s="257"/>
      <c r="K117" s="250"/>
      <c r="M117" s="251" t="s">
        <v>131</v>
      </c>
      <c r="O117" s="240"/>
    </row>
    <row r="118" spans="1:15" ht="12.75">
      <c r="A118" s="249"/>
      <c r="B118" s="252"/>
      <c r="C118" s="398" t="s">
        <v>134</v>
      </c>
      <c r="D118" s="399"/>
      <c r="E118" s="253">
        <v>0</v>
      </c>
      <c r="F118" s="348"/>
      <c r="G118" s="255"/>
      <c r="H118" s="256"/>
      <c r="I118" s="250"/>
      <c r="J118" s="257"/>
      <c r="K118" s="250"/>
      <c r="M118" s="251" t="s">
        <v>134</v>
      </c>
      <c r="O118" s="240"/>
    </row>
    <row r="119" spans="1:15" ht="12.75">
      <c r="A119" s="249"/>
      <c r="B119" s="252"/>
      <c r="C119" s="398" t="s">
        <v>122</v>
      </c>
      <c r="D119" s="399"/>
      <c r="E119" s="253">
        <v>3.5</v>
      </c>
      <c r="F119" s="348"/>
      <c r="G119" s="255"/>
      <c r="H119" s="256"/>
      <c r="I119" s="250"/>
      <c r="J119" s="257"/>
      <c r="K119" s="250"/>
      <c r="M119" s="251" t="s">
        <v>122</v>
      </c>
      <c r="O119" s="240"/>
    </row>
    <row r="120" spans="1:15" ht="12.75">
      <c r="A120" s="249"/>
      <c r="B120" s="252"/>
      <c r="C120" s="400" t="s">
        <v>131</v>
      </c>
      <c r="D120" s="399"/>
      <c r="E120" s="278">
        <v>3.5</v>
      </c>
      <c r="F120" s="348"/>
      <c r="G120" s="255"/>
      <c r="H120" s="256"/>
      <c r="I120" s="250"/>
      <c r="J120" s="257"/>
      <c r="K120" s="250"/>
      <c r="M120" s="251" t="s">
        <v>131</v>
      </c>
      <c r="O120" s="240"/>
    </row>
    <row r="121" spans="1:15" ht="12.75">
      <c r="A121" s="249"/>
      <c r="B121" s="252"/>
      <c r="C121" s="398" t="s">
        <v>136</v>
      </c>
      <c r="D121" s="399"/>
      <c r="E121" s="253">
        <v>0</v>
      </c>
      <c r="F121" s="348"/>
      <c r="G121" s="255"/>
      <c r="H121" s="256"/>
      <c r="I121" s="250"/>
      <c r="J121" s="257"/>
      <c r="K121" s="250"/>
      <c r="M121" s="251" t="s">
        <v>136</v>
      </c>
      <c r="O121" s="240"/>
    </row>
    <row r="122" spans="1:15" ht="12.75">
      <c r="A122" s="249"/>
      <c r="B122" s="252"/>
      <c r="C122" s="398" t="s">
        <v>215</v>
      </c>
      <c r="D122" s="399"/>
      <c r="E122" s="253">
        <v>32.697</v>
      </c>
      <c r="F122" s="348"/>
      <c r="G122" s="255"/>
      <c r="H122" s="256"/>
      <c r="I122" s="250"/>
      <c r="J122" s="257"/>
      <c r="K122" s="250"/>
      <c r="M122" s="251" t="s">
        <v>215</v>
      </c>
      <c r="O122" s="240"/>
    </row>
    <row r="123" spans="1:15" ht="12.75">
      <c r="A123" s="249"/>
      <c r="B123" s="252"/>
      <c r="C123" s="398" t="s">
        <v>216</v>
      </c>
      <c r="D123" s="399"/>
      <c r="E123" s="253">
        <v>18.9</v>
      </c>
      <c r="F123" s="348"/>
      <c r="G123" s="255"/>
      <c r="H123" s="256"/>
      <c r="I123" s="250"/>
      <c r="J123" s="257"/>
      <c r="K123" s="250"/>
      <c r="M123" s="251" t="s">
        <v>216</v>
      </c>
      <c r="O123" s="240"/>
    </row>
    <row r="124" spans="1:80" ht="22.5">
      <c r="A124" s="241">
        <v>24</v>
      </c>
      <c r="B124" s="242" t="s">
        <v>219</v>
      </c>
      <c r="C124" s="243" t="s">
        <v>220</v>
      </c>
      <c r="D124" s="244" t="s">
        <v>112</v>
      </c>
      <c r="E124" s="245">
        <v>64.6975</v>
      </c>
      <c r="F124" s="341"/>
      <c r="G124" s="246">
        <f>E124*F124</f>
        <v>0</v>
      </c>
      <c r="H124" s="247">
        <v>0.19825</v>
      </c>
      <c r="I124" s="248">
        <f>E124*H124</f>
        <v>12.826279375000002</v>
      </c>
      <c r="J124" s="247">
        <v>0</v>
      </c>
      <c r="K124" s="248">
        <f>E124*J124</f>
        <v>0</v>
      </c>
      <c r="O124" s="240">
        <v>2</v>
      </c>
      <c r="AA124" s="213">
        <v>1</v>
      </c>
      <c r="AB124" s="213">
        <v>1</v>
      </c>
      <c r="AC124" s="213">
        <v>1</v>
      </c>
      <c r="AZ124" s="213">
        <v>1</v>
      </c>
      <c r="BA124" s="213">
        <f>IF(AZ124=1,G124,0)</f>
        <v>0</v>
      </c>
      <c r="BB124" s="213">
        <f>IF(AZ124=2,G124,0)</f>
        <v>0</v>
      </c>
      <c r="BC124" s="213">
        <f>IF(AZ124=3,G124,0)</f>
        <v>0</v>
      </c>
      <c r="BD124" s="213">
        <f>IF(AZ124=4,G124,0)</f>
        <v>0</v>
      </c>
      <c r="BE124" s="213">
        <f>IF(AZ124=5,G124,0)</f>
        <v>0</v>
      </c>
      <c r="CA124" s="240">
        <v>1</v>
      </c>
      <c r="CB124" s="240">
        <v>1</v>
      </c>
    </row>
    <row r="125" spans="1:15" ht="12.75">
      <c r="A125" s="249"/>
      <c r="B125" s="252"/>
      <c r="C125" s="398" t="s">
        <v>126</v>
      </c>
      <c r="D125" s="399"/>
      <c r="E125" s="253">
        <v>0</v>
      </c>
      <c r="F125" s="348"/>
      <c r="G125" s="255"/>
      <c r="H125" s="256"/>
      <c r="I125" s="250"/>
      <c r="J125" s="257"/>
      <c r="K125" s="250"/>
      <c r="M125" s="251" t="s">
        <v>126</v>
      </c>
      <c r="O125" s="240"/>
    </row>
    <row r="126" spans="1:15" ht="12.75">
      <c r="A126" s="249"/>
      <c r="B126" s="252"/>
      <c r="C126" s="398" t="s">
        <v>114</v>
      </c>
      <c r="D126" s="399"/>
      <c r="E126" s="253">
        <v>6.5</v>
      </c>
      <c r="F126" s="348"/>
      <c r="G126" s="255"/>
      <c r="H126" s="256"/>
      <c r="I126" s="250"/>
      <c r="J126" s="257"/>
      <c r="K126" s="250"/>
      <c r="M126" s="251" t="s">
        <v>114</v>
      </c>
      <c r="O126" s="240"/>
    </row>
    <row r="127" spans="1:15" ht="12.75">
      <c r="A127" s="249"/>
      <c r="B127" s="252"/>
      <c r="C127" s="398" t="s">
        <v>155</v>
      </c>
      <c r="D127" s="399"/>
      <c r="E127" s="253">
        <v>2</v>
      </c>
      <c r="F127" s="348"/>
      <c r="G127" s="255"/>
      <c r="H127" s="256"/>
      <c r="I127" s="250"/>
      <c r="J127" s="257"/>
      <c r="K127" s="250"/>
      <c r="M127" s="251" t="s">
        <v>155</v>
      </c>
      <c r="O127" s="240"/>
    </row>
    <row r="128" spans="1:15" ht="12.75">
      <c r="A128" s="249"/>
      <c r="B128" s="252"/>
      <c r="C128" s="398" t="s">
        <v>221</v>
      </c>
      <c r="D128" s="399"/>
      <c r="E128" s="253">
        <v>21.9525</v>
      </c>
      <c r="F128" s="348"/>
      <c r="G128" s="255"/>
      <c r="H128" s="256"/>
      <c r="I128" s="250"/>
      <c r="J128" s="257"/>
      <c r="K128" s="250"/>
      <c r="M128" s="251" t="s">
        <v>221</v>
      </c>
      <c r="O128" s="240"/>
    </row>
    <row r="129" spans="1:15" ht="12.75">
      <c r="A129" s="249"/>
      <c r="B129" s="252"/>
      <c r="C129" s="400" t="s">
        <v>131</v>
      </c>
      <c r="D129" s="399"/>
      <c r="E129" s="278">
        <v>30.4525</v>
      </c>
      <c r="F129" s="348"/>
      <c r="G129" s="255"/>
      <c r="H129" s="256"/>
      <c r="I129" s="250"/>
      <c r="J129" s="257"/>
      <c r="K129" s="250"/>
      <c r="M129" s="251" t="s">
        <v>131</v>
      </c>
      <c r="O129" s="240"/>
    </row>
    <row r="130" spans="1:15" ht="12.75">
      <c r="A130" s="249"/>
      <c r="B130" s="252"/>
      <c r="C130" s="398" t="s">
        <v>132</v>
      </c>
      <c r="D130" s="399"/>
      <c r="E130" s="253">
        <v>0</v>
      </c>
      <c r="F130" s="348"/>
      <c r="G130" s="255"/>
      <c r="H130" s="256"/>
      <c r="I130" s="250"/>
      <c r="J130" s="257"/>
      <c r="K130" s="250"/>
      <c r="M130" s="251" t="s">
        <v>132</v>
      </c>
      <c r="O130" s="240"/>
    </row>
    <row r="131" spans="1:15" ht="12.75">
      <c r="A131" s="249"/>
      <c r="B131" s="252"/>
      <c r="C131" s="398" t="s">
        <v>119</v>
      </c>
      <c r="D131" s="399"/>
      <c r="E131" s="253">
        <v>2.08</v>
      </c>
      <c r="F131" s="348"/>
      <c r="G131" s="255"/>
      <c r="H131" s="256"/>
      <c r="I131" s="250"/>
      <c r="J131" s="257"/>
      <c r="K131" s="250"/>
      <c r="M131" s="251" t="s">
        <v>119</v>
      </c>
      <c r="O131" s="240"/>
    </row>
    <row r="132" spans="1:15" ht="12.75">
      <c r="A132" s="249"/>
      <c r="B132" s="252"/>
      <c r="C132" s="400" t="s">
        <v>131</v>
      </c>
      <c r="D132" s="399"/>
      <c r="E132" s="278">
        <v>2.08</v>
      </c>
      <c r="F132" s="348"/>
      <c r="G132" s="255"/>
      <c r="H132" s="256"/>
      <c r="I132" s="250"/>
      <c r="J132" s="257"/>
      <c r="K132" s="250"/>
      <c r="M132" s="251" t="s">
        <v>131</v>
      </c>
      <c r="O132" s="240"/>
    </row>
    <row r="133" spans="1:15" ht="12.75">
      <c r="A133" s="249"/>
      <c r="B133" s="252"/>
      <c r="C133" s="398" t="s">
        <v>134</v>
      </c>
      <c r="D133" s="399"/>
      <c r="E133" s="253">
        <v>0</v>
      </c>
      <c r="F133" s="348"/>
      <c r="G133" s="255"/>
      <c r="H133" s="256"/>
      <c r="I133" s="250"/>
      <c r="J133" s="257"/>
      <c r="K133" s="250"/>
      <c r="M133" s="251" t="s">
        <v>134</v>
      </c>
      <c r="O133" s="240"/>
    </row>
    <row r="134" spans="1:15" ht="12.75">
      <c r="A134" s="249"/>
      <c r="B134" s="252"/>
      <c r="C134" s="398" t="s">
        <v>122</v>
      </c>
      <c r="D134" s="399"/>
      <c r="E134" s="253">
        <v>3.5</v>
      </c>
      <c r="F134" s="348"/>
      <c r="G134" s="255"/>
      <c r="H134" s="256"/>
      <c r="I134" s="250"/>
      <c r="J134" s="257"/>
      <c r="K134" s="250"/>
      <c r="M134" s="251" t="s">
        <v>122</v>
      </c>
      <c r="O134" s="240"/>
    </row>
    <row r="135" spans="1:15" ht="12.75">
      <c r="A135" s="249"/>
      <c r="B135" s="252"/>
      <c r="C135" s="400" t="s">
        <v>131</v>
      </c>
      <c r="D135" s="399"/>
      <c r="E135" s="278">
        <v>3.5</v>
      </c>
      <c r="F135" s="348"/>
      <c r="G135" s="255"/>
      <c r="H135" s="256"/>
      <c r="I135" s="250"/>
      <c r="J135" s="257"/>
      <c r="K135" s="250"/>
      <c r="M135" s="251" t="s">
        <v>131</v>
      </c>
      <c r="O135" s="240"/>
    </row>
    <row r="136" spans="1:15" ht="12.75">
      <c r="A136" s="249"/>
      <c r="B136" s="252"/>
      <c r="C136" s="398" t="s">
        <v>136</v>
      </c>
      <c r="D136" s="399"/>
      <c r="E136" s="253">
        <v>0</v>
      </c>
      <c r="F136" s="348"/>
      <c r="G136" s="255"/>
      <c r="H136" s="256"/>
      <c r="I136" s="250"/>
      <c r="J136" s="257"/>
      <c r="K136" s="250"/>
      <c r="M136" s="251" t="s">
        <v>136</v>
      </c>
      <c r="O136" s="240"/>
    </row>
    <row r="137" spans="1:15" ht="12.75">
      <c r="A137" s="249"/>
      <c r="B137" s="252"/>
      <c r="C137" s="398" t="s">
        <v>156</v>
      </c>
      <c r="D137" s="399"/>
      <c r="E137" s="253">
        <v>18.165</v>
      </c>
      <c r="F137" s="348"/>
      <c r="G137" s="255"/>
      <c r="H137" s="256"/>
      <c r="I137" s="250"/>
      <c r="J137" s="257"/>
      <c r="K137" s="250"/>
      <c r="M137" s="251" t="s">
        <v>156</v>
      </c>
      <c r="O137" s="240"/>
    </row>
    <row r="138" spans="1:15" ht="12.75">
      <c r="A138" s="249"/>
      <c r="B138" s="252"/>
      <c r="C138" s="398" t="s">
        <v>157</v>
      </c>
      <c r="D138" s="399"/>
      <c r="E138" s="253">
        <v>10.5</v>
      </c>
      <c r="F138" s="348"/>
      <c r="G138" s="255"/>
      <c r="H138" s="256"/>
      <c r="I138" s="250"/>
      <c r="J138" s="257"/>
      <c r="K138" s="250"/>
      <c r="M138" s="251" t="s">
        <v>157</v>
      </c>
      <c r="O138" s="240"/>
    </row>
    <row r="139" spans="1:80" ht="22.5">
      <c r="A139" s="241">
        <v>25</v>
      </c>
      <c r="B139" s="242" t="s">
        <v>222</v>
      </c>
      <c r="C139" s="243" t="s">
        <v>223</v>
      </c>
      <c r="D139" s="244" t="s">
        <v>112</v>
      </c>
      <c r="E139" s="245">
        <v>7.477</v>
      </c>
      <c r="F139" s="341"/>
      <c r="G139" s="246">
        <f>E139*F139</f>
        <v>0</v>
      </c>
      <c r="H139" s="247">
        <v>0.16896</v>
      </c>
      <c r="I139" s="248">
        <f>E139*H139</f>
        <v>1.26331392</v>
      </c>
      <c r="J139" s="247">
        <v>0</v>
      </c>
      <c r="K139" s="248">
        <f>E139*J139</f>
        <v>0</v>
      </c>
      <c r="O139" s="240">
        <v>2</v>
      </c>
      <c r="AA139" s="213">
        <v>1</v>
      </c>
      <c r="AB139" s="213">
        <v>1</v>
      </c>
      <c r="AC139" s="213">
        <v>1</v>
      </c>
      <c r="AZ139" s="213">
        <v>1</v>
      </c>
      <c r="BA139" s="213">
        <f>IF(AZ139=1,G139,0)</f>
        <v>0</v>
      </c>
      <c r="BB139" s="213">
        <f>IF(AZ139=2,G139,0)</f>
        <v>0</v>
      </c>
      <c r="BC139" s="213">
        <f>IF(AZ139=3,G139,0)</f>
        <v>0</v>
      </c>
      <c r="BD139" s="213">
        <f>IF(AZ139=4,G139,0)</f>
        <v>0</v>
      </c>
      <c r="BE139" s="213">
        <f>IF(AZ139=5,G139,0)</f>
        <v>0</v>
      </c>
      <c r="CA139" s="240">
        <v>1</v>
      </c>
      <c r="CB139" s="240">
        <v>1</v>
      </c>
    </row>
    <row r="140" spans="1:15" ht="12.75">
      <c r="A140" s="249"/>
      <c r="B140" s="252"/>
      <c r="C140" s="398" t="s">
        <v>224</v>
      </c>
      <c r="D140" s="399"/>
      <c r="E140" s="253">
        <v>2.352</v>
      </c>
      <c r="F140" s="348"/>
      <c r="G140" s="255"/>
      <c r="H140" s="256"/>
      <c r="I140" s="250"/>
      <c r="J140" s="257"/>
      <c r="K140" s="250"/>
      <c r="M140" s="251" t="s">
        <v>224</v>
      </c>
      <c r="O140" s="240"/>
    </row>
    <row r="141" spans="1:15" ht="12.75">
      <c r="A141" s="249"/>
      <c r="B141" s="252"/>
      <c r="C141" s="398" t="s">
        <v>225</v>
      </c>
      <c r="D141" s="399"/>
      <c r="E141" s="253">
        <v>5.125</v>
      </c>
      <c r="F141" s="348"/>
      <c r="G141" s="255"/>
      <c r="H141" s="256"/>
      <c r="I141" s="250"/>
      <c r="J141" s="257"/>
      <c r="K141" s="250"/>
      <c r="M141" s="251" t="s">
        <v>225</v>
      </c>
      <c r="O141" s="240"/>
    </row>
    <row r="142" spans="1:80" ht="22.5">
      <c r="A142" s="241">
        <v>26</v>
      </c>
      <c r="B142" s="242" t="s">
        <v>226</v>
      </c>
      <c r="C142" s="243" t="s">
        <v>227</v>
      </c>
      <c r="D142" s="244" t="s">
        <v>228</v>
      </c>
      <c r="E142" s="245">
        <v>59.33</v>
      </c>
      <c r="F142" s="341"/>
      <c r="G142" s="246">
        <f>E142*F142</f>
        <v>0</v>
      </c>
      <c r="H142" s="247">
        <v>0.12501</v>
      </c>
      <c r="I142" s="248">
        <f>E142*H142</f>
        <v>7.4168433</v>
      </c>
      <c r="J142" s="247">
        <v>0</v>
      </c>
      <c r="K142" s="248">
        <f>E142*J142</f>
        <v>0</v>
      </c>
      <c r="O142" s="240">
        <v>2</v>
      </c>
      <c r="AA142" s="213">
        <v>1</v>
      </c>
      <c r="AB142" s="213">
        <v>1</v>
      </c>
      <c r="AC142" s="213">
        <v>1</v>
      </c>
      <c r="AZ142" s="213">
        <v>1</v>
      </c>
      <c r="BA142" s="213">
        <f>IF(AZ142=1,G142,0)</f>
        <v>0</v>
      </c>
      <c r="BB142" s="213">
        <f>IF(AZ142=2,G142,0)</f>
        <v>0</v>
      </c>
      <c r="BC142" s="213">
        <f>IF(AZ142=3,G142,0)</f>
        <v>0</v>
      </c>
      <c r="BD142" s="213">
        <f>IF(AZ142=4,G142,0)</f>
        <v>0</v>
      </c>
      <c r="BE142" s="213">
        <f>IF(AZ142=5,G142,0)</f>
        <v>0</v>
      </c>
      <c r="CA142" s="240">
        <v>1</v>
      </c>
      <c r="CB142" s="240">
        <v>1</v>
      </c>
    </row>
    <row r="143" spans="1:15" ht="12.75">
      <c r="A143" s="249"/>
      <c r="B143" s="252"/>
      <c r="C143" s="398" t="s">
        <v>229</v>
      </c>
      <c r="D143" s="399"/>
      <c r="E143" s="253">
        <v>37.33</v>
      </c>
      <c r="F143" s="348"/>
      <c r="G143" s="255"/>
      <c r="H143" s="256"/>
      <c r="I143" s="250"/>
      <c r="J143" s="257"/>
      <c r="K143" s="250"/>
      <c r="M143" s="251" t="s">
        <v>229</v>
      </c>
      <c r="O143" s="240"/>
    </row>
    <row r="144" spans="1:15" ht="12.75">
      <c r="A144" s="249"/>
      <c r="B144" s="252"/>
      <c r="C144" s="398" t="s">
        <v>230</v>
      </c>
      <c r="D144" s="399"/>
      <c r="E144" s="253">
        <v>22</v>
      </c>
      <c r="F144" s="348"/>
      <c r="G144" s="255"/>
      <c r="H144" s="256"/>
      <c r="I144" s="250"/>
      <c r="J144" s="257"/>
      <c r="K144" s="250"/>
      <c r="M144" s="251" t="s">
        <v>230</v>
      </c>
      <c r="O144" s="240"/>
    </row>
    <row r="145" spans="1:80" ht="22.5">
      <c r="A145" s="241">
        <v>27</v>
      </c>
      <c r="B145" s="242" t="s">
        <v>231</v>
      </c>
      <c r="C145" s="243" t="s">
        <v>232</v>
      </c>
      <c r="D145" s="244" t="s">
        <v>228</v>
      </c>
      <c r="E145" s="245">
        <v>1.25</v>
      </c>
      <c r="F145" s="341"/>
      <c r="G145" s="246">
        <f>E145*F145</f>
        <v>0</v>
      </c>
      <c r="H145" s="247">
        <v>0.12405</v>
      </c>
      <c r="I145" s="248">
        <f>E145*H145</f>
        <v>0.1550625</v>
      </c>
      <c r="J145" s="247">
        <v>0</v>
      </c>
      <c r="K145" s="248">
        <f>E145*J145</f>
        <v>0</v>
      </c>
      <c r="O145" s="240">
        <v>2</v>
      </c>
      <c r="AA145" s="213">
        <v>2</v>
      </c>
      <c r="AB145" s="213">
        <v>0</v>
      </c>
      <c r="AC145" s="213">
        <v>0</v>
      </c>
      <c r="AZ145" s="213">
        <v>1</v>
      </c>
      <c r="BA145" s="213">
        <f>IF(AZ145=1,G145,0)</f>
        <v>0</v>
      </c>
      <c r="BB145" s="213">
        <f>IF(AZ145=2,G145,0)</f>
        <v>0</v>
      </c>
      <c r="BC145" s="213">
        <f>IF(AZ145=3,G145,0)</f>
        <v>0</v>
      </c>
      <c r="BD145" s="213">
        <f>IF(AZ145=4,G145,0)</f>
        <v>0</v>
      </c>
      <c r="BE145" s="213">
        <f>IF(AZ145=5,G145,0)</f>
        <v>0</v>
      </c>
      <c r="CA145" s="240">
        <v>2</v>
      </c>
      <c r="CB145" s="240">
        <v>0</v>
      </c>
    </row>
    <row r="146" spans="1:15" ht="12.75">
      <c r="A146" s="249"/>
      <c r="B146" s="252"/>
      <c r="C146" s="398" t="s">
        <v>233</v>
      </c>
      <c r="D146" s="399"/>
      <c r="E146" s="253">
        <v>0</v>
      </c>
      <c r="F146" s="348"/>
      <c r="G146" s="255"/>
      <c r="H146" s="256"/>
      <c r="I146" s="250"/>
      <c r="J146" s="257"/>
      <c r="K146" s="250"/>
      <c r="M146" s="251" t="s">
        <v>233</v>
      </c>
      <c r="O146" s="240"/>
    </row>
    <row r="147" spans="1:15" ht="12.75">
      <c r="A147" s="249"/>
      <c r="B147" s="252"/>
      <c r="C147" s="398" t="s">
        <v>234</v>
      </c>
      <c r="D147" s="399"/>
      <c r="E147" s="253">
        <v>1.25</v>
      </c>
      <c r="F147" s="348"/>
      <c r="G147" s="255"/>
      <c r="H147" s="256"/>
      <c r="I147" s="250"/>
      <c r="J147" s="257"/>
      <c r="K147" s="250"/>
      <c r="M147" s="251" t="s">
        <v>234</v>
      </c>
      <c r="O147" s="240"/>
    </row>
    <row r="148" spans="1:80" ht="12.75">
      <c r="A148" s="241">
        <v>28</v>
      </c>
      <c r="B148" s="242" t="s">
        <v>235</v>
      </c>
      <c r="C148" s="243" t="s">
        <v>236</v>
      </c>
      <c r="D148" s="244" t="s">
        <v>112</v>
      </c>
      <c r="E148" s="245">
        <v>124.689</v>
      </c>
      <c r="F148" s="341"/>
      <c r="G148" s="246">
        <f>E148*F148</f>
        <v>0</v>
      </c>
      <c r="H148" s="247">
        <v>0.0003</v>
      </c>
      <c r="I148" s="248">
        <f>E148*H148</f>
        <v>0.037406699999999994</v>
      </c>
      <c r="J148" s="247"/>
      <c r="K148" s="248">
        <f>E148*J148</f>
        <v>0</v>
      </c>
      <c r="O148" s="240">
        <v>2</v>
      </c>
      <c r="AA148" s="213">
        <v>3</v>
      </c>
      <c r="AB148" s="213">
        <v>1</v>
      </c>
      <c r="AC148" s="213">
        <v>693661981</v>
      </c>
      <c r="AZ148" s="213">
        <v>1</v>
      </c>
      <c r="BA148" s="213">
        <f>IF(AZ148=1,G148,0)</f>
        <v>0</v>
      </c>
      <c r="BB148" s="213">
        <f>IF(AZ148=2,G148,0)</f>
        <v>0</v>
      </c>
      <c r="BC148" s="213">
        <f>IF(AZ148=3,G148,0)</f>
        <v>0</v>
      </c>
      <c r="BD148" s="213">
        <f>IF(AZ148=4,G148,0)</f>
        <v>0</v>
      </c>
      <c r="BE148" s="213">
        <f>IF(AZ148=5,G148,0)</f>
        <v>0</v>
      </c>
      <c r="CA148" s="240">
        <v>3</v>
      </c>
      <c r="CB148" s="240">
        <v>1</v>
      </c>
    </row>
    <row r="149" spans="1:15" ht="12.75">
      <c r="A149" s="249"/>
      <c r="B149" s="252"/>
      <c r="C149" s="398" t="s">
        <v>126</v>
      </c>
      <c r="D149" s="399"/>
      <c r="E149" s="253">
        <v>0</v>
      </c>
      <c r="F149" s="348"/>
      <c r="G149" s="255"/>
      <c r="H149" s="256"/>
      <c r="I149" s="250"/>
      <c r="J149" s="257"/>
      <c r="K149" s="250"/>
      <c r="M149" s="251" t="s">
        <v>126</v>
      </c>
      <c r="O149" s="240"/>
    </row>
    <row r="150" spans="1:15" ht="12.75">
      <c r="A150" s="249"/>
      <c r="B150" s="252"/>
      <c r="C150" s="398" t="s">
        <v>113</v>
      </c>
      <c r="D150" s="399"/>
      <c r="E150" s="253">
        <v>3.92</v>
      </c>
      <c r="F150" s="348"/>
      <c r="G150" s="255"/>
      <c r="H150" s="256"/>
      <c r="I150" s="250"/>
      <c r="J150" s="257"/>
      <c r="K150" s="250"/>
      <c r="M150" s="251" t="s">
        <v>113</v>
      </c>
      <c r="O150" s="240"/>
    </row>
    <row r="151" spans="1:15" ht="12.75">
      <c r="A151" s="249"/>
      <c r="B151" s="252"/>
      <c r="C151" s="398" t="s">
        <v>114</v>
      </c>
      <c r="D151" s="399"/>
      <c r="E151" s="253">
        <v>6.5</v>
      </c>
      <c r="F151" s="348"/>
      <c r="G151" s="255"/>
      <c r="H151" s="256"/>
      <c r="I151" s="250"/>
      <c r="J151" s="257"/>
      <c r="K151" s="250"/>
      <c r="M151" s="251" t="s">
        <v>114</v>
      </c>
      <c r="O151" s="240"/>
    </row>
    <row r="152" spans="1:15" ht="12.75">
      <c r="A152" s="249"/>
      <c r="B152" s="252"/>
      <c r="C152" s="398" t="s">
        <v>115</v>
      </c>
      <c r="D152" s="399"/>
      <c r="E152" s="253">
        <v>4</v>
      </c>
      <c r="F152" s="348"/>
      <c r="G152" s="255"/>
      <c r="H152" s="256"/>
      <c r="I152" s="250"/>
      <c r="J152" s="257"/>
      <c r="K152" s="250"/>
      <c r="M152" s="251" t="s">
        <v>115</v>
      </c>
      <c r="O152" s="240"/>
    </row>
    <row r="153" spans="1:15" ht="12.75">
      <c r="A153" s="249"/>
      <c r="B153" s="252"/>
      <c r="C153" s="398" t="s">
        <v>214</v>
      </c>
      <c r="D153" s="399"/>
      <c r="E153" s="253">
        <v>36.8282</v>
      </c>
      <c r="F153" s="348"/>
      <c r="G153" s="255"/>
      <c r="H153" s="256"/>
      <c r="I153" s="250"/>
      <c r="J153" s="257"/>
      <c r="K153" s="250"/>
      <c r="M153" s="251" t="s">
        <v>214</v>
      </c>
      <c r="O153" s="240"/>
    </row>
    <row r="154" spans="1:15" ht="12.75">
      <c r="A154" s="249"/>
      <c r="B154" s="252"/>
      <c r="C154" s="398" t="s">
        <v>132</v>
      </c>
      <c r="D154" s="399"/>
      <c r="E154" s="253">
        <v>0</v>
      </c>
      <c r="F154" s="348"/>
      <c r="G154" s="255"/>
      <c r="H154" s="256"/>
      <c r="I154" s="250"/>
      <c r="J154" s="257"/>
      <c r="K154" s="250"/>
      <c r="M154" s="251" t="s">
        <v>132</v>
      </c>
      <c r="O154" s="240"/>
    </row>
    <row r="155" spans="1:15" ht="12.75">
      <c r="A155" s="249"/>
      <c r="B155" s="252"/>
      <c r="C155" s="398" t="s">
        <v>119</v>
      </c>
      <c r="D155" s="399"/>
      <c r="E155" s="253">
        <v>2.08</v>
      </c>
      <c r="F155" s="348"/>
      <c r="G155" s="255"/>
      <c r="H155" s="256"/>
      <c r="I155" s="250"/>
      <c r="J155" s="257"/>
      <c r="K155" s="250"/>
      <c r="M155" s="251" t="s">
        <v>119</v>
      </c>
      <c r="O155" s="240"/>
    </row>
    <row r="156" spans="1:15" ht="12.75">
      <c r="A156" s="249"/>
      <c r="B156" s="252"/>
      <c r="C156" s="398" t="s">
        <v>134</v>
      </c>
      <c r="D156" s="399"/>
      <c r="E156" s="253">
        <v>0</v>
      </c>
      <c r="F156" s="348"/>
      <c r="G156" s="255"/>
      <c r="H156" s="256"/>
      <c r="I156" s="250"/>
      <c r="J156" s="257"/>
      <c r="K156" s="250"/>
      <c r="M156" s="251" t="s">
        <v>134</v>
      </c>
      <c r="O156" s="240"/>
    </row>
    <row r="157" spans="1:15" ht="12.75">
      <c r="A157" s="249"/>
      <c r="B157" s="252"/>
      <c r="C157" s="398" t="s">
        <v>122</v>
      </c>
      <c r="D157" s="399"/>
      <c r="E157" s="253">
        <v>3.5</v>
      </c>
      <c r="F157" s="348"/>
      <c r="G157" s="255"/>
      <c r="H157" s="256"/>
      <c r="I157" s="250"/>
      <c r="J157" s="257"/>
      <c r="K157" s="250"/>
      <c r="M157" s="251" t="s">
        <v>122</v>
      </c>
      <c r="O157" s="240"/>
    </row>
    <row r="158" spans="1:15" ht="12.75">
      <c r="A158" s="249"/>
      <c r="B158" s="252"/>
      <c r="C158" s="398" t="s">
        <v>136</v>
      </c>
      <c r="D158" s="399"/>
      <c r="E158" s="253">
        <v>0</v>
      </c>
      <c r="F158" s="348"/>
      <c r="G158" s="255"/>
      <c r="H158" s="256"/>
      <c r="I158" s="250"/>
      <c r="J158" s="257"/>
      <c r="K158" s="250"/>
      <c r="M158" s="251" t="s">
        <v>136</v>
      </c>
      <c r="O158" s="240"/>
    </row>
    <row r="159" spans="1:15" ht="12.75">
      <c r="A159" s="249"/>
      <c r="B159" s="252"/>
      <c r="C159" s="398" t="s">
        <v>215</v>
      </c>
      <c r="D159" s="399"/>
      <c r="E159" s="253">
        <v>32.697</v>
      </c>
      <c r="F159" s="348"/>
      <c r="G159" s="255"/>
      <c r="H159" s="256"/>
      <c r="I159" s="250"/>
      <c r="J159" s="257"/>
      <c r="K159" s="250"/>
      <c r="M159" s="251" t="s">
        <v>215</v>
      </c>
      <c r="O159" s="240"/>
    </row>
    <row r="160" spans="1:15" ht="12.75">
      <c r="A160" s="249"/>
      <c r="B160" s="252"/>
      <c r="C160" s="398" t="s">
        <v>216</v>
      </c>
      <c r="D160" s="399"/>
      <c r="E160" s="253">
        <v>18.9</v>
      </c>
      <c r="F160" s="348"/>
      <c r="G160" s="255"/>
      <c r="H160" s="256"/>
      <c r="I160" s="250"/>
      <c r="J160" s="257"/>
      <c r="K160" s="250"/>
      <c r="M160" s="251" t="s">
        <v>216</v>
      </c>
      <c r="O160" s="240"/>
    </row>
    <row r="161" spans="1:15" ht="12.75">
      <c r="A161" s="249"/>
      <c r="B161" s="252"/>
      <c r="C161" s="400" t="s">
        <v>131</v>
      </c>
      <c r="D161" s="399"/>
      <c r="E161" s="278">
        <v>108.42520000000002</v>
      </c>
      <c r="F161" s="348"/>
      <c r="G161" s="255"/>
      <c r="H161" s="256"/>
      <c r="I161" s="250"/>
      <c r="J161" s="257"/>
      <c r="K161" s="250"/>
      <c r="M161" s="251" t="s">
        <v>131</v>
      </c>
      <c r="O161" s="240"/>
    </row>
    <row r="162" spans="1:15" ht="12.75">
      <c r="A162" s="249"/>
      <c r="B162" s="252"/>
      <c r="C162" s="398" t="s">
        <v>237</v>
      </c>
      <c r="D162" s="399"/>
      <c r="E162" s="253">
        <v>16.2638</v>
      </c>
      <c r="F162" s="348"/>
      <c r="G162" s="255"/>
      <c r="H162" s="256"/>
      <c r="I162" s="250"/>
      <c r="J162" s="257"/>
      <c r="K162" s="250"/>
      <c r="M162" s="251" t="s">
        <v>237</v>
      </c>
      <c r="O162" s="240"/>
    </row>
    <row r="163" spans="1:57" ht="12.75">
      <c r="A163" s="258"/>
      <c r="B163" s="259" t="s">
        <v>102</v>
      </c>
      <c r="C163" s="260" t="s">
        <v>211</v>
      </c>
      <c r="D163" s="261"/>
      <c r="E163" s="262"/>
      <c r="F163" s="349"/>
      <c r="G163" s="264">
        <f>SUM(G91:G162)</f>
        <v>0</v>
      </c>
      <c r="H163" s="265"/>
      <c r="I163" s="266">
        <f>SUM(I91:I162)</f>
        <v>65.590511007</v>
      </c>
      <c r="J163" s="265"/>
      <c r="K163" s="266">
        <f>SUM(K91:K162)</f>
        <v>0</v>
      </c>
      <c r="O163" s="240">
        <v>4</v>
      </c>
      <c r="BA163" s="267">
        <f>SUM(BA91:BA162)</f>
        <v>0</v>
      </c>
      <c r="BB163" s="267">
        <f>SUM(BB91:BB162)</f>
        <v>0</v>
      </c>
      <c r="BC163" s="267">
        <f>SUM(BC91:BC162)</f>
        <v>0</v>
      </c>
      <c r="BD163" s="267">
        <f>SUM(BD91:BD162)</f>
        <v>0</v>
      </c>
      <c r="BE163" s="267">
        <f>SUM(BE91:BE162)</f>
        <v>0</v>
      </c>
    </row>
    <row r="164" spans="1:15" ht="12.75">
      <c r="A164" s="230" t="s">
        <v>98</v>
      </c>
      <c r="B164" s="231" t="s">
        <v>238</v>
      </c>
      <c r="C164" s="232" t="s">
        <v>239</v>
      </c>
      <c r="D164" s="233"/>
      <c r="E164" s="234"/>
      <c r="F164" s="350"/>
      <c r="G164" s="235"/>
      <c r="H164" s="236"/>
      <c r="I164" s="237"/>
      <c r="J164" s="238"/>
      <c r="K164" s="239"/>
      <c r="O164" s="240">
        <v>1</v>
      </c>
    </row>
    <row r="165" spans="1:80" ht="12.75">
      <c r="A165" s="241">
        <v>29</v>
      </c>
      <c r="B165" s="242" t="s">
        <v>241</v>
      </c>
      <c r="C165" s="243" t="s">
        <v>242</v>
      </c>
      <c r="D165" s="244" t="s">
        <v>228</v>
      </c>
      <c r="E165" s="245">
        <v>345.38</v>
      </c>
      <c r="F165" s="341"/>
      <c r="G165" s="246">
        <f>E165*F165</f>
        <v>0</v>
      </c>
      <c r="H165" s="247">
        <v>0.00023</v>
      </c>
      <c r="I165" s="248">
        <f>E165*H165</f>
        <v>0.0794374</v>
      </c>
      <c r="J165" s="247">
        <v>0</v>
      </c>
      <c r="K165" s="248">
        <f>E165*J165</f>
        <v>0</v>
      </c>
      <c r="O165" s="240">
        <v>2</v>
      </c>
      <c r="AA165" s="213">
        <v>1</v>
      </c>
      <c r="AB165" s="213">
        <v>1</v>
      </c>
      <c r="AC165" s="213">
        <v>1</v>
      </c>
      <c r="AZ165" s="213">
        <v>1</v>
      </c>
      <c r="BA165" s="213">
        <f>IF(AZ165=1,G165,0)</f>
        <v>0</v>
      </c>
      <c r="BB165" s="213">
        <f>IF(AZ165=2,G165,0)</f>
        <v>0</v>
      </c>
      <c r="BC165" s="213">
        <f>IF(AZ165=3,G165,0)</f>
        <v>0</v>
      </c>
      <c r="BD165" s="213">
        <f>IF(AZ165=4,G165,0)</f>
        <v>0</v>
      </c>
      <c r="BE165" s="213">
        <f>IF(AZ165=5,G165,0)</f>
        <v>0</v>
      </c>
      <c r="CA165" s="240">
        <v>1</v>
      </c>
      <c r="CB165" s="240">
        <v>1</v>
      </c>
    </row>
    <row r="166" spans="1:15" ht="12.75">
      <c r="A166" s="249"/>
      <c r="B166" s="252"/>
      <c r="C166" s="398" t="s">
        <v>182</v>
      </c>
      <c r="D166" s="399"/>
      <c r="E166" s="253">
        <v>86.7</v>
      </c>
      <c r="F166" s="348"/>
      <c r="G166" s="255"/>
      <c r="H166" s="256"/>
      <c r="I166" s="250"/>
      <c r="J166" s="257"/>
      <c r="K166" s="250"/>
      <c r="M166" s="251" t="s">
        <v>182</v>
      </c>
      <c r="O166" s="240"/>
    </row>
    <row r="167" spans="1:15" ht="12.75">
      <c r="A167" s="249"/>
      <c r="B167" s="252"/>
      <c r="C167" s="398" t="s">
        <v>183</v>
      </c>
      <c r="D167" s="399"/>
      <c r="E167" s="253">
        <v>112.2</v>
      </c>
      <c r="F167" s="348"/>
      <c r="G167" s="255"/>
      <c r="H167" s="256"/>
      <c r="I167" s="250"/>
      <c r="J167" s="257"/>
      <c r="K167" s="250"/>
      <c r="M167" s="251" t="s">
        <v>183</v>
      </c>
      <c r="O167" s="240"/>
    </row>
    <row r="168" spans="1:15" ht="12.75">
      <c r="A168" s="249"/>
      <c r="B168" s="252"/>
      <c r="C168" s="398" t="s">
        <v>184</v>
      </c>
      <c r="D168" s="399"/>
      <c r="E168" s="253">
        <v>4.2</v>
      </c>
      <c r="F168" s="348"/>
      <c r="G168" s="255"/>
      <c r="H168" s="256"/>
      <c r="I168" s="250"/>
      <c r="J168" s="257"/>
      <c r="K168" s="250"/>
      <c r="M168" s="251" t="s">
        <v>184</v>
      </c>
      <c r="O168" s="240"/>
    </row>
    <row r="169" spans="1:15" ht="12.75">
      <c r="A169" s="249"/>
      <c r="B169" s="252"/>
      <c r="C169" s="398" t="s">
        <v>185</v>
      </c>
      <c r="D169" s="399"/>
      <c r="E169" s="253">
        <v>10.29</v>
      </c>
      <c r="F169" s="348"/>
      <c r="G169" s="255"/>
      <c r="H169" s="256"/>
      <c r="I169" s="250"/>
      <c r="J169" s="257"/>
      <c r="K169" s="250"/>
      <c r="M169" s="251" t="s">
        <v>185</v>
      </c>
      <c r="O169" s="240"/>
    </row>
    <row r="170" spans="1:15" ht="12.75">
      <c r="A170" s="249"/>
      <c r="B170" s="252"/>
      <c r="C170" s="398" t="s">
        <v>186</v>
      </c>
      <c r="D170" s="399"/>
      <c r="E170" s="253">
        <v>120.24</v>
      </c>
      <c r="F170" s="348"/>
      <c r="G170" s="255"/>
      <c r="H170" s="256"/>
      <c r="I170" s="250"/>
      <c r="J170" s="257"/>
      <c r="K170" s="250"/>
      <c r="M170" s="251" t="s">
        <v>186</v>
      </c>
      <c r="O170" s="240"/>
    </row>
    <row r="171" spans="1:15" ht="12.75">
      <c r="A171" s="249"/>
      <c r="B171" s="252"/>
      <c r="C171" s="400" t="s">
        <v>131</v>
      </c>
      <c r="D171" s="399"/>
      <c r="E171" s="278">
        <v>333.63</v>
      </c>
      <c r="F171" s="348"/>
      <c r="G171" s="255"/>
      <c r="H171" s="256"/>
      <c r="I171" s="250"/>
      <c r="J171" s="257"/>
      <c r="K171" s="250"/>
      <c r="M171" s="251" t="s">
        <v>131</v>
      </c>
      <c r="O171" s="240"/>
    </row>
    <row r="172" spans="1:15" ht="12.75">
      <c r="A172" s="249"/>
      <c r="B172" s="252"/>
      <c r="C172" s="398" t="s">
        <v>187</v>
      </c>
      <c r="D172" s="399"/>
      <c r="E172" s="253">
        <v>5.7</v>
      </c>
      <c r="F172" s="348"/>
      <c r="G172" s="255"/>
      <c r="H172" s="256"/>
      <c r="I172" s="250"/>
      <c r="J172" s="257"/>
      <c r="K172" s="250"/>
      <c r="M172" s="251" t="s">
        <v>187</v>
      </c>
      <c r="O172" s="240"/>
    </row>
    <row r="173" spans="1:15" ht="12.75">
      <c r="A173" s="249"/>
      <c r="B173" s="252"/>
      <c r="C173" s="398" t="s">
        <v>188</v>
      </c>
      <c r="D173" s="399"/>
      <c r="E173" s="253">
        <v>6.05</v>
      </c>
      <c r="F173" s="348"/>
      <c r="G173" s="255"/>
      <c r="H173" s="256"/>
      <c r="I173" s="250"/>
      <c r="J173" s="257"/>
      <c r="K173" s="250"/>
      <c r="M173" s="251" t="s">
        <v>188</v>
      </c>
      <c r="O173" s="240"/>
    </row>
    <row r="174" spans="1:15" ht="12.75">
      <c r="A174" s="249"/>
      <c r="B174" s="252"/>
      <c r="C174" s="400" t="s">
        <v>131</v>
      </c>
      <c r="D174" s="399"/>
      <c r="E174" s="278">
        <v>11.75</v>
      </c>
      <c r="F174" s="348"/>
      <c r="G174" s="255"/>
      <c r="H174" s="256"/>
      <c r="I174" s="250"/>
      <c r="J174" s="257"/>
      <c r="K174" s="250"/>
      <c r="M174" s="251" t="s">
        <v>131</v>
      </c>
      <c r="O174" s="240"/>
    </row>
    <row r="175" spans="1:80" ht="12.75">
      <c r="A175" s="241">
        <v>30</v>
      </c>
      <c r="B175" s="242" t="s">
        <v>243</v>
      </c>
      <c r="C175" s="243" t="s">
        <v>244</v>
      </c>
      <c r="D175" s="244" t="s">
        <v>112</v>
      </c>
      <c r="E175" s="245">
        <v>220.2609</v>
      </c>
      <c r="F175" s="341"/>
      <c r="G175" s="246">
        <f>E175*F175</f>
        <v>0</v>
      </c>
      <c r="H175" s="247">
        <v>4E-05</v>
      </c>
      <c r="I175" s="248">
        <f>E175*H175</f>
        <v>0.008810436</v>
      </c>
      <c r="J175" s="247">
        <v>0</v>
      </c>
      <c r="K175" s="248">
        <f>E175*J175</f>
        <v>0</v>
      </c>
      <c r="O175" s="240">
        <v>2</v>
      </c>
      <c r="AA175" s="213">
        <v>1</v>
      </c>
      <c r="AB175" s="213">
        <v>1</v>
      </c>
      <c r="AC175" s="213">
        <v>1</v>
      </c>
      <c r="AZ175" s="213">
        <v>1</v>
      </c>
      <c r="BA175" s="213">
        <f>IF(AZ175=1,G175,0)</f>
        <v>0</v>
      </c>
      <c r="BB175" s="213">
        <f>IF(AZ175=2,G175,0)</f>
        <v>0</v>
      </c>
      <c r="BC175" s="213">
        <f>IF(AZ175=3,G175,0)</f>
        <v>0</v>
      </c>
      <c r="BD175" s="213">
        <f>IF(AZ175=4,G175,0)</f>
        <v>0</v>
      </c>
      <c r="BE175" s="213">
        <f>IF(AZ175=5,G175,0)</f>
        <v>0</v>
      </c>
      <c r="CA175" s="240">
        <v>1</v>
      </c>
      <c r="CB175" s="240">
        <v>1</v>
      </c>
    </row>
    <row r="176" spans="1:15" ht="12.75">
      <c r="A176" s="249"/>
      <c r="B176" s="252"/>
      <c r="C176" s="398" t="s">
        <v>245</v>
      </c>
      <c r="D176" s="399"/>
      <c r="E176" s="253">
        <v>45.9</v>
      </c>
      <c r="F176" s="348"/>
      <c r="G176" s="255"/>
      <c r="H176" s="256"/>
      <c r="I176" s="250"/>
      <c r="J176" s="257"/>
      <c r="K176" s="250"/>
      <c r="M176" s="251" t="s">
        <v>245</v>
      </c>
      <c r="O176" s="240"/>
    </row>
    <row r="177" spans="1:15" ht="12.75">
      <c r="A177" s="249"/>
      <c r="B177" s="252"/>
      <c r="C177" s="398" t="s">
        <v>246</v>
      </c>
      <c r="D177" s="399"/>
      <c r="E177" s="253">
        <v>59.4</v>
      </c>
      <c r="F177" s="348"/>
      <c r="G177" s="255"/>
      <c r="H177" s="256"/>
      <c r="I177" s="250"/>
      <c r="J177" s="257"/>
      <c r="K177" s="250"/>
      <c r="M177" s="251" t="s">
        <v>246</v>
      </c>
      <c r="O177" s="240"/>
    </row>
    <row r="178" spans="1:15" ht="12.75">
      <c r="A178" s="249"/>
      <c r="B178" s="252"/>
      <c r="C178" s="398" t="s">
        <v>247</v>
      </c>
      <c r="D178" s="399"/>
      <c r="E178" s="253">
        <v>1.8</v>
      </c>
      <c r="F178" s="348"/>
      <c r="G178" s="255"/>
      <c r="H178" s="256"/>
      <c r="I178" s="250"/>
      <c r="J178" s="257"/>
      <c r="K178" s="250"/>
      <c r="M178" s="251" t="s">
        <v>247</v>
      </c>
      <c r="O178" s="240"/>
    </row>
    <row r="179" spans="1:15" ht="12.75">
      <c r="A179" s="249"/>
      <c r="B179" s="252"/>
      <c r="C179" s="398" t="s">
        <v>248</v>
      </c>
      <c r="D179" s="399"/>
      <c r="E179" s="253">
        <v>5.1754</v>
      </c>
      <c r="F179" s="348"/>
      <c r="G179" s="255"/>
      <c r="H179" s="256"/>
      <c r="I179" s="250"/>
      <c r="J179" s="257"/>
      <c r="K179" s="250"/>
      <c r="M179" s="251" t="s">
        <v>248</v>
      </c>
      <c r="O179" s="240"/>
    </row>
    <row r="180" spans="1:15" ht="12.75">
      <c r="A180" s="249"/>
      <c r="B180" s="252"/>
      <c r="C180" s="400" t="s">
        <v>131</v>
      </c>
      <c r="D180" s="399"/>
      <c r="E180" s="278">
        <v>112.27539999999999</v>
      </c>
      <c r="F180" s="348"/>
      <c r="G180" s="255"/>
      <c r="H180" s="256"/>
      <c r="I180" s="250"/>
      <c r="J180" s="257"/>
      <c r="K180" s="250"/>
      <c r="M180" s="251" t="s">
        <v>131</v>
      </c>
      <c r="O180" s="240"/>
    </row>
    <row r="181" spans="1:15" ht="12.75">
      <c r="A181" s="249"/>
      <c r="B181" s="252"/>
      <c r="C181" s="398" t="s">
        <v>249</v>
      </c>
      <c r="D181" s="399"/>
      <c r="E181" s="253">
        <v>77.52</v>
      </c>
      <c r="F181" s="348"/>
      <c r="G181" s="255"/>
      <c r="H181" s="256"/>
      <c r="I181" s="250"/>
      <c r="J181" s="257"/>
      <c r="K181" s="250"/>
      <c r="M181" s="251" t="s">
        <v>249</v>
      </c>
      <c r="O181" s="240"/>
    </row>
    <row r="182" spans="1:15" ht="12.75">
      <c r="A182" s="249"/>
      <c r="B182" s="252"/>
      <c r="C182" s="400" t="s">
        <v>131</v>
      </c>
      <c r="D182" s="399"/>
      <c r="E182" s="278">
        <v>77.52</v>
      </c>
      <c r="F182" s="348"/>
      <c r="G182" s="255"/>
      <c r="H182" s="256"/>
      <c r="I182" s="250"/>
      <c r="J182" s="257"/>
      <c r="K182" s="250"/>
      <c r="M182" s="251" t="s">
        <v>131</v>
      </c>
      <c r="O182" s="240"/>
    </row>
    <row r="183" spans="1:15" ht="12.75">
      <c r="A183" s="249"/>
      <c r="B183" s="252"/>
      <c r="C183" s="398" t="s">
        <v>250</v>
      </c>
      <c r="D183" s="399"/>
      <c r="E183" s="253">
        <v>3.28</v>
      </c>
      <c r="F183" s="348"/>
      <c r="G183" s="255"/>
      <c r="H183" s="256"/>
      <c r="I183" s="250"/>
      <c r="J183" s="257"/>
      <c r="K183" s="250"/>
      <c r="M183" s="251" t="s">
        <v>250</v>
      </c>
      <c r="O183" s="240"/>
    </row>
    <row r="184" spans="1:15" ht="12.75">
      <c r="A184" s="249"/>
      <c r="B184" s="252"/>
      <c r="C184" s="398" t="s">
        <v>251</v>
      </c>
      <c r="D184" s="399"/>
      <c r="E184" s="253">
        <v>3.9975</v>
      </c>
      <c r="F184" s="348"/>
      <c r="G184" s="255"/>
      <c r="H184" s="256"/>
      <c r="I184" s="250"/>
      <c r="J184" s="257"/>
      <c r="K184" s="250"/>
      <c r="M184" s="251" t="s">
        <v>251</v>
      </c>
      <c r="O184" s="240"/>
    </row>
    <row r="185" spans="1:15" ht="12.75">
      <c r="A185" s="249"/>
      <c r="B185" s="252"/>
      <c r="C185" s="400" t="s">
        <v>131</v>
      </c>
      <c r="D185" s="399"/>
      <c r="E185" s="278">
        <v>7.2775</v>
      </c>
      <c r="F185" s="348"/>
      <c r="G185" s="255"/>
      <c r="H185" s="256"/>
      <c r="I185" s="250"/>
      <c r="J185" s="257"/>
      <c r="K185" s="250"/>
      <c r="M185" s="251" t="s">
        <v>131</v>
      </c>
      <c r="O185" s="240"/>
    </row>
    <row r="186" spans="1:15" ht="12.75">
      <c r="A186" s="249"/>
      <c r="B186" s="252"/>
      <c r="C186" s="398" t="s">
        <v>252</v>
      </c>
      <c r="D186" s="399"/>
      <c r="E186" s="253">
        <v>6.765</v>
      </c>
      <c r="F186" s="348"/>
      <c r="G186" s="255"/>
      <c r="H186" s="256"/>
      <c r="I186" s="250"/>
      <c r="J186" s="257"/>
      <c r="K186" s="250"/>
      <c r="M186" s="251" t="s">
        <v>252</v>
      </c>
      <c r="O186" s="240"/>
    </row>
    <row r="187" spans="1:15" ht="12.75">
      <c r="A187" s="249"/>
      <c r="B187" s="252"/>
      <c r="C187" s="398" t="s">
        <v>253</v>
      </c>
      <c r="D187" s="399"/>
      <c r="E187" s="253">
        <v>11.623</v>
      </c>
      <c r="F187" s="348"/>
      <c r="G187" s="255"/>
      <c r="H187" s="256"/>
      <c r="I187" s="250"/>
      <c r="J187" s="257"/>
      <c r="K187" s="250"/>
      <c r="M187" s="251" t="s">
        <v>253</v>
      </c>
      <c r="O187" s="240"/>
    </row>
    <row r="188" spans="1:15" ht="12.75">
      <c r="A188" s="249"/>
      <c r="B188" s="252"/>
      <c r="C188" s="398" t="s">
        <v>254</v>
      </c>
      <c r="D188" s="399"/>
      <c r="E188" s="253">
        <v>4.8</v>
      </c>
      <c r="F188" s="348"/>
      <c r="G188" s="255"/>
      <c r="H188" s="256"/>
      <c r="I188" s="250"/>
      <c r="J188" s="257"/>
      <c r="K188" s="250"/>
      <c r="M188" s="251" t="s">
        <v>254</v>
      </c>
      <c r="O188" s="240"/>
    </row>
    <row r="189" spans="1:15" ht="12.75">
      <c r="A189" s="249"/>
      <c r="B189" s="252"/>
      <c r="C189" s="400" t="s">
        <v>131</v>
      </c>
      <c r="D189" s="399"/>
      <c r="E189" s="278">
        <v>23.188</v>
      </c>
      <c r="F189" s="348"/>
      <c r="G189" s="255"/>
      <c r="H189" s="256"/>
      <c r="I189" s="250"/>
      <c r="J189" s="257"/>
      <c r="K189" s="250"/>
      <c r="M189" s="251" t="s">
        <v>131</v>
      </c>
      <c r="O189" s="240"/>
    </row>
    <row r="190" spans="1:80" ht="12.75">
      <c r="A190" s="241">
        <v>31</v>
      </c>
      <c r="B190" s="242" t="s">
        <v>255</v>
      </c>
      <c r="C190" s="243" t="s">
        <v>256</v>
      </c>
      <c r="D190" s="244" t="s">
        <v>163</v>
      </c>
      <c r="E190" s="245">
        <v>10</v>
      </c>
      <c r="F190" s="341"/>
      <c r="G190" s="246">
        <f>E190*F190</f>
        <v>0</v>
      </c>
      <c r="H190" s="247">
        <v>0.04543</v>
      </c>
      <c r="I190" s="248">
        <f>E190*H190</f>
        <v>0.4543</v>
      </c>
      <c r="J190" s="247">
        <v>0</v>
      </c>
      <c r="K190" s="248">
        <f>E190*J190</f>
        <v>0</v>
      </c>
      <c r="O190" s="240">
        <v>2</v>
      </c>
      <c r="AA190" s="213">
        <v>1</v>
      </c>
      <c r="AB190" s="213">
        <v>1</v>
      </c>
      <c r="AC190" s="213">
        <v>1</v>
      </c>
      <c r="AZ190" s="213">
        <v>1</v>
      </c>
      <c r="BA190" s="213">
        <f>IF(AZ190=1,G190,0)</f>
        <v>0</v>
      </c>
      <c r="BB190" s="213">
        <f>IF(AZ190=2,G190,0)</f>
        <v>0</v>
      </c>
      <c r="BC190" s="213">
        <f>IF(AZ190=3,G190,0)</f>
        <v>0</v>
      </c>
      <c r="BD190" s="213">
        <f>IF(AZ190=4,G190,0)</f>
        <v>0</v>
      </c>
      <c r="BE190" s="213">
        <f>IF(AZ190=5,G190,0)</f>
        <v>0</v>
      </c>
      <c r="CA190" s="240">
        <v>1</v>
      </c>
      <c r="CB190" s="240">
        <v>1</v>
      </c>
    </row>
    <row r="191" spans="1:15" ht="12.75">
      <c r="A191" s="249"/>
      <c r="B191" s="252"/>
      <c r="C191" s="398" t="s">
        <v>257</v>
      </c>
      <c r="D191" s="399"/>
      <c r="E191" s="253">
        <v>10</v>
      </c>
      <c r="F191" s="348"/>
      <c r="G191" s="255"/>
      <c r="H191" s="256"/>
      <c r="I191" s="250"/>
      <c r="J191" s="257"/>
      <c r="K191" s="250"/>
      <c r="M191" s="251" t="s">
        <v>257</v>
      </c>
      <c r="O191" s="240"/>
    </row>
    <row r="192" spans="1:80" ht="12.75">
      <c r="A192" s="241">
        <v>32</v>
      </c>
      <c r="B192" s="242" t="s">
        <v>258</v>
      </c>
      <c r="C192" s="243" t="s">
        <v>259</v>
      </c>
      <c r="D192" s="244" t="s">
        <v>112</v>
      </c>
      <c r="E192" s="245">
        <v>138.152</v>
      </c>
      <c r="F192" s="341"/>
      <c r="G192" s="246">
        <f>E192*F192</f>
        <v>0</v>
      </c>
      <c r="H192" s="247">
        <v>0.05729</v>
      </c>
      <c r="I192" s="248">
        <f>E192*H192</f>
        <v>7.91472808</v>
      </c>
      <c r="J192" s="247">
        <v>0</v>
      </c>
      <c r="K192" s="248">
        <f>E192*J192</f>
        <v>0</v>
      </c>
      <c r="O192" s="240">
        <v>2</v>
      </c>
      <c r="AA192" s="213">
        <v>1</v>
      </c>
      <c r="AB192" s="213">
        <v>1</v>
      </c>
      <c r="AC192" s="213">
        <v>1</v>
      </c>
      <c r="AZ192" s="213">
        <v>1</v>
      </c>
      <c r="BA192" s="213">
        <f>IF(AZ192=1,G192,0)</f>
        <v>0</v>
      </c>
      <c r="BB192" s="213">
        <f>IF(AZ192=2,G192,0)</f>
        <v>0</v>
      </c>
      <c r="BC192" s="213">
        <f>IF(AZ192=3,G192,0)</f>
        <v>0</v>
      </c>
      <c r="BD192" s="213">
        <f>IF(AZ192=4,G192,0)</f>
        <v>0</v>
      </c>
      <c r="BE192" s="213">
        <f>IF(AZ192=5,G192,0)</f>
        <v>0</v>
      </c>
      <c r="CA192" s="240">
        <v>1</v>
      </c>
      <c r="CB192" s="240">
        <v>1</v>
      </c>
    </row>
    <row r="193" spans="1:15" ht="12.75">
      <c r="A193" s="249"/>
      <c r="B193" s="252"/>
      <c r="C193" s="398" t="s">
        <v>182</v>
      </c>
      <c r="D193" s="399"/>
      <c r="E193" s="253">
        <v>86.7</v>
      </c>
      <c r="F193" s="348"/>
      <c r="G193" s="255"/>
      <c r="H193" s="256"/>
      <c r="I193" s="250"/>
      <c r="J193" s="257"/>
      <c r="K193" s="250"/>
      <c r="M193" s="251" t="s">
        <v>182</v>
      </c>
      <c r="O193" s="240"/>
    </row>
    <row r="194" spans="1:15" ht="12.75">
      <c r="A194" s="249"/>
      <c r="B194" s="252"/>
      <c r="C194" s="398" t="s">
        <v>183</v>
      </c>
      <c r="D194" s="399"/>
      <c r="E194" s="253">
        <v>112.2</v>
      </c>
      <c r="F194" s="348"/>
      <c r="G194" s="255"/>
      <c r="H194" s="256"/>
      <c r="I194" s="250"/>
      <c r="J194" s="257"/>
      <c r="K194" s="250"/>
      <c r="M194" s="251" t="s">
        <v>183</v>
      </c>
      <c r="O194" s="240"/>
    </row>
    <row r="195" spans="1:15" ht="12.75">
      <c r="A195" s="249"/>
      <c r="B195" s="252"/>
      <c r="C195" s="398" t="s">
        <v>184</v>
      </c>
      <c r="D195" s="399"/>
      <c r="E195" s="253">
        <v>4.2</v>
      </c>
      <c r="F195" s="348"/>
      <c r="G195" s="255"/>
      <c r="H195" s="256"/>
      <c r="I195" s="250"/>
      <c r="J195" s="257"/>
      <c r="K195" s="250"/>
      <c r="M195" s="251" t="s">
        <v>184</v>
      </c>
      <c r="O195" s="240"/>
    </row>
    <row r="196" spans="1:15" ht="12.75">
      <c r="A196" s="249"/>
      <c r="B196" s="252"/>
      <c r="C196" s="398" t="s">
        <v>185</v>
      </c>
      <c r="D196" s="399"/>
      <c r="E196" s="253">
        <v>10.29</v>
      </c>
      <c r="F196" s="348"/>
      <c r="G196" s="255"/>
      <c r="H196" s="256"/>
      <c r="I196" s="250"/>
      <c r="J196" s="257"/>
      <c r="K196" s="250"/>
      <c r="M196" s="251" t="s">
        <v>185</v>
      </c>
      <c r="O196" s="240"/>
    </row>
    <row r="197" spans="1:15" ht="12.75">
      <c r="A197" s="249"/>
      <c r="B197" s="252"/>
      <c r="C197" s="398" t="s">
        <v>186</v>
      </c>
      <c r="D197" s="399"/>
      <c r="E197" s="253">
        <v>120.24</v>
      </c>
      <c r="F197" s="348"/>
      <c r="G197" s="255"/>
      <c r="H197" s="256"/>
      <c r="I197" s="250"/>
      <c r="J197" s="257"/>
      <c r="K197" s="250"/>
      <c r="M197" s="251" t="s">
        <v>186</v>
      </c>
      <c r="O197" s="240"/>
    </row>
    <row r="198" spans="1:15" ht="12.75">
      <c r="A198" s="249"/>
      <c r="B198" s="252"/>
      <c r="C198" s="398" t="s">
        <v>187</v>
      </c>
      <c r="D198" s="399"/>
      <c r="E198" s="253">
        <v>5.7</v>
      </c>
      <c r="F198" s="348"/>
      <c r="G198" s="255"/>
      <c r="H198" s="256"/>
      <c r="I198" s="250"/>
      <c r="J198" s="257"/>
      <c r="K198" s="250"/>
      <c r="M198" s="251" t="s">
        <v>187</v>
      </c>
      <c r="O198" s="240"/>
    </row>
    <row r="199" spans="1:15" ht="12.75">
      <c r="A199" s="249"/>
      <c r="B199" s="252"/>
      <c r="C199" s="398" t="s">
        <v>188</v>
      </c>
      <c r="D199" s="399"/>
      <c r="E199" s="253">
        <v>6.05</v>
      </c>
      <c r="F199" s="348"/>
      <c r="G199" s="255"/>
      <c r="H199" s="256"/>
      <c r="I199" s="250"/>
      <c r="J199" s="257"/>
      <c r="K199" s="250"/>
      <c r="M199" s="251" t="s">
        <v>188</v>
      </c>
      <c r="O199" s="240"/>
    </row>
    <row r="200" spans="1:15" ht="12.75">
      <c r="A200" s="249"/>
      <c r="B200" s="252"/>
      <c r="C200" s="400" t="s">
        <v>131</v>
      </c>
      <c r="D200" s="399"/>
      <c r="E200" s="278">
        <v>345.38</v>
      </c>
      <c r="F200" s="348"/>
      <c r="G200" s="255"/>
      <c r="H200" s="256"/>
      <c r="I200" s="250"/>
      <c r="J200" s="257"/>
      <c r="K200" s="250"/>
      <c r="M200" s="251" t="s">
        <v>131</v>
      </c>
      <c r="O200" s="240"/>
    </row>
    <row r="201" spans="1:15" ht="12.75">
      <c r="A201" s="249"/>
      <c r="B201" s="252"/>
      <c r="C201" s="398" t="s">
        <v>260</v>
      </c>
      <c r="D201" s="399"/>
      <c r="E201" s="253">
        <v>-207.228</v>
      </c>
      <c r="F201" s="348"/>
      <c r="G201" s="255"/>
      <c r="H201" s="256"/>
      <c r="I201" s="250"/>
      <c r="J201" s="257"/>
      <c r="K201" s="250"/>
      <c r="M201" s="251" t="s">
        <v>260</v>
      </c>
      <c r="O201" s="240"/>
    </row>
    <row r="202" spans="1:57" ht="12.75">
      <c r="A202" s="258"/>
      <c r="B202" s="259" t="s">
        <v>102</v>
      </c>
      <c r="C202" s="260" t="s">
        <v>240</v>
      </c>
      <c r="D202" s="261"/>
      <c r="E202" s="262"/>
      <c r="F202" s="349"/>
      <c r="G202" s="264">
        <f>SUM(G164:G201)</f>
        <v>0</v>
      </c>
      <c r="H202" s="265"/>
      <c r="I202" s="266">
        <f>SUM(I164:I201)</f>
        <v>8.457275916</v>
      </c>
      <c r="J202" s="265"/>
      <c r="K202" s="266">
        <f>SUM(K164:K201)</f>
        <v>0</v>
      </c>
      <c r="O202" s="240">
        <v>4</v>
      </c>
      <c r="BA202" s="267">
        <f>SUM(BA164:BA201)</f>
        <v>0</v>
      </c>
      <c r="BB202" s="267">
        <f>SUM(BB164:BB201)</f>
        <v>0</v>
      </c>
      <c r="BC202" s="267">
        <f>SUM(BC164:BC201)</f>
        <v>0</v>
      </c>
      <c r="BD202" s="267">
        <f>SUM(BD164:BD201)</f>
        <v>0</v>
      </c>
      <c r="BE202" s="267">
        <f>SUM(BE164:BE201)</f>
        <v>0</v>
      </c>
    </row>
    <row r="203" spans="1:15" ht="12.75">
      <c r="A203" s="230" t="s">
        <v>98</v>
      </c>
      <c r="B203" s="231" t="s">
        <v>261</v>
      </c>
      <c r="C203" s="232" t="s">
        <v>262</v>
      </c>
      <c r="D203" s="233"/>
      <c r="E203" s="234"/>
      <c r="F203" s="350"/>
      <c r="G203" s="235"/>
      <c r="H203" s="236"/>
      <c r="I203" s="237"/>
      <c r="J203" s="238"/>
      <c r="K203" s="239"/>
      <c r="O203" s="240">
        <v>1</v>
      </c>
    </row>
    <row r="204" spans="1:80" ht="12.75">
      <c r="A204" s="241">
        <v>33</v>
      </c>
      <c r="B204" s="242" t="s">
        <v>264</v>
      </c>
      <c r="C204" s="243" t="s">
        <v>265</v>
      </c>
      <c r="D204" s="244" t="s">
        <v>112</v>
      </c>
      <c r="E204" s="245">
        <v>197.0729</v>
      </c>
      <c r="F204" s="341"/>
      <c r="G204" s="246">
        <f>E204*F204</f>
        <v>0</v>
      </c>
      <c r="H204" s="247">
        <v>4E-05</v>
      </c>
      <c r="I204" s="248">
        <f>E204*H204</f>
        <v>0.007882916</v>
      </c>
      <c r="J204" s="247">
        <v>0</v>
      </c>
      <c r="K204" s="248">
        <f>E204*J204</f>
        <v>0</v>
      </c>
      <c r="O204" s="240">
        <v>2</v>
      </c>
      <c r="AA204" s="213">
        <v>1</v>
      </c>
      <c r="AB204" s="213">
        <v>1</v>
      </c>
      <c r="AC204" s="213">
        <v>1</v>
      </c>
      <c r="AZ204" s="213">
        <v>1</v>
      </c>
      <c r="BA204" s="213">
        <f>IF(AZ204=1,G204,0)</f>
        <v>0</v>
      </c>
      <c r="BB204" s="213">
        <f>IF(AZ204=2,G204,0)</f>
        <v>0</v>
      </c>
      <c r="BC204" s="213">
        <f>IF(AZ204=3,G204,0)</f>
        <v>0</v>
      </c>
      <c r="BD204" s="213">
        <f>IF(AZ204=4,G204,0)</f>
        <v>0</v>
      </c>
      <c r="BE204" s="213">
        <f>IF(AZ204=5,G204,0)</f>
        <v>0</v>
      </c>
      <c r="CA204" s="240">
        <v>1</v>
      </c>
      <c r="CB204" s="240">
        <v>1</v>
      </c>
    </row>
    <row r="205" spans="1:15" ht="12.75">
      <c r="A205" s="249"/>
      <c r="B205" s="252"/>
      <c r="C205" s="398" t="s">
        <v>245</v>
      </c>
      <c r="D205" s="399"/>
      <c r="E205" s="253">
        <v>45.9</v>
      </c>
      <c r="F205" s="348"/>
      <c r="G205" s="255"/>
      <c r="H205" s="256"/>
      <c r="I205" s="250"/>
      <c r="J205" s="257"/>
      <c r="K205" s="250"/>
      <c r="M205" s="251" t="s">
        <v>245</v>
      </c>
      <c r="O205" s="240"/>
    </row>
    <row r="206" spans="1:15" ht="12.75">
      <c r="A206" s="249"/>
      <c r="B206" s="252"/>
      <c r="C206" s="398" t="s">
        <v>246</v>
      </c>
      <c r="D206" s="399"/>
      <c r="E206" s="253">
        <v>59.4</v>
      </c>
      <c r="F206" s="348"/>
      <c r="G206" s="255"/>
      <c r="H206" s="256"/>
      <c r="I206" s="250"/>
      <c r="J206" s="257"/>
      <c r="K206" s="250"/>
      <c r="M206" s="251" t="s">
        <v>246</v>
      </c>
      <c r="O206" s="240"/>
    </row>
    <row r="207" spans="1:15" ht="12.75">
      <c r="A207" s="249"/>
      <c r="B207" s="252"/>
      <c r="C207" s="398" t="s">
        <v>247</v>
      </c>
      <c r="D207" s="399"/>
      <c r="E207" s="253">
        <v>1.8</v>
      </c>
      <c r="F207" s="348"/>
      <c r="G207" s="255"/>
      <c r="H207" s="256"/>
      <c r="I207" s="250"/>
      <c r="J207" s="257"/>
      <c r="K207" s="250"/>
      <c r="M207" s="251" t="s">
        <v>247</v>
      </c>
      <c r="O207" s="240"/>
    </row>
    <row r="208" spans="1:15" ht="12.75">
      <c r="A208" s="249"/>
      <c r="B208" s="252"/>
      <c r="C208" s="398" t="s">
        <v>248</v>
      </c>
      <c r="D208" s="399"/>
      <c r="E208" s="253">
        <v>5.1754</v>
      </c>
      <c r="F208" s="348"/>
      <c r="G208" s="255"/>
      <c r="H208" s="256"/>
      <c r="I208" s="250"/>
      <c r="J208" s="257"/>
      <c r="K208" s="250"/>
      <c r="M208" s="251" t="s">
        <v>248</v>
      </c>
      <c r="O208" s="240"/>
    </row>
    <row r="209" spans="1:15" ht="12.75">
      <c r="A209" s="249"/>
      <c r="B209" s="252"/>
      <c r="C209" s="400" t="s">
        <v>131</v>
      </c>
      <c r="D209" s="399"/>
      <c r="E209" s="278">
        <v>112.27539999999999</v>
      </c>
      <c r="F209" s="348"/>
      <c r="G209" s="255"/>
      <c r="H209" s="256"/>
      <c r="I209" s="250"/>
      <c r="J209" s="257"/>
      <c r="K209" s="250"/>
      <c r="M209" s="251" t="s">
        <v>131</v>
      </c>
      <c r="O209" s="240"/>
    </row>
    <row r="210" spans="1:15" ht="12.75">
      <c r="A210" s="249"/>
      <c r="B210" s="252"/>
      <c r="C210" s="398" t="s">
        <v>249</v>
      </c>
      <c r="D210" s="399"/>
      <c r="E210" s="253">
        <v>77.52</v>
      </c>
      <c r="F210" s="348"/>
      <c r="G210" s="255"/>
      <c r="H210" s="256"/>
      <c r="I210" s="250"/>
      <c r="J210" s="257"/>
      <c r="K210" s="250"/>
      <c r="M210" s="251" t="s">
        <v>249</v>
      </c>
      <c r="O210" s="240"/>
    </row>
    <row r="211" spans="1:15" ht="12.75">
      <c r="A211" s="249"/>
      <c r="B211" s="252"/>
      <c r="C211" s="400" t="s">
        <v>131</v>
      </c>
      <c r="D211" s="399"/>
      <c r="E211" s="278">
        <v>77.52</v>
      </c>
      <c r="F211" s="348"/>
      <c r="G211" s="255"/>
      <c r="H211" s="256"/>
      <c r="I211" s="250"/>
      <c r="J211" s="257"/>
      <c r="K211" s="250"/>
      <c r="M211" s="251" t="s">
        <v>131</v>
      </c>
      <c r="O211" s="240"/>
    </row>
    <row r="212" spans="1:15" ht="12.75">
      <c r="A212" s="249"/>
      <c r="B212" s="252"/>
      <c r="C212" s="398" t="s">
        <v>250</v>
      </c>
      <c r="D212" s="399"/>
      <c r="E212" s="253">
        <v>3.28</v>
      </c>
      <c r="F212" s="348"/>
      <c r="G212" s="255"/>
      <c r="H212" s="256"/>
      <c r="I212" s="250"/>
      <c r="J212" s="257"/>
      <c r="K212" s="250"/>
      <c r="M212" s="251" t="s">
        <v>250</v>
      </c>
      <c r="O212" s="240"/>
    </row>
    <row r="213" spans="1:15" ht="12.75">
      <c r="A213" s="249"/>
      <c r="B213" s="252"/>
      <c r="C213" s="398" t="s">
        <v>251</v>
      </c>
      <c r="D213" s="399"/>
      <c r="E213" s="253">
        <v>3.9975</v>
      </c>
      <c r="F213" s="348"/>
      <c r="G213" s="255"/>
      <c r="H213" s="256"/>
      <c r="I213" s="250"/>
      <c r="J213" s="257"/>
      <c r="K213" s="250"/>
      <c r="M213" s="251" t="s">
        <v>251</v>
      </c>
      <c r="O213" s="240"/>
    </row>
    <row r="214" spans="1:15" ht="12.75">
      <c r="A214" s="249"/>
      <c r="B214" s="252"/>
      <c r="C214" s="400" t="s">
        <v>131</v>
      </c>
      <c r="D214" s="399"/>
      <c r="E214" s="278">
        <v>7.2775</v>
      </c>
      <c r="F214" s="348"/>
      <c r="G214" s="255"/>
      <c r="H214" s="256"/>
      <c r="I214" s="250"/>
      <c r="J214" s="257"/>
      <c r="K214" s="250"/>
      <c r="M214" s="251" t="s">
        <v>131</v>
      </c>
      <c r="O214" s="240"/>
    </row>
    <row r="215" spans="1:80" ht="12.75">
      <c r="A215" s="241">
        <v>34</v>
      </c>
      <c r="B215" s="242" t="s">
        <v>266</v>
      </c>
      <c r="C215" s="243" t="s">
        <v>267</v>
      </c>
      <c r="D215" s="244" t="s">
        <v>228</v>
      </c>
      <c r="E215" s="245">
        <v>119.45</v>
      </c>
      <c r="F215" s="341"/>
      <c r="G215" s="246">
        <f>E215*F215</f>
        <v>0</v>
      </c>
      <c r="H215" s="247">
        <v>0</v>
      </c>
      <c r="I215" s="248">
        <f>E215*H215</f>
        <v>0</v>
      </c>
      <c r="J215" s="247">
        <v>0</v>
      </c>
      <c r="K215" s="248">
        <f>E215*J215</f>
        <v>0</v>
      </c>
      <c r="O215" s="240">
        <v>2</v>
      </c>
      <c r="AA215" s="213">
        <v>1</v>
      </c>
      <c r="AB215" s="213">
        <v>1</v>
      </c>
      <c r="AC215" s="213">
        <v>1</v>
      </c>
      <c r="AZ215" s="213">
        <v>1</v>
      </c>
      <c r="BA215" s="213">
        <f>IF(AZ215=1,G215,0)</f>
        <v>0</v>
      </c>
      <c r="BB215" s="213">
        <f>IF(AZ215=2,G215,0)</f>
        <v>0</v>
      </c>
      <c r="BC215" s="213">
        <f>IF(AZ215=3,G215,0)</f>
        <v>0</v>
      </c>
      <c r="BD215" s="213">
        <f>IF(AZ215=4,G215,0)</f>
        <v>0</v>
      </c>
      <c r="BE215" s="213">
        <f>IF(AZ215=5,G215,0)</f>
        <v>0</v>
      </c>
      <c r="CA215" s="240">
        <v>1</v>
      </c>
      <c r="CB215" s="240">
        <v>1</v>
      </c>
    </row>
    <row r="216" spans="1:15" ht="12.75">
      <c r="A216" s="249"/>
      <c r="B216" s="252"/>
      <c r="C216" s="398" t="s">
        <v>268</v>
      </c>
      <c r="D216" s="399"/>
      <c r="E216" s="253">
        <v>44.2</v>
      </c>
      <c r="F216" s="348"/>
      <c r="G216" s="255"/>
      <c r="H216" s="256"/>
      <c r="I216" s="250"/>
      <c r="J216" s="257"/>
      <c r="K216" s="250"/>
      <c r="M216" s="251" t="s">
        <v>268</v>
      </c>
      <c r="O216" s="240"/>
    </row>
    <row r="217" spans="1:15" ht="12.75">
      <c r="A217" s="249"/>
      <c r="B217" s="252"/>
      <c r="C217" s="398" t="s">
        <v>269</v>
      </c>
      <c r="D217" s="399"/>
      <c r="E217" s="253">
        <v>25.55</v>
      </c>
      <c r="F217" s="348"/>
      <c r="G217" s="255"/>
      <c r="H217" s="256"/>
      <c r="I217" s="250"/>
      <c r="J217" s="257"/>
      <c r="K217" s="250"/>
      <c r="M217" s="251" t="s">
        <v>269</v>
      </c>
      <c r="O217" s="240"/>
    </row>
    <row r="218" spans="1:15" ht="12.75">
      <c r="A218" s="249"/>
      <c r="B218" s="252"/>
      <c r="C218" s="398" t="s">
        <v>270</v>
      </c>
      <c r="D218" s="399"/>
      <c r="E218" s="253">
        <v>43</v>
      </c>
      <c r="F218" s="348"/>
      <c r="G218" s="255"/>
      <c r="H218" s="256"/>
      <c r="I218" s="250"/>
      <c r="J218" s="257"/>
      <c r="K218" s="250"/>
      <c r="M218" s="251" t="s">
        <v>270</v>
      </c>
      <c r="O218" s="240"/>
    </row>
    <row r="219" spans="1:15" ht="12.75">
      <c r="A219" s="249"/>
      <c r="B219" s="252"/>
      <c r="C219" s="398" t="s">
        <v>271</v>
      </c>
      <c r="D219" s="399"/>
      <c r="E219" s="253">
        <v>6.7</v>
      </c>
      <c r="F219" s="348"/>
      <c r="G219" s="255"/>
      <c r="H219" s="256"/>
      <c r="I219" s="250"/>
      <c r="J219" s="257"/>
      <c r="K219" s="250"/>
      <c r="M219" s="251" t="s">
        <v>271</v>
      </c>
      <c r="O219" s="240"/>
    </row>
    <row r="220" spans="1:80" ht="12.75">
      <c r="A220" s="241">
        <v>35</v>
      </c>
      <c r="B220" s="242" t="s">
        <v>272</v>
      </c>
      <c r="C220" s="243" t="s">
        <v>273</v>
      </c>
      <c r="D220" s="244" t="s">
        <v>112</v>
      </c>
      <c r="E220" s="245">
        <v>879.378</v>
      </c>
      <c r="F220" s="341"/>
      <c r="G220" s="246">
        <f>E220*F220</f>
        <v>0</v>
      </c>
      <c r="H220" s="247">
        <v>0.00035</v>
      </c>
      <c r="I220" s="248">
        <f>E220*H220</f>
        <v>0.3077823</v>
      </c>
      <c r="J220" s="247">
        <v>0</v>
      </c>
      <c r="K220" s="248">
        <f>E220*J220</f>
        <v>0</v>
      </c>
      <c r="O220" s="240">
        <v>2</v>
      </c>
      <c r="AA220" s="213">
        <v>1</v>
      </c>
      <c r="AB220" s="213">
        <v>1</v>
      </c>
      <c r="AC220" s="213">
        <v>1</v>
      </c>
      <c r="AZ220" s="213">
        <v>1</v>
      </c>
      <c r="BA220" s="213">
        <f>IF(AZ220=1,G220,0)</f>
        <v>0</v>
      </c>
      <c r="BB220" s="213">
        <f>IF(AZ220=2,G220,0)</f>
        <v>0</v>
      </c>
      <c r="BC220" s="213">
        <f>IF(AZ220=3,G220,0)</f>
        <v>0</v>
      </c>
      <c r="BD220" s="213">
        <f>IF(AZ220=4,G220,0)</f>
        <v>0</v>
      </c>
      <c r="BE220" s="213">
        <f>IF(AZ220=5,G220,0)</f>
        <v>0</v>
      </c>
      <c r="CA220" s="240">
        <v>1</v>
      </c>
      <c r="CB220" s="240">
        <v>1</v>
      </c>
    </row>
    <row r="221" spans="1:15" ht="12.75">
      <c r="A221" s="249"/>
      <c r="B221" s="252"/>
      <c r="C221" s="398" t="s">
        <v>274</v>
      </c>
      <c r="D221" s="399"/>
      <c r="E221" s="253">
        <v>749.8</v>
      </c>
      <c r="F221" s="348"/>
      <c r="G221" s="255"/>
      <c r="H221" s="256"/>
      <c r="I221" s="250"/>
      <c r="J221" s="257"/>
      <c r="K221" s="250"/>
      <c r="M221" s="251" t="s">
        <v>274</v>
      </c>
      <c r="O221" s="240"/>
    </row>
    <row r="222" spans="1:15" ht="12.75">
      <c r="A222" s="249"/>
      <c r="B222" s="252"/>
      <c r="C222" s="398" t="s">
        <v>275</v>
      </c>
      <c r="D222" s="399"/>
      <c r="E222" s="253">
        <v>2.178</v>
      </c>
      <c r="F222" s="348"/>
      <c r="G222" s="255"/>
      <c r="H222" s="256"/>
      <c r="I222" s="250"/>
      <c r="J222" s="257"/>
      <c r="K222" s="250"/>
      <c r="M222" s="251" t="s">
        <v>275</v>
      </c>
      <c r="O222" s="240"/>
    </row>
    <row r="223" spans="1:15" ht="12.75">
      <c r="A223" s="249"/>
      <c r="B223" s="252"/>
      <c r="C223" s="398" t="s">
        <v>276</v>
      </c>
      <c r="D223" s="399"/>
      <c r="E223" s="253">
        <v>51.1</v>
      </c>
      <c r="F223" s="348"/>
      <c r="G223" s="255"/>
      <c r="H223" s="256"/>
      <c r="I223" s="250"/>
      <c r="J223" s="257"/>
      <c r="K223" s="250"/>
      <c r="M223" s="251" t="s">
        <v>276</v>
      </c>
      <c r="O223" s="240"/>
    </row>
    <row r="224" spans="1:15" ht="12.75">
      <c r="A224" s="249"/>
      <c r="B224" s="252"/>
      <c r="C224" s="398" t="s">
        <v>277</v>
      </c>
      <c r="D224" s="399"/>
      <c r="E224" s="253">
        <v>4.6</v>
      </c>
      <c r="F224" s="348"/>
      <c r="G224" s="255"/>
      <c r="H224" s="256"/>
      <c r="I224" s="250"/>
      <c r="J224" s="257"/>
      <c r="K224" s="250"/>
      <c r="M224" s="251" t="s">
        <v>277</v>
      </c>
      <c r="O224" s="240"/>
    </row>
    <row r="225" spans="1:15" ht="12.75">
      <c r="A225" s="249"/>
      <c r="B225" s="252"/>
      <c r="C225" s="398" t="s">
        <v>278</v>
      </c>
      <c r="D225" s="399"/>
      <c r="E225" s="253">
        <v>71.7</v>
      </c>
      <c r="F225" s="348"/>
      <c r="G225" s="255"/>
      <c r="H225" s="256"/>
      <c r="I225" s="250"/>
      <c r="J225" s="257"/>
      <c r="K225" s="250"/>
      <c r="M225" s="251" t="s">
        <v>278</v>
      </c>
      <c r="O225" s="240"/>
    </row>
    <row r="226" spans="1:80" ht="12.75">
      <c r="A226" s="241">
        <v>36</v>
      </c>
      <c r="B226" s="242" t="s">
        <v>279</v>
      </c>
      <c r="C226" s="243" t="s">
        <v>280</v>
      </c>
      <c r="D226" s="244" t="s">
        <v>228</v>
      </c>
      <c r="E226" s="245">
        <v>84</v>
      </c>
      <c r="F226" s="341"/>
      <c r="G226" s="246">
        <f>E226*F226</f>
        <v>0</v>
      </c>
      <c r="H226" s="247">
        <v>0.00051</v>
      </c>
      <c r="I226" s="248">
        <f>E226*H226</f>
        <v>0.04284</v>
      </c>
      <c r="J226" s="247">
        <v>0</v>
      </c>
      <c r="K226" s="248">
        <f>E226*J226</f>
        <v>0</v>
      </c>
      <c r="O226" s="240">
        <v>2</v>
      </c>
      <c r="AA226" s="213">
        <v>1</v>
      </c>
      <c r="AB226" s="213">
        <v>1</v>
      </c>
      <c r="AC226" s="213">
        <v>1</v>
      </c>
      <c r="AZ226" s="213">
        <v>1</v>
      </c>
      <c r="BA226" s="213">
        <f>IF(AZ226=1,G226,0)</f>
        <v>0</v>
      </c>
      <c r="BB226" s="213">
        <f>IF(AZ226=2,G226,0)</f>
        <v>0</v>
      </c>
      <c r="BC226" s="213">
        <f>IF(AZ226=3,G226,0)</f>
        <v>0</v>
      </c>
      <c r="BD226" s="213">
        <f>IF(AZ226=4,G226,0)</f>
        <v>0</v>
      </c>
      <c r="BE226" s="213">
        <f>IF(AZ226=5,G226,0)</f>
        <v>0</v>
      </c>
      <c r="CA226" s="240">
        <v>1</v>
      </c>
      <c r="CB226" s="240">
        <v>1</v>
      </c>
    </row>
    <row r="227" spans="1:15" ht="12.75">
      <c r="A227" s="249"/>
      <c r="B227" s="252"/>
      <c r="C227" s="398" t="s">
        <v>281</v>
      </c>
      <c r="D227" s="399"/>
      <c r="E227" s="253">
        <v>0</v>
      </c>
      <c r="F227" s="348"/>
      <c r="G227" s="255"/>
      <c r="H227" s="256"/>
      <c r="I227" s="250"/>
      <c r="J227" s="257"/>
      <c r="K227" s="250"/>
      <c r="M227" s="251" t="s">
        <v>281</v>
      </c>
      <c r="O227" s="240"/>
    </row>
    <row r="228" spans="1:15" ht="12.75">
      <c r="A228" s="249"/>
      <c r="B228" s="252"/>
      <c r="C228" s="398" t="s">
        <v>282</v>
      </c>
      <c r="D228" s="399"/>
      <c r="E228" s="253">
        <v>84</v>
      </c>
      <c r="F228" s="348"/>
      <c r="G228" s="255"/>
      <c r="H228" s="256"/>
      <c r="I228" s="250"/>
      <c r="J228" s="257"/>
      <c r="K228" s="250"/>
      <c r="M228" s="251">
        <v>84</v>
      </c>
      <c r="O228" s="240"/>
    </row>
    <row r="229" spans="1:80" ht="22.5">
      <c r="A229" s="241">
        <v>37</v>
      </c>
      <c r="B229" s="242" t="s">
        <v>283</v>
      </c>
      <c r="C229" s="243" t="s">
        <v>284</v>
      </c>
      <c r="D229" s="244" t="s">
        <v>112</v>
      </c>
      <c r="E229" s="245">
        <v>749.8</v>
      </c>
      <c r="F229" s="341"/>
      <c r="G229" s="246">
        <f>E229*F229</f>
        <v>0</v>
      </c>
      <c r="H229" s="247">
        <v>0.01335</v>
      </c>
      <c r="I229" s="248">
        <f>E229*H229</f>
        <v>10.00983</v>
      </c>
      <c r="J229" s="247">
        <v>0</v>
      </c>
      <c r="K229" s="248">
        <f>E229*J229</f>
        <v>0</v>
      </c>
      <c r="O229" s="240">
        <v>2</v>
      </c>
      <c r="AA229" s="213">
        <v>1</v>
      </c>
      <c r="AB229" s="213">
        <v>1</v>
      </c>
      <c r="AC229" s="213">
        <v>1</v>
      </c>
      <c r="AZ229" s="213">
        <v>1</v>
      </c>
      <c r="BA229" s="213">
        <f>IF(AZ229=1,G229,0)</f>
        <v>0</v>
      </c>
      <c r="BB229" s="213">
        <f>IF(AZ229=2,G229,0)</f>
        <v>0</v>
      </c>
      <c r="BC229" s="213">
        <f>IF(AZ229=3,G229,0)</f>
        <v>0</v>
      </c>
      <c r="BD229" s="213">
        <f>IF(AZ229=4,G229,0)</f>
        <v>0</v>
      </c>
      <c r="BE229" s="213">
        <f>IF(AZ229=5,G229,0)</f>
        <v>0</v>
      </c>
      <c r="CA229" s="240">
        <v>1</v>
      </c>
      <c r="CB229" s="240">
        <v>1</v>
      </c>
    </row>
    <row r="230" spans="1:15" ht="22.5">
      <c r="A230" s="249"/>
      <c r="B230" s="252"/>
      <c r="C230" s="398" t="s">
        <v>285</v>
      </c>
      <c r="D230" s="399"/>
      <c r="E230" s="253">
        <v>0</v>
      </c>
      <c r="F230" s="348"/>
      <c r="G230" s="255"/>
      <c r="H230" s="256"/>
      <c r="I230" s="250"/>
      <c r="J230" s="257"/>
      <c r="K230" s="250"/>
      <c r="M230" s="251" t="s">
        <v>285</v>
      </c>
      <c r="O230" s="240"/>
    </row>
    <row r="231" spans="1:15" ht="12.75">
      <c r="A231" s="249"/>
      <c r="B231" s="252"/>
      <c r="C231" s="398" t="s">
        <v>286</v>
      </c>
      <c r="D231" s="399"/>
      <c r="E231" s="253">
        <v>0</v>
      </c>
      <c r="F231" s="348"/>
      <c r="G231" s="255"/>
      <c r="H231" s="256"/>
      <c r="I231" s="250"/>
      <c r="J231" s="257"/>
      <c r="K231" s="250"/>
      <c r="M231" s="251" t="s">
        <v>286</v>
      </c>
      <c r="O231" s="240"/>
    </row>
    <row r="232" spans="1:15" ht="12.75">
      <c r="A232" s="249"/>
      <c r="B232" s="252"/>
      <c r="C232" s="398" t="s">
        <v>287</v>
      </c>
      <c r="D232" s="399"/>
      <c r="E232" s="253">
        <v>0</v>
      </c>
      <c r="F232" s="348"/>
      <c r="G232" s="255"/>
      <c r="H232" s="256"/>
      <c r="I232" s="250"/>
      <c r="J232" s="257"/>
      <c r="K232" s="250"/>
      <c r="M232" s="251" t="s">
        <v>287</v>
      </c>
      <c r="O232" s="240"/>
    </row>
    <row r="233" spans="1:15" ht="12.75">
      <c r="A233" s="249"/>
      <c r="B233" s="252"/>
      <c r="C233" s="398" t="s">
        <v>288</v>
      </c>
      <c r="D233" s="399"/>
      <c r="E233" s="253">
        <v>0</v>
      </c>
      <c r="F233" s="348"/>
      <c r="G233" s="255"/>
      <c r="H233" s="256"/>
      <c r="I233" s="250"/>
      <c r="J233" s="257"/>
      <c r="K233" s="250"/>
      <c r="M233" s="251" t="s">
        <v>288</v>
      </c>
      <c r="O233" s="240"/>
    </row>
    <row r="234" spans="1:15" ht="22.5">
      <c r="A234" s="249"/>
      <c r="B234" s="252"/>
      <c r="C234" s="398" t="s">
        <v>289</v>
      </c>
      <c r="D234" s="399"/>
      <c r="E234" s="253">
        <v>0</v>
      </c>
      <c r="F234" s="348"/>
      <c r="G234" s="255"/>
      <c r="H234" s="256"/>
      <c r="I234" s="250"/>
      <c r="J234" s="257"/>
      <c r="K234" s="250"/>
      <c r="M234" s="251" t="s">
        <v>289</v>
      </c>
      <c r="O234" s="240"/>
    </row>
    <row r="235" spans="1:15" ht="12.75">
      <c r="A235" s="249"/>
      <c r="B235" s="252"/>
      <c r="C235" s="398" t="s">
        <v>290</v>
      </c>
      <c r="D235" s="399"/>
      <c r="E235" s="253">
        <v>0</v>
      </c>
      <c r="F235" s="348"/>
      <c r="G235" s="255"/>
      <c r="H235" s="256"/>
      <c r="I235" s="250"/>
      <c r="J235" s="257"/>
      <c r="K235" s="250"/>
      <c r="M235" s="251" t="s">
        <v>290</v>
      </c>
      <c r="O235" s="240"/>
    </row>
    <row r="236" spans="1:15" ht="12.75">
      <c r="A236" s="249"/>
      <c r="B236" s="252"/>
      <c r="C236" s="398" t="s">
        <v>291</v>
      </c>
      <c r="D236" s="399"/>
      <c r="E236" s="253">
        <v>0</v>
      </c>
      <c r="F236" s="348"/>
      <c r="G236" s="255"/>
      <c r="H236" s="256"/>
      <c r="I236" s="250"/>
      <c r="J236" s="257"/>
      <c r="K236" s="250"/>
      <c r="M236" s="251" t="s">
        <v>291</v>
      </c>
      <c r="O236" s="240"/>
    </row>
    <row r="237" spans="1:15" ht="12.75">
      <c r="A237" s="249"/>
      <c r="B237" s="252"/>
      <c r="C237" s="398" t="s">
        <v>292</v>
      </c>
      <c r="D237" s="399"/>
      <c r="E237" s="253">
        <v>0</v>
      </c>
      <c r="F237" s="348"/>
      <c r="G237" s="255"/>
      <c r="H237" s="256"/>
      <c r="I237" s="250"/>
      <c r="J237" s="257"/>
      <c r="K237" s="250"/>
      <c r="M237" s="251" t="s">
        <v>292</v>
      </c>
      <c r="O237" s="240"/>
    </row>
    <row r="238" spans="1:15" ht="12.75">
      <c r="A238" s="249"/>
      <c r="B238" s="252"/>
      <c r="C238" s="398" t="s">
        <v>281</v>
      </c>
      <c r="D238" s="399"/>
      <c r="E238" s="253">
        <v>0</v>
      </c>
      <c r="F238" s="348"/>
      <c r="G238" s="255"/>
      <c r="H238" s="256"/>
      <c r="I238" s="250"/>
      <c r="J238" s="257"/>
      <c r="K238" s="250"/>
      <c r="M238" s="251" t="s">
        <v>281</v>
      </c>
      <c r="O238" s="240"/>
    </row>
    <row r="239" spans="1:15" ht="12.75">
      <c r="A239" s="249"/>
      <c r="B239" s="252"/>
      <c r="C239" s="398" t="s">
        <v>293</v>
      </c>
      <c r="D239" s="399"/>
      <c r="E239" s="253">
        <v>223.5</v>
      </c>
      <c r="F239" s="348"/>
      <c r="G239" s="255"/>
      <c r="H239" s="256"/>
      <c r="I239" s="250"/>
      <c r="J239" s="257"/>
      <c r="K239" s="250"/>
      <c r="M239" s="251" t="s">
        <v>293</v>
      </c>
      <c r="O239" s="240"/>
    </row>
    <row r="240" spans="1:15" ht="12.75">
      <c r="A240" s="249"/>
      <c r="B240" s="252"/>
      <c r="C240" s="398" t="s">
        <v>294</v>
      </c>
      <c r="D240" s="399"/>
      <c r="E240" s="253">
        <v>100.8</v>
      </c>
      <c r="F240" s="348"/>
      <c r="G240" s="255"/>
      <c r="H240" s="256"/>
      <c r="I240" s="250"/>
      <c r="J240" s="257"/>
      <c r="K240" s="250"/>
      <c r="M240" s="251" t="s">
        <v>294</v>
      </c>
      <c r="O240" s="240"/>
    </row>
    <row r="241" spans="1:15" ht="12.75">
      <c r="A241" s="249"/>
      <c r="B241" s="252"/>
      <c r="C241" s="398" t="s">
        <v>295</v>
      </c>
      <c r="D241" s="399"/>
      <c r="E241" s="253">
        <v>190.9</v>
      </c>
      <c r="F241" s="348"/>
      <c r="G241" s="255"/>
      <c r="H241" s="256"/>
      <c r="I241" s="250"/>
      <c r="J241" s="257"/>
      <c r="K241" s="250"/>
      <c r="M241" s="251" t="s">
        <v>295</v>
      </c>
      <c r="O241" s="240"/>
    </row>
    <row r="242" spans="1:15" ht="12.75">
      <c r="A242" s="249"/>
      <c r="B242" s="252"/>
      <c r="C242" s="398" t="s">
        <v>296</v>
      </c>
      <c r="D242" s="399"/>
      <c r="E242" s="253">
        <v>234.6</v>
      </c>
      <c r="F242" s="348"/>
      <c r="G242" s="255"/>
      <c r="H242" s="256"/>
      <c r="I242" s="250"/>
      <c r="J242" s="257"/>
      <c r="K242" s="250"/>
      <c r="M242" s="251" t="s">
        <v>296</v>
      </c>
      <c r="O242" s="240"/>
    </row>
    <row r="243" spans="1:15" ht="12.75">
      <c r="A243" s="249"/>
      <c r="B243" s="252"/>
      <c r="C243" s="400" t="s">
        <v>131</v>
      </c>
      <c r="D243" s="399"/>
      <c r="E243" s="278">
        <v>749.8000000000001</v>
      </c>
      <c r="F243" s="348"/>
      <c r="G243" s="255"/>
      <c r="H243" s="256"/>
      <c r="I243" s="250"/>
      <c r="J243" s="257"/>
      <c r="K243" s="250"/>
      <c r="M243" s="251" t="s">
        <v>131</v>
      </c>
      <c r="O243" s="240"/>
    </row>
    <row r="244" spans="1:80" ht="22.5">
      <c r="A244" s="241">
        <v>38</v>
      </c>
      <c r="B244" s="242" t="s">
        <v>297</v>
      </c>
      <c r="C244" s="243" t="s">
        <v>298</v>
      </c>
      <c r="D244" s="244" t="s">
        <v>112</v>
      </c>
      <c r="E244" s="245">
        <v>44.8994</v>
      </c>
      <c r="F244" s="341"/>
      <c r="G244" s="246">
        <f>E244*F244</f>
        <v>0</v>
      </c>
      <c r="H244" s="247">
        <v>0.01048</v>
      </c>
      <c r="I244" s="248">
        <f>E244*H244</f>
        <v>0.470545712</v>
      </c>
      <c r="J244" s="247">
        <v>0</v>
      </c>
      <c r="K244" s="248">
        <f>E244*J244</f>
        <v>0</v>
      </c>
      <c r="O244" s="240">
        <v>2</v>
      </c>
      <c r="AA244" s="213">
        <v>1</v>
      </c>
      <c r="AB244" s="213">
        <v>0</v>
      </c>
      <c r="AC244" s="213">
        <v>0</v>
      </c>
      <c r="AZ244" s="213">
        <v>1</v>
      </c>
      <c r="BA244" s="213">
        <f>IF(AZ244=1,G244,0)</f>
        <v>0</v>
      </c>
      <c r="BB244" s="213">
        <f>IF(AZ244=2,G244,0)</f>
        <v>0</v>
      </c>
      <c r="BC244" s="213">
        <f>IF(AZ244=3,G244,0)</f>
        <v>0</v>
      </c>
      <c r="BD244" s="213">
        <f>IF(AZ244=4,G244,0)</f>
        <v>0</v>
      </c>
      <c r="BE244" s="213">
        <f>IF(AZ244=5,G244,0)</f>
        <v>0</v>
      </c>
      <c r="CA244" s="240">
        <v>1</v>
      </c>
      <c r="CB244" s="240">
        <v>0</v>
      </c>
    </row>
    <row r="245" spans="1:15" ht="22.5">
      <c r="A245" s="249"/>
      <c r="B245" s="252"/>
      <c r="C245" s="398" t="s">
        <v>285</v>
      </c>
      <c r="D245" s="399"/>
      <c r="E245" s="253">
        <v>0</v>
      </c>
      <c r="F245" s="348"/>
      <c r="G245" s="255"/>
      <c r="H245" s="256"/>
      <c r="I245" s="250"/>
      <c r="J245" s="257"/>
      <c r="K245" s="250"/>
      <c r="M245" s="251" t="s">
        <v>285</v>
      </c>
      <c r="O245" s="240"/>
    </row>
    <row r="246" spans="1:15" ht="12.75">
      <c r="A246" s="249"/>
      <c r="B246" s="252"/>
      <c r="C246" s="398" t="s">
        <v>286</v>
      </c>
      <c r="D246" s="399"/>
      <c r="E246" s="253">
        <v>0</v>
      </c>
      <c r="F246" s="348"/>
      <c r="G246" s="255"/>
      <c r="H246" s="256"/>
      <c r="I246" s="250"/>
      <c r="J246" s="257"/>
      <c r="K246" s="250"/>
      <c r="M246" s="251" t="s">
        <v>286</v>
      </c>
      <c r="O246" s="240"/>
    </row>
    <row r="247" spans="1:15" ht="12.75">
      <c r="A247" s="249"/>
      <c r="B247" s="252"/>
      <c r="C247" s="398" t="s">
        <v>287</v>
      </c>
      <c r="D247" s="399"/>
      <c r="E247" s="253">
        <v>0</v>
      </c>
      <c r="F247" s="348"/>
      <c r="G247" s="255"/>
      <c r="H247" s="256"/>
      <c r="I247" s="250"/>
      <c r="J247" s="257"/>
      <c r="K247" s="250"/>
      <c r="M247" s="251" t="s">
        <v>287</v>
      </c>
      <c r="O247" s="240"/>
    </row>
    <row r="248" spans="1:15" ht="22.5">
      <c r="A248" s="249"/>
      <c r="B248" s="252"/>
      <c r="C248" s="398" t="s">
        <v>181</v>
      </c>
      <c r="D248" s="399"/>
      <c r="E248" s="253">
        <v>0</v>
      </c>
      <c r="F248" s="348"/>
      <c r="G248" s="255"/>
      <c r="H248" s="256"/>
      <c r="I248" s="250"/>
      <c r="J248" s="257"/>
      <c r="K248" s="250"/>
      <c r="M248" s="251" t="s">
        <v>181</v>
      </c>
      <c r="O248" s="240"/>
    </row>
    <row r="249" spans="1:15" ht="12.75">
      <c r="A249" s="249"/>
      <c r="B249" s="252"/>
      <c r="C249" s="398" t="s">
        <v>182</v>
      </c>
      <c r="D249" s="399"/>
      <c r="E249" s="253">
        <v>86.7</v>
      </c>
      <c r="F249" s="348"/>
      <c r="G249" s="255"/>
      <c r="H249" s="256"/>
      <c r="I249" s="250"/>
      <c r="J249" s="257"/>
      <c r="K249" s="250"/>
      <c r="M249" s="251" t="s">
        <v>182</v>
      </c>
      <c r="O249" s="240"/>
    </row>
    <row r="250" spans="1:15" ht="12.75">
      <c r="A250" s="249"/>
      <c r="B250" s="252"/>
      <c r="C250" s="398" t="s">
        <v>183</v>
      </c>
      <c r="D250" s="399"/>
      <c r="E250" s="253">
        <v>112.2</v>
      </c>
      <c r="F250" s="348"/>
      <c r="G250" s="255"/>
      <c r="H250" s="256"/>
      <c r="I250" s="250"/>
      <c r="J250" s="257"/>
      <c r="K250" s="250"/>
      <c r="M250" s="251" t="s">
        <v>183</v>
      </c>
      <c r="O250" s="240"/>
    </row>
    <row r="251" spans="1:15" ht="12.75">
      <c r="A251" s="249"/>
      <c r="B251" s="252"/>
      <c r="C251" s="398" t="s">
        <v>184</v>
      </c>
      <c r="D251" s="399"/>
      <c r="E251" s="253">
        <v>4.2</v>
      </c>
      <c r="F251" s="348"/>
      <c r="G251" s="255"/>
      <c r="H251" s="256"/>
      <c r="I251" s="250"/>
      <c r="J251" s="257"/>
      <c r="K251" s="250"/>
      <c r="M251" s="251" t="s">
        <v>184</v>
      </c>
      <c r="O251" s="240"/>
    </row>
    <row r="252" spans="1:15" ht="12.75">
      <c r="A252" s="249"/>
      <c r="B252" s="252"/>
      <c r="C252" s="398" t="s">
        <v>185</v>
      </c>
      <c r="D252" s="399"/>
      <c r="E252" s="253">
        <v>10.29</v>
      </c>
      <c r="F252" s="348"/>
      <c r="G252" s="255"/>
      <c r="H252" s="256"/>
      <c r="I252" s="250"/>
      <c r="J252" s="257"/>
      <c r="K252" s="250"/>
      <c r="M252" s="251" t="s">
        <v>185</v>
      </c>
      <c r="O252" s="240"/>
    </row>
    <row r="253" spans="1:15" ht="12.75">
      <c r="A253" s="249"/>
      <c r="B253" s="252"/>
      <c r="C253" s="398" t="s">
        <v>186</v>
      </c>
      <c r="D253" s="399"/>
      <c r="E253" s="253">
        <v>120.24</v>
      </c>
      <c r="F253" s="348"/>
      <c r="G253" s="255"/>
      <c r="H253" s="256"/>
      <c r="I253" s="250"/>
      <c r="J253" s="257"/>
      <c r="K253" s="250"/>
      <c r="M253" s="251" t="s">
        <v>186</v>
      </c>
      <c r="O253" s="240"/>
    </row>
    <row r="254" spans="1:15" ht="12.75">
      <c r="A254" s="249"/>
      <c r="B254" s="252"/>
      <c r="C254" s="398" t="s">
        <v>187</v>
      </c>
      <c r="D254" s="399"/>
      <c r="E254" s="253">
        <v>5.7</v>
      </c>
      <c r="F254" s="348"/>
      <c r="G254" s="255"/>
      <c r="H254" s="256"/>
      <c r="I254" s="250"/>
      <c r="J254" s="257"/>
      <c r="K254" s="250"/>
      <c r="M254" s="251" t="s">
        <v>187</v>
      </c>
      <c r="O254" s="240"/>
    </row>
    <row r="255" spans="1:15" ht="12.75">
      <c r="A255" s="249"/>
      <c r="B255" s="252"/>
      <c r="C255" s="398" t="s">
        <v>188</v>
      </c>
      <c r="D255" s="399"/>
      <c r="E255" s="253">
        <v>6.05</v>
      </c>
      <c r="F255" s="348"/>
      <c r="G255" s="255"/>
      <c r="H255" s="256"/>
      <c r="I255" s="250"/>
      <c r="J255" s="257"/>
      <c r="K255" s="250"/>
      <c r="M255" s="251" t="s">
        <v>188</v>
      </c>
      <c r="O255" s="240"/>
    </row>
    <row r="256" spans="1:15" ht="12.75">
      <c r="A256" s="249"/>
      <c r="B256" s="252"/>
      <c r="C256" s="400" t="s">
        <v>131</v>
      </c>
      <c r="D256" s="399"/>
      <c r="E256" s="278">
        <v>345.38</v>
      </c>
      <c r="F256" s="348"/>
      <c r="G256" s="255"/>
      <c r="H256" s="256"/>
      <c r="I256" s="250"/>
      <c r="J256" s="257"/>
      <c r="K256" s="250"/>
      <c r="M256" s="251" t="s">
        <v>131</v>
      </c>
      <c r="O256" s="240"/>
    </row>
    <row r="257" spans="1:15" ht="12.75">
      <c r="A257" s="249"/>
      <c r="B257" s="252"/>
      <c r="C257" s="398" t="s">
        <v>299</v>
      </c>
      <c r="D257" s="399"/>
      <c r="E257" s="253">
        <v>0</v>
      </c>
      <c r="F257" s="348"/>
      <c r="G257" s="255"/>
      <c r="H257" s="256"/>
      <c r="I257" s="250"/>
      <c r="J257" s="257"/>
      <c r="K257" s="250"/>
      <c r="M257" s="251" t="s">
        <v>299</v>
      </c>
      <c r="O257" s="240"/>
    </row>
    <row r="258" spans="1:15" ht="12.75">
      <c r="A258" s="249"/>
      <c r="B258" s="252"/>
      <c r="C258" s="398" t="s">
        <v>300</v>
      </c>
      <c r="D258" s="399"/>
      <c r="E258" s="253">
        <v>-300.4806</v>
      </c>
      <c r="F258" s="348"/>
      <c r="G258" s="255"/>
      <c r="H258" s="256"/>
      <c r="I258" s="250"/>
      <c r="J258" s="257"/>
      <c r="K258" s="250"/>
      <c r="M258" s="251" t="s">
        <v>300</v>
      </c>
      <c r="O258" s="240"/>
    </row>
    <row r="259" spans="1:80" ht="22.5">
      <c r="A259" s="241">
        <v>39</v>
      </c>
      <c r="B259" s="242" t="s">
        <v>301</v>
      </c>
      <c r="C259" s="243" t="s">
        <v>302</v>
      </c>
      <c r="D259" s="244" t="s">
        <v>112</v>
      </c>
      <c r="E259" s="245">
        <v>2.178</v>
      </c>
      <c r="F259" s="341"/>
      <c r="G259" s="246">
        <f>E259*F259</f>
        <v>0</v>
      </c>
      <c r="H259" s="247">
        <v>0.01346</v>
      </c>
      <c r="I259" s="248">
        <f>E259*H259</f>
        <v>0.02931588</v>
      </c>
      <c r="J259" s="247">
        <v>0</v>
      </c>
      <c r="K259" s="248">
        <f>E259*J259</f>
        <v>0</v>
      </c>
      <c r="O259" s="240">
        <v>2</v>
      </c>
      <c r="AA259" s="213">
        <v>1</v>
      </c>
      <c r="AB259" s="213">
        <v>0</v>
      </c>
      <c r="AC259" s="213">
        <v>0</v>
      </c>
      <c r="AZ259" s="213">
        <v>1</v>
      </c>
      <c r="BA259" s="213">
        <f>IF(AZ259=1,G259,0)</f>
        <v>0</v>
      </c>
      <c r="BB259" s="213">
        <f>IF(AZ259=2,G259,0)</f>
        <v>0</v>
      </c>
      <c r="BC259" s="213">
        <f>IF(AZ259=3,G259,0)</f>
        <v>0</v>
      </c>
      <c r="BD259" s="213">
        <f>IF(AZ259=4,G259,0)</f>
        <v>0</v>
      </c>
      <c r="BE259" s="213">
        <f>IF(AZ259=5,G259,0)</f>
        <v>0</v>
      </c>
      <c r="CA259" s="240">
        <v>1</v>
      </c>
      <c r="CB259" s="240">
        <v>0</v>
      </c>
    </row>
    <row r="260" spans="1:15" ht="22.5">
      <c r="A260" s="249"/>
      <c r="B260" s="252"/>
      <c r="C260" s="398" t="s">
        <v>285</v>
      </c>
      <c r="D260" s="399"/>
      <c r="E260" s="253">
        <v>0</v>
      </c>
      <c r="F260" s="348"/>
      <c r="G260" s="255"/>
      <c r="H260" s="256"/>
      <c r="I260" s="250"/>
      <c r="J260" s="257"/>
      <c r="K260" s="250"/>
      <c r="M260" s="251" t="s">
        <v>285</v>
      </c>
      <c r="O260" s="240"/>
    </row>
    <row r="261" spans="1:15" ht="12.75">
      <c r="A261" s="249"/>
      <c r="B261" s="252"/>
      <c r="C261" s="398" t="s">
        <v>286</v>
      </c>
      <c r="D261" s="399"/>
      <c r="E261" s="253">
        <v>0</v>
      </c>
      <c r="F261" s="348"/>
      <c r="G261" s="255"/>
      <c r="H261" s="256"/>
      <c r="I261" s="250"/>
      <c r="J261" s="257"/>
      <c r="K261" s="250"/>
      <c r="M261" s="251" t="s">
        <v>286</v>
      </c>
      <c r="O261" s="240"/>
    </row>
    <row r="262" spans="1:15" ht="12.75">
      <c r="A262" s="249"/>
      <c r="B262" s="252"/>
      <c r="C262" s="398" t="s">
        <v>287</v>
      </c>
      <c r="D262" s="399"/>
      <c r="E262" s="253">
        <v>0</v>
      </c>
      <c r="F262" s="348"/>
      <c r="G262" s="255"/>
      <c r="H262" s="256"/>
      <c r="I262" s="250"/>
      <c r="J262" s="257"/>
      <c r="K262" s="250"/>
      <c r="M262" s="251" t="s">
        <v>287</v>
      </c>
      <c r="O262" s="240"/>
    </row>
    <row r="263" spans="1:15" ht="33.75">
      <c r="A263" s="249"/>
      <c r="B263" s="252"/>
      <c r="C263" s="398" t="s">
        <v>303</v>
      </c>
      <c r="D263" s="399"/>
      <c r="E263" s="253">
        <v>0</v>
      </c>
      <c r="F263" s="348"/>
      <c r="G263" s="255"/>
      <c r="H263" s="256"/>
      <c r="I263" s="250"/>
      <c r="J263" s="257"/>
      <c r="K263" s="250"/>
      <c r="M263" s="251" t="s">
        <v>303</v>
      </c>
      <c r="O263" s="240"/>
    </row>
    <row r="264" spans="1:15" ht="22.5">
      <c r="A264" s="249"/>
      <c r="B264" s="252"/>
      <c r="C264" s="398" t="s">
        <v>304</v>
      </c>
      <c r="D264" s="399"/>
      <c r="E264" s="253">
        <v>0</v>
      </c>
      <c r="F264" s="348"/>
      <c r="G264" s="255"/>
      <c r="H264" s="256"/>
      <c r="I264" s="250"/>
      <c r="J264" s="257"/>
      <c r="K264" s="250"/>
      <c r="M264" s="251" t="s">
        <v>304</v>
      </c>
      <c r="O264" s="240"/>
    </row>
    <row r="265" spans="1:15" ht="12.75">
      <c r="A265" s="249"/>
      <c r="B265" s="252"/>
      <c r="C265" s="398" t="s">
        <v>305</v>
      </c>
      <c r="D265" s="399"/>
      <c r="E265" s="253">
        <v>2.178</v>
      </c>
      <c r="F265" s="348"/>
      <c r="G265" s="255"/>
      <c r="H265" s="256"/>
      <c r="I265" s="250"/>
      <c r="J265" s="257"/>
      <c r="K265" s="250"/>
      <c r="M265" s="251" t="s">
        <v>305</v>
      </c>
      <c r="O265" s="240"/>
    </row>
    <row r="266" spans="1:80" ht="12.75">
      <c r="A266" s="241">
        <v>40</v>
      </c>
      <c r="B266" s="242" t="s">
        <v>306</v>
      </c>
      <c r="C266" s="243" t="s">
        <v>307</v>
      </c>
      <c r="D266" s="244" t="s">
        <v>112</v>
      </c>
      <c r="E266" s="245">
        <v>71.7</v>
      </c>
      <c r="F266" s="341"/>
      <c r="G266" s="246">
        <f>E266*F266</f>
        <v>0</v>
      </c>
      <c r="H266" s="247">
        <v>0.00878</v>
      </c>
      <c r="I266" s="248">
        <f>E266*H266</f>
        <v>0.629526</v>
      </c>
      <c r="J266" s="247">
        <v>0</v>
      </c>
      <c r="K266" s="248">
        <f>E266*J266</f>
        <v>0</v>
      </c>
      <c r="O266" s="240">
        <v>2</v>
      </c>
      <c r="AA266" s="213">
        <v>1</v>
      </c>
      <c r="AB266" s="213">
        <v>1</v>
      </c>
      <c r="AC266" s="213">
        <v>1</v>
      </c>
      <c r="AZ266" s="213">
        <v>1</v>
      </c>
      <c r="BA266" s="213">
        <f>IF(AZ266=1,G266,0)</f>
        <v>0</v>
      </c>
      <c r="BB266" s="213">
        <f>IF(AZ266=2,G266,0)</f>
        <v>0</v>
      </c>
      <c r="BC266" s="213">
        <f>IF(AZ266=3,G266,0)</f>
        <v>0</v>
      </c>
      <c r="BD266" s="213">
        <f>IF(AZ266=4,G266,0)</f>
        <v>0</v>
      </c>
      <c r="BE266" s="213">
        <f>IF(AZ266=5,G266,0)</f>
        <v>0</v>
      </c>
      <c r="CA266" s="240">
        <v>1</v>
      </c>
      <c r="CB266" s="240">
        <v>1</v>
      </c>
    </row>
    <row r="267" spans="1:15" ht="22.5">
      <c r="A267" s="249"/>
      <c r="B267" s="252"/>
      <c r="C267" s="398" t="s">
        <v>285</v>
      </c>
      <c r="D267" s="399"/>
      <c r="E267" s="253">
        <v>0</v>
      </c>
      <c r="F267" s="348"/>
      <c r="G267" s="255"/>
      <c r="H267" s="256"/>
      <c r="I267" s="250"/>
      <c r="J267" s="257"/>
      <c r="K267" s="250"/>
      <c r="M267" s="251" t="s">
        <v>285</v>
      </c>
      <c r="O267" s="240"/>
    </row>
    <row r="268" spans="1:15" ht="12.75">
      <c r="A268" s="249"/>
      <c r="B268" s="252"/>
      <c r="C268" s="398" t="s">
        <v>286</v>
      </c>
      <c r="D268" s="399"/>
      <c r="E268" s="253">
        <v>0</v>
      </c>
      <c r="F268" s="348"/>
      <c r="G268" s="255"/>
      <c r="H268" s="256"/>
      <c r="I268" s="250"/>
      <c r="J268" s="257"/>
      <c r="K268" s="250"/>
      <c r="M268" s="251" t="s">
        <v>286</v>
      </c>
      <c r="O268" s="240"/>
    </row>
    <row r="269" spans="1:15" ht="12.75">
      <c r="A269" s="249"/>
      <c r="B269" s="252"/>
      <c r="C269" s="398" t="s">
        <v>287</v>
      </c>
      <c r="D269" s="399"/>
      <c r="E269" s="253">
        <v>0</v>
      </c>
      <c r="F269" s="348"/>
      <c r="G269" s="255"/>
      <c r="H269" s="256"/>
      <c r="I269" s="250"/>
      <c r="J269" s="257"/>
      <c r="K269" s="250"/>
      <c r="M269" s="251" t="s">
        <v>287</v>
      </c>
      <c r="O269" s="240"/>
    </row>
    <row r="270" spans="1:15" ht="12.75">
      <c r="A270" s="249"/>
      <c r="B270" s="252"/>
      <c r="C270" s="398" t="s">
        <v>308</v>
      </c>
      <c r="D270" s="399"/>
      <c r="E270" s="253">
        <v>0</v>
      </c>
      <c r="F270" s="348"/>
      <c r="G270" s="255"/>
      <c r="H270" s="256"/>
      <c r="I270" s="250"/>
      <c r="J270" s="257"/>
      <c r="K270" s="250"/>
      <c r="M270" s="251" t="s">
        <v>308</v>
      </c>
      <c r="O270" s="240"/>
    </row>
    <row r="271" spans="1:15" ht="22.5">
      <c r="A271" s="249"/>
      <c r="B271" s="252"/>
      <c r="C271" s="398" t="s">
        <v>309</v>
      </c>
      <c r="D271" s="399"/>
      <c r="E271" s="253">
        <v>0</v>
      </c>
      <c r="F271" s="348"/>
      <c r="G271" s="255"/>
      <c r="H271" s="256"/>
      <c r="I271" s="250"/>
      <c r="J271" s="257"/>
      <c r="K271" s="250"/>
      <c r="M271" s="251" t="s">
        <v>309</v>
      </c>
      <c r="O271" s="240"/>
    </row>
    <row r="272" spans="1:15" ht="12.75">
      <c r="A272" s="249"/>
      <c r="B272" s="252"/>
      <c r="C272" s="398" t="s">
        <v>281</v>
      </c>
      <c r="D272" s="399"/>
      <c r="E272" s="253">
        <v>0</v>
      </c>
      <c r="F272" s="348"/>
      <c r="G272" s="255"/>
      <c r="H272" s="256"/>
      <c r="I272" s="250"/>
      <c r="J272" s="257"/>
      <c r="K272" s="250"/>
      <c r="M272" s="251" t="s">
        <v>281</v>
      </c>
      <c r="O272" s="240"/>
    </row>
    <row r="273" spans="1:15" ht="12.75">
      <c r="A273" s="249"/>
      <c r="B273" s="252"/>
      <c r="C273" s="398" t="s">
        <v>310</v>
      </c>
      <c r="D273" s="399"/>
      <c r="E273" s="253">
        <v>20.8</v>
      </c>
      <c r="F273" s="348"/>
      <c r="G273" s="255"/>
      <c r="H273" s="256"/>
      <c r="I273" s="250"/>
      <c r="J273" s="257"/>
      <c r="K273" s="250"/>
      <c r="M273" s="251" t="s">
        <v>310</v>
      </c>
      <c r="O273" s="240"/>
    </row>
    <row r="274" spans="1:15" ht="12.75">
      <c r="A274" s="249"/>
      <c r="B274" s="252"/>
      <c r="C274" s="398" t="s">
        <v>311</v>
      </c>
      <c r="D274" s="399"/>
      <c r="E274" s="253">
        <v>37.5</v>
      </c>
      <c r="F274" s="348"/>
      <c r="G274" s="255"/>
      <c r="H274" s="256"/>
      <c r="I274" s="250"/>
      <c r="J274" s="257"/>
      <c r="K274" s="250"/>
      <c r="M274" s="251" t="s">
        <v>311</v>
      </c>
      <c r="O274" s="240"/>
    </row>
    <row r="275" spans="1:15" ht="12.75">
      <c r="A275" s="249"/>
      <c r="B275" s="252"/>
      <c r="C275" s="398" t="s">
        <v>312</v>
      </c>
      <c r="D275" s="399"/>
      <c r="E275" s="253">
        <v>3.4</v>
      </c>
      <c r="F275" s="348"/>
      <c r="G275" s="255"/>
      <c r="H275" s="256"/>
      <c r="I275" s="250"/>
      <c r="J275" s="257"/>
      <c r="K275" s="250"/>
      <c r="M275" s="251" t="s">
        <v>312</v>
      </c>
      <c r="O275" s="240"/>
    </row>
    <row r="276" spans="1:15" ht="12.75">
      <c r="A276" s="249"/>
      <c r="B276" s="252"/>
      <c r="C276" s="398" t="s">
        <v>313</v>
      </c>
      <c r="D276" s="399"/>
      <c r="E276" s="253">
        <v>10</v>
      </c>
      <c r="F276" s="348"/>
      <c r="G276" s="255"/>
      <c r="H276" s="256"/>
      <c r="I276" s="250"/>
      <c r="J276" s="257"/>
      <c r="K276" s="250"/>
      <c r="M276" s="251" t="s">
        <v>313</v>
      </c>
      <c r="O276" s="240"/>
    </row>
    <row r="277" spans="1:80" ht="22.5">
      <c r="A277" s="241">
        <v>41</v>
      </c>
      <c r="B277" s="242" t="s">
        <v>314</v>
      </c>
      <c r="C277" s="243" t="s">
        <v>315</v>
      </c>
      <c r="D277" s="244" t="s">
        <v>112</v>
      </c>
      <c r="E277" s="245">
        <v>51.1</v>
      </c>
      <c r="F277" s="341"/>
      <c r="G277" s="246">
        <f>E277*F277</f>
        <v>0</v>
      </c>
      <c r="H277" s="247">
        <v>0.01785</v>
      </c>
      <c r="I277" s="248">
        <f>E277*H277</f>
        <v>0.9121350000000001</v>
      </c>
      <c r="J277" s="247">
        <v>0</v>
      </c>
      <c r="K277" s="248">
        <f>E277*J277</f>
        <v>0</v>
      </c>
      <c r="O277" s="240">
        <v>2</v>
      </c>
      <c r="AA277" s="213">
        <v>1</v>
      </c>
      <c r="AB277" s="213">
        <v>1</v>
      </c>
      <c r="AC277" s="213">
        <v>1</v>
      </c>
      <c r="AZ277" s="213">
        <v>1</v>
      </c>
      <c r="BA277" s="213">
        <f>IF(AZ277=1,G277,0)</f>
        <v>0</v>
      </c>
      <c r="BB277" s="213">
        <f>IF(AZ277=2,G277,0)</f>
        <v>0</v>
      </c>
      <c r="BC277" s="213">
        <f>IF(AZ277=3,G277,0)</f>
        <v>0</v>
      </c>
      <c r="BD277" s="213">
        <f>IF(AZ277=4,G277,0)</f>
        <v>0</v>
      </c>
      <c r="BE277" s="213">
        <f>IF(AZ277=5,G277,0)</f>
        <v>0</v>
      </c>
      <c r="CA277" s="240">
        <v>1</v>
      </c>
      <c r="CB277" s="240">
        <v>1</v>
      </c>
    </row>
    <row r="278" spans="1:15" ht="22.5">
      <c r="A278" s="249"/>
      <c r="B278" s="252"/>
      <c r="C278" s="398" t="s">
        <v>285</v>
      </c>
      <c r="D278" s="399"/>
      <c r="E278" s="253">
        <v>0</v>
      </c>
      <c r="F278" s="348"/>
      <c r="G278" s="255"/>
      <c r="H278" s="256"/>
      <c r="I278" s="250"/>
      <c r="J278" s="257"/>
      <c r="K278" s="250"/>
      <c r="M278" s="251" t="s">
        <v>285</v>
      </c>
      <c r="O278" s="240"/>
    </row>
    <row r="279" spans="1:15" ht="12.75">
      <c r="A279" s="249"/>
      <c r="B279" s="252"/>
      <c r="C279" s="398" t="s">
        <v>286</v>
      </c>
      <c r="D279" s="399"/>
      <c r="E279" s="253">
        <v>0</v>
      </c>
      <c r="F279" s="348"/>
      <c r="G279" s="255"/>
      <c r="H279" s="256"/>
      <c r="I279" s="250"/>
      <c r="J279" s="257"/>
      <c r="K279" s="250"/>
      <c r="M279" s="251" t="s">
        <v>286</v>
      </c>
      <c r="O279" s="240"/>
    </row>
    <row r="280" spans="1:15" ht="12.75">
      <c r="A280" s="249"/>
      <c r="B280" s="252"/>
      <c r="C280" s="398" t="s">
        <v>287</v>
      </c>
      <c r="D280" s="399"/>
      <c r="E280" s="253">
        <v>0</v>
      </c>
      <c r="F280" s="348"/>
      <c r="G280" s="255"/>
      <c r="H280" s="256"/>
      <c r="I280" s="250"/>
      <c r="J280" s="257"/>
      <c r="K280" s="250"/>
      <c r="M280" s="251" t="s">
        <v>287</v>
      </c>
      <c r="O280" s="240"/>
    </row>
    <row r="281" spans="1:15" ht="12.75">
      <c r="A281" s="249"/>
      <c r="B281" s="252"/>
      <c r="C281" s="398" t="s">
        <v>308</v>
      </c>
      <c r="D281" s="399"/>
      <c r="E281" s="253">
        <v>0</v>
      </c>
      <c r="F281" s="348"/>
      <c r="G281" s="255"/>
      <c r="H281" s="256"/>
      <c r="I281" s="250"/>
      <c r="J281" s="257"/>
      <c r="K281" s="250"/>
      <c r="M281" s="251" t="s">
        <v>308</v>
      </c>
      <c r="O281" s="240"/>
    </row>
    <row r="282" spans="1:15" ht="22.5">
      <c r="A282" s="249"/>
      <c r="B282" s="252"/>
      <c r="C282" s="398" t="s">
        <v>316</v>
      </c>
      <c r="D282" s="399"/>
      <c r="E282" s="253">
        <v>0</v>
      </c>
      <c r="F282" s="348"/>
      <c r="G282" s="255"/>
      <c r="H282" s="256"/>
      <c r="I282" s="250"/>
      <c r="J282" s="257"/>
      <c r="K282" s="250"/>
      <c r="M282" s="251" t="s">
        <v>316</v>
      </c>
      <c r="O282" s="240"/>
    </row>
    <row r="283" spans="1:15" ht="12.75">
      <c r="A283" s="249"/>
      <c r="B283" s="252"/>
      <c r="C283" s="398" t="s">
        <v>290</v>
      </c>
      <c r="D283" s="399"/>
      <c r="E283" s="253">
        <v>0</v>
      </c>
      <c r="F283" s="348"/>
      <c r="G283" s="255"/>
      <c r="H283" s="256"/>
      <c r="I283" s="250"/>
      <c r="J283" s="257"/>
      <c r="K283" s="250"/>
      <c r="M283" s="251" t="s">
        <v>290</v>
      </c>
      <c r="O283" s="240"/>
    </row>
    <row r="284" spans="1:15" ht="12.75">
      <c r="A284" s="249"/>
      <c r="B284" s="252"/>
      <c r="C284" s="398" t="s">
        <v>291</v>
      </c>
      <c r="D284" s="399"/>
      <c r="E284" s="253">
        <v>0</v>
      </c>
      <c r="F284" s="348"/>
      <c r="G284" s="255"/>
      <c r="H284" s="256"/>
      <c r="I284" s="250"/>
      <c r="J284" s="257"/>
      <c r="K284" s="250"/>
      <c r="M284" s="251" t="s">
        <v>291</v>
      </c>
      <c r="O284" s="240"/>
    </row>
    <row r="285" spans="1:15" ht="12.75">
      <c r="A285" s="249"/>
      <c r="B285" s="252"/>
      <c r="C285" s="398" t="s">
        <v>317</v>
      </c>
      <c r="D285" s="399"/>
      <c r="E285" s="253">
        <v>0</v>
      </c>
      <c r="F285" s="348"/>
      <c r="G285" s="255"/>
      <c r="H285" s="256"/>
      <c r="I285" s="250"/>
      <c r="J285" s="257"/>
      <c r="K285" s="250"/>
      <c r="M285" s="251" t="s">
        <v>317</v>
      </c>
      <c r="O285" s="240"/>
    </row>
    <row r="286" spans="1:15" ht="12.75">
      <c r="A286" s="249"/>
      <c r="B286" s="252"/>
      <c r="C286" s="398" t="s">
        <v>281</v>
      </c>
      <c r="D286" s="399"/>
      <c r="E286" s="253">
        <v>0</v>
      </c>
      <c r="F286" s="348"/>
      <c r="G286" s="255"/>
      <c r="H286" s="256"/>
      <c r="I286" s="250"/>
      <c r="J286" s="257"/>
      <c r="K286" s="250"/>
      <c r="M286" s="251" t="s">
        <v>281</v>
      </c>
      <c r="O286" s="240"/>
    </row>
    <row r="287" spans="1:15" ht="12.75">
      <c r="A287" s="249"/>
      <c r="B287" s="252"/>
      <c r="C287" s="398" t="s">
        <v>318</v>
      </c>
      <c r="D287" s="399"/>
      <c r="E287" s="253">
        <v>9.1</v>
      </c>
      <c r="F287" s="348"/>
      <c r="G287" s="255"/>
      <c r="H287" s="256"/>
      <c r="I287" s="250"/>
      <c r="J287" s="257"/>
      <c r="K287" s="250"/>
      <c r="M287" s="251" t="s">
        <v>318</v>
      </c>
      <c r="O287" s="240"/>
    </row>
    <row r="288" spans="1:15" ht="12.75">
      <c r="A288" s="249"/>
      <c r="B288" s="252"/>
      <c r="C288" s="398" t="s">
        <v>319</v>
      </c>
      <c r="D288" s="399"/>
      <c r="E288" s="253">
        <v>14.8</v>
      </c>
      <c r="F288" s="348"/>
      <c r="G288" s="255"/>
      <c r="H288" s="256"/>
      <c r="I288" s="250"/>
      <c r="J288" s="257"/>
      <c r="K288" s="250"/>
      <c r="M288" s="251" t="s">
        <v>319</v>
      </c>
      <c r="O288" s="240"/>
    </row>
    <row r="289" spans="1:15" ht="12.75">
      <c r="A289" s="249"/>
      <c r="B289" s="252"/>
      <c r="C289" s="398" t="s">
        <v>320</v>
      </c>
      <c r="D289" s="399"/>
      <c r="E289" s="253">
        <v>25.2</v>
      </c>
      <c r="F289" s="348"/>
      <c r="G289" s="255"/>
      <c r="H289" s="256"/>
      <c r="I289" s="250"/>
      <c r="J289" s="257"/>
      <c r="K289" s="250"/>
      <c r="M289" s="251" t="s">
        <v>320</v>
      </c>
      <c r="O289" s="240"/>
    </row>
    <row r="290" spans="1:15" ht="12.75">
      <c r="A290" s="249"/>
      <c r="B290" s="252"/>
      <c r="C290" s="398" t="s">
        <v>321</v>
      </c>
      <c r="D290" s="399"/>
      <c r="E290" s="253">
        <v>2</v>
      </c>
      <c r="F290" s="348"/>
      <c r="G290" s="255"/>
      <c r="H290" s="256"/>
      <c r="I290" s="250"/>
      <c r="J290" s="257"/>
      <c r="K290" s="250"/>
      <c r="M290" s="251" t="s">
        <v>321</v>
      </c>
      <c r="O290" s="240"/>
    </row>
    <row r="291" spans="1:80" ht="12.75">
      <c r="A291" s="241">
        <v>42</v>
      </c>
      <c r="B291" s="242" t="s">
        <v>322</v>
      </c>
      <c r="C291" s="243" t="s">
        <v>323</v>
      </c>
      <c r="D291" s="244" t="s">
        <v>112</v>
      </c>
      <c r="E291" s="245">
        <v>11.8605</v>
      </c>
      <c r="F291" s="341"/>
      <c r="G291" s="246">
        <f>E291*F291</f>
        <v>0</v>
      </c>
      <c r="H291" s="247">
        <v>0.0093</v>
      </c>
      <c r="I291" s="248">
        <f>E291*H291</f>
        <v>0.11030264999999999</v>
      </c>
      <c r="J291" s="247">
        <v>0</v>
      </c>
      <c r="K291" s="248">
        <f>E291*J291</f>
        <v>0</v>
      </c>
      <c r="O291" s="240">
        <v>2</v>
      </c>
      <c r="AA291" s="213">
        <v>1</v>
      </c>
      <c r="AB291" s="213">
        <v>0</v>
      </c>
      <c r="AC291" s="213">
        <v>0</v>
      </c>
      <c r="AZ291" s="213">
        <v>1</v>
      </c>
      <c r="BA291" s="213">
        <f>IF(AZ291=1,G291,0)</f>
        <v>0</v>
      </c>
      <c r="BB291" s="213">
        <f>IF(AZ291=2,G291,0)</f>
        <v>0</v>
      </c>
      <c r="BC291" s="213">
        <f>IF(AZ291=3,G291,0)</f>
        <v>0</v>
      </c>
      <c r="BD291" s="213">
        <f>IF(AZ291=4,G291,0)</f>
        <v>0</v>
      </c>
      <c r="BE291" s="213">
        <f>IF(AZ291=5,G291,0)</f>
        <v>0</v>
      </c>
      <c r="CA291" s="240">
        <v>1</v>
      </c>
      <c r="CB291" s="240">
        <v>0</v>
      </c>
    </row>
    <row r="292" spans="1:15" ht="12.75">
      <c r="A292" s="249"/>
      <c r="B292" s="252"/>
      <c r="C292" s="398" t="s">
        <v>324</v>
      </c>
      <c r="D292" s="399"/>
      <c r="E292" s="253">
        <v>25.5</v>
      </c>
      <c r="F292" s="348"/>
      <c r="G292" s="255"/>
      <c r="H292" s="256"/>
      <c r="I292" s="250"/>
      <c r="J292" s="257"/>
      <c r="K292" s="250"/>
      <c r="M292" s="251" t="s">
        <v>324</v>
      </c>
      <c r="O292" s="240"/>
    </row>
    <row r="293" spans="1:15" ht="12.75">
      <c r="A293" s="249"/>
      <c r="B293" s="252"/>
      <c r="C293" s="398" t="s">
        <v>325</v>
      </c>
      <c r="D293" s="399"/>
      <c r="E293" s="253">
        <v>33</v>
      </c>
      <c r="F293" s="348"/>
      <c r="G293" s="255"/>
      <c r="H293" s="256"/>
      <c r="I293" s="250"/>
      <c r="J293" s="257"/>
      <c r="K293" s="250"/>
      <c r="M293" s="251" t="s">
        <v>325</v>
      </c>
      <c r="O293" s="240"/>
    </row>
    <row r="294" spans="1:15" ht="12.75">
      <c r="A294" s="249"/>
      <c r="B294" s="252"/>
      <c r="C294" s="398" t="s">
        <v>326</v>
      </c>
      <c r="D294" s="399"/>
      <c r="E294" s="253">
        <v>1.2</v>
      </c>
      <c r="F294" s="348"/>
      <c r="G294" s="255"/>
      <c r="H294" s="256"/>
      <c r="I294" s="250"/>
      <c r="J294" s="257"/>
      <c r="K294" s="250"/>
      <c r="M294" s="251" t="s">
        <v>326</v>
      </c>
      <c r="O294" s="240"/>
    </row>
    <row r="295" spans="1:15" ht="12.75">
      <c r="A295" s="249"/>
      <c r="B295" s="252"/>
      <c r="C295" s="398" t="s">
        <v>327</v>
      </c>
      <c r="D295" s="399"/>
      <c r="E295" s="253">
        <v>1.13</v>
      </c>
      <c r="F295" s="348"/>
      <c r="G295" s="255"/>
      <c r="H295" s="256"/>
      <c r="I295" s="250"/>
      <c r="J295" s="257"/>
      <c r="K295" s="250"/>
      <c r="M295" s="251" t="s">
        <v>327</v>
      </c>
      <c r="O295" s="240"/>
    </row>
    <row r="296" spans="1:15" ht="12.75">
      <c r="A296" s="249"/>
      <c r="B296" s="252"/>
      <c r="C296" s="398" t="s">
        <v>328</v>
      </c>
      <c r="D296" s="399"/>
      <c r="E296" s="253">
        <v>18.24</v>
      </c>
      <c r="F296" s="348"/>
      <c r="G296" s="255"/>
      <c r="H296" s="256"/>
      <c r="I296" s="250"/>
      <c r="J296" s="257"/>
      <c r="K296" s="250"/>
      <c r="M296" s="251" t="s">
        <v>328</v>
      </c>
      <c r="O296" s="240"/>
    </row>
    <row r="297" spans="1:15" ht="12.75">
      <c r="A297" s="249"/>
      <c r="B297" s="252"/>
      <c r="C297" s="400" t="s">
        <v>131</v>
      </c>
      <c r="D297" s="399"/>
      <c r="E297" s="278">
        <v>79.07000000000001</v>
      </c>
      <c r="F297" s="348"/>
      <c r="G297" s="255"/>
      <c r="H297" s="256"/>
      <c r="I297" s="250"/>
      <c r="J297" s="257"/>
      <c r="K297" s="250"/>
      <c r="M297" s="251" t="s">
        <v>131</v>
      </c>
      <c r="O297" s="240"/>
    </row>
    <row r="298" spans="1:15" ht="12.75">
      <c r="A298" s="249"/>
      <c r="B298" s="252"/>
      <c r="C298" s="398" t="s">
        <v>329</v>
      </c>
      <c r="D298" s="399"/>
      <c r="E298" s="253">
        <v>-67.2095</v>
      </c>
      <c r="F298" s="348"/>
      <c r="G298" s="255"/>
      <c r="H298" s="256"/>
      <c r="I298" s="250"/>
      <c r="J298" s="257"/>
      <c r="K298" s="250"/>
      <c r="M298" s="251" t="s">
        <v>329</v>
      </c>
      <c r="O298" s="240"/>
    </row>
    <row r="299" spans="1:80" ht="22.5">
      <c r="A299" s="241">
        <v>43</v>
      </c>
      <c r="B299" s="242" t="s">
        <v>330</v>
      </c>
      <c r="C299" s="243" t="s">
        <v>331</v>
      </c>
      <c r="D299" s="244" t="s">
        <v>112</v>
      </c>
      <c r="E299" s="245">
        <v>4.6</v>
      </c>
      <c r="F299" s="341"/>
      <c r="G299" s="246">
        <f>E299*F299</f>
        <v>0</v>
      </c>
      <c r="H299" s="247">
        <v>0.0261</v>
      </c>
      <c r="I299" s="248">
        <f>E299*H299</f>
        <v>0.12006</v>
      </c>
      <c r="J299" s="247">
        <v>0</v>
      </c>
      <c r="K299" s="248">
        <f>E299*J299</f>
        <v>0</v>
      </c>
      <c r="O299" s="240">
        <v>2</v>
      </c>
      <c r="AA299" s="213">
        <v>1</v>
      </c>
      <c r="AB299" s="213">
        <v>0</v>
      </c>
      <c r="AC299" s="213">
        <v>0</v>
      </c>
      <c r="AZ299" s="213">
        <v>1</v>
      </c>
      <c r="BA299" s="213">
        <f>IF(AZ299=1,G299,0)</f>
        <v>0</v>
      </c>
      <c r="BB299" s="213">
        <f>IF(AZ299=2,G299,0)</f>
        <v>0</v>
      </c>
      <c r="BC299" s="213">
        <f>IF(AZ299=3,G299,0)</f>
        <v>0</v>
      </c>
      <c r="BD299" s="213">
        <f>IF(AZ299=4,G299,0)</f>
        <v>0</v>
      </c>
      <c r="BE299" s="213">
        <f>IF(AZ299=5,G299,0)</f>
        <v>0</v>
      </c>
      <c r="CA299" s="240">
        <v>1</v>
      </c>
      <c r="CB299" s="240">
        <v>0</v>
      </c>
    </row>
    <row r="300" spans="1:15" ht="22.5">
      <c r="A300" s="249"/>
      <c r="B300" s="252"/>
      <c r="C300" s="398" t="s">
        <v>285</v>
      </c>
      <c r="D300" s="399"/>
      <c r="E300" s="253">
        <v>0</v>
      </c>
      <c r="F300" s="348"/>
      <c r="G300" s="255"/>
      <c r="H300" s="256"/>
      <c r="I300" s="250"/>
      <c r="J300" s="257"/>
      <c r="K300" s="250"/>
      <c r="M300" s="251" t="s">
        <v>285</v>
      </c>
      <c r="O300" s="240"/>
    </row>
    <row r="301" spans="1:15" ht="12.75">
      <c r="A301" s="249"/>
      <c r="B301" s="252"/>
      <c r="C301" s="398" t="s">
        <v>286</v>
      </c>
      <c r="D301" s="399"/>
      <c r="E301" s="253">
        <v>0</v>
      </c>
      <c r="F301" s="348"/>
      <c r="G301" s="255"/>
      <c r="H301" s="256"/>
      <c r="I301" s="250"/>
      <c r="J301" s="257"/>
      <c r="K301" s="250"/>
      <c r="M301" s="251" t="s">
        <v>286</v>
      </c>
      <c r="O301" s="240"/>
    </row>
    <row r="302" spans="1:15" ht="12.75">
      <c r="A302" s="249"/>
      <c r="B302" s="252"/>
      <c r="C302" s="398" t="s">
        <v>287</v>
      </c>
      <c r="D302" s="399"/>
      <c r="E302" s="253">
        <v>0</v>
      </c>
      <c r="F302" s="348"/>
      <c r="G302" s="255"/>
      <c r="H302" s="256"/>
      <c r="I302" s="250"/>
      <c r="J302" s="257"/>
      <c r="K302" s="250"/>
      <c r="M302" s="251" t="s">
        <v>287</v>
      </c>
      <c r="O302" s="240"/>
    </row>
    <row r="303" spans="1:15" ht="12.75">
      <c r="A303" s="249"/>
      <c r="B303" s="252"/>
      <c r="C303" s="398" t="s">
        <v>288</v>
      </c>
      <c r="D303" s="399"/>
      <c r="E303" s="253">
        <v>0</v>
      </c>
      <c r="F303" s="348"/>
      <c r="G303" s="255"/>
      <c r="H303" s="256"/>
      <c r="I303" s="250"/>
      <c r="J303" s="257"/>
      <c r="K303" s="250"/>
      <c r="M303" s="251" t="s">
        <v>288</v>
      </c>
      <c r="O303" s="240"/>
    </row>
    <row r="304" spans="1:15" ht="22.5">
      <c r="A304" s="249"/>
      <c r="B304" s="252"/>
      <c r="C304" s="398" t="s">
        <v>332</v>
      </c>
      <c r="D304" s="399"/>
      <c r="E304" s="253">
        <v>0</v>
      </c>
      <c r="F304" s="348"/>
      <c r="G304" s="255"/>
      <c r="H304" s="256"/>
      <c r="I304" s="250"/>
      <c r="J304" s="257"/>
      <c r="K304" s="250"/>
      <c r="M304" s="251" t="s">
        <v>332</v>
      </c>
      <c r="O304" s="240"/>
    </row>
    <row r="305" spans="1:15" ht="12.75">
      <c r="A305" s="249"/>
      <c r="B305" s="252"/>
      <c r="C305" s="398" t="s">
        <v>290</v>
      </c>
      <c r="D305" s="399"/>
      <c r="E305" s="253">
        <v>0</v>
      </c>
      <c r="F305" s="348"/>
      <c r="G305" s="255"/>
      <c r="H305" s="256"/>
      <c r="I305" s="250"/>
      <c r="J305" s="257"/>
      <c r="K305" s="250"/>
      <c r="M305" s="251" t="s">
        <v>290</v>
      </c>
      <c r="O305" s="240"/>
    </row>
    <row r="306" spans="1:15" ht="12.75">
      <c r="A306" s="249"/>
      <c r="B306" s="252"/>
      <c r="C306" s="398" t="s">
        <v>291</v>
      </c>
      <c r="D306" s="399"/>
      <c r="E306" s="253">
        <v>0</v>
      </c>
      <c r="F306" s="348"/>
      <c r="G306" s="255"/>
      <c r="H306" s="256"/>
      <c r="I306" s="250"/>
      <c r="J306" s="257"/>
      <c r="K306" s="250"/>
      <c r="M306" s="251" t="s">
        <v>291</v>
      </c>
      <c r="O306" s="240"/>
    </row>
    <row r="307" spans="1:15" ht="12.75">
      <c r="A307" s="249"/>
      <c r="B307" s="252"/>
      <c r="C307" s="398" t="s">
        <v>292</v>
      </c>
      <c r="D307" s="399"/>
      <c r="E307" s="253">
        <v>0</v>
      </c>
      <c r="F307" s="348"/>
      <c r="G307" s="255"/>
      <c r="H307" s="256"/>
      <c r="I307" s="250"/>
      <c r="J307" s="257"/>
      <c r="K307" s="250"/>
      <c r="M307" s="251" t="s">
        <v>292</v>
      </c>
      <c r="O307" s="240"/>
    </row>
    <row r="308" spans="1:15" ht="12.75">
      <c r="A308" s="249"/>
      <c r="B308" s="252"/>
      <c r="C308" s="398" t="s">
        <v>281</v>
      </c>
      <c r="D308" s="399"/>
      <c r="E308" s="253">
        <v>0</v>
      </c>
      <c r="F308" s="348"/>
      <c r="G308" s="255"/>
      <c r="H308" s="256"/>
      <c r="I308" s="250"/>
      <c r="J308" s="257"/>
      <c r="K308" s="250"/>
      <c r="M308" s="251" t="s">
        <v>281</v>
      </c>
      <c r="O308" s="240"/>
    </row>
    <row r="309" spans="1:15" ht="12.75">
      <c r="A309" s="249"/>
      <c r="B309" s="252"/>
      <c r="C309" s="398" t="s">
        <v>333</v>
      </c>
      <c r="D309" s="399"/>
      <c r="E309" s="253">
        <v>4.6</v>
      </c>
      <c r="F309" s="348"/>
      <c r="G309" s="255"/>
      <c r="H309" s="256"/>
      <c r="I309" s="250"/>
      <c r="J309" s="257"/>
      <c r="K309" s="250"/>
      <c r="M309" s="251" t="s">
        <v>333</v>
      </c>
      <c r="O309" s="240"/>
    </row>
    <row r="310" spans="1:80" ht="12.75">
      <c r="A310" s="241">
        <v>44</v>
      </c>
      <c r="B310" s="242" t="s">
        <v>334</v>
      </c>
      <c r="C310" s="243" t="s">
        <v>335</v>
      </c>
      <c r="D310" s="244" t="s">
        <v>112</v>
      </c>
      <c r="E310" s="245">
        <v>4.6</v>
      </c>
      <c r="F310" s="341"/>
      <c r="G310" s="246">
        <f>E310*F310</f>
        <v>0</v>
      </c>
      <c r="H310" s="247">
        <v>0</v>
      </c>
      <c r="I310" s="248">
        <f>E310*H310</f>
        <v>0</v>
      </c>
      <c r="J310" s="247">
        <v>0</v>
      </c>
      <c r="K310" s="248">
        <f>E310*J310</f>
        <v>0</v>
      </c>
      <c r="O310" s="240">
        <v>2</v>
      </c>
      <c r="AA310" s="213">
        <v>1</v>
      </c>
      <c r="AB310" s="213">
        <v>1</v>
      </c>
      <c r="AC310" s="213">
        <v>1</v>
      </c>
      <c r="AZ310" s="213">
        <v>1</v>
      </c>
      <c r="BA310" s="213">
        <f>IF(AZ310=1,G310,0)</f>
        <v>0</v>
      </c>
      <c r="BB310" s="213">
        <f>IF(AZ310=2,G310,0)</f>
        <v>0</v>
      </c>
      <c r="BC310" s="213">
        <f>IF(AZ310=3,G310,0)</f>
        <v>0</v>
      </c>
      <c r="BD310" s="213">
        <f>IF(AZ310=4,G310,0)</f>
        <v>0</v>
      </c>
      <c r="BE310" s="213">
        <f>IF(AZ310=5,G310,0)</f>
        <v>0</v>
      </c>
      <c r="CA310" s="240">
        <v>1</v>
      </c>
      <c r="CB310" s="240">
        <v>1</v>
      </c>
    </row>
    <row r="311" spans="1:15" ht="12.75">
      <c r="A311" s="249"/>
      <c r="B311" s="252"/>
      <c r="C311" s="398" t="s">
        <v>281</v>
      </c>
      <c r="D311" s="399"/>
      <c r="E311" s="253">
        <v>0</v>
      </c>
      <c r="F311" s="348"/>
      <c r="G311" s="255"/>
      <c r="H311" s="256"/>
      <c r="I311" s="250"/>
      <c r="J311" s="257"/>
      <c r="K311" s="250"/>
      <c r="M311" s="251" t="s">
        <v>281</v>
      </c>
      <c r="O311" s="240"/>
    </row>
    <row r="312" spans="1:15" ht="12.75">
      <c r="A312" s="249"/>
      <c r="B312" s="252"/>
      <c r="C312" s="398" t="s">
        <v>333</v>
      </c>
      <c r="D312" s="399"/>
      <c r="E312" s="253">
        <v>4.6</v>
      </c>
      <c r="F312" s="348"/>
      <c r="G312" s="255"/>
      <c r="H312" s="256"/>
      <c r="I312" s="250"/>
      <c r="J312" s="257"/>
      <c r="K312" s="250"/>
      <c r="M312" s="251" t="s">
        <v>333</v>
      </c>
      <c r="O312" s="240"/>
    </row>
    <row r="313" spans="1:80" ht="12.75">
      <c r="A313" s="241">
        <v>45</v>
      </c>
      <c r="B313" s="242" t="s">
        <v>336</v>
      </c>
      <c r="C313" s="243" t="s">
        <v>337</v>
      </c>
      <c r="D313" s="244" t="s">
        <v>112</v>
      </c>
      <c r="E313" s="245">
        <v>807.678</v>
      </c>
      <c r="F313" s="341"/>
      <c r="G313" s="246">
        <f>E313*F313</f>
        <v>0</v>
      </c>
      <c r="H313" s="247">
        <v>0.0332</v>
      </c>
      <c r="I313" s="248">
        <f>E313*H313</f>
        <v>26.8149096</v>
      </c>
      <c r="J313" s="247">
        <v>0</v>
      </c>
      <c r="K313" s="248">
        <f>E313*J313</f>
        <v>0</v>
      </c>
      <c r="O313" s="240">
        <v>2</v>
      </c>
      <c r="AA313" s="213">
        <v>1</v>
      </c>
      <c r="AB313" s="213">
        <v>1</v>
      </c>
      <c r="AC313" s="213">
        <v>1</v>
      </c>
      <c r="AZ313" s="213">
        <v>1</v>
      </c>
      <c r="BA313" s="213">
        <f>IF(AZ313=1,G313,0)</f>
        <v>0</v>
      </c>
      <c r="BB313" s="213">
        <f>IF(AZ313=2,G313,0)</f>
        <v>0</v>
      </c>
      <c r="BC313" s="213">
        <f>IF(AZ313=3,G313,0)</f>
        <v>0</v>
      </c>
      <c r="BD313" s="213">
        <f>IF(AZ313=4,G313,0)</f>
        <v>0</v>
      </c>
      <c r="BE313" s="213">
        <f>IF(AZ313=5,G313,0)</f>
        <v>0</v>
      </c>
      <c r="CA313" s="240">
        <v>1</v>
      </c>
      <c r="CB313" s="240">
        <v>1</v>
      </c>
    </row>
    <row r="314" spans="1:15" ht="12.75">
      <c r="A314" s="249"/>
      <c r="B314" s="252"/>
      <c r="C314" s="398" t="s">
        <v>274</v>
      </c>
      <c r="D314" s="399"/>
      <c r="E314" s="253">
        <v>749.8</v>
      </c>
      <c r="F314" s="348"/>
      <c r="G314" s="255"/>
      <c r="H314" s="256"/>
      <c r="I314" s="250"/>
      <c r="J314" s="257"/>
      <c r="K314" s="250"/>
      <c r="M314" s="251" t="s">
        <v>274</v>
      </c>
      <c r="O314" s="240"/>
    </row>
    <row r="315" spans="1:15" ht="12.75">
      <c r="A315" s="249"/>
      <c r="B315" s="252"/>
      <c r="C315" s="398" t="s">
        <v>275</v>
      </c>
      <c r="D315" s="399"/>
      <c r="E315" s="253">
        <v>2.178</v>
      </c>
      <c r="F315" s="348"/>
      <c r="G315" s="255"/>
      <c r="H315" s="256"/>
      <c r="I315" s="250"/>
      <c r="J315" s="257"/>
      <c r="K315" s="250"/>
      <c r="M315" s="251" t="s">
        <v>275</v>
      </c>
      <c r="O315" s="240"/>
    </row>
    <row r="316" spans="1:15" ht="12.75">
      <c r="A316" s="249"/>
      <c r="B316" s="252"/>
      <c r="C316" s="398" t="s">
        <v>276</v>
      </c>
      <c r="D316" s="399"/>
      <c r="E316" s="253">
        <v>51.1</v>
      </c>
      <c r="F316" s="348"/>
      <c r="G316" s="255"/>
      <c r="H316" s="256"/>
      <c r="I316" s="250"/>
      <c r="J316" s="257"/>
      <c r="K316" s="250"/>
      <c r="M316" s="251" t="s">
        <v>276</v>
      </c>
      <c r="O316" s="240"/>
    </row>
    <row r="317" spans="1:15" ht="12.75">
      <c r="A317" s="249"/>
      <c r="B317" s="252"/>
      <c r="C317" s="398" t="s">
        <v>277</v>
      </c>
      <c r="D317" s="399"/>
      <c r="E317" s="253">
        <v>4.6</v>
      </c>
      <c r="F317" s="348"/>
      <c r="G317" s="255"/>
      <c r="H317" s="256"/>
      <c r="I317" s="250"/>
      <c r="J317" s="257"/>
      <c r="K317" s="250"/>
      <c r="M317" s="251" t="s">
        <v>277</v>
      </c>
      <c r="O317" s="240"/>
    </row>
    <row r="318" spans="1:80" ht="12.75">
      <c r="A318" s="241">
        <v>46</v>
      </c>
      <c r="B318" s="242" t="s">
        <v>338</v>
      </c>
      <c r="C318" s="243" t="s">
        <v>339</v>
      </c>
      <c r="D318" s="244" t="s">
        <v>112</v>
      </c>
      <c r="E318" s="245">
        <v>71.7</v>
      </c>
      <c r="F318" s="341"/>
      <c r="G318" s="246">
        <f>E318*F318</f>
        <v>0</v>
      </c>
      <c r="H318" s="247">
        <v>0.04793</v>
      </c>
      <c r="I318" s="248">
        <f>E318*H318</f>
        <v>3.4365810000000003</v>
      </c>
      <c r="J318" s="247">
        <v>0</v>
      </c>
      <c r="K318" s="248">
        <f>E318*J318</f>
        <v>0</v>
      </c>
      <c r="O318" s="240">
        <v>2</v>
      </c>
      <c r="AA318" s="213">
        <v>1</v>
      </c>
      <c r="AB318" s="213">
        <v>1</v>
      </c>
      <c r="AC318" s="213">
        <v>1</v>
      </c>
      <c r="AZ318" s="213">
        <v>1</v>
      </c>
      <c r="BA318" s="213">
        <f>IF(AZ318=1,G318,0)</f>
        <v>0</v>
      </c>
      <c r="BB318" s="213">
        <f>IF(AZ318=2,G318,0)</f>
        <v>0</v>
      </c>
      <c r="BC318" s="213">
        <f>IF(AZ318=3,G318,0)</f>
        <v>0</v>
      </c>
      <c r="BD318" s="213">
        <f>IF(AZ318=4,G318,0)</f>
        <v>0</v>
      </c>
      <c r="BE318" s="213">
        <f>IF(AZ318=5,G318,0)</f>
        <v>0</v>
      </c>
      <c r="CA318" s="240">
        <v>1</v>
      </c>
      <c r="CB318" s="240">
        <v>1</v>
      </c>
    </row>
    <row r="319" spans="1:15" ht="12.75">
      <c r="A319" s="249"/>
      <c r="B319" s="252"/>
      <c r="C319" s="398" t="s">
        <v>281</v>
      </c>
      <c r="D319" s="399"/>
      <c r="E319" s="253">
        <v>0</v>
      </c>
      <c r="F319" s="348"/>
      <c r="G319" s="255"/>
      <c r="H319" s="256"/>
      <c r="I319" s="250"/>
      <c r="J319" s="257"/>
      <c r="K319" s="250"/>
      <c r="M319" s="251" t="s">
        <v>281</v>
      </c>
      <c r="O319" s="240"/>
    </row>
    <row r="320" spans="1:15" ht="12.75">
      <c r="A320" s="249"/>
      <c r="B320" s="252"/>
      <c r="C320" s="398" t="s">
        <v>340</v>
      </c>
      <c r="D320" s="399"/>
      <c r="E320" s="253">
        <v>0</v>
      </c>
      <c r="F320" s="348"/>
      <c r="G320" s="255"/>
      <c r="H320" s="256"/>
      <c r="I320" s="250"/>
      <c r="J320" s="257"/>
      <c r="K320" s="250"/>
      <c r="M320" s="251" t="s">
        <v>340</v>
      </c>
      <c r="O320" s="240"/>
    </row>
    <row r="321" spans="1:15" ht="12.75">
      <c r="A321" s="249"/>
      <c r="B321" s="252"/>
      <c r="C321" s="398" t="s">
        <v>310</v>
      </c>
      <c r="D321" s="399"/>
      <c r="E321" s="253">
        <v>20.8</v>
      </c>
      <c r="F321" s="348"/>
      <c r="G321" s="255"/>
      <c r="H321" s="256"/>
      <c r="I321" s="250"/>
      <c r="J321" s="257"/>
      <c r="K321" s="250"/>
      <c r="M321" s="251" t="s">
        <v>310</v>
      </c>
      <c r="O321" s="240"/>
    </row>
    <row r="322" spans="1:15" ht="12.75">
      <c r="A322" s="249"/>
      <c r="B322" s="252"/>
      <c r="C322" s="398" t="s">
        <v>311</v>
      </c>
      <c r="D322" s="399"/>
      <c r="E322" s="253">
        <v>37.5</v>
      </c>
      <c r="F322" s="348"/>
      <c r="G322" s="255"/>
      <c r="H322" s="256"/>
      <c r="I322" s="250"/>
      <c r="J322" s="257"/>
      <c r="K322" s="250"/>
      <c r="M322" s="251" t="s">
        <v>311</v>
      </c>
      <c r="O322" s="240"/>
    </row>
    <row r="323" spans="1:15" ht="12.75">
      <c r="A323" s="249"/>
      <c r="B323" s="252"/>
      <c r="C323" s="398" t="s">
        <v>312</v>
      </c>
      <c r="D323" s="399"/>
      <c r="E323" s="253">
        <v>3.4</v>
      </c>
      <c r="F323" s="348"/>
      <c r="G323" s="255"/>
      <c r="H323" s="256"/>
      <c r="I323" s="250"/>
      <c r="J323" s="257"/>
      <c r="K323" s="250"/>
      <c r="M323" s="251" t="s">
        <v>312</v>
      </c>
      <c r="O323" s="240"/>
    </row>
    <row r="324" spans="1:15" ht="12.75">
      <c r="A324" s="249"/>
      <c r="B324" s="252"/>
      <c r="C324" s="398" t="s">
        <v>313</v>
      </c>
      <c r="D324" s="399"/>
      <c r="E324" s="253">
        <v>10</v>
      </c>
      <c r="F324" s="348"/>
      <c r="G324" s="255"/>
      <c r="H324" s="256"/>
      <c r="I324" s="250"/>
      <c r="J324" s="257"/>
      <c r="K324" s="250"/>
      <c r="M324" s="251" t="s">
        <v>313</v>
      </c>
      <c r="O324" s="240"/>
    </row>
    <row r="325" spans="1:80" ht="22.5">
      <c r="A325" s="241">
        <v>47</v>
      </c>
      <c r="B325" s="242" t="s">
        <v>341</v>
      </c>
      <c r="C325" s="243" t="s">
        <v>342</v>
      </c>
      <c r="D325" s="244" t="s">
        <v>228</v>
      </c>
      <c r="E325" s="245">
        <v>345.38</v>
      </c>
      <c r="F325" s="341"/>
      <c r="G325" s="246">
        <f>E325*F325</f>
        <v>0</v>
      </c>
      <c r="H325" s="247">
        <v>0.00015</v>
      </c>
      <c r="I325" s="248">
        <f>E325*H325</f>
        <v>0.05180699999999999</v>
      </c>
      <c r="J325" s="247">
        <v>0</v>
      </c>
      <c r="K325" s="248">
        <f>E325*J325</f>
        <v>0</v>
      </c>
      <c r="O325" s="240">
        <v>2</v>
      </c>
      <c r="AA325" s="213">
        <v>1</v>
      </c>
      <c r="AB325" s="213">
        <v>1</v>
      </c>
      <c r="AC325" s="213">
        <v>1</v>
      </c>
      <c r="AZ325" s="213">
        <v>1</v>
      </c>
      <c r="BA325" s="213">
        <f>IF(AZ325=1,G325,0)</f>
        <v>0</v>
      </c>
      <c r="BB325" s="213">
        <f>IF(AZ325=2,G325,0)</f>
        <v>0</v>
      </c>
      <c r="BC325" s="213">
        <f>IF(AZ325=3,G325,0)</f>
        <v>0</v>
      </c>
      <c r="BD325" s="213">
        <f>IF(AZ325=4,G325,0)</f>
        <v>0</v>
      </c>
      <c r="BE325" s="213">
        <f>IF(AZ325=5,G325,0)</f>
        <v>0</v>
      </c>
      <c r="CA325" s="240">
        <v>1</v>
      </c>
      <c r="CB325" s="240">
        <v>1</v>
      </c>
    </row>
    <row r="326" spans="1:15" ht="12.75">
      <c r="A326" s="249"/>
      <c r="B326" s="252"/>
      <c r="C326" s="398" t="s">
        <v>182</v>
      </c>
      <c r="D326" s="399"/>
      <c r="E326" s="253">
        <v>86.7</v>
      </c>
      <c r="F326" s="348"/>
      <c r="G326" s="255"/>
      <c r="H326" s="256"/>
      <c r="I326" s="250"/>
      <c r="J326" s="257"/>
      <c r="K326" s="250"/>
      <c r="M326" s="251" t="s">
        <v>182</v>
      </c>
      <c r="O326" s="240"/>
    </row>
    <row r="327" spans="1:15" ht="12.75">
      <c r="A327" s="249"/>
      <c r="B327" s="252"/>
      <c r="C327" s="398" t="s">
        <v>183</v>
      </c>
      <c r="D327" s="399"/>
      <c r="E327" s="253">
        <v>112.2</v>
      </c>
      <c r="F327" s="348"/>
      <c r="G327" s="255"/>
      <c r="H327" s="256"/>
      <c r="I327" s="250"/>
      <c r="J327" s="257"/>
      <c r="K327" s="250"/>
      <c r="M327" s="251" t="s">
        <v>183</v>
      </c>
      <c r="O327" s="240"/>
    </row>
    <row r="328" spans="1:15" ht="12.75">
      <c r="A328" s="249"/>
      <c r="B328" s="252"/>
      <c r="C328" s="398" t="s">
        <v>184</v>
      </c>
      <c r="D328" s="399"/>
      <c r="E328" s="253">
        <v>4.2</v>
      </c>
      <c r="F328" s="348"/>
      <c r="G328" s="255"/>
      <c r="H328" s="256"/>
      <c r="I328" s="250"/>
      <c r="J328" s="257"/>
      <c r="K328" s="250"/>
      <c r="M328" s="251" t="s">
        <v>184</v>
      </c>
      <c r="O328" s="240"/>
    </row>
    <row r="329" spans="1:15" ht="12.75">
      <c r="A329" s="249"/>
      <c r="B329" s="252"/>
      <c r="C329" s="398" t="s">
        <v>185</v>
      </c>
      <c r="D329" s="399"/>
      <c r="E329" s="253">
        <v>10.29</v>
      </c>
      <c r="F329" s="348"/>
      <c r="G329" s="255"/>
      <c r="H329" s="256"/>
      <c r="I329" s="250"/>
      <c r="J329" s="257"/>
      <c r="K329" s="250"/>
      <c r="M329" s="251" t="s">
        <v>185</v>
      </c>
      <c r="O329" s="240"/>
    </row>
    <row r="330" spans="1:15" ht="12.75">
      <c r="A330" s="249"/>
      <c r="B330" s="252"/>
      <c r="C330" s="398" t="s">
        <v>186</v>
      </c>
      <c r="D330" s="399"/>
      <c r="E330" s="253">
        <v>120.24</v>
      </c>
      <c r="F330" s="348"/>
      <c r="G330" s="255"/>
      <c r="H330" s="256"/>
      <c r="I330" s="250"/>
      <c r="J330" s="257"/>
      <c r="K330" s="250"/>
      <c r="M330" s="251" t="s">
        <v>186</v>
      </c>
      <c r="O330" s="240"/>
    </row>
    <row r="331" spans="1:15" ht="12.75">
      <c r="A331" s="249"/>
      <c r="B331" s="252"/>
      <c r="C331" s="400" t="s">
        <v>131</v>
      </c>
      <c r="D331" s="399"/>
      <c r="E331" s="278">
        <v>333.63</v>
      </c>
      <c r="F331" s="348"/>
      <c r="G331" s="255"/>
      <c r="H331" s="256"/>
      <c r="I331" s="250"/>
      <c r="J331" s="257"/>
      <c r="K331" s="250"/>
      <c r="M331" s="251" t="s">
        <v>131</v>
      </c>
      <c r="O331" s="240"/>
    </row>
    <row r="332" spans="1:15" ht="12.75">
      <c r="A332" s="249"/>
      <c r="B332" s="252"/>
      <c r="C332" s="398" t="s">
        <v>187</v>
      </c>
      <c r="D332" s="399"/>
      <c r="E332" s="253">
        <v>5.7</v>
      </c>
      <c r="F332" s="348"/>
      <c r="G332" s="255"/>
      <c r="H332" s="256"/>
      <c r="I332" s="250"/>
      <c r="J332" s="257"/>
      <c r="K332" s="250"/>
      <c r="M332" s="251" t="s">
        <v>187</v>
      </c>
      <c r="O332" s="240"/>
    </row>
    <row r="333" spans="1:15" ht="12.75">
      <c r="A333" s="249"/>
      <c r="B333" s="252"/>
      <c r="C333" s="398" t="s">
        <v>188</v>
      </c>
      <c r="D333" s="399"/>
      <c r="E333" s="253">
        <v>6.05</v>
      </c>
      <c r="F333" s="348"/>
      <c r="G333" s="255"/>
      <c r="H333" s="256"/>
      <c r="I333" s="250"/>
      <c r="J333" s="257"/>
      <c r="K333" s="250"/>
      <c r="M333" s="251" t="s">
        <v>188</v>
      </c>
      <c r="O333" s="240"/>
    </row>
    <row r="334" spans="1:15" ht="12.75">
      <c r="A334" s="249"/>
      <c r="B334" s="252"/>
      <c r="C334" s="400" t="s">
        <v>131</v>
      </c>
      <c r="D334" s="399"/>
      <c r="E334" s="278">
        <v>11.75</v>
      </c>
      <c r="F334" s="348"/>
      <c r="G334" s="255"/>
      <c r="H334" s="256"/>
      <c r="I334" s="250"/>
      <c r="J334" s="257"/>
      <c r="K334" s="250"/>
      <c r="M334" s="251" t="s">
        <v>131</v>
      </c>
      <c r="O334" s="240"/>
    </row>
    <row r="335" spans="1:80" ht="12.75">
      <c r="A335" s="241">
        <v>48</v>
      </c>
      <c r="B335" s="242" t="s">
        <v>343</v>
      </c>
      <c r="C335" s="243" t="s">
        <v>344</v>
      </c>
      <c r="D335" s="244" t="s">
        <v>228</v>
      </c>
      <c r="E335" s="245">
        <v>125.4225</v>
      </c>
      <c r="F335" s="341"/>
      <c r="G335" s="246">
        <f>E335*F335</f>
        <v>0</v>
      </c>
      <c r="H335" s="247">
        <v>0.00034</v>
      </c>
      <c r="I335" s="248">
        <f>E335*H335</f>
        <v>0.042643650000000005</v>
      </c>
      <c r="J335" s="247"/>
      <c r="K335" s="248">
        <f>E335*J335</f>
        <v>0</v>
      </c>
      <c r="O335" s="240">
        <v>2</v>
      </c>
      <c r="AA335" s="213">
        <v>3</v>
      </c>
      <c r="AB335" s="213">
        <v>1</v>
      </c>
      <c r="AC335" s="213">
        <v>553927380</v>
      </c>
      <c r="AZ335" s="213">
        <v>1</v>
      </c>
      <c r="BA335" s="213">
        <f>IF(AZ335=1,G335,0)</f>
        <v>0</v>
      </c>
      <c r="BB335" s="213">
        <f>IF(AZ335=2,G335,0)</f>
        <v>0</v>
      </c>
      <c r="BC335" s="213">
        <f>IF(AZ335=3,G335,0)</f>
        <v>0</v>
      </c>
      <c r="BD335" s="213">
        <f>IF(AZ335=4,G335,0)</f>
        <v>0</v>
      </c>
      <c r="BE335" s="213">
        <f>IF(AZ335=5,G335,0)</f>
        <v>0</v>
      </c>
      <c r="CA335" s="240">
        <v>3</v>
      </c>
      <c r="CB335" s="240">
        <v>1</v>
      </c>
    </row>
    <row r="336" spans="1:15" ht="12.75">
      <c r="A336" s="249"/>
      <c r="B336" s="252"/>
      <c r="C336" s="398" t="s">
        <v>268</v>
      </c>
      <c r="D336" s="399"/>
      <c r="E336" s="253">
        <v>44.2</v>
      </c>
      <c r="F336" s="348"/>
      <c r="G336" s="255"/>
      <c r="H336" s="256"/>
      <c r="I336" s="250"/>
      <c r="J336" s="257"/>
      <c r="K336" s="250"/>
      <c r="M336" s="251" t="s">
        <v>268</v>
      </c>
      <c r="O336" s="240"/>
    </row>
    <row r="337" spans="1:15" ht="12.75">
      <c r="A337" s="249"/>
      <c r="B337" s="252"/>
      <c r="C337" s="398" t="s">
        <v>269</v>
      </c>
      <c r="D337" s="399"/>
      <c r="E337" s="253">
        <v>25.55</v>
      </c>
      <c r="F337" s="348"/>
      <c r="G337" s="255"/>
      <c r="H337" s="256"/>
      <c r="I337" s="250"/>
      <c r="J337" s="257"/>
      <c r="K337" s="250"/>
      <c r="M337" s="251" t="s">
        <v>269</v>
      </c>
      <c r="O337" s="240"/>
    </row>
    <row r="338" spans="1:15" ht="12.75">
      <c r="A338" s="249"/>
      <c r="B338" s="252"/>
      <c r="C338" s="398" t="s">
        <v>270</v>
      </c>
      <c r="D338" s="399"/>
      <c r="E338" s="253">
        <v>43</v>
      </c>
      <c r="F338" s="348"/>
      <c r="G338" s="255"/>
      <c r="H338" s="256"/>
      <c r="I338" s="250"/>
      <c r="J338" s="257"/>
      <c r="K338" s="250"/>
      <c r="M338" s="251" t="s">
        <v>270</v>
      </c>
      <c r="O338" s="240"/>
    </row>
    <row r="339" spans="1:15" ht="12.75">
      <c r="A339" s="249"/>
      <c r="B339" s="252"/>
      <c r="C339" s="398" t="s">
        <v>271</v>
      </c>
      <c r="D339" s="399"/>
      <c r="E339" s="253">
        <v>6.7</v>
      </c>
      <c r="F339" s="348"/>
      <c r="G339" s="255"/>
      <c r="H339" s="256"/>
      <c r="I339" s="250"/>
      <c r="J339" s="257"/>
      <c r="K339" s="250"/>
      <c r="M339" s="251" t="s">
        <v>271</v>
      </c>
      <c r="O339" s="240"/>
    </row>
    <row r="340" spans="1:15" ht="12.75">
      <c r="A340" s="249"/>
      <c r="B340" s="252"/>
      <c r="C340" s="400" t="s">
        <v>131</v>
      </c>
      <c r="D340" s="399"/>
      <c r="E340" s="278">
        <v>119.45</v>
      </c>
      <c r="F340" s="348"/>
      <c r="G340" s="255"/>
      <c r="H340" s="256"/>
      <c r="I340" s="250"/>
      <c r="J340" s="257"/>
      <c r="K340" s="250"/>
      <c r="M340" s="251" t="s">
        <v>131</v>
      </c>
      <c r="O340" s="240"/>
    </row>
    <row r="341" spans="1:15" ht="12.75">
      <c r="A341" s="249"/>
      <c r="B341" s="252"/>
      <c r="C341" s="398" t="s">
        <v>345</v>
      </c>
      <c r="D341" s="399"/>
      <c r="E341" s="253">
        <v>5.9725</v>
      </c>
      <c r="F341" s="348"/>
      <c r="G341" s="255"/>
      <c r="H341" s="256"/>
      <c r="I341" s="250"/>
      <c r="J341" s="257"/>
      <c r="K341" s="250"/>
      <c r="M341" s="251" t="s">
        <v>345</v>
      </c>
      <c r="O341" s="240"/>
    </row>
    <row r="342" spans="1:57" ht="12.75">
      <c r="A342" s="258"/>
      <c r="B342" s="259" t="s">
        <v>102</v>
      </c>
      <c r="C342" s="260" t="s">
        <v>263</v>
      </c>
      <c r="D342" s="261"/>
      <c r="E342" s="262"/>
      <c r="F342" s="349"/>
      <c r="G342" s="264">
        <f>SUM(G203:G341)</f>
        <v>0</v>
      </c>
      <c r="H342" s="265"/>
      <c r="I342" s="266">
        <f>SUM(I203:I341)</f>
        <v>42.986161708</v>
      </c>
      <c r="J342" s="265"/>
      <c r="K342" s="266">
        <f>SUM(K203:K341)</f>
        <v>0</v>
      </c>
      <c r="O342" s="240">
        <v>4</v>
      </c>
      <c r="BA342" s="267">
        <f>SUM(BA203:BA341)</f>
        <v>0</v>
      </c>
      <c r="BB342" s="267">
        <f>SUM(BB203:BB341)</f>
        <v>0</v>
      </c>
      <c r="BC342" s="267">
        <f>SUM(BC203:BC341)</f>
        <v>0</v>
      </c>
      <c r="BD342" s="267">
        <f>SUM(BD203:BD341)</f>
        <v>0</v>
      </c>
      <c r="BE342" s="267">
        <f>SUM(BE203:BE341)</f>
        <v>0</v>
      </c>
    </row>
    <row r="343" spans="1:15" ht="12.75">
      <c r="A343" s="230" t="s">
        <v>98</v>
      </c>
      <c r="B343" s="231" t="s">
        <v>346</v>
      </c>
      <c r="C343" s="232" t="s">
        <v>347</v>
      </c>
      <c r="D343" s="233"/>
      <c r="E343" s="234"/>
      <c r="F343" s="350"/>
      <c r="G343" s="235"/>
      <c r="H343" s="236"/>
      <c r="I343" s="237"/>
      <c r="J343" s="238"/>
      <c r="K343" s="239"/>
      <c r="O343" s="240">
        <v>1</v>
      </c>
    </row>
    <row r="344" spans="1:80" ht="12.75">
      <c r="A344" s="241">
        <v>49</v>
      </c>
      <c r="B344" s="242" t="s">
        <v>349</v>
      </c>
      <c r="C344" s="243" t="s">
        <v>350</v>
      </c>
      <c r="D344" s="244" t="s">
        <v>163</v>
      </c>
      <c r="E344" s="245">
        <v>8</v>
      </c>
      <c r="F344" s="341"/>
      <c r="G344" s="246">
        <f>E344*F344</f>
        <v>0</v>
      </c>
      <c r="H344" s="247">
        <v>0</v>
      </c>
      <c r="I344" s="248">
        <f>E344*H344</f>
        <v>0</v>
      </c>
      <c r="J344" s="247"/>
      <c r="K344" s="248">
        <f>E344*J344</f>
        <v>0</v>
      </c>
      <c r="O344" s="240">
        <v>2</v>
      </c>
      <c r="AA344" s="213">
        <v>12</v>
      </c>
      <c r="AB344" s="213">
        <v>0</v>
      </c>
      <c r="AC344" s="213">
        <v>1</v>
      </c>
      <c r="AZ344" s="213">
        <v>1</v>
      </c>
      <c r="BA344" s="213">
        <f>IF(AZ344=1,G344,0)</f>
        <v>0</v>
      </c>
      <c r="BB344" s="213">
        <f>IF(AZ344=2,G344,0)</f>
        <v>0</v>
      </c>
      <c r="BC344" s="213">
        <f>IF(AZ344=3,G344,0)</f>
        <v>0</v>
      </c>
      <c r="BD344" s="213">
        <f>IF(AZ344=4,G344,0)</f>
        <v>0</v>
      </c>
      <c r="BE344" s="213">
        <f>IF(AZ344=5,G344,0)</f>
        <v>0</v>
      </c>
      <c r="CA344" s="240">
        <v>12</v>
      </c>
      <c r="CB344" s="240">
        <v>0</v>
      </c>
    </row>
    <row r="345" spans="1:80" ht="22.5">
      <c r="A345" s="241">
        <v>50</v>
      </c>
      <c r="B345" s="242" t="s">
        <v>351</v>
      </c>
      <c r="C345" s="243" t="s">
        <v>352</v>
      </c>
      <c r="D345" s="244" t="s">
        <v>163</v>
      </c>
      <c r="E345" s="245">
        <v>1</v>
      </c>
      <c r="F345" s="341"/>
      <c r="G345" s="246">
        <f>E345*F345</f>
        <v>0</v>
      </c>
      <c r="H345" s="247">
        <v>0</v>
      </c>
      <c r="I345" s="248">
        <f>E345*H345</f>
        <v>0</v>
      </c>
      <c r="J345" s="247"/>
      <c r="K345" s="248">
        <f>E345*J345</f>
        <v>0</v>
      </c>
      <c r="O345" s="240">
        <v>2</v>
      </c>
      <c r="AA345" s="213">
        <v>12</v>
      </c>
      <c r="AB345" s="213">
        <v>0</v>
      </c>
      <c r="AC345" s="213">
        <v>2</v>
      </c>
      <c r="AZ345" s="213">
        <v>1</v>
      </c>
      <c r="BA345" s="213">
        <f>IF(AZ345=1,G345,0)</f>
        <v>0</v>
      </c>
      <c r="BB345" s="213">
        <f>IF(AZ345=2,G345,0)</f>
        <v>0</v>
      </c>
      <c r="BC345" s="213">
        <f>IF(AZ345=3,G345,0)</f>
        <v>0</v>
      </c>
      <c r="BD345" s="213">
        <f>IF(AZ345=4,G345,0)</f>
        <v>0</v>
      </c>
      <c r="BE345" s="213">
        <f>IF(AZ345=5,G345,0)</f>
        <v>0</v>
      </c>
      <c r="CA345" s="240">
        <v>12</v>
      </c>
      <c r="CB345" s="240">
        <v>0</v>
      </c>
    </row>
    <row r="346" spans="1:80" ht="12.75">
      <c r="A346" s="241">
        <v>51</v>
      </c>
      <c r="B346" s="242" t="s">
        <v>353</v>
      </c>
      <c r="C346" s="243" t="s">
        <v>354</v>
      </c>
      <c r="D346" s="244" t="s">
        <v>163</v>
      </c>
      <c r="E346" s="245">
        <v>3</v>
      </c>
      <c r="F346" s="341"/>
      <c r="G346" s="246">
        <f>E346*F346</f>
        <v>0</v>
      </c>
      <c r="H346" s="247">
        <v>0</v>
      </c>
      <c r="I346" s="248">
        <f>E346*H346</f>
        <v>0</v>
      </c>
      <c r="J346" s="247"/>
      <c r="K346" s="248">
        <f>E346*J346</f>
        <v>0</v>
      </c>
      <c r="O346" s="240">
        <v>2</v>
      </c>
      <c r="AA346" s="213">
        <v>12</v>
      </c>
      <c r="AB346" s="213">
        <v>0</v>
      </c>
      <c r="AC346" s="213">
        <v>3</v>
      </c>
      <c r="AZ346" s="213">
        <v>1</v>
      </c>
      <c r="BA346" s="213">
        <f>IF(AZ346=1,G346,0)</f>
        <v>0</v>
      </c>
      <c r="BB346" s="213">
        <f>IF(AZ346=2,G346,0)</f>
        <v>0</v>
      </c>
      <c r="BC346" s="213">
        <f>IF(AZ346=3,G346,0)</f>
        <v>0</v>
      </c>
      <c r="BD346" s="213">
        <f>IF(AZ346=4,G346,0)</f>
        <v>0</v>
      </c>
      <c r="BE346" s="213">
        <f>IF(AZ346=5,G346,0)</f>
        <v>0</v>
      </c>
      <c r="CA346" s="240">
        <v>12</v>
      </c>
      <c r="CB346" s="240">
        <v>0</v>
      </c>
    </row>
    <row r="347" spans="1:57" ht="12.75">
      <c r="A347" s="258"/>
      <c r="B347" s="259" t="s">
        <v>102</v>
      </c>
      <c r="C347" s="260" t="s">
        <v>348</v>
      </c>
      <c r="D347" s="261"/>
      <c r="E347" s="262"/>
      <c r="F347" s="349"/>
      <c r="G347" s="264">
        <f>SUM(G343:G346)</f>
        <v>0</v>
      </c>
      <c r="H347" s="265"/>
      <c r="I347" s="266">
        <f>SUM(I343:I346)</f>
        <v>0</v>
      </c>
      <c r="J347" s="265"/>
      <c r="K347" s="266">
        <f>SUM(K343:K346)</f>
        <v>0</v>
      </c>
      <c r="O347" s="240">
        <v>4</v>
      </c>
      <c r="BA347" s="267">
        <f>SUM(BA343:BA346)</f>
        <v>0</v>
      </c>
      <c r="BB347" s="267">
        <f>SUM(BB343:BB346)</f>
        <v>0</v>
      </c>
      <c r="BC347" s="267">
        <f>SUM(BC343:BC346)</f>
        <v>0</v>
      </c>
      <c r="BD347" s="267">
        <f>SUM(BD343:BD346)</f>
        <v>0</v>
      </c>
      <c r="BE347" s="267">
        <f>SUM(BE343:BE346)</f>
        <v>0</v>
      </c>
    </row>
    <row r="348" spans="1:15" ht="12.75">
      <c r="A348" s="230" t="s">
        <v>98</v>
      </c>
      <c r="B348" s="231" t="s">
        <v>355</v>
      </c>
      <c r="C348" s="232" t="s">
        <v>356</v>
      </c>
      <c r="D348" s="233"/>
      <c r="E348" s="234"/>
      <c r="F348" s="350"/>
      <c r="G348" s="235"/>
      <c r="H348" s="236"/>
      <c r="I348" s="237"/>
      <c r="J348" s="238"/>
      <c r="K348" s="239"/>
      <c r="O348" s="240">
        <v>1</v>
      </c>
    </row>
    <row r="349" spans="1:80" ht="12.75">
      <c r="A349" s="241">
        <v>52</v>
      </c>
      <c r="B349" s="242" t="s">
        <v>358</v>
      </c>
      <c r="C349" s="243" t="s">
        <v>359</v>
      </c>
      <c r="D349" s="244" t="s">
        <v>112</v>
      </c>
      <c r="E349" s="245">
        <v>31.628</v>
      </c>
      <c r="F349" s="341"/>
      <c r="G349" s="246">
        <f>E349*F349</f>
        <v>0</v>
      </c>
      <c r="H349" s="247">
        <v>0.07426</v>
      </c>
      <c r="I349" s="248">
        <f>E349*H349</f>
        <v>2.3486952800000003</v>
      </c>
      <c r="J349" s="247">
        <v>0</v>
      </c>
      <c r="K349" s="248">
        <f>E349*J349</f>
        <v>0</v>
      </c>
      <c r="O349" s="240">
        <v>2</v>
      </c>
      <c r="AA349" s="213">
        <v>1</v>
      </c>
      <c r="AB349" s="213">
        <v>1</v>
      </c>
      <c r="AC349" s="213">
        <v>1</v>
      </c>
      <c r="AZ349" s="213">
        <v>1</v>
      </c>
      <c r="BA349" s="213">
        <f>IF(AZ349=1,G349,0)</f>
        <v>0</v>
      </c>
      <c r="BB349" s="213">
        <f>IF(AZ349=2,G349,0)</f>
        <v>0</v>
      </c>
      <c r="BC349" s="213">
        <f>IF(AZ349=3,G349,0)</f>
        <v>0</v>
      </c>
      <c r="BD349" s="213">
        <f>IF(AZ349=4,G349,0)</f>
        <v>0</v>
      </c>
      <c r="BE349" s="213">
        <f>IF(AZ349=5,G349,0)</f>
        <v>0</v>
      </c>
      <c r="CA349" s="240">
        <v>1</v>
      </c>
      <c r="CB349" s="240">
        <v>1</v>
      </c>
    </row>
    <row r="350" spans="1:15" ht="12.75">
      <c r="A350" s="249"/>
      <c r="B350" s="252"/>
      <c r="C350" s="398" t="s">
        <v>324</v>
      </c>
      <c r="D350" s="399"/>
      <c r="E350" s="253">
        <v>25.5</v>
      </c>
      <c r="F350" s="348"/>
      <c r="G350" s="255"/>
      <c r="H350" s="256"/>
      <c r="I350" s="250"/>
      <c r="J350" s="257"/>
      <c r="K350" s="250"/>
      <c r="M350" s="251" t="s">
        <v>324</v>
      </c>
      <c r="O350" s="240"/>
    </row>
    <row r="351" spans="1:15" ht="12.75">
      <c r="A351" s="249"/>
      <c r="B351" s="252"/>
      <c r="C351" s="398" t="s">
        <v>325</v>
      </c>
      <c r="D351" s="399"/>
      <c r="E351" s="253">
        <v>33</v>
      </c>
      <c r="F351" s="348"/>
      <c r="G351" s="255"/>
      <c r="H351" s="256"/>
      <c r="I351" s="250"/>
      <c r="J351" s="257"/>
      <c r="K351" s="250"/>
      <c r="M351" s="251" t="s">
        <v>325</v>
      </c>
      <c r="O351" s="240"/>
    </row>
    <row r="352" spans="1:15" ht="12.75">
      <c r="A352" s="249"/>
      <c r="B352" s="252"/>
      <c r="C352" s="398" t="s">
        <v>326</v>
      </c>
      <c r="D352" s="399"/>
      <c r="E352" s="253">
        <v>1.2</v>
      </c>
      <c r="F352" s="348"/>
      <c r="G352" s="255"/>
      <c r="H352" s="256"/>
      <c r="I352" s="250"/>
      <c r="J352" s="257"/>
      <c r="K352" s="250"/>
      <c r="M352" s="251" t="s">
        <v>326</v>
      </c>
      <c r="O352" s="240"/>
    </row>
    <row r="353" spans="1:15" ht="12.75">
      <c r="A353" s="249"/>
      <c r="B353" s="252"/>
      <c r="C353" s="398" t="s">
        <v>327</v>
      </c>
      <c r="D353" s="399"/>
      <c r="E353" s="253">
        <v>1.13</v>
      </c>
      <c r="F353" s="348"/>
      <c r="G353" s="255"/>
      <c r="H353" s="256"/>
      <c r="I353" s="250"/>
      <c r="J353" s="257"/>
      <c r="K353" s="250"/>
      <c r="M353" s="251" t="s">
        <v>327</v>
      </c>
      <c r="O353" s="240"/>
    </row>
    <row r="354" spans="1:15" ht="12.75">
      <c r="A354" s="249"/>
      <c r="B354" s="252"/>
      <c r="C354" s="398" t="s">
        <v>328</v>
      </c>
      <c r="D354" s="399"/>
      <c r="E354" s="253">
        <v>18.24</v>
      </c>
      <c r="F354" s="348"/>
      <c r="G354" s="255"/>
      <c r="H354" s="256"/>
      <c r="I354" s="250"/>
      <c r="J354" s="257"/>
      <c r="K354" s="250"/>
      <c r="M354" s="251" t="s">
        <v>328</v>
      </c>
      <c r="O354" s="240"/>
    </row>
    <row r="355" spans="1:15" ht="12.75">
      <c r="A355" s="249"/>
      <c r="B355" s="252"/>
      <c r="C355" s="400" t="s">
        <v>131</v>
      </c>
      <c r="D355" s="399"/>
      <c r="E355" s="278">
        <v>79.07000000000001</v>
      </c>
      <c r="F355" s="348"/>
      <c r="G355" s="255"/>
      <c r="H355" s="256"/>
      <c r="I355" s="250"/>
      <c r="J355" s="257"/>
      <c r="K355" s="250"/>
      <c r="M355" s="251" t="s">
        <v>131</v>
      </c>
      <c r="O355" s="240"/>
    </row>
    <row r="356" spans="1:15" ht="12.75">
      <c r="A356" s="249"/>
      <c r="B356" s="252"/>
      <c r="C356" s="398" t="s">
        <v>360</v>
      </c>
      <c r="D356" s="399"/>
      <c r="E356" s="253">
        <v>-47.442</v>
      </c>
      <c r="F356" s="348"/>
      <c r="G356" s="255"/>
      <c r="H356" s="256"/>
      <c r="I356" s="250"/>
      <c r="J356" s="257"/>
      <c r="K356" s="250"/>
      <c r="M356" s="251" t="s">
        <v>360</v>
      </c>
      <c r="O356" s="240"/>
    </row>
    <row r="357" spans="1:80" ht="12.75">
      <c r="A357" s="241">
        <v>53</v>
      </c>
      <c r="B357" s="242" t="s">
        <v>361</v>
      </c>
      <c r="C357" s="243" t="s">
        <v>362</v>
      </c>
      <c r="D357" s="244" t="s">
        <v>112</v>
      </c>
      <c r="E357" s="245">
        <v>7.575</v>
      </c>
      <c r="F357" s="341"/>
      <c r="G357" s="246">
        <f>E357*F357</f>
        <v>0</v>
      </c>
      <c r="H357" s="247">
        <v>0</v>
      </c>
      <c r="I357" s="248">
        <f>E357*H357</f>
        <v>0</v>
      </c>
      <c r="J357" s="247">
        <v>0</v>
      </c>
      <c r="K357" s="248">
        <f>E357*J357</f>
        <v>0</v>
      </c>
      <c r="O357" s="240">
        <v>2</v>
      </c>
      <c r="AA357" s="213">
        <v>2</v>
      </c>
      <c r="AB357" s="213">
        <v>1</v>
      </c>
      <c r="AC357" s="213">
        <v>1</v>
      </c>
      <c r="AZ357" s="213">
        <v>1</v>
      </c>
      <c r="BA357" s="213">
        <f>IF(AZ357=1,G357,0)</f>
        <v>0</v>
      </c>
      <c r="BB357" s="213">
        <f>IF(AZ357=2,G357,0)</f>
        <v>0</v>
      </c>
      <c r="BC357" s="213">
        <f>IF(AZ357=3,G357,0)</f>
        <v>0</v>
      </c>
      <c r="BD357" s="213">
        <f>IF(AZ357=4,G357,0)</f>
        <v>0</v>
      </c>
      <c r="BE357" s="213">
        <f>IF(AZ357=5,G357,0)</f>
        <v>0</v>
      </c>
      <c r="CA357" s="240">
        <v>2</v>
      </c>
      <c r="CB357" s="240">
        <v>1</v>
      </c>
    </row>
    <row r="358" spans="1:15" ht="12.75">
      <c r="A358" s="249"/>
      <c r="B358" s="252"/>
      <c r="C358" s="398" t="s">
        <v>363</v>
      </c>
      <c r="D358" s="399"/>
      <c r="E358" s="253">
        <v>0.8</v>
      </c>
      <c r="F358" s="348"/>
      <c r="G358" s="255"/>
      <c r="H358" s="256"/>
      <c r="I358" s="250"/>
      <c r="J358" s="257"/>
      <c r="K358" s="250"/>
      <c r="M358" s="251" t="s">
        <v>363</v>
      </c>
      <c r="O358" s="240"/>
    </row>
    <row r="359" spans="1:15" ht="12.75">
      <c r="A359" s="249"/>
      <c r="B359" s="252"/>
      <c r="C359" s="398" t="s">
        <v>364</v>
      </c>
      <c r="D359" s="399"/>
      <c r="E359" s="253">
        <v>0.975</v>
      </c>
      <c r="F359" s="348"/>
      <c r="G359" s="255"/>
      <c r="H359" s="256"/>
      <c r="I359" s="250"/>
      <c r="J359" s="257"/>
      <c r="K359" s="250"/>
      <c r="M359" s="251" t="s">
        <v>364</v>
      </c>
      <c r="O359" s="240"/>
    </row>
    <row r="360" spans="1:15" ht="12.75">
      <c r="A360" s="249"/>
      <c r="B360" s="252"/>
      <c r="C360" s="400" t="s">
        <v>131</v>
      </c>
      <c r="D360" s="399"/>
      <c r="E360" s="278">
        <v>1.775</v>
      </c>
      <c r="F360" s="348"/>
      <c r="G360" s="255"/>
      <c r="H360" s="256"/>
      <c r="I360" s="250"/>
      <c r="J360" s="257"/>
      <c r="K360" s="250"/>
      <c r="M360" s="251" t="s">
        <v>131</v>
      </c>
      <c r="O360" s="240"/>
    </row>
    <row r="361" spans="1:15" ht="12.75">
      <c r="A361" s="249"/>
      <c r="B361" s="252"/>
      <c r="C361" s="398" t="s">
        <v>365</v>
      </c>
      <c r="D361" s="399"/>
      <c r="E361" s="253">
        <v>1.65</v>
      </c>
      <c r="F361" s="348"/>
      <c r="G361" s="255"/>
      <c r="H361" s="256"/>
      <c r="I361" s="250"/>
      <c r="J361" s="257"/>
      <c r="K361" s="250"/>
      <c r="M361" s="251" t="s">
        <v>365</v>
      </c>
      <c r="O361" s="240"/>
    </row>
    <row r="362" spans="1:15" ht="12.75">
      <c r="A362" s="249"/>
      <c r="B362" s="252"/>
      <c r="C362" s="398" t="s">
        <v>366</v>
      </c>
      <c r="D362" s="399"/>
      <c r="E362" s="253">
        <v>2.95</v>
      </c>
      <c r="F362" s="348"/>
      <c r="G362" s="255"/>
      <c r="H362" s="256"/>
      <c r="I362" s="250"/>
      <c r="J362" s="257"/>
      <c r="K362" s="250"/>
      <c r="M362" s="251" t="s">
        <v>366</v>
      </c>
      <c r="O362" s="240"/>
    </row>
    <row r="363" spans="1:15" ht="12.75">
      <c r="A363" s="249"/>
      <c r="B363" s="252"/>
      <c r="C363" s="398" t="s">
        <v>367</v>
      </c>
      <c r="D363" s="399"/>
      <c r="E363" s="253">
        <v>1.2</v>
      </c>
      <c r="F363" s="348"/>
      <c r="G363" s="255"/>
      <c r="H363" s="256"/>
      <c r="I363" s="250"/>
      <c r="J363" s="257"/>
      <c r="K363" s="250"/>
      <c r="M363" s="251" t="s">
        <v>367</v>
      </c>
      <c r="O363" s="240"/>
    </row>
    <row r="364" spans="1:15" ht="12.75">
      <c r="A364" s="249"/>
      <c r="B364" s="252"/>
      <c r="C364" s="400" t="s">
        <v>131</v>
      </c>
      <c r="D364" s="399"/>
      <c r="E364" s="278">
        <v>5.8</v>
      </c>
      <c r="F364" s="348"/>
      <c r="G364" s="255"/>
      <c r="H364" s="256"/>
      <c r="I364" s="250"/>
      <c r="J364" s="257"/>
      <c r="K364" s="250"/>
      <c r="M364" s="251" t="s">
        <v>131</v>
      </c>
      <c r="O364" s="240"/>
    </row>
    <row r="365" spans="1:57" ht="12.75">
      <c r="A365" s="258"/>
      <c r="B365" s="259" t="s">
        <v>102</v>
      </c>
      <c r="C365" s="260" t="s">
        <v>357</v>
      </c>
      <c r="D365" s="261"/>
      <c r="E365" s="262"/>
      <c r="F365" s="349"/>
      <c r="G365" s="264">
        <f>SUM(G348:G364)</f>
        <v>0</v>
      </c>
      <c r="H365" s="265"/>
      <c r="I365" s="266">
        <f>SUM(I348:I364)</f>
        <v>2.3486952800000003</v>
      </c>
      <c r="J365" s="265"/>
      <c r="K365" s="266">
        <f>SUM(K348:K364)</f>
        <v>0</v>
      </c>
      <c r="O365" s="240">
        <v>4</v>
      </c>
      <c r="BA365" s="267">
        <f>SUM(BA348:BA364)</f>
        <v>0</v>
      </c>
      <c r="BB365" s="267">
        <f>SUM(BB348:BB364)</f>
        <v>0</v>
      </c>
      <c r="BC365" s="267">
        <f>SUM(BC348:BC364)</f>
        <v>0</v>
      </c>
      <c r="BD365" s="267">
        <f>SUM(BD348:BD364)</f>
        <v>0</v>
      </c>
      <c r="BE365" s="267">
        <f>SUM(BE348:BE364)</f>
        <v>0</v>
      </c>
    </row>
    <row r="366" spans="1:15" ht="12.75">
      <c r="A366" s="230" t="s">
        <v>98</v>
      </c>
      <c r="B366" s="231" t="s">
        <v>368</v>
      </c>
      <c r="C366" s="232" t="s">
        <v>369</v>
      </c>
      <c r="D366" s="233"/>
      <c r="E366" s="234"/>
      <c r="F366" s="350"/>
      <c r="G366" s="235"/>
      <c r="H366" s="236"/>
      <c r="I366" s="237"/>
      <c r="J366" s="238"/>
      <c r="K366" s="239"/>
      <c r="O366" s="240">
        <v>1</v>
      </c>
    </row>
    <row r="367" spans="1:80" ht="22.5">
      <c r="A367" s="241">
        <v>54</v>
      </c>
      <c r="B367" s="242" t="s">
        <v>371</v>
      </c>
      <c r="C367" s="243" t="s">
        <v>372</v>
      </c>
      <c r="D367" s="244" t="s">
        <v>228</v>
      </c>
      <c r="E367" s="245">
        <v>79.07</v>
      </c>
      <c r="F367" s="341"/>
      <c r="G367" s="246">
        <f>E367*F367</f>
        <v>0</v>
      </c>
      <c r="H367" s="247">
        <v>0.00746</v>
      </c>
      <c r="I367" s="248">
        <f>E367*H367</f>
        <v>0.5898621999999999</v>
      </c>
      <c r="J367" s="247">
        <v>0</v>
      </c>
      <c r="K367" s="248">
        <f>E367*J367</f>
        <v>0</v>
      </c>
      <c r="O367" s="240">
        <v>2</v>
      </c>
      <c r="AA367" s="213">
        <v>1</v>
      </c>
      <c r="AB367" s="213">
        <v>1</v>
      </c>
      <c r="AC367" s="213">
        <v>1</v>
      </c>
      <c r="AZ367" s="213">
        <v>1</v>
      </c>
      <c r="BA367" s="213">
        <f>IF(AZ367=1,G367,0)</f>
        <v>0</v>
      </c>
      <c r="BB367" s="213">
        <f>IF(AZ367=2,G367,0)</f>
        <v>0</v>
      </c>
      <c r="BC367" s="213">
        <f>IF(AZ367=3,G367,0)</f>
        <v>0</v>
      </c>
      <c r="BD367" s="213">
        <f>IF(AZ367=4,G367,0)</f>
        <v>0</v>
      </c>
      <c r="BE367" s="213">
        <f>IF(AZ367=5,G367,0)</f>
        <v>0</v>
      </c>
      <c r="CA367" s="240">
        <v>1</v>
      </c>
      <c r="CB367" s="240">
        <v>1</v>
      </c>
    </row>
    <row r="368" spans="1:15" ht="12.75">
      <c r="A368" s="249"/>
      <c r="B368" s="252"/>
      <c r="C368" s="398" t="s">
        <v>324</v>
      </c>
      <c r="D368" s="399"/>
      <c r="E368" s="253">
        <v>25.5</v>
      </c>
      <c r="F368" s="348"/>
      <c r="G368" s="255"/>
      <c r="H368" s="256"/>
      <c r="I368" s="250"/>
      <c r="J368" s="257"/>
      <c r="K368" s="250"/>
      <c r="M368" s="251" t="s">
        <v>324</v>
      </c>
      <c r="O368" s="240"/>
    </row>
    <row r="369" spans="1:15" ht="12.75">
      <c r="A369" s="249"/>
      <c r="B369" s="252"/>
      <c r="C369" s="398" t="s">
        <v>325</v>
      </c>
      <c r="D369" s="399"/>
      <c r="E369" s="253">
        <v>33</v>
      </c>
      <c r="F369" s="348"/>
      <c r="G369" s="255"/>
      <c r="H369" s="256"/>
      <c r="I369" s="250"/>
      <c r="J369" s="257"/>
      <c r="K369" s="250"/>
      <c r="M369" s="251" t="s">
        <v>325</v>
      </c>
      <c r="O369" s="240"/>
    </row>
    <row r="370" spans="1:15" ht="12.75">
      <c r="A370" s="249"/>
      <c r="B370" s="252"/>
      <c r="C370" s="398" t="s">
        <v>326</v>
      </c>
      <c r="D370" s="399"/>
      <c r="E370" s="253">
        <v>1.2</v>
      </c>
      <c r="F370" s="348"/>
      <c r="G370" s="255"/>
      <c r="H370" s="256"/>
      <c r="I370" s="250"/>
      <c r="J370" s="257"/>
      <c r="K370" s="250"/>
      <c r="M370" s="251" t="s">
        <v>326</v>
      </c>
      <c r="O370" s="240"/>
    </row>
    <row r="371" spans="1:15" ht="12.75">
      <c r="A371" s="249"/>
      <c r="B371" s="252"/>
      <c r="C371" s="398" t="s">
        <v>327</v>
      </c>
      <c r="D371" s="399"/>
      <c r="E371" s="253">
        <v>1.13</v>
      </c>
      <c r="F371" s="348"/>
      <c r="G371" s="255"/>
      <c r="H371" s="256"/>
      <c r="I371" s="250"/>
      <c r="J371" s="257"/>
      <c r="K371" s="250"/>
      <c r="M371" s="251" t="s">
        <v>327</v>
      </c>
      <c r="O371" s="240"/>
    </row>
    <row r="372" spans="1:15" ht="12.75">
      <c r="A372" s="249"/>
      <c r="B372" s="252"/>
      <c r="C372" s="398" t="s">
        <v>328</v>
      </c>
      <c r="D372" s="399"/>
      <c r="E372" s="253">
        <v>18.24</v>
      </c>
      <c r="F372" s="348"/>
      <c r="G372" s="255"/>
      <c r="H372" s="256"/>
      <c r="I372" s="250"/>
      <c r="J372" s="257"/>
      <c r="K372" s="250"/>
      <c r="M372" s="251" t="s">
        <v>328</v>
      </c>
      <c r="O372" s="240"/>
    </row>
    <row r="373" spans="1:15" ht="12.75">
      <c r="A373" s="249"/>
      <c r="B373" s="252"/>
      <c r="C373" s="400" t="s">
        <v>131</v>
      </c>
      <c r="D373" s="399"/>
      <c r="E373" s="278">
        <v>79.07000000000001</v>
      </c>
      <c r="F373" s="348"/>
      <c r="G373" s="255"/>
      <c r="H373" s="256"/>
      <c r="I373" s="250"/>
      <c r="J373" s="257"/>
      <c r="K373" s="250"/>
      <c r="M373" s="251" t="s">
        <v>131</v>
      </c>
      <c r="O373" s="240"/>
    </row>
    <row r="374" spans="1:57" ht="12.75">
      <c r="A374" s="258"/>
      <c r="B374" s="259" t="s">
        <v>102</v>
      </c>
      <c r="C374" s="260" t="s">
        <v>370</v>
      </c>
      <c r="D374" s="261"/>
      <c r="E374" s="262"/>
      <c r="F374" s="349"/>
      <c r="G374" s="264">
        <f>SUM(G366:G373)</f>
        <v>0</v>
      </c>
      <c r="H374" s="265"/>
      <c r="I374" s="266">
        <f>SUM(I366:I373)</f>
        <v>0.5898621999999999</v>
      </c>
      <c r="J374" s="265"/>
      <c r="K374" s="266">
        <f>SUM(K366:K373)</f>
        <v>0</v>
      </c>
      <c r="O374" s="240">
        <v>4</v>
      </c>
      <c r="BA374" s="267">
        <f>SUM(BA366:BA373)</f>
        <v>0</v>
      </c>
      <c r="BB374" s="267">
        <f>SUM(BB366:BB373)</f>
        <v>0</v>
      </c>
      <c r="BC374" s="267">
        <f>SUM(BC366:BC373)</f>
        <v>0</v>
      </c>
      <c r="BD374" s="267">
        <f>SUM(BD366:BD373)</f>
        <v>0</v>
      </c>
      <c r="BE374" s="267">
        <f>SUM(BE366:BE373)</f>
        <v>0</v>
      </c>
    </row>
    <row r="375" spans="1:15" ht="12.75">
      <c r="A375" s="230" t="s">
        <v>98</v>
      </c>
      <c r="B375" s="231" t="s">
        <v>373</v>
      </c>
      <c r="C375" s="232" t="s">
        <v>374</v>
      </c>
      <c r="D375" s="233"/>
      <c r="E375" s="234"/>
      <c r="F375" s="350"/>
      <c r="G375" s="235"/>
      <c r="H375" s="236"/>
      <c r="I375" s="237"/>
      <c r="J375" s="238"/>
      <c r="K375" s="239"/>
      <c r="O375" s="240">
        <v>1</v>
      </c>
    </row>
    <row r="376" spans="1:80" ht="12.75">
      <c r="A376" s="241">
        <v>55</v>
      </c>
      <c r="B376" s="242" t="s">
        <v>376</v>
      </c>
      <c r="C376" s="243" t="s">
        <v>377</v>
      </c>
      <c r="D376" s="244" t="s">
        <v>228</v>
      </c>
      <c r="E376" s="245">
        <v>12</v>
      </c>
      <c r="F376" s="341"/>
      <c r="G376" s="246">
        <f>E376*F376</f>
        <v>0</v>
      </c>
      <c r="H376" s="247">
        <v>0.40797</v>
      </c>
      <c r="I376" s="248">
        <f>E376*H376</f>
        <v>4.89564</v>
      </c>
      <c r="J376" s="247"/>
      <c r="K376" s="248">
        <f>E376*J376</f>
        <v>0</v>
      </c>
      <c r="O376" s="240">
        <v>2</v>
      </c>
      <c r="AA376" s="213">
        <v>12</v>
      </c>
      <c r="AB376" s="213">
        <v>0</v>
      </c>
      <c r="AC376" s="213">
        <v>195</v>
      </c>
      <c r="AZ376" s="213">
        <v>1</v>
      </c>
      <c r="BA376" s="213">
        <f>IF(AZ376=1,G376,0)</f>
        <v>0</v>
      </c>
      <c r="BB376" s="213">
        <f>IF(AZ376=2,G376,0)</f>
        <v>0</v>
      </c>
      <c r="BC376" s="213">
        <f>IF(AZ376=3,G376,0)</f>
        <v>0</v>
      </c>
      <c r="BD376" s="213">
        <f>IF(AZ376=4,G376,0)</f>
        <v>0</v>
      </c>
      <c r="BE376" s="213">
        <f>IF(AZ376=5,G376,0)</f>
        <v>0</v>
      </c>
      <c r="CA376" s="240">
        <v>12</v>
      </c>
      <c r="CB376" s="240">
        <v>0</v>
      </c>
    </row>
    <row r="377" spans="1:15" ht="12.75">
      <c r="A377" s="249"/>
      <c r="B377" s="252"/>
      <c r="C377" s="398" t="s">
        <v>233</v>
      </c>
      <c r="D377" s="399"/>
      <c r="E377" s="253">
        <v>0</v>
      </c>
      <c r="F377" s="348"/>
      <c r="G377" s="255"/>
      <c r="H377" s="256"/>
      <c r="I377" s="250"/>
      <c r="J377" s="257"/>
      <c r="K377" s="250"/>
      <c r="M377" s="251" t="s">
        <v>233</v>
      </c>
      <c r="O377" s="240"/>
    </row>
    <row r="378" spans="1:15" ht="12.75">
      <c r="A378" s="249"/>
      <c r="B378" s="252"/>
      <c r="C378" s="398" t="s">
        <v>378</v>
      </c>
      <c r="D378" s="399"/>
      <c r="E378" s="253">
        <v>12</v>
      </c>
      <c r="F378" s="348"/>
      <c r="G378" s="255"/>
      <c r="H378" s="256"/>
      <c r="I378" s="250"/>
      <c r="J378" s="257"/>
      <c r="K378" s="250"/>
      <c r="M378" s="251" t="s">
        <v>378</v>
      </c>
      <c r="O378" s="240"/>
    </row>
    <row r="379" spans="1:57" ht="12.75">
      <c r="A379" s="258"/>
      <c r="B379" s="259" t="s">
        <v>102</v>
      </c>
      <c r="C379" s="260" t="s">
        <v>375</v>
      </c>
      <c r="D379" s="261"/>
      <c r="E379" s="262"/>
      <c r="F379" s="349"/>
      <c r="G379" s="264">
        <f>SUM(G375:G378)</f>
        <v>0</v>
      </c>
      <c r="H379" s="265"/>
      <c r="I379" s="266">
        <f>SUM(I375:I378)</f>
        <v>4.89564</v>
      </c>
      <c r="J379" s="265"/>
      <c r="K379" s="266">
        <f>SUM(K375:K378)</f>
        <v>0</v>
      </c>
      <c r="O379" s="240">
        <v>4</v>
      </c>
      <c r="BA379" s="267">
        <f>SUM(BA375:BA378)</f>
        <v>0</v>
      </c>
      <c r="BB379" s="267">
        <f>SUM(BB375:BB378)</f>
        <v>0</v>
      </c>
      <c r="BC379" s="267">
        <f>SUM(BC375:BC378)</f>
        <v>0</v>
      </c>
      <c r="BD379" s="267">
        <f>SUM(BD375:BD378)</f>
        <v>0</v>
      </c>
      <c r="BE379" s="267">
        <f>SUM(BE375:BE378)</f>
        <v>0</v>
      </c>
    </row>
    <row r="380" spans="1:15" ht="12.75">
      <c r="A380" s="230" t="s">
        <v>98</v>
      </c>
      <c r="B380" s="231" t="s">
        <v>379</v>
      </c>
      <c r="C380" s="232" t="s">
        <v>380</v>
      </c>
      <c r="D380" s="233"/>
      <c r="E380" s="234"/>
      <c r="F380" s="350"/>
      <c r="G380" s="235"/>
      <c r="H380" s="236"/>
      <c r="I380" s="237"/>
      <c r="J380" s="238"/>
      <c r="K380" s="239"/>
      <c r="O380" s="240">
        <v>1</v>
      </c>
    </row>
    <row r="381" spans="1:80" ht="12.75">
      <c r="A381" s="241">
        <v>56</v>
      </c>
      <c r="B381" s="242" t="s">
        <v>382</v>
      </c>
      <c r="C381" s="243" t="s">
        <v>383</v>
      </c>
      <c r="D381" s="244" t="s">
        <v>228</v>
      </c>
      <c r="E381" s="245">
        <v>2.5</v>
      </c>
      <c r="F381" s="341"/>
      <c r="G381" s="246">
        <f>E381*F381</f>
        <v>0</v>
      </c>
      <c r="H381" s="247">
        <v>0</v>
      </c>
      <c r="I381" s="248">
        <f>E381*H381</f>
        <v>0</v>
      </c>
      <c r="J381" s="247">
        <v>0</v>
      </c>
      <c r="K381" s="248">
        <f>E381*J381</f>
        <v>0</v>
      </c>
      <c r="O381" s="240">
        <v>2</v>
      </c>
      <c r="AA381" s="213">
        <v>1</v>
      </c>
      <c r="AB381" s="213">
        <v>1</v>
      </c>
      <c r="AC381" s="213">
        <v>1</v>
      </c>
      <c r="AZ381" s="213">
        <v>1</v>
      </c>
      <c r="BA381" s="213">
        <f>IF(AZ381=1,G381,0)</f>
        <v>0</v>
      </c>
      <c r="BB381" s="213">
        <f>IF(AZ381=2,G381,0)</f>
        <v>0</v>
      </c>
      <c r="BC381" s="213">
        <f>IF(AZ381=3,G381,0)</f>
        <v>0</v>
      </c>
      <c r="BD381" s="213">
        <f>IF(AZ381=4,G381,0)</f>
        <v>0</v>
      </c>
      <c r="BE381" s="213">
        <f>IF(AZ381=5,G381,0)</f>
        <v>0</v>
      </c>
      <c r="CA381" s="240">
        <v>1</v>
      </c>
      <c r="CB381" s="240">
        <v>1</v>
      </c>
    </row>
    <row r="382" spans="1:15" ht="12.75">
      <c r="A382" s="249"/>
      <c r="B382" s="252"/>
      <c r="C382" s="398" t="s">
        <v>384</v>
      </c>
      <c r="D382" s="399"/>
      <c r="E382" s="253">
        <v>2.5</v>
      </c>
      <c r="F382" s="348"/>
      <c r="G382" s="255"/>
      <c r="H382" s="256"/>
      <c r="I382" s="250"/>
      <c r="J382" s="257"/>
      <c r="K382" s="250"/>
      <c r="M382" s="251" t="s">
        <v>384</v>
      </c>
      <c r="O382" s="240"/>
    </row>
    <row r="383" spans="1:80" ht="12.75">
      <c r="A383" s="241">
        <v>57</v>
      </c>
      <c r="B383" s="242" t="s">
        <v>385</v>
      </c>
      <c r="C383" s="243" t="s">
        <v>386</v>
      </c>
      <c r="D383" s="244" t="s">
        <v>228</v>
      </c>
      <c r="E383" s="245">
        <v>2</v>
      </c>
      <c r="F383" s="341"/>
      <c r="G383" s="246">
        <f>E383*F383</f>
        <v>0</v>
      </c>
      <c r="H383" s="247">
        <v>0</v>
      </c>
      <c r="I383" s="248">
        <f>E383*H383</f>
        <v>0</v>
      </c>
      <c r="J383" s="247">
        <v>0</v>
      </c>
      <c r="K383" s="248">
        <f>E383*J383</f>
        <v>0</v>
      </c>
      <c r="O383" s="240">
        <v>2</v>
      </c>
      <c r="AA383" s="213">
        <v>1</v>
      </c>
      <c r="AB383" s="213">
        <v>1</v>
      </c>
      <c r="AC383" s="213">
        <v>1</v>
      </c>
      <c r="AZ383" s="213">
        <v>1</v>
      </c>
      <c r="BA383" s="213">
        <f>IF(AZ383=1,G383,0)</f>
        <v>0</v>
      </c>
      <c r="BB383" s="213">
        <f>IF(AZ383=2,G383,0)</f>
        <v>0</v>
      </c>
      <c r="BC383" s="213">
        <f>IF(AZ383=3,G383,0)</f>
        <v>0</v>
      </c>
      <c r="BD383" s="213">
        <f>IF(AZ383=4,G383,0)</f>
        <v>0</v>
      </c>
      <c r="BE383" s="213">
        <f>IF(AZ383=5,G383,0)</f>
        <v>0</v>
      </c>
      <c r="CA383" s="240">
        <v>1</v>
      </c>
      <c r="CB383" s="240">
        <v>1</v>
      </c>
    </row>
    <row r="384" spans="1:15" ht="12.75">
      <c r="A384" s="249"/>
      <c r="B384" s="252"/>
      <c r="C384" s="398" t="s">
        <v>387</v>
      </c>
      <c r="D384" s="399"/>
      <c r="E384" s="253">
        <v>2</v>
      </c>
      <c r="F384" s="348"/>
      <c r="G384" s="255"/>
      <c r="H384" s="256"/>
      <c r="I384" s="250"/>
      <c r="J384" s="257"/>
      <c r="K384" s="250"/>
      <c r="M384" s="251" t="s">
        <v>387</v>
      </c>
      <c r="O384" s="240"/>
    </row>
    <row r="385" spans="1:57" ht="12.75">
      <c r="A385" s="258"/>
      <c r="B385" s="259" t="s">
        <v>102</v>
      </c>
      <c r="C385" s="260" t="s">
        <v>381</v>
      </c>
      <c r="D385" s="261"/>
      <c r="E385" s="262"/>
      <c r="F385" s="349"/>
      <c r="G385" s="264">
        <f>SUM(G380:G384)</f>
        <v>0</v>
      </c>
      <c r="H385" s="265"/>
      <c r="I385" s="266">
        <f>SUM(I380:I384)</f>
        <v>0</v>
      </c>
      <c r="J385" s="265"/>
      <c r="K385" s="266">
        <f>SUM(K380:K384)</f>
        <v>0</v>
      </c>
      <c r="O385" s="240">
        <v>4</v>
      </c>
      <c r="BA385" s="267">
        <f>SUM(BA380:BA384)</f>
        <v>0</v>
      </c>
      <c r="BB385" s="267">
        <f>SUM(BB380:BB384)</f>
        <v>0</v>
      </c>
      <c r="BC385" s="267">
        <f>SUM(BC380:BC384)</f>
        <v>0</v>
      </c>
      <c r="BD385" s="267">
        <f>SUM(BD380:BD384)</f>
        <v>0</v>
      </c>
      <c r="BE385" s="267">
        <f>SUM(BE380:BE384)</f>
        <v>0</v>
      </c>
    </row>
    <row r="386" spans="1:15" ht="12.75">
      <c r="A386" s="230" t="s">
        <v>98</v>
      </c>
      <c r="B386" s="231" t="s">
        <v>388</v>
      </c>
      <c r="C386" s="232" t="s">
        <v>389</v>
      </c>
      <c r="D386" s="233"/>
      <c r="E386" s="234"/>
      <c r="F386" s="350"/>
      <c r="G386" s="235"/>
      <c r="H386" s="236"/>
      <c r="I386" s="237"/>
      <c r="J386" s="238"/>
      <c r="K386" s="239"/>
      <c r="O386" s="240">
        <v>1</v>
      </c>
    </row>
    <row r="387" spans="1:80" ht="12.75">
      <c r="A387" s="241">
        <v>58</v>
      </c>
      <c r="B387" s="242" t="s">
        <v>391</v>
      </c>
      <c r="C387" s="243" t="s">
        <v>392</v>
      </c>
      <c r="D387" s="244" t="s">
        <v>228</v>
      </c>
      <c r="E387" s="245">
        <v>46</v>
      </c>
      <c r="F387" s="341"/>
      <c r="G387" s="246">
        <f>E387*F387</f>
        <v>0</v>
      </c>
      <c r="H387" s="247">
        <v>0.14565</v>
      </c>
      <c r="I387" s="248">
        <f>E387*H387</f>
        <v>6.6999</v>
      </c>
      <c r="J387" s="247">
        <v>0</v>
      </c>
      <c r="K387" s="248">
        <f>E387*J387</f>
        <v>0</v>
      </c>
      <c r="O387" s="240">
        <v>2</v>
      </c>
      <c r="AA387" s="213">
        <v>1</v>
      </c>
      <c r="AB387" s="213">
        <v>1</v>
      </c>
      <c r="AC387" s="213">
        <v>1</v>
      </c>
      <c r="AZ387" s="213">
        <v>1</v>
      </c>
      <c r="BA387" s="213">
        <f>IF(AZ387=1,G387,0)</f>
        <v>0</v>
      </c>
      <c r="BB387" s="213">
        <f>IF(AZ387=2,G387,0)</f>
        <v>0</v>
      </c>
      <c r="BC387" s="213">
        <f>IF(AZ387=3,G387,0)</f>
        <v>0</v>
      </c>
      <c r="BD387" s="213">
        <f>IF(AZ387=4,G387,0)</f>
        <v>0</v>
      </c>
      <c r="BE387" s="213">
        <f>IF(AZ387=5,G387,0)</f>
        <v>0</v>
      </c>
      <c r="CA387" s="240">
        <v>1</v>
      </c>
      <c r="CB387" s="240">
        <v>1</v>
      </c>
    </row>
    <row r="388" spans="1:15" ht="12.75">
      <c r="A388" s="249"/>
      <c r="B388" s="252"/>
      <c r="C388" s="398" t="s">
        <v>393</v>
      </c>
      <c r="D388" s="399"/>
      <c r="E388" s="253">
        <v>46</v>
      </c>
      <c r="F388" s="348"/>
      <c r="G388" s="255"/>
      <c r="H388" s="256"/>
      <c r="I388" s="250"/>
      <c r="J388" s="257"/>
      <c r="K388" s="250"/>
      <c r="M388" s="251" t="s">
        <v>393</v>
      </c>
      <c r="O388" s="240"/>
    </row>
    <row r="389" spans="1:80" ht="12.75">
      <c r="A389" s="241">
        <v>59</v>
      </c>
      <c r="B389" s="242" t="s">
        <v>394</v>
      </c>
      <c r="C389" s="243" t="s">
        <v>395</v>
      </c>
      <c r="D389" s="244" t="s">
        <v>163</v>
      </c>
      <c r="E389" s="245">
        <v>96</v>
      </c>
      <c r="F389" s="341"/>
      <c r="G389" s="246">
        <f>E389*F389</f>
        <v>0</v>
      </c>
      <c r="H389" s="247">
        <v>0.058</v>
      </c>
      <c r="I389" s="248">
        <f>E389*H389</f>
        <v>5.5680000000000005</v>
      </c>
      <c r="J389" s="247"/>
      <c r="K389" s="248">
        <f>E389*J389</f>
        <v>0</v>
      </c>
      <c r="O389" s="240">
        <v>2</v>
      </c>
      <c r="AA389" s="213">
        <v>3</v>
      </c>
      <c r="AB389" s="213">
        <v>1</v>
      </c>
      <c r="AC389" s="213">
        <v>59227516</v>
      </c>
      <c r="AZ389" s="213">
        <v>1</v>
      </c>
      <c r="BA389" s="213">
        <f>IF(AZ389=1,G389,0)</f>
        <v>0</v>
      </c>
      <c r="BB389" s="213">
        <f>IF(AZ389=2,G389,0)</f>
        <v>0</v>
      </c>
      <c r="BC389" s="213">
        <f>IF(AZ389=3,G389,0)</f>
        <v>0</v>
      </c>
      <c r="BD389" s="213">
        <f>IF(AZ389=4,G389,0)</f>
        <v>0</v>
      </c>
      <c r="BE389" s="213">
        <f>IF(AZ389=5,G389,0)</f>
        <v>0</v>
      </c>
      <c r="CA389" s="240">
        <v>3</v>
      </c>
      <c r="CB389" s="240">
        <v>1</v>
      </c>
    </row>
    <row r="390" spans="1:15" ht="12.75">
      <c r="A390" s="249"/>
      <c r="B390" s="252"/>
      <c r="C390" s="398" t="s">
        <v>396</v>
      </c>
      <c r="D390" s="399"/>
      <c r="E390" s="253">
        <v>96</v>
      </c>
      <c r="F390" s="348"/>
      <c r="G390" s="255"/>
      <c r="H390" s="256"/>
      <c r="I390" s="250"/>
      <c r="J390" s="257"/>
      <c r="K390" s="250"/>
      <c r="M390" s="251" t="s">
        <v>396</v>
      </c>
      <c r="O390" s="240"/>
    </row>
    <row r="391" spans="1:57" ht="12.75">
      <c r="A391" s="258"/>
      <c r="B391" s="259" t="s">
        <v>102</v>
      </c>
      <c r="C391" s="260" t="s">
        <v>390</v>
      </c>
      <c r="D391" s="261"/>
      <c r="E391" s="262"/>
      <c r="F391" s="349"/>
      <c r="G391" s="264">
        <f>SUM(G386:G390)</f>
        <v>0</v>
      </c>
      <c r="H391" s="265"/>
      <c r="I391" s="266">
        <f>SUM(I386:I390)</f>
        <v>12.267900000000001</v>
      </c>
      <c r="J391" s="265"/>
      <c r="K391" s="266">
        <f>SUM(K386:K390)</f>
        <v>0</v>
      </c>
      <c r="O391" s="240">
        <v>4</v>
      </c>
      <c r="BA391" s="267">
        <f>SUM(BA386:BA390)</f>
        <v>0</v>
      </c>
      <c r="BB391" s="267">
        <f>SUM(BB386:BB390)</f>
        <v>0</v>
      </c>
      <c r="BC391" s="267">
        <f>SUM(BC386:BC390)</f>
        <v>0</v>
      </c>
      <c r="BD391" s="267">
        <f>SUM(BD386:BD390)</f>
        <v>0</v>
      </c>
      <c r="BE391" s="267">
        <f>SUM(BE386:BE390)</f>
        <v>0</v>
      </c>
    </row>
    <row r="392" spans="1:15" ht="12.75">
      <c r="A392" s="230" t="s">
        <v>98</v>
      </c>
      <c r="B392" s="231" t="s">
        <v>397</v>
      </c>
      <c r="C392" s="232" t="s">
        <v>398</v>
      </c>
      <c r="D392" s="233"/>
      <c r="E392" s="234"/>
      <c r="F392" s="350"/>
      <c r="G392" s="235"/>
      <c r="H392" s="236"/>
      <c r="I392" s="237"/>
      <c r="J392" s="238"/>
      <c r="K392" s="239"/>
      <c r="O392" s="240">
        <v>1</v>
      </c>
    </row>
    <row r="393" spans="1:80" ht="12.75">
      <c r="A393" s="241">
        <v>60</v>
      </c>
      <c r="B393" s="242" t="s">
        <v>400</v>
      </c>
      <c r="C393" s="243" t="s">
        <v>401</v>
      </c>
      <c r="D393" s="244" t="s">
        <v>112</v>
      </c>
      <c r="E393" s="245">
        <v>1055.925</v>
      </c>
      <c r="F393" s="341"/>
      <c r="G393" s="246">
        <f>E393*F393</f>
        <v>0</v>
      </c>
      <c r="H393" s="247">
        <v>0.01838</v>
      </c>
      <c r="I393" s="248">
        <f>E393*H393</f>
        <v>19.4079015</v>
      </c>
      <c r="J393" s="247">
        <v>0</v>
      </c>
      <c r="K393" s="248">
        <f>E393*J393</f>
        <v>0</v>
      </c>
      <c r="O393" s="240">
        <v>2</v>
      </c>
      <c r="AA393" s="213">
        <v>1</v>
      </c>
      <c r="AB393" s="213">
        <v>1</v>
      </c>
      <c r="AC393" s="213">
        <v>1</v>
      </c>
      <c r="AZ393" s="213">
        <v>1</v>
      </c>
      <c r="BA393" s="213">
        <f>IF(AZ393=1,G393,0)</f>
        <v>0</v>
      </c>
      <c r="BB393" s="213">
        <f>IF(AZ393=2,G393,0)</f>
        <v>0</v>
      </c>
      <c r="BC393" s="213">
        <f>IF(AZ393=3,G393,0)</f>
        <v>0</v>
      </c>
      <c r="BD393" s="213">
        <f>IF(AZ393=4,G393,0)</f>
        <v>0</v>
      </c>
      <c r="BE393" s="213">
        <f>IF(AZ393=5,G393,0)</f>
        <v>0</v>
      </c>
      <c r="CA393" s="240">
        <v>1</v>
      </c>
      <c r="CB393" s="240">
        <v>1</v>
      </c>
    </row>
    <row r="394" spans="1:15" ht="12.75">
      <c r="A394" s="249"/>
      <c r="B394" s="252"/>
      <c r="C394" s="398" t="s">
        <v>402</v>
      </c>
      <c r="D394" s="399"/>
      <c r="E394" s="253">
        <v>363.2</v>
      </c>
      <c r="F394" s="348"/>
      <c r="G394" s="255"/>
      <c r="H394" s="256"/>
      <c r="I394" s="250"/>
      <c r="J394" s="257"/>
      <c r="K394" s="250"/>
      <c r="M394" s="251" t="s">
        <v>402</v>
      </c>
      <c r="O394" s="240"/>
    </row>
    <row r="395" spans="1:15" ht="12.75">
      <c r="A395" s="249"/>
      <c r="B395" s="252"/>
      <c r="C395" s="398" t="s">
        <v>403</v>
      </c>
      <c r="D395" s="399"/>
      <c r="E395" s="253">
        <v>363.2</v>
      </c>
      <c r="F395" s="348"/>
      <c r="G395" s="255"/>
      <c r="H395" s="256"/>
      <c r="I395" s="250"/>
      <c r="J395" s="257"/>
      <c r="K395" s="250"/>
      <c r="M395" s="251" t="s">
        <v>403</v>
      </c>
      <c r="O395" s="240"/>
    </row>
    <row r="396" spans="1:15" ht="12.75">
      <c r="A396" s="249"/>
      <c r="B396" s="252"/>
      <c r="C396" s="398" t="s">
        <v>404</v>
      </c>
      <c r="D396" s="399"/>
      <c r="E396" s="253">
        <v>265.525</v>
      </c>
      <c r="F396" s="348"/>
      <c r="G396" s="255"/>
      <c r="H396" s="256"/>
      <c r="I396" s="250"/>
      <c r="J396" s="257"/>
      <c r="K396" s="250"/>
      <c r="M396" s="251" t="s">
        <v>404</v>
      </c>
      <c r="O396" s="240"/>
    </row>
    <row r="397" spans="1:15" ht="12.75">
      <c r="A397" s="249"/>
      <c r="B397" s="252"/>
      <c r="C397" s="398" t="s">
        <v>405</v>
      </c>
      <c r="D397" s="399"/>
      <c r="E397" s="253">
        <v>64</v>
      </c>
      <c r="F397" s="348"/>
      <c r="G397" s="255"/>
      <c r="H397" s="256"/>
      <c r="I397" s="250"/>
      <c r="J397" s="257"/>
      <c r="K397" s="250"/>
      <c r="M397" s="251" t="s">
        <v>405</v>
      </c>
      <c r="O397" s="240"/>
    </row>
    <row r="398" spans="1:15" ht="12.75">
      <c r="A398" s="249"/>
      <c r="B398" s="252"/>
      <c r="C398" s="400" t="s">
        <v>131</v>
      </c>
      <c r="D398" s="399"/>
      <c r="E398" s="278">
        <v>1055.925</v>
      </c>
      <c r="F398" s="348"/>
      <c r="G398" s="255"/>
      <c r="H398" s="256"/>
      <c r="I398" s="250"/>
      <c r="J398" s="257"/>
      <c r="K398" s="250"/>
      <c r="M398" s="251" t="s">
        <v>131</v>
      </c>
      <c r="O398" s="240"/>
    </row>
    <row r="399" spans="1:80" ht="12.75">
      <c r="A399" s="241">
        <v>61</v>
      </c>
      <c r="B399" s="242" t="s">
        <v>406</v>
      </c>
      <c r="C399" s="243" t="s">
        <v>407</v>
      </c>
      <c r="D399" s="244" t="s">
        <v>112</v>
      </c>
      <c r="E399" s="245">
        <v>3167.775</v>
      </c>
      <c r="F399" s="341"/>
      <c r="G399" s="246">
        <f>E399*F399</f>
        <v>0</v>
      </c>
      <c r="H399" s="247">
        <v>0.00085</v>
      </c>
      <c r="I399" s="248">
        <f>E399*H399</f>
        <v>2.6926087499999998</v>
      </c>
      <c r="J399" s="247">
        <v>0</v>
      </c>
      <c r="K399" s="248">
        <f>E399*J399</f>
        <v>0</v>
      </c>
      <c r="O399" s="240">
        <v>2</v>
      </c>
      <c r="AA399" s="213">
        <v>1</v>
      </c>
      <c r="AB399" s="213">
        <v>1</v>
      </c>
      <c r="AC399" s="213">
        <v>1</v>
      </c>
      <c r="AZ399" s="213">
        <v>1</v>
      </c>
      <c r="BA399" s="213">
        <f>IF(AZ399=1,G399,0)</f>
        <v>0</v>
      </c>
      <c r="BB399" s="213">
        <f>IF(AZ399=2,G399,0)</f>
        <v>0</v>
      </c>
      <c r="BC399" s="213">
        <f>IF(AZ399=3,G399,0)</f>
        <v>0</v>
      </c>
      <c r="BD399" s="213">
        <f>IF(AZ399=4,G399,0)</f>
        <v>0</v>
      </c>
      <c r="BE399" s="213">
        <f>IF(AZ399=5,G399,0)</f>
        <v>0</v>
      </c>
      <c r="CA399" s="240">
        <v>1</v>
      </c>
      <c r="CB399" s="240">
        <v>1</v>
      </c>
    </row>
    <row r="400" spans="1:15" ht="12.75">
      <c r="A400" s="249"/>
      <c r="B400" s="252"/>
      <c r="C400" s="398" t="s">
        <v>408</v>
      </c>
      <c r="D400" s="399"/>
      <c r="E400" s="253">
        <v>3167.775</v>
      </c>
      <c r="F400" s="348"/>
      <c r="G400" s="255"/>
      <c r="H400" s="256"/>
      <c r="I400" s="250"/>
      <c r="J400" s="257"/>
      <c r="K400" s="250"/>
      <c r="M400" s="251" t="s">
        <v>408</v>
      </c>
      <c r="O400" s="240"/>
    </row>
    <row r="401" spans="1:80" ht="12.75">
      <c r="A401" s="241">
        <v>62</v>
      </c>
      <c r="B401" s="242" t="s">
        <v>409</v>
      </c>
      <c r="C401" s="243" t="s">
        <v>410</v>
      </c>
      <c r="D401" s="244" t="s">
        <v>411</v>
      </c>
      <c r="E401" s="245">
        <v>31677.75</v>
      </c>
      <c r="F401" s="341"/>
      <c r="G401" s="246">
        <f>E401*F401</f>
        <v>0</v>
      </c>
      <c r="H401" s="247">
        <v>0</v>
      </c>
      <c r="I401" s="248">
        <f>E401*H401</f>
        <v>0</v>
      </c>
      <c r="J401" s="247">
        <v>0</v>
      </c>
      <c r="K401" s="248">
        <f>E401*J401</f>
        <v>0</v>
      </c>
      <c r="O401" s="240">
        <v>2</v>
      </c>
      <c r="AA401" s="213">
        <v>1</v>
      </c>
      <c r="AB401" s="213">
        <v>1</v>
      </c>
      <c r="AC401" s="213">
        <v>1</v>
      </c>
      <c r="AZ401" s="213">
        <v>1</v>
      </c>
      <c r="BA401" s="213">
        <f>IF(AZ401=1,G401,0)</f>
        <v>0</v>
      </c>
      <c r="BB401" s="213">
        <f>IF(AZ401=2,G401,0)</f>
        <v>0</v>
      </c>
      <c r="BC401" s="213">
        <f>IF(AZ401=3,G401,0)</f>
        <v>0</v>
      </c>
      <c r="BD401" s="213">
        <f>IF(AZ401=4,G401,0)</f>
        <v>0</v>
      </c>
      <c r="BE401" s="213">
        <f>IF(AZ401=5,G401,0)</f>
        <v>0</v>
      </c>
      <c r="CA401" s="240">
        <v>1</v>
      </c>
      <c r="CB401" s="240">
        <v>1</v>
      </c>
    </row>
    <row r="402" spans="1:15" ht="12.75">
      <c r="A402" s="249"/>
      <c r="B402" s="252"/>
      <c r="C402" s="398" t="s">
        <v>412</v>
      </c>
      <c r="D402" s="399"/>
      <c r="E402" s="253">
        <v>31677.75</v>
      </c>
      <c r="F402" s="348"/>
      <c r="G402" s="255"/>
      <c r="H402" s="256"/>
      <c r="I402" s="250"/>
      <c r="J402" s="257"/>
      <c r="K402" s="250"/>
      <c r="M402" s="251" t="s">
        <v>412</v>
      </c>
      <c r="O402" s="240"/>
    </row>
    <row r="403" spans="1:80" ht="12.75">
      <c r="A403" s="241">
        <v>63</v>
      </c>
      <c r="B403" s="242" t="s">
        <v>413</v>
      </c>
      <c r="C403" s="243" t="s">
        <v>414</v>
      </c>
      <c r="D403" s="244" t="s">
        <v>112</v>
      </c>
      <c r="E403" s="245">
        <v>1055.925</v>
      </c>
      <c r="F403" s="341"/>
      <c r="G403" s="246">
        <f>E403*F403</f>
        <v>0</v>
      </c>
      <c r="H403" s="247">
        <v>0</v>
      </c>
      <c r="I403" s="248">
        <f>E403*H403</f>
        <v>0</v>
      </c>
      <c r="J403" s="247">
        <v>0</v>
      </c>
      <c r="K403" s="248">
        <f>E403*J403</f>
        <v>0</v>
      </c>
      <c r="O403" s="240">
        <v>2</v>
      </c>
      <c r="AA403" s="213">
        <v>1</v>
      </c>
      <c r="AB403" s="213">
        <v>1</v>
      </c>
      <c r="AC403" s="213">
        <v>1</v>
      </c>
      <c r="AZ403" s="213">
        <v>1</v>
      </c>
      <c r="BA403" s="213">
        <f>IF(AZ403=1,G403,0)</f>
        <v>0</v>
      </c>
      <c r="BB403" s="213">
        <f>IF(AZ403=2,G403,0)</f>
        <v>0</v>
      </c>
      <c r="BC403" s="213">
        <f>IF(AZ403=3,G403,0)</f>
        <v>0</v>
      </c>
      <c r="BD403" s="213">
        <f>IF(AZ403=4,G403,0)</f>
        <v>0</v>
      </c>
      <c r="BE403" s="213">
        <f>IF(AZ403=5,G403,0)</f>
        <v>0</v>
      </c>
      <c r="CA403" s="240">
        <v>1</v>
      </c>
      <c r="CB403" s="240">
        <v>1</v>
      </c>
    </row>
    <row r="404" spans="1:80" ht="12.75">
      <c r="A404" s="241">
        <v>64</v>
      </c>
      <c r="B404" s="242" t="s">
        <v>415</v>
      </c>
      <c r="C404" s="243" t="s">
        <v>416</v>
      </c>
      <c r="D404" s="244" t="s">
        <v>112</v>
      </c>
      <c r="E404" s="245">
        <v>55</v>
      </c>
      <c r="F404" s="341"/>
      <c r="G404" s="246">
        <f>E404*F404</f>
        <v>0</v>
      </c>
      <c r="H404" s="247">
        <v>0.00121</v>
      </c>
      <c r="I404" s="248">
        <f>E404*H404</f>
        <v>0.06655</v>
      </c>
      <c r="J404" s="247">
        <v>0</v>
      </c>
      <c r="K404" s="248">
        <f>E404*J404</f>
        <v>0</v>
      </c>
      <c r="O404" s="240">
        <v>2</v>
      </c>
      <c r="AA404" s="213">
        <v>1</v>
      </c>
      <c r="AB404" s="213">
        <v>1</v>
      </c>
      <c r="AC404" s="213">
        <v>1</v>
      </c>
      <c r="AZ404" s="213">
        <v>1</v>
      </c>
      <c r="BA404" s="213">
        <f>IF(AZ404=1,G404,0)</f>
        <v>0</v>
      </c>
      <c r="BB404" s="213">
        <f>IF(AZ404=2,G404,0)</f>
        <v>0</v>
      </c>
      <c r="BC404" s="213">
        <f>IF(AZ404=3,G404,0)</f>
        <v>0</v>
      </c>
      <c r="BD404" s="213">
        <f>IF(AZ404=4,G404,0)</f>
        <v>0</v>
      </c>
      <c r="BE404" s="213">
        <f>IF(AZ404=5,G404,0)</f>
        <v>0</v>
      </c>
      <c r="CA404" s="240">
        <v>1</v>
      </c>
      <c r="CB404" s="240">
        <v>1</v>
      </c>
    </row>
    <row r="405" spans="1:15" ht="12.75">
      <c r="A405" s="249"/>
      <c r="B405" s="252"/>
      <c r="C405" s="398" t="s">
        <v>204</v>
      </c>
      <c r="D405" s="399"/>
      <c r="E405" s="253">
        <v>55</v>
      </c>
      <c r="F405" s="348"/>
      <c r="G405" s="255"/>
      <c r="H405" s="256"/>
      <c r="I405" s="250"/>
      <c r="J405" s="257"/>
      <c r="K405" s="250"/>
      <c r="M405" s="251" t="s">
        <v>204</v>
      </c>
      <c r="O405" s="240"/>
    </row>
    <row r="406" spans="1:80" ht="12.75">
      <c r="A406" s="241">
        <v>65</v>
      </c>
      <c r="B406" s="242" t="s">
        <v>417</v>
      </c>
      <c r="C406" s="243" t="s">
        <v>418</v>
      </c>
      <c r="D406" s="244" t="s">
        <v>112</v>
      </c>
      <c r="E406" s="245">
        <v>1055.925</v>
      </c>
      <c r="F406" s="341"/>
      <c r="G406" s="246">
        <f>E406*F406</f>
        <v>0</v>
      </c>
      <c r="H406" s="247">
        <v>0</v>
      </c>
      <c r="I406" s="248">
        <f>E406*H406</f>
        <v>0</v>
      </c>
      <c r="J406" s="247">
        <v>0</v>
      </c>
      <c r="K406" s="248">
        <f>E406*J406</f>
        <v>0</v>
      </c>
      <c r="O406" s="240">
        <v>2</v>
      </c>
      <c r="AA406" s="213">
        <v>1</v>
      </c>
      <c r="AB406" s="213">
        <v>1</v>
      </c>
      <c r="AC406" s="213">
        <v>1</v>
      </c>
      <c r="AZ406" s="213">
        <v>1</v>
      </c>
      <c r="BA406" s="213">
        <f>IF(AZ406=1,G406,0)</f>
        <v>0</v>
      </c>
      <c r="BB406" s="213">
        <f>IF(AZ406=2,G406,0)</f>
        <v>0</v>
      </c>
      <c r="BC406" s="213">
        <f>IF(AZ406=3,G406,0)</f>
        <v>0</v>
      </c>
      <c r="BD406" s="213">
        <f>IF(AZ406=4,G406,0)</f>
        <v>0</v>
      </c>
      <c r="BE406" s="213">
        <f>IF(AZ406=5,G406,0)</f>
        <v>0</v>
      </c>
      <c r="CA406" s="240">
        <v>1</v>
      </c>
      <c r="CB406" s="240">
        <v>1</v>
      </c>
    </row>
    <row r="407" spans="1:80" ht="12.75">
      <c r="A407" s="241">
        <v>66</v>
      </c>
      <c r="B407" s="242" t="s">
        <v>419</v>
      </c>
      <c r="C407" s="243" t="s">
        <v>420</v>
      </c>
      <c r="D407" s="244" t="s">
        <v>112</v>
      </c>
      <c r="E407" s="245">
        <v>3167.775</v>
      </c>
      <c r="F407" s="341"/>
      <c r="G407" s="246">
        <f>E407*F407</f>
        <v>0</v>
      </c>
      <c r="H407" s="247">
        <v>0</v>
      </c>
      <c r="I407" s="248">
        <f>E407*H407</f>
        <v>0</v>
      </c>
      <c r="J407" s="247">
        <v>0</v>
      </c>
      <c r="K407" s="248">
        <f>E407*J407</f>
        <v>0</v>
      </c>
      <c r="O407" s="240">
        <v>2</v>
      </c>
      <c r="AA407" s="213">
        <v>1</v>
      </c>
      <c r="AB407" s="213">
        <v>1</v>
      </c>
      <c r="AC407" s="213">
        <v>1</v>
      </c>
      <c r="AZ407" s="213">
        <v>1</v>
      </c>
      <c r="BA407" s="213">
        <f>IF(AZ407=1,G407,0)</f>
        <v>0</v>
      </c>
      <c r="BB407" s="213">
        <f>IF(AZ407=2,G407,0)</f>
        <v>0</v>
      </c>
      <c r="BC407" s="213">
        <f>IF(AZ407=3,G407,0)</f>
        <v>0</v>
      </c>
      <c r="BD407" s="213">
        <f>IF(AZ407=4,G407,0)</f>
        <v>0</v>
      </c>
      <c r="BE407" s="213">
        <f>IF(AZ407=5,G407,0)</f>
        <v>0</v>
      </c>
      <c r="CA407" s="240">
        <v>1</v>
      </c>
      <c r="CB407" s="240">
        <v>1</v>
      </c>
    </row>
    <row r="408" spans="1:15" ht="12.75">
      <c r="A408" s="249"/>
      <c r="B408" s="252"/>
      <c r="C408" s="398" t="s">
        <v>408</v>
      </c>
      <c r="D408" s="399"/>
      <c r="E408" s="253">
        <v>3167.775</v>
      </c>
      <c r="F408" s="348"/>
      <c r="G408" s="255"/>
      <c r="H408" s="256"/>
      <c r="I408" s="250"/>
      <c r="J408" s="257"/>
      <c r="K408" s="250"/>
      <c r="M408" s="251" t="s">
        <v>408</v>
      </c>
      <c r="O408" s="240"/>
    </row>
    <row r="409" spans="1:80" ht="12.75">
      <c r="A409" s="241">
        <v>67</v>
      </c>
      <c r="B409" s="242" t="s">
        <v>421</v>
      </c>
      <c r="C409" s="243" t="s">
        <v>422</v>
      </c>
      <c r="D409" s="244" t="s">
        <v>112</v>
      </c>
      <c r="E409" s="245">
        <v>1055.925</v>
      </c>
      <c r="F409" s="341"/>
      <c r="G409" s="246">
        <f>E409*F409</f>
        <v>0</v>
      </c>
      <c r="H409" s="247">
        <v>0</v>
      </c>
      <c r="I409" s="248">
        <f>E409*H409</f>
        <v>0</v>
      </c>
      <c r="J409" s="247">
        <v>0</v>
      </c>
      <c r="K409" s="248">
        <f>E409*J409</f>
        <v>0</v>
      </c>
      <c r="O409" s="240">
        <v>2</v>
      </c>
      <c r="AA409" s="213">
        <v>1</v>
      </c>
      <c r="AB409" s="213">
        <v>1</v>
      </c>
      <c r="AC409" s="213">
        <v>1</v>
      </c>
      <c r="AZ409" s="213">
        <v>1</v>
      </c>
      <c r="BA409" s="213">
        <f>IF(AZ409=1,G409,0)</f>
        <v>0</v>
      </c>
      <c r="BB409" s="213">
        <f>IF(AZ409=2,G409,0)</f>
        <v>0</v>
      </c>
      <c r="BC409" s="213">
        <f>IF(AZ409=3,G409,0)</f>
        <v>0</v>
      </c>
      <c r="BD409" s="213">
        <f>IF(AZ409=4,G409,0)</f>
        <v>0</v>
      </c>
      <c r="BE409" s="213">
        <f>IF(AZ409=5,G409,0)</f>
        <v>0</v>
      </c>
      <c r="CA409" s="240">
        <v>1</v>
      </c>
      <c r="CB409" s="240">
        <v>1</v>
      </c>
    </row>
    <row r="410" spans="1:80" ht="22.5">
      <c r="A410" s="241">
        <v>68</v>
      </c>
      <c r="B410" s="242" t="s">
        <v>423</v>
      </c>
      <c r="C410" s="243" t="s">
        <v>424</v>
      </c>
      <c r="D410" s="244" t="s">
        <v>425</v>
      </c>
      <c r="E410" s="245">
        <v>4</v>
      </c>
      <c r="F410" s="341"/>
      <c r="G410" s="246">
        <f>E410*F410</f>
        <v>0</v>
      </c>
      <c r="H410" s="247">
        <v>0</v>
      </c>
      <c r="I410" s="248">
        <f>E410*H410</f>
        <v>0</v>
      </c>
      <c r="J410" s="247">
        <v>0</v>
      </c>
      <c r="K410" s="248">
        <f>E410*J410</f>
        <v>0</v>
      </c>
      <c r="O410" s="240">
        <v>2</v>
      </c>
      <c r="AA410" s="213">
        <v>1</v>
      </c>
      <c r="AB410" s="213">
        <v>0</v>
      </c>
      <c r="AC410" s="213">
        <v>0</v>
      </c>
      <c r="AZ410" s="213">
        <v>1</v>
      </c>
      <c r="BA410" s="213">
        <f>IF(AZ410=1,G410,0)</f>
        <v>0</v>
      </c>
      <c r="BB410" s="213">
        <f>IF(AZ410=2,G410,0)</f>
        <v>0</v>
      </c>
      <c r="BC410" s="213">
        <f>IF(AZ410=3,G410,0)</f>
        <v>0</v>
      </c>
      <c r="BD410" s="213">
        <f>IF(AZ410=4,G410,0)</f>
        <v>0</v>
      </c>
      <c r="BE410" s="213">
        <f>IF(AZ410=5,G410,0)</f>
        <v>0</v>
      </c>
      <c r="CA410" s="240">
        <v>1</v>
      </c>
      <c r="CB410" s="240">
        <v>0</v>
      </c>
    </row>
    <row r="411" spans="1:15" ht="12.75">
      <c r="A411" s="249"/>
      <c r="B411" s="252"/>
      <c r="C411" s="398" t="s">
        <v>426</v>
      </c>
      <c r="D411" s="399"/>
      <c r="E411" s="253">
        <v>4</v>
      </c>
      <c r="F411" s="348"/>
      <c r="G411" s="255"/>
      <c r="H411" s="256"/>
      <c r="I411" s="250"/>
      <c r="J411" s="257"/>
      <c r="K411" s="250"/>
      <c r="M411" s="251" t="s">
        <v>426</v>
      </c>
      <c r="O411" s="240"/>
    </row>
    <row r="412" spans="1:80" ht="22.5">
      <c r="A412" s="241">
        <v>69</v>
      </c>
      <c r="B412" s="242" t="s">
        <v>427</v>
      </c>
      <c r="C412" s="243" t="s">
        <v>428</v>
      </c>
      <c r="D412" s="244" t="s">
        <v>429</v>
      </c>
      <c r="E412" s="245">
        <v>80</v>
      </c>
      <c r="F412" s="341"/>
      <c r="G412" s="246">
        <f>E412*F412</f>
        <v>0</v>
      </c>
      <c r="H412" s="247">
        <v>0</v>
      </c>
      <c r="I412" s="248">
        <f>E412*H412</f>
        <v>0</v>
      </c>
      <c r="J412" s="247">
        <v>0</v>
      </c>
      <c r="K412" s="248">
        <f>E412*J412</f>
        <v>0</v>
      </c>
      <c r="O412" s="240">
        <v>2</v>
      </c>
      <c r="AA412" s="213">
        <v>1</v>
      </c>
      <c r="AB412" s="213">
        <v>1</v>
      </c>
      <c r="AC412" s="213">
        <v>1</v>
      </c>
      <c r="AZ412" s="213">
        <v>1</v>
      </c>
      <c r="BA412" s="213">
        <f>IF(AZ412=1,G412,0)</f>
        <v>0</v>
      </c>
      <c r="BB412" s="213">
        <f>IF(AZ412=2,G412,0)</f>
        <v>0</v>
      </c>
      <c r="BC412" s="213">
        <f>IF(AZ412=3,G412,0)</f>
        <v>0</v>
      </c>
      <c r="BD412" s="213">
        <f>IF(AZ412=4,G412,0)</f>
        <v>0</v>
      </c>
      <c r="BE412" s="213">
        <f>IF(AZ412=5,G412,0)</f>
        <v>0</v>
      </c>
      <c r="CA412" s="240">
        <v>1</v>
      </c>
      <c r="CB412" s="240">
        <v>1</v>
      </c>
    </row>
    <row r="413" spans="1:15" ht="12.75">
      <c r="A413" s="249"/>
      <c r="B413" s="252"/>
      <c r="C413" s="398" t="s">
        <v>430</v>
      </c>
      <c r="D413" s="399"/>
      <c r="E413" s="253">
        <v>80</v>
      </c>
      <c r="F413" s="348"/>
      <c r="G413" s="255"/>
      <c r="H413" s="256"/>
      <c r="I413" s="250"/>
      <c r="J413" s="257"/>
      <c r="K413" s="250"/>
      <c r="M413" s="251" t="s">
        <v>430</v>
      </c>
      <c r="O413" s="240"/>
    </row>
    <row r="414" spans="1:80" ht="22.5">
      <c r="A414" s="241">
        <v>70</v>
      </c>
      <c r="B414" s="242" t="s">
        <v>431</v>
      </c>
      <c r="C414" s="243" t="s">
        <v>432</v>
      </c>
      <c r="D414" s="244" t="s">
        <v>425</v>
      </c>
      <c r="E414" s="245">
        <v>4</v>
      </c>
      <c r="F414" s="341"/>
      <c r="G414" s="246">
        <f>E414*F414</f>
        <v>0</v>
      </c>
      <c r="H414" s="247">
        <v>0</v>
      </c>
      <c r="I414" s="248">
        <f>E414*H414</f>
        <v>0</v>
      </c>
      <c r="J414" s="247">
        <v>0</v>
      </c>
      <c r="K414" s="248">
        <f>E414*J414</f>
        <v>0</v>
      </c>
      <c r="O414" s="240">
        <v>2</v>
      </c>
      <c r="AA414" s="213">
        <v>1</v>
      </c>
      <c r="AB414" s="213">
        <v>1</v>
      </c>
      <c r="AC414" s="213">
        <v>1</v>
      </c>
      <c r="AZ414" s="213">
        <v>1</v>
      </c>
      <c r="BA414" s="213">
        <f>IF(AZ414=1,G414,0)</f>
        <v>0</v>
      </c>
      <c r="BB414" s="213">
        <f>IF(AZ414=2,G414,0)</f>
        <v>0</v>
      </c>
      <c r="BC414" s="213">
        <f>IF(AZ414=3,G414,0)</f>
        <v>0</v>
      </c>
      <c r="BD414" s="213">
        <f>IF(AZ414=4,G414,0)</f>
        <v>0</v>
      </c>
      <c r="BE414" s="213">
        <f>IF(AZ414=5,G414,0)</f>
        <v>0</v>
      </c>
      <c r="CA414" s="240">
        <v>1</v>
      </c>
      <c r="CB414" s="240">
        <v>1</v>
      </c>
    </row>
    <row r="415" spans="1:15" ht="12.75">
      <c r="A415" s="249"/>
      <c r="B415" s="252"/>
      <c r="C415" s="398" t="s">
        <v>426</v>
      </c>
      <c r="D415" s="399"/>
      <c r="E415" s="253">
        <v>4</v>
      </c>
      <c r="F415" s="348"/>
      <c r="G415" s="255"/>
      <c r="H415" s="256"/>
      <c r="I415" s="250"/>
      <c r="J415" s="257"/>
      <c r="K415" s="250"/>
      <c r="M415" s="251" t="s">
        <v>426</v>
      </c>
      <c r="O415" s="240"/>
    </row>
    <row r="416" spans="1:80" ht="22.5">
      <c r="A416" s="241">
        <v>71</v>
      </c>
      <c r="B416" s="242" t="s">
        <v>433</v>
      </c>
      <c r="C416" s="243" t="s">
        <v>434</v>
      </c>
      <c r="D416" s="244" t="s">
        <v>163</v>
      </c>
      <c r="E416" s="245">
        <v>1</v>
      </c>
      <c r="F416" s="341"/>
      <c r="G416" s="246">
        <f>E416*F416</f>
        <v>0</v>
      </c>
      <c r="H416" s="247">
        <v>0.00121</v>
      </c>
      <c r="I416" s="248">
        <f>E416*H416</f>
        <v>0.00121</v>
      </c>
      <c r="J416" s="247"/>
      <c r="K416" s="248">
        <f>E416*J416</f>
        <v>0</v>
      </c>
      <c r="O416" s="240">
        <v>2</v>
      </c>
      <c r="AA416" s="213">
        <v>12</v>
      </c>
      <c r="AB416" s="213">
        <v>0</v>
      </c>
      <c r="AC416" s="213">
        <v>4</v>
      </c>
      <c r="AZ416" s="213">
        <v>1</v>
      </c>
      <c r="BA416" s="213">
        <f>IF(AZ416=1,G416,0)</f>
        <v>0</v>
      </c>
      <c r="BB416" s="213">
        <f>IF(AZ416=2,G416,0)</f>
        <v>0</v>
      </c>
      <c r="BC416" s="213">
        <f>IF(AZ416=3,G416,0)</f>
        <v>0</v>
      </c>
      <c r="BD416" s="213">
        <f>IF(AZ416=4,G416,0)</f>
        <v>0</v>
      </c>
      <c r="BE416" s="213">
        <f>IF(AZ416=5,G416,0)</f>
        <v>0</v>
      </c>
      <c r="CA416" s="240">
        <v>12</v>
      </c>
      <c r="CB416" s="240">
        <v>0</v>
      </c>
    </row>
    <row r="417" spans="1:57" ht="12.75">
      <c r="A417" s="258"/>
      <c r="B417" s="259" t="s">
        <v>102</v>
      </c>
      <c r="C417" s="260" t="s">
        <v>399</v>
      </c>
      <c r="D417" s="261"/>
      <c r="E417" s="262"/>
      <c r="F417" s="349"/>
      <c r="G417" s="264">
        <f>SUM(G392:G416)</f>
        <v>0</v>
      </c>
      <c r="H417" s="265"/>
      <c r="I417" s="266">
        <f>SUM(I392:I416)</f>
        <v>22.16827025</v>
      </c>
      <c r="J417" s="265"/>
      <c r="K417" s="266">
        <f>SUM(K392:K416)</f>
        <v>0</v>
      </c>
      <c r="O417" s="240">
        <v>4</v>
      </c>
      <c r="BA417" s="267">
        <f>SUM(BA392:BA416)</f>
        <v>0</v>
      </c>
      <c r="BB417" s="267">
        <f>SUM(BB392:BB416)</f>
        <v>0</v>
      </c>
      <c r="BC417" s="267">
        <f>SUM(BC392:BC416)</f>
        <v>0</v>
      </c>
      <c r="BD417" s="267">
        <f>SUM(BD392:BD416)</f>
        <v>0</v>
      </c>
      <c r="BE417" s="267">
        <f>SUM(BE392:BE416)</f>
        <v>0</v>
      </c>
    </row>
    <row r="418" spans="1:15" ht="12.75">
      <c r="A418" s="230" t="s">
        <v>98</v>
      </c>
      <c r="B418" s="231" t="s">
        <v>435</v>
      </c>
      <c r="C418" s="232" t="s">
        <v>436</v>
      </c>
      <c r="D418" s="233"/>
      <c r="E418" s="234"/>
      <c r="F418" s="350"/>
      <c r="G418" s="235"/>
      <c r="H418" s="236"/>
      <c r="I418" s="237"/>
      <c r="J418" s="238"/>
      <c r="K418" s="239"/>
      <c r="O418" s="240">
        <v>1</v>
      </c>
    </row>
    <row r="419" spans="1:80" ht="12.75">
      <c r="A419" s="241">
        <v>72</v>
      </c>
      <c r="B419" s="242" t="s">
        <v>438</v>
      </c>
      <c r="C419" s="243" t="s">
        <v>439</v>
      </c>
      <c r="D419" s="244" t="s">
        <v>163</v>
      </c>
      <c r="E419" s="245">
        <v>1</v>
      </c>
      <c r="F419" s="341"/>
      <c r="G419" s="246">
        <f>E419*F419</f>
        <v>0</v>
      </c>
      <c r="H419" s="247">
        <v>0</v>
      </c>
      <c r="I419" s="248">
        <f>E419*H419</f>
        <v>0</v>
      </c>
      <c r="J419" s="247">
        <v>0</v>
      </c>
      <c r="K419" s="248">
        <f>E419*J419</f>
        <v>0</v>
      </c>
      <c r="O419" s="240">
        <v>2</v>
      </c>
      <c r="AA419" s="213">
        <v>1</v>
      </c>
      <c r="AB419" s="213">
        <v>1</v>
      </c>
      <c r="AC419" s="213">
        <v>1</v>
      </c>
      <c r="AZ419" s="213">
        <v>1</v>
      </c>
      <c r="BA419" s="213">
        <f>IF(AZ419=1,G419,0)</f>
        <v>0</v>
      </c>
      <c r="BB419" s="213">
        <f>IF(AZ419=2,G419,0)</f>
        <v>0</v>
      </c>
      <c r="BC419" s="213">
        <f>IF(AZ419=3,G419,0)</f>
        <v>0</v>
      </c>
      <c r="BD419" s="213">
        <f>IF(AZ419=4,G419,0)</f>
        <v>0</v>
      </c>
      <c r="BE419" s="213">
        <f>IF(AZ419=5,G419,0)</f>
        <v>0</v>
      </c>
      <c r="CA419" s="240">
        <v>1</v>
      </c>
      <c r="CB419" s="240">
        <v>1</v>
      </c>
    </row>
    <row r="420" spans="1:80" ht="12.75">
      <c r="A420" s="241">
        <v>73</v>
      </c>
      <c r="B420" s="242" t="s">
        <v>440</v>
      </c>
      <c r="C420" s="243" t="s">
        <v>441</v>
      </c>
      <c r="D420" s="244" t="s">
        <v>112</v>
      </c>
      <c r="E420" s="245">
        <v>665</v>
      </c>
      <c r="F420" s="341"/>
      <c r="G420" s="246">
        <f>E420*F420</f>
        <v>0</v>
      </c>
      <c r="H420" s="247">
        <v>4E-05</v>
      </c>
      <c r="I420" s="248">
        <f>E420*H420</f>
        <v>0.026600000000000002</v>
      </c>
      <c r="J420" s="247">
        <v>0</v>
      </c>
      <c r="K420" s="248">
        <f>E420*J420</f>
        <v>0</v>
      </c>
      <c r="O420" s="240">
        <v>2</v>
      </c>
      <c r="AA420" s="213">
        <v>1</v>
      </c>
      <c r="AB420" s="213">
        <v>1</v>
      </c>
      <c r="AC420" s="213">
        <v>1</v>
      </c>
      <c r="AZ420" s="213">
        <v>1</v>
      </c>
      <c r="BA420" s="213">
        <f>IF(AZ420=1,G420,0)</f>
        <v>0</v>
      </c>
      <c r="BB420" s="213">
        <f>IF(AZ420=2,G420,0)</f>
        <v>0</v>
      </c>
      <c r="BC420" s="213">
        <f>IF(AZ420=3,G420,0)</f>
        <v>0</v>
      </c>
      <c r="BD420" s="213">
        <f>IF(AZ420=4,G420,0)</f>
        <v>0</v>
      </c>
      <c r="BE420" s="213">
        <f>IF(AZ420=5,G420,0)</f>
        <v>0</v>
      </c>
      <c r="CA420" s="240">
        <v>1</v>
      </c>
      <c r="CB420" s="240">
        <v>1</v>
      </c>
    </row>
    <row r="421" spans="1:15" ht="12.75">
      <c r="A421" s="249"/>
      <c r="B421" s="252"/>
      <c r="C421" s="398" t="s">
        <v>200</v>
      </c>
      <c r="D421" s="399"/>
      <c r="E421" s="253">
        <v>665</v>
      </c>
      <c r="F421" s="348"/>
      <c r="G421" s="255"/>
      <c r="H421" s="256"/>
      <c r="I421" s="250"/>
      <c r="J421" s="257"/>
      <c r="K421" s="250"/>
      <c r="M421" s="251" t="s">
        <v>200</v>
      </c>
      <c r="O421" s="240"/>
    </row>
    <row r="422" spans="1:80" ht="22.5">
      <c r="A422" s="241">
        <v>74</v>
      </c>
      <c r="B422" s="242" t="s">
        <v>442</v>
      </c>
      <c r="C422" s="243" t="s">
        <v>443</v>
      </c>
      <c r="D422" s="244" t="s">
        <v>163</v>
      </c>
      <c r="E422" s="245">
        <v>2</v>
      </c>
      <c r="F422" s="341"/>
      <c r="G422" s="246">
        <f>E422*F422</f>
        <v>0</v>
      </c>
      <c r="H422" s="247">
        <v>0.00281</v>
      </c>
      <c r="I422" s="248">
        <f>E422*H422</f>
        <v>0.00562</v>
      </c>
      <c r="J422" s="247">
        <v>0</v>
      </c>
      <c r="K422" s="248">
        <f>E422*J422</f>
        <v>0</v>
      </c>
      <c r="O422" s="240">
        <v>2</v>
      </c>
      <c r="AA422" s="213">
        <v>1</v>
      </c>
      <c r="AB422" s="213">
        <v>1</v>
      </c>
      <c r="AC422" s="213">
        <v>1</v>
      </c>
      <c r="AZ422" s="213">
        <v>1</v>
      </c>
      <c r="BA422" s="213">
        <f>IF(AZ422=1,G422,0)</f>
        <v>0</v>
      </c>
      <c r="BB422" s="213">
        <f>IF(AZ422=2,G422,0)</f>
        <v>0</v>
      </c>
      <c r="BC422" s="213">
        <f>IF(AZ422=3,G422,0)</f>
        <v>0</v>
      </c>
      <c r="BD422" s="213">
        <f>IF(AZ422=4,G422,0)</f>
        <v>0</v>
      </c>
      <c r="BE422" s="213">
        <f>IF(AZ422=5,G422,0)</f>
        <v>0</v>
      </c>
      <c r="CA422" s="240">
        <v>1</v>
      </c>
      <c r="CB422" s="240">
        <v>1</v>
      </c>
    </row>
    <row r="423" spans="1:15" ht="12.75">
      <c r="A423" s="249"/>
      <c r="B423" s="252"/>
      <c r="C423" s="398" t="s">
        <v>233</v>
      </c>
      <c r="D423" s="399"/>
      <c r="E423" s="253">
        <v>0</v>
      </c>
      <c r="F423" s="348"/>
      <c r="G423" s="255"/>
      <c r="H423" s="256"/>
      <c r="I423" s="250"/>
      <c r="J423" s="257"/>
      <c r="K423" s="250"/>
      <c r="M423" s="251" t="s">
        <v>233</v>
      </c>
      <c r="O423" s="240"/>
    </row>
    <row r="424" spans="1:15" ht="12.75">
      <c r="A424" s="249"/>
      <c r="B424" s="252"/>
      <c r="C424" s="398" t="s">
        <v>444</v>
      </c>
      <c r="D424" s="399"/>
      <c r="E424" s="253">
        <v>2</v>
      </c>
      <c r="F424" s="348"/>
      <c r="G424" s="255"/>
      <c r="H424" s="256"/>
      <c r="I424" s="250"/>
      <c r="J424" s="257"/>
      <c r="K424" s="250"/>
      <c r="M424" s="251" t="s">
        <v>444</v>
      </c>
      <c r="O424" s="240"/>
    </row>
    <row r="425" spans="1:80" ht="22.5">
      <c r="A425" s="241">
        <v>75</v>
      </c>
      <c r="B425" s="242" t="s">
        <v>445</v>
      </c>
      <c r="C425" s="243" t="s">
        <v>446</v>
      </c>
      <c r="D425" s="244" t="s">
        <v>163</v>
      </c>
      <c r="E425" s="245">
        <v>4</v>
      </c>
      <c r="F425" s="341"/>
      <c r="G425" s="246">
        <f>E425*F425</f>
        <v>0</v>
      </c>
      <c r="H425" s="247">
        <v>0</v>
      </c>
      <c r="I425" s="248">
        <f>E425*H425</f>
        <v>0</v>
      </c>
      <c r="J425" s="247">
        <v>0</v>
      </c>
      <c r="K425" s="248">
        <f>E425*J425</f>
        <v>0</v>
      </c>
      <c r="O425" s="240">
        <v>2</v>
      </c>
      <c r="AA425" s="213">
        <v>1</v>
      </c>
      <c r="AB425" s="213">
        <v>1</v>
      </c>
      <c r="AC425" s="213">
        <v>1</v>
      </c>
      <c r="AZ425" s="213">
        <v>1</v>
      </c>
      <c r="BA425" s="213">
        <f>IF(AZ425=1,G425,0)</f>
        <v>0</v>
      </c>
      <c r="BB425" s="213">
        <f>IF(AZ425=2,G425,0)</f>
        <v>0</v>
      </c>
      <c r="BC425" s="213">
        <f>IF(AZ425=3,G425,0)</f>
        <v>0</v>
      </c>
      <c r="BD425" s="213">
        <f>IF(AZ425=4,G425,0)</f>
        <v>0</v>
      </c>
      <c r="BE425" s="213">
        <f>IF(AZ425=5,G425,0)</f>
        <v>0</v>
      </c>
      <c r="CA425" s="240">
        <v>1</v>
      </c>
      <c r="CB425" s="240">
        <v>1</v>
      </c>
    </row>
    <row r="426" spans="1:15" ht="12.75">
      <c r="A426" s="249"/>
      <c r="B426" s="252"/>
      <c r="C426" s="398" t="s">
        <v>447</v>
      </c>
      <c r="D426" s="399"/>
      <c r="E426" s="253">
        <v>4</v>
      </c>
      <c r="F426" s="348"/>
      <c r="G426" s="255"/>
      <c r="H426" s="256"/>
      <c r="I426" s="250"/>
      <c r="J426" s="257"/>
      <c r="K426" s="250"/>
      <c r="M426" s="251" t="s">
        <v>447</v>
      </c>
      <c r="O426" s="240"/>
    </row>
    <row r="427" spans="1:80" ht="22.5">
      <c r="A427" s="241">
        <v>76</v>
      </c>
      <c r="B427" s="242" t="s">
        <v>448</v>
      </c>
      <c r="C427" s="243" t="s">
        <v>449</v>
      </c>
      <c r="D427" s="244" t="s">
        <v>163</v>
      </c>
      <c r="E427" s="245">
        <v>1</v>
      </c>
      <c r="F427" s="341"/>
      <c r="G427" s="246">
        <f>E427*F427</f>
        <v>0</v>
      </c>
      <c r="H427" s="247">
        <v>0.04179</v>
      </c>
      <c r="I427" s="248">
        <f>E427*H427</f>
        <v>0.04179</v>
      </c>
      <c r="J427" s="247"/>
      <c r="K427" s="248">
        <f>E427*J427</f>
        <v>0</v>
      </c>
      <c r="O427" s="240">
        <v>2</v>
      </c>
      <c r="AA427" s="213">
        <v>12</v>
      </c>
      <c r="AB427" s="213">
        <v>0</v>
      </c>
      <c r="AC427" s="213">
        <v>237</v>
      </c>
      <c r="AZ427" s="213">
        <v>1</v>
      </c>
      <c r="BA427" s="213">
        <f>IF(AZ427=1,G427,0)</f>
        <v>0</v>
      </c>
      <c r="BB427" s="213">
        <f>IF(AZ427=2,G427,0)</f>
        <v>0</v>
      </c>
      <c r="BC427" s="213">
        <f>IF(AZ427=3,G427,0)</f>
        <v>0</v>
      </c>
      <c r="BD427" s="213">
        <f>IF(AZ427=4,G427,0)</f>
        <v>0</v>
      </c>
      <c r="BE427" s="213">
        <f>IF(AZ427=5,G427,0)</f>
        <v>0</v>
      </c>
      <c r="CA427" s="240">
        <v>12</v>
      </c>
      <c r="CB427" s="240">
        <v>0</v>
      </c>
    </row>
    <row r="428" spans="1:15" ht="12.75">
      <c r="A428" s="249"/>
      <c r="B428" s="252"/>
      <c r="C428" s="398" t="s">
        <v>233</v>
      </c>
      <c r="D428" s="399"/>
      <c r="E428" s="253">
        <v>0</v>
      </c>
      <c r="F428" s="348"/>
      <c r="G428" s="255"/>
      <c r="H428" s="256"/>
      <c r="I428" s="250"/>
      <c r="J428" s="257"/>
      <c r="K428" s="250"/>
      <c r="M428" s="251" t="s">
        <v>233</v>
      </c>
      <c r="O428" s="240"/>
    </row>
    <row r="429" spans="1:15" ht="12.75">
      <c r="A429" s="249"/>
      <c r="B429" s="252"/>
      <c r="C429" s="398" t="s">
        <v>450</v>
      </c>
      <c r="D429" s="399"/>
      <c r="E429" s="253">
        <v>1</v>
      </c>
      <c r="F429" s="348"/>
      <c r="G429" s="255"/>
      <c r="H429" s="256"/>
      <c r="I429" s="250"/>
      <c r="J429" s="257"/>
      <c r="K429" s="250"/>
      <c r="M429" s="251" t="s">
        <v>450</v>
      </c>
      <c r="O429" s="240"/>
    </row>
    <row r="430" spans="1:15" ht="12.75">
      <c r="A430" s="249"/>
      <c r="B430" s="252"/>
      <c r="C430" s="398" t="s">
        <v>451</v>
      </c>
      <c r="D430" s="399"/>
      <c r="E430" s="253">
        <v>0</v>
      </c>
      <c r="F430" s="348"/>
      <c r="G430" s="255"/>
      <c r="H430" s="256"/>
      <c r="I430" s="250"/>
      <c r="J430" s="257"/>
      <c r="K430" s="250"/>
      <c r="M430" s="251" t="s">
        <v>451</v>
      </c>
      <c r="O430" s="240"/>
    </row>
    <row r="431" spans="1:80" ht="12.75">
      <c r="A431" s="241">
        <v>77</v>
      </c>
      <c r="B431" s="242" t="s">
        <v>452</v>
      </c>
      <c r="C431" s="243" t="s">
        <v>453</v>
      </c>
      <c r="D431" s="244" t="s">
        <v>454</v>
      </c>
      <c r="E431" s="245">
        <v>6</v>
      </c>
      <c r="F431" s="341"/>
      <c r="G431" s="246">
        <f>E431*F431</f>
        <v>0</v>
      </c>
      <c r="H431" s="247">
        <v>0</v>
      </c>
      <c r="I431" s="248">
        <f>E431*H431</f>
        <v>0</v>
      </c>
      <c r="J431" s="247"/>
      <c r="K431" s="248">
        <f>E431*J431</f>
        <v>0</v>
      </c>
      <c r="O431" s="240">
        <v>2</v>
      </c>
      <c r="AA431" s="213">
        <v>10</v>
      </c>
      <c r="AB431" s="213">
        <v>0</v>
      </c>
      <c r="AC431" s="213">
        <v>8</v>
      </c>
      <c r="AZ431" s="213">
        <v>5</v>
      </c>
      <c r="BA431" s="213">
        <f>IF(AZ431=1,G431,0)</f>
        <v>0</v>
      </c>
      <c r="BB431" s="213">
        <f>IF(AZ431=2,G431,0)</f>
        <v>0</v>
      </c>
      <c r="BC431" s="213">
        <f>IF(AZ431=3,G431,0)</f>
        <v>0</v>
      </c>
      <c r="BD431" s="213">
        <f>IF(AZ431=4,G431,0)</f>
        <v>0</v>
      </c>
      <c r="BE431" s="213">
        <f>IF(AZ431=5,G431,0)</f>
        <v>0</v>
      </c>
      <c r="CA431" s="240">
        <v>10</v>
      </c>
      <c r="CB431" s="240">
        <v>0</v>
      </c>
    </row>
    <row r="432" spans="1:15" ht="12.75">
      <c r="A432" s="249"/>
      <c r="B432" s="252"/>
      <c r="C432" s="398" t="s">
        <v>455</v>
      </c>
      <c r="D432" s="399"/>
      <c r="E432" s="253">
        <v>6</v>
      </c>
      <c r="F432" s="348"/>
      <c r="G432" s="255"/>
      <c r="H432" s="256"/>
      <c r="I432" s="250"/>
      <c r="J432" s="257"/>
      <c r="K432" s="250"/>
      <c r="M432" s="251" t="s">
        <v>455</v>
      </c>
      <c r="O432" s="240"/>
    </row>
    <row r="433" spans="1:57" ht="12.75">
      <c r="A433" s="258"/>
      <c r="B433" s="259" t="s">
        <v>102</v>
      </c>
      <c r="C433" s="260" t="s">
        <v>437</v>
      </c>
      <c r="D433" s="261"/>
      <c r="E433" s="262"/>
      <c r="F433" s="349"/>
      <c r="G433" s="264">
        <f>SUM(G418:G432)</f>
        <v>0</v>
      </c>
      <c r="H433" s="265"/>
      <c r="I433" s="266">
        <f>SUM(I418:I432)</f>
        <v>0.07400999999999999</v>
      </c>
      <c r="J433" s="265"/>
      <c r="K433" s="266">
        <f>SUM(K418:K432)</f>
        <v>0</v>
      </c>
      <c r="O433" s="240">
        <v>4</v>
      </c>
      <c r="BA433" s="267">
        <f>SUM(BA418:BA432)</f>
        <v>0</v>
      </c>
      <c r="BB433" s="267">
        <f>SUM(BB418:BB432)</f>
        <v>0</v>
      </c>
      <c r="BC433" s="267">
        <f>SUM(BC418:BC432)</f>
        <v>0</v>
      </c>
      <c r="BD433" s="267">
        <f>SUM(BD418:BD432)</f>
        <v>0</v>
      </c>
      <c r="BE433" s="267">
        <f>SUM(BE418:BE432)</f>
        <v>0</v>
      </c>
    </row>
    <row r="434" spans="1:15" ht="12.75">
      <c r="A434" s="230" t="s">
        <v>98</v>
      </c>
      <c r="B434" s="231" t="s">
        <v>456</v>
      </c>
      <c r="C434" s="232" t="s">
        <v>457</v>
      </c>
      <c r="D434" s="233"/>
      <c r="E434" s="234"/>
      <c r="F434" s="350"/>
      <c r="G434" s="235"/>
      <c r="H434" s="236"/>
      <c r="I434" s="237"/>
      <c r="J434" s="238"/>
      <c r="K434" s="239"/>
      <c r="O434" s="240">
        <v>1</v>
      </c>
    </row>
    <row r="435" spans="1:80" ht="12.75">
      <c r="A435" s="241">
        <v>78</v>
      </c>
      <c r="B435" s="242" t="s">
        <v>459</v>
      </c>
      <c r="C435" s="243" t="s">
        <v>460</v>
      </c>
      <c r="D435" s="244" t="s">
        <v>112</v>
      </c>
      <c r="E435" s="245">
        <v>71.7</v>
      </c>
      <c r="F435" s="341"/>
      <c r="G435" s="246">
        <f>E435*F435</f>
        <v>0</v>
      </c>
      <c r="H435" s="247">
        <v>0.00067</v>
      </c>
      <c r="I435" s="248">
        <f>E435*H435</f>
        <v>0.048039000000000005</v>
      </c>
      <c r="J435" s="247">
        <v>-0.131</v>
      </c>
      <c r="K435" s="248">
        <f>E435*J435</f>
        <v>-9.392700000000001</v>
      </c>
      <c r="O435" s="240">
        <v>2</v>
      </c>
      <c r="AA435" s="213">
        <v>1</v>
      </c>
      <c r="AB435" s="213">
        <v>1</v>
      </c>
      <c r="AC435" s="213">
        <v>1</v>
      </c>
      <c r="AZ435" s="213">
        <v>1</v>
      </c>
      <c r="BA435" s="213">
        <f>IF(AZ435=1,G435,0)</f>
        <v>0</v>
      </c>
      <c r="BB435" s="213">
        <f>IF(AZ435=2,G435,0)</f>
        <v>0</v>
      </c>
      <c r="BC435" s="213">
        <f>IF(AZ435=3,G435,0)</f>
        <v>0</v>
      </c>
      <c r="BD435" s="213">
        <f>IF(AZ435=4,G435,0)</f>
        <v>0</v>
      </c>
      <c r="BE435" s="213">
        <f>IF(AZ435=5,G435,0)</f>
        <v>0</v>
      </c>
      <c r="CA435" s="240">
        <v>1</v>
      </c>
      <c r="CB435" s="240">
        <v>1</v>
      </c>
    </row>
    <row r="436" spans="1:15" ht="12.75">
      <c r="A436" s="249"/>
      <c r="B436" s="252"/>
      <c r="C436" s="398" t="s">
        <v>461</v>
      </c>
      <c r="D436" s="399"/>
      <c r="E436" s="253">
        <v>0</v>
      </c>
      <c r="F436" s="348"/>
      <c r="G436" s="255"/>
      <c r="H436" s="256"/>
      <c r="I436" s="250"/>
      <c r="J436" s="257"/>
      <c r="K436" s="250"/>
      <c r="M436" s="251" t="s">
        <v>461</v>
      </c>
      <c r="O436" s="240"/>
    </row>
    <row r="437" spans="1:15" ht="12.75">
      <c r="A437" s="249"/>
      <c r="B437" s="252"/>
      <c r="C437" s="398" t="s">
        <v>310</v>
      </c>
      <c r="D437" s="399"/>
      <c r="E437" s="253">
        <v>20.8</v>
      </c>
      <c r="F437" s="348"/>
      <c r="G437" s="255"/>
      <c r="H437" s="256"/>
      <c r="I437" s="250"/>
      <c r="J437" s="257"/>
      <c r="K437" s="250"/>
      <c r="M437" s="251" t="s">
        <v>310</v>
      </c>
      <c r="O437" s="240"/>
    </row>
    <row r="438" spans="1:15" ht="12.75">
      <c r="A438" s="249"/>
      <c r="B438" s="252"/>
      <c r="C438" s="398" t="s">
        <v>311</v>
      </c>
      <c r="D438" s="399"/>
      <c r="E438" s="253">
        <v>37.5</v>
      </c>
      <c r="F438" s="348"/>
      <c r="G438" s="255"/>
      <c r="H438" s="256"/>
      <c r="I438" s="250"/>
      <c r="J438" s="257"/>
      <c r="K438" s="250"/>
      <c r="M438" s="251" t="s">
        <v>311</v>
      </c>
      <c r="O438" s="240"/>
    </row>
    <row r="439" spans="1:15" ht="12.75">
      <c r="A439" s="249"/>
      <c r="B439" s="252"/>
      <c r="C439" s="398" t="s">
        <v>312</v>
      </c>
      <c r="D439" s="399"/>
      <c r="E439" s="253">
        <v>3.4</v>
      </c>
      <c r="F439" s="348"/>
      <c r="G439" s="255"/>
      <c r="H439" s="256"/>
      <c r="I439" s="250"/>
      <c r="J439" s="257"/>
      <c r="K439" s="250"/>
      <c r="M439" s="251" t="s">
        <v>312</v>
      </c>
      <c r="O439" s="240"/>
    </row>
    <row r="440" spans="1:15" ht="12.75">
      <c r="A440" s="249"/>
      <c r="B440" s="252"/>
      <c r="C440" s="398" t="s">
        <v>313</v>
      </c>
      <c r="D440" s="399"/>
      <c r="E440" s="253">
        <v>10</v>
      </c>
      <c r="F440" s="348"/>
      <c r="G440" s="255"/>
      <c r="H440" s="256"/>
      <c r="I440" s="250"/>
      <c r="J440" s="257"/>
      <c r="K440" s="250"/>
      <c r="M440" s="251" t="s">
        <v>313</v>
      </c>
      <c r="O440" s="240"/>
    </row>
    <row r="441" spans="1:80" ht="12.75">
      <c r="A441" s="241">
        <v>79</v>
      </c>
      <c r="B441" s="242" t="s">
        <v>462</v>
      </c>
      <c r="C441" s="243" t="s">
        <v>463</v>
      </c>
      <c r="D441" s="244" t="s">
        <v>125</v>
      </c>
      <c r="E441" s="245">
        <v>0.125</v>
      </c>
      <c r="F441" s="341"/>
      <c r="G441" s="246">
        <f>E441*F441</f>
        <v>0</v>
      </c>
      <c r="H441" s="247">
        <v>0.0125</v>
      </c>
      <c r="I441" s="248">
        <f>E441*H441</f>
        <v>0.0015625</v>
      </c>
      <c r="J441" s="247">
        <v>-2.2</v>
      </c>
      <c r="K441" s="248">
        <f>E441*J441</f>
        <v>-0.275</v>
      </c>
      <c r="O441" s="240">
        <v>2</v>
      </c>
      <c r="AA441" s="213">
        <v>1</v>
      </c>
      <c r="AB441" s="213">
        <v>1</v>
      </c>
      <c r="AC441" s="213">
        <v>1</v>
      </c>
      <c r="AZ441" s="213">
        <v>1</v>
      </c>
      <c r="BA441" s="213">
        <f>IF(AZ441=1,G441,0)</f>
        <v>0</v>
      </c>
      <c r="BB441" s="213">
        <f>IF(AZ441=2,G441,0)</f>
        <v>0</v>
      </c>
      <c r="BC441" s="213">
        <f>IF(AZ441=3,G441,0)</f>
        <v>0</v>
      </c>
      <c r="BD441" s="213">
        <f>IF(AZ441=4,G441,0)</f>
        <v>0</v>
      </c>
      <c r="BE441" s="213">
        <f>IF(AZ441=5,G441,0)</f>
        <v>0</v>
      </c>
      <c r="CA441" s="240">
        <v>1</v>
      </c>
      <c r="CB441" s="240">
        <v>1</v>
      </c>
    </row>
    <row r="442" spans="1:15" ht="12.75">
      <c r="A442" s="249"/>
      <c r="B442" s="252"/>
      <c r="C442" s="398" t="s">
        <v>464</v>
      </c>
      <c r="D442" s="399"/>
      <c r="E442" s="253">
        <v>0.125</v>
      </c>
      <c r="F442" s="348"/>
      <c r="G442" s="255"/>
      <c r="H442" s="256"/>
      <c r="I442" s="250"/>
      <c r="J442" s="257"/>
      <c r="K442" s="250"/>
      <c r="M442" s="251" t="s">
        <v>464</v>
      </c>
      <c r="O442" s="240"/>
    </row>
    <row r="443" spans="1:80" ht="12.75">
      <c r="A443" s="241">
        <v>80</v>
      </c>
      <c r="B443" s="242" t="s">
        <v>465</v>
      </c>
      <c r="C443" s="243" t="s">
        <v>466</v>
      </c>
      <c r="D443" s="244" t="s">
        <v>112</v>
      </c>
      <c r="E443" s="245">
        <v>82.6954</v>
      </c>
      <c r="F443" s="341"/>
      <c r="G443" s="246">
        <f>E443*F443</f>
        <v>0</v>
      </c>
      <c r="H443" s="247">
        <v>0.00067</v>
      </c>
      <c r="I443" s="248">
        <f>E443*H443</f>
        <v>0.055405918000000005</v>
      </c>
      <c r="J443" s="247">
        <v>-0.082</v>
      </c>
      <c r="K443" s="248">
        <f>E443*J443</f>
        <v>-6.781022800000001</v>
      </c>
      <c r="O443" s="240">
        <v>2</v>
      </c>
      <c r="AA443" s="213">
        <v>1</v>
      </c>
      <c r="AB443" s="213">
        <v>1</v>
      </c>
      <c r="AC443" s="213">
        <v>1</v>
      </c>
      <c r="AZ443" s="213">
        <v>1</v>
      </c>
      <c r="BA443" s="213">
        <f>IF(AZ443=1,G443,0)</f>
        <v>0</v>
      </c>
      <c r="BB443" s="213">
        <f>IF(AZ443=2,G443,0)</f>
        <v>0</v>
      </c>
      <c r="BC443" s="213">
        <f>IF(AZ443=3,G443,0)</f>
        <v>0</v>
      </c>
      <c r="BD443" s="213">
        <f>IF(AZ443=4,G443,0)</f>
        <v>0</v>
      </c>
      <c r="BE443" s="213">
        <f>IF(AZ443=5,G443,0)</f>
        <v>0</v>
      </c>
      <c r="CA443" s="240">
        <v>1</v>
      </c>
      <c r="CB443" s="240">
        <v>1</v>
      </c>
    </row>
    <row r="444" spans="1:15" ht="12.75">
      <c r="A444" s="249"/>
      <c r="B444" s="252"/>
      <c r="C444" s="398" t="s">
        <v>248</v>
      </c>
      <c r="D444" s="399"/>
      <c r="E444" s="253">
        <v>5.1754</v>
      </c>
      <c r="F444" s="348"/>
      <c r="G444" s="255"/>
      <c r="H444" s="256"/>
      <c r="I444" s="250"/>
      <c r="J444" s="257"/>
      <c r="K444" s="250"/>
      <c r="M444" s="251" t="s">
        <v>248</v>
      </c>
      <c r="O444" s="240"/>
    </row>
    <row r="445" spans="1:15" ht="12.75">
      <c r="A445" s="249"/>
      <c r="B445" s="252"/>
      <c r="C445" s="398" t="s">
        <v>249</v>
      </c>
      <c r="D445" s="399"/>
      <c r="E445" s="253">
        <v>77.52</v>
      </c>
      <c r="F445" s="348"/>
      <c r="G445" s="255"/>
      <c r="H445" s="256"/>
      <c r="I445" s="250"/>
      <c r="J445" s="257"/>
      <c r="K445" s="250"/>
      <c r="M445" s="251" t="s">
        <v>249</v>
      </c>
      <c r="O445" s="240"/>
    </row>
    <row r="446" spans="1:80" ht="12.75">
      <c r="A446" s="241">
        <v>81</v>
      </c>
      <c r="B446" s="242" t="s">
        <v>467</v>
      </c>
      <c r="C446" s="243" t="s">
        <v>468</v>
      </c>
      <c r="D446" s="244" t="s">
        <v>112</v>
      </c>
      <c r="E446" s="245">
        <v>665</v>
      </c>
      <c r="F446" s="341"/>
      <c r="G446" s="246">
        <f>E446*F446</f>
        <v>0</v>
      </c>
      <c r="H446" s="247">
        <v>0.00033</v>
      </c>
      <c r="I446" s="248">
        <f>E446*H446</f>
        <v>0.21945</v>
      </c>
      <c r="J446" s="247">
        <v>-0.01235</v>
      </c>
      <c r="K446" s="248">
        <f>E446*J446</f>
        <v>-8.21275</v>
      </c>
      <c r="O446" s="240">
        <v>2</v>
      </c>
      <c r="AA446" s="213">
        <v>1</v>
      </c>
      <c r="AB446" s="213">
        <v>1</v>
      </c>
      <c r="AC446" s="213">
        <v>1</v>
      </c>
      <c r="AZ446" s="213">
        <v>1</v>
      </c>
      <c r="BA446" s="213">
        <f>IF(AZ446=1,G446,0)</f>
        <v>0</v>
      </c>
      <c r="BB446" s="213">
        <f>IF(AZ446=2,G446,0)</f>
        <v>0</v>
      </c>
      <c r="BC446" s="213">
        <f>IF(AZ446=3,G446,0)</f>
        <v>0</v>
      </c>
      <c r="BD446" s="213">
        <f>IF(AZ446=4,G446,0)</f>
        <v>0</v>
      </c>
      <c r="BE446" s="213">
        <f>IF(AZ446=5,G446,0)</f>
        <v>0</v>
      </c>
      <c r="CA446" s="240">
        <v>1</v>
      </c>
      <c r="CB446" s="240">
        <v>1</v>
      </c>
    </row>
    <row r="447" spans="1:15" ht="12.75">
      <c r="A447" s="249"/>
      <c r="B447" s="252"/>
      <c r="C447" s="398" t="s">
        <v>200</v>
      </c>
      <c r="D447" s="399"/>
      <c r="E447" s="253">
        <v>665</v>
      </c>
      <c r="F447" s="348"/>
      <c r="G447" s="255"/>
      <c r="H447" s="256"/>
      <c r="I447" s="250"/>
      <c r="J447" s="257"/>
      <c r="K447" s="250"/>
      <c r="M447" s="251" t="s">
        <v>200</v>
      </c>
      <c r="O447" s="240"/>
    </row>
    <row r="448" spans="1:80" ht="12.75">
      <c r="A448" s="241">
        <v>82</v>
      </c>
      <c r="B448" s="242" t="s">
        <v>469</v>
      </c>
      <c r="C448" s="243" t="s">
        <v>470</v>
      </c>
      <c r="D448" s="244" t="s">
        <v>125</v>
      </c>
      <c r="E448" s="245">
        <v>4.02</v>
      </c>
      <c r="F448" s="341"/>
      <c r="G448" s="246">
        <f>E448*F448</f>
        <v>0</v>
      </c>
      <c r="H448" s="247">
        <v>0</v>
      </c>
      <c r="I448" s="248">
        <f>E448*H448</f>
        <v>0</v>
      </c>
      <c r="J448" s="247">
        <v>-1.4</v>
      </c>
      <c r="K448" s="248">
        <f>E448*J448</f>
        <v>-5.627999999999999</v>
      </c>
      <c r="O448" s="240">
        <v>2</v>
      </c>
      <c r="AA448" s="213">
        <v>1</v>
      </c>
      <c r="AB448" s="213">
        <v>1</v>
      </c>
      <c r="AC448" s="213">
        <v>1</v>
      </c>
      <c r="AZ448" s="213">
        <v>1</v>
      </c>
      <c r="BA448" s="213">
        <f>IF(AZ448=1,G448,0)</f>
        <v>0</v>
      </c>
      <c r="BB448" s="213">
        <f>IF(AZ448=2,G448,0)</f>
        <v>0</v>
      </c>
      <c r="BC448" s="213">
        <f>IF(AZ448=3,G448,0)</f>
        <v>0</v>
      </c>
      <c r="BD448" s="213">
        <f>IF(AZ448=4,G448,0)</f>
        <v>0</v>
      </c>
      <c r="BE448" s="213">
        <f>IF(AZ448=5,G448,0)</f>
        <v>0</v>
      </c>
      <c r="CA448" s="240">
        <v>1</v>
      </c>
      <c r="CB448" s="240">
        <v>1</v>
      </c>
    </row>
    <row r="449" spans="1:15" ht="12.75">
      <c r="A449" s="249"/>
      <c r="B449" s="252"/>
      <c r="C449" s="398" t="s">
        <v>281</v>
      </c>
      <c r="D449" s="399"/>
      <c r="E449" s="253">
        <v>0</v>
      </c>
      <c r="F449" s="348"/>
      <c r="G449" s="255"/>
      <c r="H449" s="256"/>
      <c r="I449" s="250"/>
      <c r="J449" s="257"/>
      <c r="K449" s="250"/>
      <c r="M449" s="251" t="s">
        <v>281</v>
      </c>
      <c r="O449" s="240"/>
    </row>
    <row r="450" spans="1:15" ht="12.75">
      <c r="A450" s="249"/>
      <c r="B450" s="252"/>
      <c r="C450" s="398" t="s">
        <v>471</v>
      </c>
      <c r="D450" s="399"/>
      <c r="E450" s="253">
        <v>4.02</v>
      </c>
      <c r="F450" s="348"/>
      <c r="G450" s="255"/>
      <c r="H450" s="256"/>
      <c r="I450" s="250"/>
      <c r="J450" s="257"/>
      <c r="K450" s="250"/>
      <c r="M450" s="251" t="s">
        <v>471</v>
      </c>
      <c r="O450" s="240"/>
    </row>
    <row r="451" spans="1:80" ht="22.5">
      <c r="A451" s="241">
        <v>83</v>
      </c>
      <c r="B451" s="242" t="s">
        <v>472</v>
      </c>
      <c r="C451" s="243" t="s">
        <v>473</v>
      </c>
      <c r="D451" s="244" t="s">
        <v>163</v>
      </c>
      <c r="E451" s="245">
        <v>3</v>
      </c>
      <c r="F451" s="341"/>
      <c r="G451" s="246">
        <f>E451*F451</f>
        <v>0</v>
      </c>
      <c r="H451" s="247">
        <v>0</v>
      </c>
      <c r="I451" s="248">
        <f>E451*H451</f>
        <v>0</v>
      </c>
      <c r="J451" s="247">
        <v>-0.001</v>
      </c>
      <c r="K451" s="248">
        <f>E451*J451</f>
        <v>-0.003</v>
      </c>
      <c r="O451" s="240">
        <v>2</v>
      </c>
      <c r="AA451" s="213">
        <v>1</v>
      </c>
      <c r="AB451" s="213">
        <v>7</v>
      </c>
      <c r="AC451" s="213">
        <v>7</v>
      </c>
      <c r="AZ451" s="213">
        <v>1</v>
      </c>
      <c r="BA451" s="213">
        <f>IF(AZ451=1,G451,0)</f>
        <v>0</v>
      </c>
      <c r="BB451" s="213">
        <f>IF(AZ451=2,G451,0)</f>
        <v>0</v>
      </c>
      <c r="BC451" s="213">
        <f>IF(AZ451=3,G451,0)</f>
        <v>0</v>
      </c>
      <c r="BD451" s="213">
        <f>IF(AZ451=4,G451,0)</f>
        <v>0</v>
      </c>
      <c r="BE451" s="213">
        <f>IF(AZ451=5,G451,0)</f>
        <v>0</v>
      </c>
      <c r="CA451" s="240">
        <v>1</v>
      </c>
      <c r="CB451" s="240">
        <v>7</v>
      </c>
    </row>
    <row r="452" spans="1:15" ht="12.75">
      <c r="A452" s="249"/>
      <c r="B452" s="252"/>
      <c r="C452" s="398" t="s">
        <v>474</v>
      </c>
      <c r="D452" s="399"/>
      <c r="E452" s="253">
        <v>3</v>
      </c>
      <c r="F452" s="348"/>
      <c r="G452" s="255"/>
      <c r="H452" s="256"/>
      <c r="I452" s="250"/>
      <c r="J452" s="257"/>
      <c r="K452" s="250"/>
      <c r="M452" s="251" t="s">
        <v>474</v>
      </c>
      <c r="O452" s="240"/>
    </row>
    <row r="453" spans="1:80" ht="12.75">
      <c r="A453" s="241">
        <v>84</v>
      </c>
      <c r="B453" s="242" t="s">
        <v>475</v>
      </c>
      <c r="C453" s="243" t="s">
        <v>476</v>
      </c>
      <c r="D453" s="244" t="s">
        <v>163</v>
      </c>
      <c r="E453" s="245">
        <v>2</v>
      </c>
      <c r="F453" s="341"/>
      <c r="G453" s="246">
        <f>E453*F453</f>
        <v>0</v>
      </c>
      <c r="H453" s="247">
        <v>0</v>
      </c>
      <c r="I453" s="248">
        <f>E453*H453</f>
        <v>0</v>
      </c>
      <c r="J453" s="247">
        <v>-0.001</v>
      </c>
      <c r="K453" s="248">
        <f>E453*J453</f>
        <v>-0.002</v>
      </c>
      <c r="O453" s="240">
        <v>2</v>
      </c>
      <c r="AA453" s="213">
        <v>1</v>
      </c>
      <c r="AB453" s="213">
        <v>7</v>
      </c>
      <c r="AC453" s="213">
        <v>7</v>
      </c>
      <c r="AZ453" s="213">
        <v>1</v>
      </c>
      <c r="BA453" s="213">
        <f>IF(AZ453=1,G453,0)</f>
        <v>0</v>
      </c>
      <c r="BB453" s="213">
        <f>IF(AZ453=2,G453,0)</f>
        <v>0</v>
      </c>
      <c r="BC453" s="213">
        <f>IF(AZ453=3,G453,0)</f>
        <v>0</v>
      </c>
      <c r="BD453" s="213">
        <f>IF(AZ453=4,G453,0)</f>
        <v>0</v>
      </c>
      <c r="BE453" s="213">
        <f>IF(AZ453=5,G453,0)</f>
        <v>0</v>
      </c>
      <c r="CA453" s="240">
        <v>1</v>
      </c>
      <c r="CB453" s="240">
        <v>7</v>
      </c>
    </row>
    <row r="454" spans="1:15" ht="12.75">
      <c r="A454" s="249"/>
      <c r="B454" s="252"/>
      <c r="C454" s="398" t="s">
        <v>233</v>
      </c>
      <c r="D454" s="399"/>
      <c r="E454" s="253">
        <v>0</v>
      </c>
      <c r="F454" s="348"/>
      <c r="G454" s="255"/>
      <c r="H454" s="256"/>
      <c r="I454" s="250"/>
      <c r="J454" s="257"/>
      <c r="K454" s="250"/>
      <c r="M454" s="251" t="s">
        <v>233</v>
      </c>
      <c r="O454" s="240"/>
    </row>
    <row r="455" spans="1:15" ht="12.75">
      <c r="A455" s="249"/>
      <c r="B455" s="252"/>
      <c r="C455" s="398" t="s">
        <v>444</v>
      </c>
      <c r="D455" s="399"/>
      <c r="E455" s="253">
        <v>2</v>
      </c>
      <c r="F455" s="348"/>
      <c r="G455" s="255"/>
      <c r="H455" s="256"/>
      <c r="I455" s="250"/>
      <c r="J455" s="257"/>
      <c r="K455" s="250"/>
      <c r="M455" s="251" t="s">
        <v>444</v>
      </c>
      <c r="O455" s="240"/>
    </row>
    <row r="456" spans="1:80" ht="22.5">
      <c r="A456" s="241">
        <v>85</v>
      </c>
      <c r="B456" s="242" t="s">
        <v>477</v>
      </c>
      <c r="C456" s="243" t="s">
        <v>478</v>
      </c>
      <c r="D456" s="244" t="s">
        <v>112</v>
      </c>
      <c r="E456" s="245">
        <v>125.9715</v>
      </c>
      <c r="F456" s="341"/>
      <c r="G456" s="246">
        <f>E456*F456</f>
        <v>0</v>
      </c>
      <c r="H456" s="247">
        <v>0.001</v>
      </c>
      <c r="I456" s="248">
        <f>E456*H456</f>
        <v>0.12597150000000001</v>
      </c>
      <c r="J456" s="247">
        <v>-0.062</v>
      </c>
      <c r="K456" s="248">
        <f>E456*J456</f>
        <v>-7.810233</v>
      </c>
      <c r="O456" s="240">
        <v>2</v>
      </c>
      <c r="AA456" s="213">
        <v>1</v>
      </c>
      <c r="AB456" s="213">
        <v>1</v>
      </c>
      <c r="AC456" s="213">
        <v>1</v>
      </c>
      <c r="AZ456" s="213">
        <v>1</v>
      </c>
      <c r="BA456" s="213">
        <f>IF(AZ456=1,G456,0)</f>
        <v>0</v>
      </c>
      <c r="BB456" s="213">
        <f>IF(AZ456=2,G456,0)</f>
        <v>0</v>
      </c>
      <c r="BC456" s="213">
        <f>IF(AZ456=3,G456,0)</f>
        <v>0</v>
      </c>
      <c r="BD456" s="213">
        <f>IF(AZ456=4,G456,0)</f>
        <v>0</v>
      </c>
      <c r="BE456" s="213">
        <f>IF(AZ456=5,G456,0)</f>
        <v>0</v>
      </c>
      <c r="CA456" s="240">
        <v>1</v>
      </c>
      <c r="CB456" s="240">
        <v>1</v>
      </c>
    </row>
    <row r="457" spans="1:15" ht="12.75">
      <c r="A457" s="249"/>
      <c r="B457" s="252"/>
      <c r="C457" s="398" t="s">
        <v>245</v>
      </c>
      <c r="D457" s="399"/>
      <c r="E457" s="253">
        <v>45.9</v>
      </c>
      <c r="F457" s="348"/>
      <c r="G457" s="255"/>
      <c r="H457" s="256"/>
      <c r="I457" s="250"/>
      <c r="J457" s="257"/>
      <c r="K457" s="250"/>
      <c r="M457" s="251" t="s">
        <v>245</v>
      </c>
      <c r="O457" s="240"/>
    </row>
    <row r="458" spans="1:15" ht="12.75">
      <c r="A458" s="249"/>
      <c r="B458" s="252"/>
      <c r="C458" s="398" t="s">
        <v>246</v>
      </c>
      <c r="D458" s="399"/>
      <c r="E458" s="253">
        <v>59.4</v>
      </c>
      <c r="F458" s="348"/>
      <c r="G458" s="255"/>
      <c r="H458" s="256"/>
      <c r="I458" s="250"/>
      <c r="J458" s="257"/>
      <c r="K458" s="250"/>
      <c r="M458" s="251" t="s">
        <v>246</v>
      </c>
      <c r="O458" s="240"/>
    </row>
    <row r="459" spans="1:15" ht="12.75">
      <c r="A459" s="249"/>
      <c r="B459" s="252"/>
      <c r="C459" s="398" t="s">
        <v>247</v>
      </c>
      <c r="D459" s="399"/>
      <c r="E459" s="253">
        <v>1.8</v>
      </c>
      <c r="F459" s="348"/>
      <c r="G459" s="255"/>
      <c r="H459" s="256"/>
      <c r="I459" s="250"/>
      <c r="J459" s="257"/>
      <c r="K459" s="250"/>
      <c r="M459" s="251" t="s">
        <v>247</v>
      </c>
      <c r="O459" s="240"/>
    </row>
    <row r="460" spans="1:15" ht="12.75">
      <c r="A460" s="249"/>
      <c r="B460" s="252"/>
      <c r="C460" s="400" t="s">
        <v>131</v>
      </c>
      <c r="D460" s="399"/>
      <c r="E460" s="278">
        <v>107.1</v>
      </c>
      <c r="F460" s="348"/>
      <c r="G460" s="255"/>
      <c r="H460" s="256"/>
      <c r="I460" s="250"/>
      <c r="J460" s="257"/>
      <c r="K460" s="250"/>
      <c r="M460" s="251" t="s">
        <v>131</v>
      </c>
      <c r="O460" s="240"/>
    </row>
    <row r="461" spans="1:15" ht="12.75">
      <c r="A461" s="249"/>
      <c r="B461" s="252"/>
      <c r="C461" s="398" t="s">
        <v>250</v>
      </c>
      <c r="D461" s="399"/>
      <c r="E461" s="253">
        <v>3.28</v>
      </c>
      <c r="F461" s="348"/>
      <c r="G461" s="255"/>
      <c r="H461" s="256"/>
      <c r="I461" s="250"/>
      <c r="J461" s="257"/>
      <c r="K461" s="250"/>
      <c r="M461" s="251" t="s">
        <v>250</v>
      </c>
      <c r="O461" s="240"/>
    </row>
    <row r="462" spans="1:15" ht="12.75">
      <c r="A462" s="249"/>
      <c r="B462" s="252"/>
      <c r="C462" s="398" t="s">
        <v>251</v>
      </c>
      <c r="D462" s="399"/>
      <c r="E462" s="253">
        <v>3.9975</v>
      </c>
      <c r="F462" s="348"/>
      <c r="G462" s="255"/>
      <c r="H462" s="256"/>
      <c r="I462" s="250"/>
      <c r="J462" s="257"/>
      <c r="K462" s="250"/>
      <c r="M462" s="251" t="s">
        <v>251</v>
      </c>
      <c r="O462" s="240"/>
    </row>
    <row r="463" spans="1:15" ht="12.75">
      <c r="A463" s="249"/>
      <c r="B463" s="252"/>
      <c r="C463" s="400" t="s">
        <v>131</v>
      </c>
      <c r="D463" s="399"/>
      <c r="E463" s="278">
        <v>7.2775</v>
      </c>
      <c r="F463" s="348"/>
      <c r="G463" s="255"/>
      <c r="H463" s="256"/>
      <c r="I463" s="250"/>
      <c r="J463" s="257"/>
      <c r="K463" s="250"/>
      <c r="M463" s="251" t="s">
        <v>131</v>
      </c>
      <c r="O463" s="240"/>
    </row>
    <row r="464" spans="1:15" ht="12.75">
      <c r="A464" s="249"/>
      <c r="B464" s="252"/>
      <c r="C464" s="398" t="s">
        <v>479</v>
      </c>
      <c r="D464" s="399"/>
      <c r="E464" s="253">
        <v>3.3825</v>
      </c>
      <c r="F464" s="348"/>
      <c r="G464" s="255"/>
      <c r="H464" s="256"/>
      <c r="I464" s="250"/>
      <c r="J464" s="257"/>
      <c r="K464" s="250"/>
      <c r="M464" s="251" t="s">
        <v>479</v>
      </c>
      <c r="O464" s="240"/>
    </row>
    <row r="465" spans="1:15" ht="12.75">
      <c r="A465" s="249"/>
      <c r="B465" s="252"/>
      <c r="C465" s="398" t="s">
        <v>480</v>
      </c>
      <c r="D465" s="399"/>
      <c r="E465" s="253">
        <v>5.8115</v>
      </c>
      <c r="F465" s="348"/>
      <c r="G465" s="255"/>
      <c r="H465" s="256"/>
      <c r="I465" s="250"/>
      <c r="J465" s="257"/>
      <c r="K465" s="250"/>
      <c r="M465" s="251" t="s">
        <v>480</v>
      </c>
      <c r="O465" s="240"/>
    </row>
    <row r="466" spans="1:15" ht="12.75">
      <c r="A466" s="249"/>
      <c r="B466" s="252"/>
      <c r="C466" s="398" t="s">
        <v>481</v>
      </c>
      <c r="D466" s="399"/>
      <c r="E466" s="253">
        <v>2.4</v>
      </c>
      <c r="F466" s="348"/>
      <c r="G466" s="255"/>
      <c r="H466" s="256"/>
      <c r="I466" s="250"/>
      <c r="J466" s="257"/>
      <c r="K466" s="250"/>
      <c r="M466" s="251" t="s">
        <v>481</v>
      </c>
      <c r="O466" s="240"/>
    </row>
    <row r="467" spans="1:15" ht="12.75">
      <c r="A467" s="249"/>
      <c r="B467" s="252"/>
      <c r="C467" s="400" t="s">
        <v>131</v>
      </c>
      <c r="D467" s="399"/>
      <c r="E467" s="278">
        <v>11.594</v>
      </c>
      <c r="F467" s="348"/>
      <c r="G467" s="255"/>
      <c r="H467" s="256"/>
      <c r="I467" s="250"/>
      <c r="J467" s="257"/>
      <c r="K467" s="250"/>
      <c r="M467" s="251" t="s">
        <v>131</v>
      </c>
      <c r="O467" s="240"/>
    </row>
    <row r="468" spans="1:57" ht="12.75">
      <c r="A468" s="258"/>
      <c r="B468" s="259" t="s">
        <v>102</v>
      </c>
      <c r="C468" s="260" t="s">
        <v>458</v>
      </c>
      <c r="D468" s="261"/>
      <c r="E468" s="262"/>
      <c r="F468" s="349"/>
      <c r="G468" s="264">
        <f>SUM(G434:G467)</f>
        <v>0</v>
      </c>
      <c r="H468" s="265"/>
      <c r="I468" s="266">
        <f>SUM(I434:I467)</f>
        <v>0.45042891800000007</v>
      </c>
      <c r="J468" s="265"/>
      <c r="K468" s="266">
        <f>SUM(K434:K467)</f>
        <v>-38.104705800000005</v>
      </c>
      <c r="O468" s="240">
        <v>4</v>
      </c>
      <c r="BA468" s="267">
        <f>SUM(BA434:BA467)</f>
        <v>0</v>
      </c>
      <c r="BB468" s="267">
        <f>SUM(BB434:BB467)</f>
        <v>0</v>
      </c>
      <c r="BC468" s="267">
        <f>SUM(BC434:BC467)</f>
        <v>0</v>
      </c>
      <c r="BD468" s="267">
        <f>SUM(BD434:BD467)</f>
        <v>0</v>
      </c>
      <c r="BE468" s="267">
        <f>SUM(BE434:BE467)</f>
        <v>0</v>
      </c>
    </row>
    <row r="469" spans="1:15" ht="12.75">
      <c r="A469" s="230" t="s">
        <v>98</v>
      </c>
      <c r="B469" s="231" t="s">
        <v>482</v>
      </c>
      <c r="C469" s="232" t="s">
        <v>483</v>
      </c>
      <c r="D469" s="233"/>
      <c r="E469" s="234"/>
      <c r="F469" s="350"/>
      <c r="G469" s="235"/>
      <c r="H469" s="236"/>
      <c r="I469" s="237"/>
      <c r="J469" s="238"/>
      <c r="K469" s="239"/>
      <c r="O469" s="240">
        <v>1</v>
      </c>
    </row>
    <row r="470" spans="1:80" ht="12.75">
      <c r="A470" s="241">
        <v>86</v>
      </c>
      <c r="B470" s="242" t="s">
        <v>485</v>
      </c>
      <c r="C470" s="243" t="s">
        <v>486</v>
      </c>
      <c r="D470" s="244" t="s">
        <v>163</v>
      </c>
      <c r="E470" s="245">
        <v>1</v>
      </c>
      <c r="F470" s="341"/>
      <c r="G470" s="246">
        <f>E470*F470</f>
        <v>0</v>
      </c>
      <c r="H470" s="247">
        <v>0.00133</v>
      </c>
      <c r="I470" s="248">
        <f>E470*H470</f>
        <v>0.00133</v>
      </c>
      <c r="J470" s="247">
        <v>-0.207</v>
      </c>
      <c r="K470" s="248">
        <f>E470*J470</f>
        <v>-0.207</v>
      </c>
      <c r="O470" s="240">
        <v>2</v>
      </c>
      <c r="AA470" s="213">
        <v>1</v>
      </c>
      <c r="AB470" s="213">
        <v>1</v>
      </c>
      <c r="AC470" s="213">
        <v>1</v>
      </c>
      <c r="AZ470" s="213">
        <v>1</v>
      </c>
      <c r="BA470" s="213">
        <f>IF(AZ470=1,G470,0)</f>
        <v>0</v>
      </c>
      <c r="BB470" s="213">
        <f>IF(AZ470=2,G470,0)</f>
        <v>0</v>
      </c>
      <c r="BC470" s="213">
        <f>IF(AZ470=3,G470,0)</f>
        <v>0</v>
      </c>
      <c r="BD470" s="213">
        <f>IF(AZ470=4,G470,0)</f>
        <v>0</v>
      </c>
      <c r="BE470" s="213">
        <f>IF(AZ470=5,G470,0)</f>
        <v>0</v>
      </c>
      <c r="CA470" s="240">
        <v>1</v>
      </c>
      <c r="CB470" s="240">
        <v>1</v>
      </c>
    </row>
    <row r="471" spans="1:15" ht="12.75">
      <c r="A471" s="249"/>
      <c r="B471" s="252"/>
      <c r="C471" s="398" t="s">
        <v>487</v>
      </c>
      <c r="D471" s="399"/>
      <c r="E471" s="253">
        <v>1</v>
      </c>
      <c r="F471" s="348"/>
      <c r="G471" s="255"/>
      <c r="H471" s="256"/>
      <c r="I471" s="250"/>
      <c r="J471" s="257"/>
      <c r="K471" s="250"/>
      <c r="M471" s="251" t="s">
        <v>487</v>
      </c>
      <c r="O471" s="240"/>
    </row>
    <row r="472" spans="1:80" ht="12.75">
      <c r="A472" s="241">
        <v>87</v>
      </c>
      <c r="B472" s="242" t="s">
        <v>488</v>
      </c>
      <c r="C472" s="243" t="s">
        <v>489</v>
      </c>
      <c r="D472" s="244" t="s">
        <v>228</v>
      </c>
      <c r="E472" s="245">
        <v>4.8</v>
      </c>
      <c r="F472" s="341"/>
      <c r="G472" s="246">
        <f>E472*F472</f>
        <v>0</v>
      </c>
      <c r="H472" s="247">
        <v>0.00049</v>
      </c>
      <c r="I472" s="248">
        <f>E472*H472</f>
        <v>0.002352</v>
      </c>
      <c r="J472" s="247">
        <v>-0.054</v>
      </c>
      <c r="K472" s="248">
        <f>E472*J472</f>
        <v>-0.2592</v>
      </c>
      <c r="O472" s="240">
        <v>2</v>
      </c>
      <c r="AA472" s="213">
        <v>1</v>
      </c>
      <c r="AB472" s="213">
        <v>1</v>
      </c>
      <c r="AC472" s="213">
        <v>1</v>
      </c>
      <c r="AZ472" s="213">
        <v>1</v>
      </c>
      <c r="BA472" s="213">
        <f>IF(AZ472=1,G472,0)</f>
        <v>0</v>
      </c>
      <c r="BB472" s="213">
        <f>IF(AZ472=2,G472,0)</f>
        <v>0</v>
      </c>
      <c r="BC472" s="213">
        <f>IF(AZ472=3,G472,0)</f>
        <v>0</v>
      </c>
      <c r="BD472" s="213">
        <f>IF(AZ472=4,G472,0)</f>
        <v>0</v>
      </c>
      <c r="BE472" s="213">
        <f>IF(AZ472=5,G472,0)</f>
        <v>0</v>
      </c>
      <c r="CA472" s="240">
        <v>1</v>
      </c>
      <c r="CB472" s="240">
        <v>1</v>
      </c>
    </row>
    <row r="473" spans="1:15" ht="12.75">
      <c r="A473" s="249"/>
      <c r="B473" s="252"/>
      <c r="C473" s="398" t="s">
        <v>490</v>
      </c>
      <c r="D473" s="399"/>
      <c r="E473" s="253">
        <v>4.8</v>
      </c>
      <c r="F473" s="348"/>
      <c r="G473" s="255"/>
      <c r="H473" s="256"/>
      <c r="I473" s="250"/>
      <c r="J473" s="257"/>
      <c r="K473" s="250"/>
      <c r="M473" s="251" t="s">
        <v>490</v>
      </c>
      <c r="O473" s="240"/>
    </row>
    <row r="474" spans="1:80" ht="12.75">
      <c r="A474" s="241">
        <v>88</v>
      </c>
      <c r="B474" s="242" t="s">
        <v>491</v>
      </c>
      <c r="C474" s="243" t="s">
        <v>492</v>
      </c>
      <c r="D474" s="244" t="s">
        <v>112</v>
      </c>
      <c r="E474" s="245">
        <v>807.678</v>
      </c>
      <c r="F474" s="341"/>
      <c r="G474" s="246">
        <f>E474*F474</f>
        <v>0</v>
      </c>
      <c r="H474" s="247">
        <v>0</v>
      </c>
      <c r="I474" s="248">
        <f>E474*H474</f>
        <v>0</v>
      </c>
      <c r="J474" s="247">
        <v>-0.016</v>
      </c>
      <c r="K474" s="248">
        <f>E474*J474</f>
        <v>-12.922848</v>
      </c>
      <c r="O474" s="240">
        <v>2</v>
      </c>
      <c r="AA474" s="213">
        <v>1</v>
      </c>
      <c r="AB474" s="213">
        <v>1</v>
      </c>
      <c r="AC474" s="213">
        <v>1</v>
      </c>
      <c r="AZ474" s="213">
        <v>1</v>
      </c>
      <c r="BA474" s="213">
        <f>IF(AZ474=1,G474,0)</f>
        <v>0</v>
      </c>
      <c r="BB474" s="213">
        <f>IF(AZ474=2,G474,0)</f>
        <v>0</v>
      </c>
      <c r="BC474" s="213">
        <f>IF(AZ474=3,G474,0)</f>
        <v>0</v>
      </c>
      <c r="BD474" s="213">
        <f>IF(AZ474=4,G474,0)</f>
        <v>0</v>
      </c>
      <c r="BE474" s="213">
        <f>IF(AZ474=5,G474,0)</f>
        <v>0</v>
      </c>
      <c r="CA474" s="240">
        <v>1</v>
      </c>
      <c r="CB474" s="240">
        <v>1</v>
      </c>
    </row>
    <row r="475" spans="1:15" ht="12.75">
      <c r="A475" s="249"/>
      <c r="B475" s="252"/>
      <c r="C475" s="398" t="s">
        <v>274</v>
      </c>
      <c r="D475" s="399"/>
      <c r="E475" s="253">
        <v>749.8</v>
      </c>
      <c r="F475" s="348"/>
      <c r="G475" s="255"/>
      <c r="H475" s="256"/>
      <c r="I475" s="250"/>
      <c r="J475" s="257"/>
      <c r="K475" s="250"/>
      <c r="M475" s="251" t="s">
        <v>274</v>
      </c>
      <c r="O475" s="240"/>
    </row>
    <row r="476" spans="1:15" ht="12.75">
      <c r="A476" s="249"/>
      <c r="B476" s="252"/>
      <c r="C476" s="398" t="s">
        <v>275</v>
      </c>
      <c r="D476" s="399"/>
      <c r="E476" s="253">
        <v>2.178</v>
      </c>
      <c r="F476" s="348"/>
      <c r="G476" s="255"/>
      <c r="H476" s="256"/>
      <c r="I476" s="250"/>
      <c r="J476" s="257"/>
      <c r="K476" s="250"/>
      <c r="M476" s="251" t="s">
        <v>275</v>
      </c>
      <c r="O476" s="240"/>
    </row>
    <row r="477" spans="1:15" ht="12.75">
      <c r="A477" s="249"/>
      <c r="B477" s="252"/>
      <c r="C477" s="398" t="s">
        <v>276</v>
      </c>
      <c r="D477" s="399"/>
      <c r="E477" s="253">
        <v>51.1</v>
      </c>
      <c r="F477" s="348"/>
      <c r="G477" s="255"/>
      <c r="H477" s="256"/>
      <c r="I477" s="250"/>
      <c r="J477" s="257"/>
      <c r="K477" s="250"/>
      <c r="M477" s="251" t="s">
        <v>276</v>
      </c>
      <c r="O477" s="240"/>
    </row>
    <row r="478" spans="1:15" ht="12.75">
      <c r="A478" s="249"/>
      <c r="B478" s="252"/>
      <c r="C478" s="398" t="s">
        <v>277</v>
      </c>
      <c r="D478" s="399"/>
      <c r="E478" s="253">
        <v>4.6</v>
      </c>
      <c r="F478" s="348"/>
      <c r="G478" s="255"/>
      <c r="H478" s="256"/>
      <c r="I478" s="250"/>
      <c r="J478" s="257"/>
      <c r="K478" s="250"/>
      <c r="M478" s="251" t="s">
        <v>277</v>
      </c>
      <c r="O478" s="240"/>
    </row>
    <row r="479" spans="1:80" ht="12.75">
      <c r="A479" s="241">
        <v>89</v>
      </c>
      <c r="B479" s="242" t="s">
        <v>493</v>
      </c>
      <c r="C479" s="243" t="s">
        <v>494</v>
      </c>
      <c r="D479" s="244" t="s">
        <v>112</v>
      </c>
      <c r="E479" s="245">
        <v>71.7</v>
      </c>
      <c r="F479" s="341"/>
      <c r="G479" s="246">
        <f>E479*F479</f>
        <v>0</v>
      </c>
      <c r="H479" s="247">
        <v>0</v>
      </c>
      <c r="I479" s="248">
        <f>E479*H479</f>
        <v>0</v>
      </c>
      <c r="J479" s="247">
        <v>-0.059</v>
      </c>
      <c r="K479" s="248">
        <f>E479*J479</f>
        <v>-4.2303</v>
      </c>
      <c r="O479" s="240">
        <v>2</v>
      </c>
      <c r="AA479" s="213">
        <v>1</v>
      </c>
      <c r="AB479" s="213">
        <v>1</v>
      </c>
      <c r="AC479" s="213">
        <v>1</v>
      </c>
      <c r="AZ479" s="213">
        <v>1</v>
      </c>
      <c r="BA479" s="213">
        <f>IF(AZ479=1,G479,0)</f>
        <v>0</v>
      </c>
      <c r="BB479" s="213">
        <f>IF(AZ479=2,G479,0)</f>
        <v>0</v>
      </c>
      <c r="BC479" s="213">
        <f>IF(AZ479=3,G479,0)</f>
        <v>0</v>
      </c>
      <c r="BD479" s="213">
        <f>IF(AZ479=4,G479,0)</f>
        <v>0</v>
      </c>
      <c r="BE479" s="213">
        <f>IF(AZ479=5,G479,0)</f>
        <v>0</v>
      </c>
      <c r="CA479" s="240">
        <v>1</v>
      </c>
      <c r="CB479" s="240">
        <v>1</v>
      </c>
    </row>
    <row r="480" spans="1:15" ht="12.75">
      <c r="A480" s="249"/>
      <c r="B480" s="252"/>
      <c r="C480" s="398" t="s">
        <v>281</v>
      </c>
      <c r="D480" s="399"/>
      <c r="E480" s="253">
        <v>0</v>
      </c>
      <c r="F480" s="348"/>
      <c r="G480" s="255"/>
      <c r="H480" s="256"/>
      <c r="I480" s="250"/>
      <c r="J480" s="257"/>
      <c r="K480" s="250"/>
      <c r="M480" s="251" t="s">
        <v>281</v>
      </c>
      <c r="O480" s="240"/>
    </row>
    <row r="481" spans="1:15" ht="12.75">
      <c r="A481" s="249"/>
      <c r="B481" s="252"/>
      <c r="C481" s="398" t="s">
        <v>340</v>
      </c>
      <c r="D481" s="399"/>
      <c r="E481" s="253">
        <v>0</v>
      </c>
      <c r="F481" s="348"/>
      <c r="G481" s="255"/>
      <c r="H481" s="256"/>
      <c r="I481" s="250"/>
      <c r="J481" s="257"/>
      <c r="K481" s="250"/>
      <c r="M481" s="251" t="s">
        <v>340</v>
      </c>
      <c r="O481" s="240"/>
    </row>
    <row r="482" spans="1:15" ht="12.75">
      <c r="A482" s="249"/>
      <c r="B482" s="252"/>
      <c r="C482" s="398" t="s">
        <v>310</v>
      </c>
      <c r="D482" s="399"/>
      <c r="E482" s="253">
        <v>20.8</v>
      </c>
      <c r="F482" s="348"/>
      <c r="G482" s="255"/>
      <c r="H482" s="256"/>
      <c r="I482" s="250"/>
      <c r="J482" s="257"/>
      <c r="K482" s="250"/>
      <c r="M482" s="251" t="s">
        <v>310</v>
      </c>
      <c r="O482" s="240"/>
    </row>
    <row r="483" spans="1:15" ht="12.75">
      <c r="A483" s="249"/>
      <c r="B483" s="252"/>
      <c r="C483" s="398" t="s">
        <v>311</v>
      </c>
      <c r="D483" s="399"/>
      <c r="E483" s="253">
        <v>37.5</v>
      </c>
      <c r="F483" s="348"/>
      <c r="G483" s="255"/>
      <c r="H483" s="256"/>
      <c r="I483" s="250"/>
      <c r="J483" s="257"/>
      <c r="K483" s="250"/>
      <c r="M483" s="251" t="s">
        <v>311</v>
      </c>
      <c r="O483" s="240"/>
    </row>
    <row r="484" spans="1:15" ht="12.75">
      <c r="A484" s="249"/>
      <c r="B484" s="252"/>
      <c r="C484" s="398" t="s">
        <v>312</v>
      </c>
      <c r="D484" s="399"/>
      <c r="E484" s="253">
        <v>3.4</v>
      </c>
      <c r="F484" s="348"/>
      <c r="G484" s="255"/>
      <c r="H484" s="256"/>
      <c r="I484" s="250"/>
      <c r="J484" s="257"/>
      <c r="K484" s="250"/>
      <c r="M484" s="251" t="s">
        <v>312</v>
      </c>
      <c r="O484" s="240"/>
    </row>
    <row r="485" spans="1:15" ht="12.75">
      <c r="A485" s="249"/>
      <c r="B485" s="252"/>
      <c r="C485" s="398" t="s">
        <v>313</v>
      </c>
      <c r="D485" s="399"/>
      <c r="E485" s="253">
        <v>10</v>
      </c>
      <c r="F485" s="348"/>
      <c r="G485" s="255"/>
      <c r="H485" s="256"/>
      <c r="I485" s="250"/>
      <c r="J485" s="257"/>
      <c r="K485" s="250"/>
      <c r="M485" s="251" t="s">
        <v>313</v>
      </c>
      <c r="O485" s="240"/>
    </row>
    <row r="486" spans="1:80" ht="12.75">
      <c r="A486" s="241">
        <v>90</v>
      </c>
      <c r="B486" s="242" t="s">
        <v>495</v>
      </c>
      <c r="C486" s="243" t="s">
        <v>496</v>
      </c>
      <c r="D486" s="244" t="s">
        <v>112</v>
      </c>
      <c r="E486" s="245">
        <v>58.33</v>
      </c>
      <c r="F486" s="341"/>
      <c r="G486" s="246">
        <f>E486*F486</f>
        <v>0</v>
      </c>
      <c r="H486" s="247">
        <v>0</v>
      </c>
      <c r="I486" s="248">
        <f>E486*H486</f>
        <v>0</v>
      </c>
      <c r="J486" s="247">
        <v>-0.089</v>
      </c>
      <c r="K486" s="248">
        <f>E486*J486</f>
        <v>-5.19137</v>
      </c>
      <c r="O486" s="240">
        <v>2</v>
      </c>
      <c r="AA486" s="213">
        <v>1</v>
      </c>
      <c r="AB486" s="213">
        <v>1</v>
      </c>
      <c r="AC486" s="213">
        <v>1</v>
      </c>
      <c r="AZ486" s="213">
        <v>1</v>
      </c>
      <c r="BA486" s="213">
        <f>IF(AZ486=1,G486,0)</f>
        <v>0</v>
      </c>
      <c r="BB486" s="213">
        <f>IF(AZ486=2,G486,0)</f>
        <v>0</v>
      </c>
      <c r="BC486" s="213">
        <f>IF(AZ486=3,G486,0)</f>
        <v>0</v>
      </c>
      <c r="BD486" s="213">
        <f>IF(AZ486=4,G486,0)</f>
        <v>0</v>
      </c>
      <c r="BE486" s="213">
        <f>IF(AZ486=5,G486,0)</f>
        <v>0</v>
      </c>
      <c r="CA486" s="240">
        <v>1</v>
      </c>
      <c r="CB486" s="240">
        <v>1</v>
      </c>
    </row>
    <row r="487" spans="1:15" ht="12.75">
      <c r="A487" s="249"/>
      <c r="B487" s="252"/>
      <c r="C487" s="398" t="s">
        <v>497</v>
      </c>
      <c r="D487" s="399"/>
      <c r="E487" s="253">
        <v>13.26</v>
      </c>
      <c r="F487" s="348"/>
      <c r="G487" s="255"/>
      <c r="H487" s="256"/>
      <c r="I487" s="250"/>
      <c r="J487" s="257"/>
      <c r="K487" s="250"/>
      <c r="M487" s="251" t="s">
        <v>497</v>
      </c>
      <c r="O487" s="240"/>
    </row>
    <row r="488" spans="1:15" ht="12.75">
      <c r="A488" s="249"/>
      <c r="B488" s="252"/>
      <c r="C488" s="398" t="s">
        <v>498</v>
      </c>
      <c r="D488" s="399"/>
      <c r="E488" s="253">
        <v>15.22</v>
      </c>
      <c r="F488" s="348"/>
      <c r="G488" s="255"/>
      <c r="H488" s="256"/>
      <c r="I488" s="250"/>
      <c r="J488" s="257"/>
      <c r="K488" s="250"/>
      <c r="M488" s="251" t="s">
        <v>498</v>
      </c>
      <c r="O488" s="240"/>
    </row>
    <row r="489" spans="1:15" ht="12.75">
      <c r="A489" s="249"/>
      <c r="B489" s="252"/>
      <c r="C489" s="398" t="s">
        <v>499</v>
      </c>
      <c r="D489" s="399"/>
      <c r="E489" s="253">
        <v>26.5</v>
      </c>
      <c r="F489" s="348"/>
      <c r="G489" s="255"/>
      <c r="H489" s="256"/>
      <c r="I489" s="250"/>
      <c r="J489" s="257"/>
      <c r="K489" s="250"/>
      <c r="M489" s="251" t="s">
        <v>499</v>
      </c>
      <c r="O489" s="240"/>
    </row>
    <row r="490" spans="1:15" ht="12.75">
      <c r="A490" s="249"/>
      <c r="B490" s="252"/>
      <c r="C490" s="398" t="s">
        <v>500</v>
      </c>
      <c r="D490" s="399"/>
      <c r="E490" s="253">
        <v>3.35</v>
      </c>
      <c r="F490" s="348"/>
      <c r="G490" s="255"/>
      <c r="H490" s="256"/>
      <c r="I490" s="250"/>
      <c r="J490" s="257"/>
      <c r="K490" s="250"/>
      <c r="M490" s="251" t="s">
        <v>500</v>
      </c>
      <c r="O490" s="240"/>
    </row>
    <row r="491" spans="1:80" ht="22.5">
      <c r="A491" s="241">
        <v>91</v>
      </c>
      <c r="B491" s="242" t="s">
        <v>501</v>
      </c>
      <c r="C491" s="243" t="s">
        <v>502</v>
      </c>
      <c r="D491" s="244" t="s">
        <v>112</v>
      </c>
      <c r="E491" s="245">
        <v>879.378</v>
      </c>
      <c r="F491" s="341"/>
      <c r="G491" s="246">
        <f>E491*F491</f>
        <v>0</v>
      </c>
      <c r="H491" s="247">
        <v>0</v>
      </c>
      <c r="I491" s="248">
        <f>E491*H491</f>
        <v>0</v>
      </c>
      <c r="J491" s="247">
        <v>0</v>
      </c>
      <c r="K491" s="248">
        <f>E491*J491</f>
        <v>0</v>
      </c>
      <c r="O491" s="240">
        <v>2</v>
      </c>
      <c r="AA491" s="213">
        <v>1</v>
      </c>
      <c r="AB491" s="213">
        <v>1</v>
      </c>
      <c r="AC491" s="213">
        <v>1</v>
      </c>
      <c r="AZ491" s="213">
        <v>1</v>
      </c>
      <c r="BA491" s="213">
        <f>IF(AZ491=1,G491,0)</f>
        <v>0</v>
      </c>
      <c r="BB491" s="213">
        <f>IF(AZ491=2,G491,0)</f>
        <v>0</v>
      </c>
      <c r="BC491" s="213">
        <f>IF(AZ491=3,G491,0)</f>
        <v>0</v>
      </c>
      <c r="BD491" s="213">
        <f>IF(AZ491=4,G491,0)</f>
        <v>0</v>
      </c>
      <c r="BE491" s="213">
        <f>IF(AZ491=5,G491,0)</f>
        <v>0</v>
      </c>
      <c r="CA491" s="240">
        <v>1</v>
      </c>
      <c r="CB491" s="240">
        <v>1</v>
      </c>
    </row>
    <row r="492" spans="1:15" ht="12.75">
      <c r="A492" s="249"/>
      <c r="B492" s="252"/>
      <c r="C492" s="398" t="s">
        <v>274</v>
      </c>
      <c r="D492" s="399"/>
      <c r="E492" s="253">
        <v>749.8</v>
      </c>
      <c r="F492" s="348"/>
      <c r="G492" s="255"/>
      <c r="H492" s="256"/>
      <c r="I492" s="250"/>
      <c r="J492" s="257"/>
      <c r="K492" s="250"/>
      <c r="M492" s="251" t="s">
        <v>274</v>
      </c>
      <c r="O492" s="240"/>
    </row>
    <row r="493" spans="1:15" ht="12.75">
      <c r="A493" s="249"/>
      <c r="B493" s="252"/>
      <c r="C493" s="398" t="s">
        <v>275</v>
      </c>
      <c r="D493" s="399"/>
      <c r="E493" s="253">
        <v>2.178</v>
      </c>
      <c r="F493" s="348"/>
      <c r="G493" s="255"/>
      <c r="H493" s="256"/>
      <c r="I493" s="250"/>
      <c r="J493" s="257"/>
      <c r="K493" s="250"/>
      <c r="M493" s="251" t="s">
        <v>275</v>
      </c>
      <c r="O493" s="240"/>
    </row>
    <row r="494" spans="1:15" ht="12.75">
      <c r="A494" s="249"/>
      <c r="B494" s="252"/>
      <c r="C494" s="398" t="s">
        <v>276</v>
      </c>
      <c r="D494" s="399"/>
      <c r="E494" s="253">
        <v>51.1</v>
      </c>
      <c r="F494" s="348"/>
      <c r="G494" s="255"/>
      <c r="H494" s="256"/>
      <c r="I494" s="250"/>
      <c r="J494" s="257"/>
      <c r="K494" s="250"/>
      <c r="M494" s="251" t="s">
        <v>276</v>
      </c>
      <c r="O494" s="240"/>
    </row>
    <row r="495" spans="1:15" ht="12.75">
      <c r="A495" s="249"/>
      <c r="B495" s="252"/>
      <c r="C495" s="398" t="s">
        <v>277</v>
      </c>
      <c r="D495" s="399"/>
      <c r="E495" s="253">
        <v>4.6</v>
      </c>
      <c r="F495" s="348"/>
      <c r="G495" s="255"/>
      <c r="H495" s="256"/>
      <c r="I495" s="250"/>
      <c r="J495" s="257"/>
      <c r="K495" s="250"/>
      <c r="M495" s="251" t="s">
        <v>277</v>
      </c>
      <c r="O495" s="240"/>
    </row>
    <row r="496" spans="1:15" ht="12.75">
      <c r="A496" s="249"/>
      <c r="B496" s="252"/>
      <c r="C496" s="398" t="s">
        <v>278</v>
      </c>
      <c r="D496" s="399"/>
      <c r="E496" s="253">
        <v>71.7</v>
      </c>
      <c r="F496" s="348"/>
      <c r="G496" s="255"/>
      <c r="H496" s="256"/>
      <c r="I496" s="250"/>
      <c r="J496" s="257"/>
      <c r="K496" s="250"/>
      <c r="M496" s="251" t="s">
        <v>278</v>
      </c>
      <c r="O496" s="240"/>
    </row>
    <row r="497" spans="1:57" ht="12.75">
      <c r="A497" s="258"/>
      <c r="B497" s="259" t="s">
        <v>102</v>
      </c>
      <c r="C497" s="260" t="s">
        <v>484</v>
      </c>
      <c r="D497" s="261"/>
      <c r="E497" s="262"/>
      <c r="F497" s="349"/>
      <c r="G497" s="264">
        <f>SUM(G469:G496)</f>
        <v>0</v>
      </c>
      <c r="H497" s="265"/>
      <c r="I497" s="266">
        <f>SUM(I469:I496)</f>
        <v>0.003682</v>
      </c>
      <c r="J497" s="265"/>
      <c r="K497" s="266">
        <f>SUM(K469:K496)</f>
        <v>-22.810718</v>
      </c>
      <c r="O497" s="240">
        <v>4</v>
      </c>
      <c r="BA497" s="267">
        <f>SUM(BA469:BA496)</f>
        <v>0</v>
      </c>
      <c r="BB497" s="267">
        <f>SUM(BB469:BB496)</f>
        <v>0</v>
      </c>
      <c r="BC497" s="267">
        <f>SUM(BC469:BC496)</f>
        <v>0</v>
      </c>
      <c r="BD497" s="267">
        <f>SUM(BD469:BD496)</f>
        <v>0</v>
      </c>
      <c r="BE497" s="267">
        <f>SUM(BE469:BE496)</f>
        <v>0</v>
      </c>
    </row>
    <row r="498" spans="1:15" ht="12.75">
      <c r="A498" s="230" t="s">
        <v>98</v>
      </c>
      <c r="B498" s="231" t="s">
        <v>503</v>
      </c>
      <c r="C498" s="232" t="s">
        <v>504</v>
      </c>
      <c r="D498" s="233"/>
      <c r="E498" s="234"/>
      <c r="F498" s="350"/>
      <c r="G498" s="235"/>
      <c r="H498" s="236"/>
      <c r="I498" s="237"/>
      <c r="J498" s="238"/>
      <c r="K498" s="239"/>
      <c r="O498" s="240">
        <v>1</v>
      </c>
    </row>
    <row r="499" spans="1:80" ht="12.75">
      <c r="A499" s="241">
        <v>92</v>
      </c>
      <c r="B499" s="242" t="s">
        <v>506</v>
      </c>
      <c r="C499" s="243" t="s">
        <v>507</v>
      </c>
      <c r="D499" s="244" t="s">
        <v>170</v>
      </c>
      <c r="E499" s="245">
        <v>179.795977741</v>
      </c>
      <c r="F499" s="341"/>
      <c r="G499" s="246">
        <f>E499*F499</f>
        <v>0</v>
      </c>
      <c r="H499" s="247">
        <v>0</v>
      </c>
      <c r="I499" s="248">
        <f>E499*H499</f>
        <v>0</v>
      </c>
      <c r="J499" s="247"/>
      <c r="K499" s="248">
        <f>E499*J499</f>
        <v>0</v>
      </c>
      <c r="O499" s="240">
        <v>2</v>
      </c>
      <c r="AA499" s="213">
        <v>7</v>
      </c>
      <c r="AB499" s="213">
        <v>1</v>
      </c>
      <c r="AC499" s="213">
        <v>2</v>
      </c>
      <c r="AZ499" s="213">
        <v>1</v>
      </c>
      <c r="BA499" s="213">
        <f>IF(AZ499=1,G499,0)</f>
        <v>0</v>
      </c>
      <c r="BB499" s="213">
        <f>IF(AZ499=2,G499,0)</f>
        <v>0</v>
      </c>
      <c r="BC499" s="213">
        <f>IF(AZ499=3,G499,0)</f>
        <v>0</v>
      </c>
      <c r="BD499" s="213">
        <f>IF(AZ499=4,G499,0)</f>
        <v>0</v>
      </c>
      <c r="BE499" s="213">
        <f>IF(AZ499=5,G499,0)</f>
        <v>0</v>
      </c>
      <c r="CA499" s="240">
        <v>7</v>
      </c>
      <c r="CB499" s="240">
        <v>1</v>
      </c>
    </row>
    <row r="500" spans="1:57" ht="12.75">
      <c r="A500" s="258"/>
      <c r="B500" s="259" t="s">
        <v>102</v>
      </c>
      <c r="C500" s="260" t="s">
        <v>505</v>
      </c>
      <c r="D500" s="261"/>
      <c r="E500" s="262"/>
      <c r="F500" s="349"/>
      <c r="G500" s="264">
        <f>SUM(G498:G499)</f>
        <v>0</v>
      </c>
      <c r="H500" s="265"/>
      <c r="I500" s="266">
        <f>SUM(I498:I499)</f>
        <v>0</v>
      </c>
      <c r="J500" s="265"/>
      <c r="K500" s="266">
        <f>SUM(K498:K499)</f>
        <v>0</v>
      </c>
      <c r="O500" s="240">
        <v>4</v>
      </c>
      <c r="BA500" s="267">
        <f>SUM(BA498:BA499)</f>
        <v>0</v>
      </c>
      <c r="BB500" s="267">
        <f>SUM(BB498:BB499)</f>
        <v>0</v>
      </c>
      <c r="BC500" s="267">
        <f>SUM(BC498:BC499)</f>
        <v>0</v>
      </c>
      <c r="BD500" s="267">
        <f>SUM(BD498:BD499)</f>
        <v>0</v>
      </c>
      <c r="BE500" s="267">
        <f>SUM(BE498:BE499)</f>
        <v>0</v>
      </c>
    </row>
    <row r="501" spans="1:15" ht="12.75">
      <c r="A501" s="230" t="s">
        <v>98</v>
      </c>
      <c r="B501" s="231" t="s">
        <v>508</v>
      </c>
      <c r="C501" s="232" t="s">
        <v>509</v>
      </c>
      <c r="D501" s="233"/>
      <c r="E501" s="234"/>
      <c r="F501" s="350"/>
      <c r="G501" s="235"/>
      <c r="H501" s="236"/>
      <c r="I501" s="237"/>
      <c r="J501" s="238"/>
      <c r="K501" s="239"/>
      <c r="O501" s="240">
        <v>1</v>
      </c>
    </row>
    <row r="502" spans="1:80" ht="22.5">
      <c r="A502" s="241">
        <v>93</v>
      </c>
      <c r="B502" s="242" t="s">
        <v>511</v>
      </c>
      <c r="C502" s="243" t="s">
        <v>512</v>
      </c>
      <c r="D502" s="244" t="s">
        <v>112</v>
      </c>
      <c r="E502" s="245">
        <v>71.7</v>
      </c>
      <c r="F502" s="341"/>
      <c r="G502" s="246">
        <f>E502*F502</f>
        <v>0</v>
      </c>
      <c r="H502" s="247">
        <v>0.00052</v>
      </c>
      <c r="I502" s="248">
        <f>E502*H502</f>
        <v>0.037284</v>
      </c>
      <c r="J502" s="247">
        <v>0</v>
      </c>
      <c r="K502" s="248">
        <f>E502*J502</f>
        <v>0</v>
      </c>
      <c r="O502" s="240">
        <v>2</v>
      </c>
      <c r="AA502" s="213">
        <v>1</v>
      </c>
      <c r="AB502" s="213">
        <v>7</v>
      </c>
      <c r="AC502" s="213">
        <v>7</v>
      </c>
      <c r="AZ502" s="213">
        <v>2</v>
      </c>
      <c r="BA502" s="213">
        <f>IF(AZ502=1,G502,0)</f>
        <v>0</v>
      </c>
      <c r="BB502" s="213">
        <f>IF(AZ502=2,G502,0)</f>
        <v>0</v>
      </c>
      <c r="BC502" s="213">
        <f>IF(AZ502=3,G502,0)</f>
        <v>0</v>
      </c>
      <c r="BD502" s="213">
        <f>IF(AZ502=4,G502,0)</f>
        <v>0</v>
      </c>
      <c r="BE502" s="213">
        <f>IF(AZ502=5,G502,0)</f>
        <v>0</v>
      </c>
      <c r="CA502" s="240">
        <v>1</v>
      </c>
      <c r="CB502" s="240">
        <v>7</v>
      </c>
    </row>
    <row r="503" spans="1:15" ht="12.75">
      <c r="A503" s="249"/>
      <c r="B503" s="252"/>
      <c r="C503" s="398" t="s">
        <v>281</v>
      </c>
      <c r="D503" s="399"/>
      <c r="E503" s="253">
        <v>0</v>
      </c>
      <c r="F503" s="348"/>
      <c r="G503" s="255"/>
      <c r="H503" s="256"/>
      <c r="I503" s="250"/>
      <c r="J503" s="257"/>
      <c r="K503" s="250"/>
      <c r="M503" s="251" t="s">
        <v>281</v>
      </c>
      <c r="O503" s="240"/>
    </row>
    <row r="504" spans="1:15" ht="12.75">
      <c r="A504" s="249"/>
      <c r="B504" s="252"/>
      <c r="C504" s="398" t="s">
        <v>340</v>
      </c>
      <c r="D504" s="399"/>
      <c r="E504" s="253">
        <v>0</v>
      </c>
      <c r="F504" s="348"/>
      <c r="G504" s="255"/>
      <c r="H504" s="256"/>
      <c r="I504" s="250"/>
      <c r="J504" s="257"/>
      <c r="K504" s="250"/>
      <c r="M504" s="251" t="s">
        <v>340</v>
      </c>
      <c r="O504" s="240"/>
    </row>
    <row r="505" spans="1:15" ht="12.75">
      <c r="A505" s="249"/>
      <c r="B505" s="252"/>
      <c r="C505" s="398" t="s">
        <v>310</v>
      </c>
      <c r="D505" s="399"/>
      <c r="E505" s="253">
        <v>20.8</v>
      </c>
      <c r="F505" s="348"/>
      <c r="G505" s="255"/>
      <c r="H505" s="256"/>
      <c r="I505" s="250"/>
      <c r="J505" s="257"/>
      <c r="K505" s="250"/>
      <c r="M505" s="251" t="s">
        <v>310</v>
      </c>
      <c r="O505" s="240"/>
    </row>
    <row r="506" spans="1:15" ht="12.75">
      <c r="A506" s="249"/>
      <c r="B506" s="252"/>
      <c r="C506" s="398" t="s">
        <v>311</v>
      </c>
      <c r="D506" s="399"/>
      <c r="E506" s="253">
        <v>37.5</v>
      </c>
      <c r="F506" s="348"/>
      <c r="G506" s="255"/>
      <c r="H506" s="256"/>
      <c r="I506" s="250"/>
      <c r="J506" s="257"/>
      <c r="K506" s="250"/>
      <c r="M506" s="251" t="s">
        <v>311</v>
      </c>
      <c r="O506" s="240"/>
    </row>
    <row r="507" spans="1:15" ht="12.75">
      <c r="A507" s="249"/>
      <c r="B507" s="252"/>
      <c r="C507" s="398" t="s">
        <v>312</v>
      </c>
      <c r="D507" s="399"/>
      <c r="E507" s="253">
        <v>3.4</v>
      </c>
      <c r="F507" s="348"/>
      <c r="G507" s="255"/>
      <c r="H507" s="256"/>
      <c r="I507" s="250"/>
      <c r="J507" s="257"/>
      <c r="K507" s="250"/>
      <c r="M507" s="251" t="s">
        <v>312</v>
      </c>
      <c r="O507" s="240"/>
    </row>
    <row r="508" spans="1:15" ht="12.75">
      <c r="A508" s="249"/>
      <c r="B508" s="252"/>
      <c r="C508" s="398" t="s">
        <v>313</v>
      </c>
      <c r="D508" s="399"/>
      <c r="E508" s="253">
        <v>10</v>
      </c>
      <c r="F508" s="348"/>
      <c r="G508" s="255"/>
      <c r="H508" s="256"/>
      <c r="I508" s="250"/>
      <c r="J508" s="257"/>
      <c r="K508" s="250"/>
      <c r="M508" s="251" t="s">
        <v>313</v>
      </c>
      <c r="O508" s="240"/>
    </row>
    <row r="509" spans="1:80" ht="12.75">
      <c r="A509" s="241">
        <v>94</v>
      </c>
      <c r="B509" s="242" t="s">
        <v>513</v>
      </c>
      <c r="C509" s="243" t="s">
        <v>514</v>
      </c>
      <c r="D509" s="244" t="s">
        <v>112</v>
      </c>
      <c r="E509" s="245">
        <v>100.38</v>
      </c>
      <c r="F509" s="341"/>
      <c r="G509" s="246">
        <f>E509*F509</f>
        <v>0</v>
      </c>
      <c r="H509" s="247">
        <v>8E-05</v>
      </c>
      <c r="I509" s="248">
        <f>E509*H509</f>
        <v>0.0080304</v>
      </c>
      <c r="J509" s="247">
        <v>0</v>
      </c>
      <c r="K509" s="248">
        <f>E509*J509</f>
        <v>0</v>
      </c>
      <c r="O509" s="240">
        <v>2</v>
      </c>
      <c r="AA509" s="213">
        <v>1</v>
      </c>
      <c r="AB509" s="213">
        <v>7</v>
      </c>
      <c r="AC509" s="213">
        <v>7</v>
      </c>
      <c r="AZ509" s="213">
        <v>2</v>
      </c>
      <c r="BA509" s="213">
        <f>IF(AZ509=1,G509,0)</f>
        <v>0</v>
      </c>
      <c r="BB509" s="213">
        <f>IF(AZ509=2,G509,0)</f>
        <v>0</v>
      </c>
      <c r="BC509" s="213">
        <f>IF(AZ509=3,G509,0)</f>
        <v>0</v>
      </c>
      <c r="BD509" s="213">
        <f>IF(AZ509=4,G509,0)</f>
        <v>0</v>
      </c>
      <c r="BE509" s="213">
        <f>IF(AZ509=5,G509,0)</f>
        <v>0</v>
      </c>
      <c r="CA509" s="240">
        <v>1</v>
      </c>
      <c r="CB509" s="240">
        <v>7</v>
      </c>
    </row>
    <row r="510" spans="1:15" ht="12.75">
      <c r="A510" s="249"/>
      <c r="B510" s="252"/>
      <c r="C510" s="398" t="s">
        <v>281</v>
      </c>
      <c r="D510" s="399"/>
      <c r="E510" s="253">
        <v>0</v>
      </c>
      <c r="F510" s="348"/>
      <c r="G510" s="255"/>
      <c r="H510" s="256"/>
      <c r="I510" s="250"/>
      <c r="J510" s="257"/>
      <c r="K510" s="250"/>
      <c r="M510" s="251" t="s">
        <v>281</v>
      </c>
      <c r="O510" s="240"/>
    </row>
    <row r="511" spans="1:15" ht="12.75">
      <c r="A511" s="249"/>
      <c r="B511" s="252"/>
      <c r="C511" s="398" t="s">
        <v>340</v>
      </c>
      <c r="D511" s="399"/>
      <c r="E511" s="253">
        <v>0</v>
      </c>
      <c r="F511" s="348"/>
      <c r="G511" s="255"/>
      <c r="H511" s="256"/>
      <c r="I511" s="250"/>
      <c r="J511" s="257"/>
      <c r="K511" s="250"/>
      <c r="M511" s="251" t="s">
        <v>340</v>
      </c>
      <c r="O511" s="240"/>
    </row>
    <row r="512" spans="1:15" ht="12.75">
      <c r="A512" s="249"/>
      <c r="B512" s="252"/>
      <c r="C512" s="398" t="s">
        <v>310</v>
      </c>
      <c r="D512" s="399"/>
      <c r="E512" s="253">
        <v>20.8</v>
      </c>
      <c r="F512" s="348"/>
      <c r="G512" s="255"/>
      <c r="H512" s="256"/>
      <c r="I512" s="250"/>
      <c r="J512" s="257"/>
      <c r="K512" s="250"/>
      <c r="M512" s="251" t="s">
        <v>310</v>
      </c>
      <c r="O512" s="240"/>
    </row>
    <row r="513" spans="1:15" ht="12.75">
      <c r="A513" s="249"/>
      <c r="B513" s="252"/>
      <c r="C513" s="398" t="s">
        <v>311</v>
      </c>
      <c r="D513" s="399"/>
      <c r="E513" s="253">
        <v>37.5</v>
      </c>
      <c r="F513" s="348"/>
      <c r="G513" s="255"/>
      <c r="H513" s="256"/>
      <c r="I513" s="250"/>
      <c r="J513" s="257"/>
      <c r="K513" s="250"/>
      <c r="M513" s="251" t="s">
        <v>311</v>
      </c>
      <c r="O513" s="240"/>
    </row>
    <row r="514" spans="1:15" ht="12.75">
      <c r="A514" s="249"/>
      <c r="B514" s="252"/>
      <c r="C514" s="398" t="s">
        <v>312</v>
      </c>
      <c r="D514" s="399"/>
      <c r="E514" s="253">
        <v>3.4</v>
      </c>
      <c r="F514" s="348"/>
      <c r="G514" s="255"/>
      <c r="H514" s="256"/>
      <c r="I514" s="250"/>
      <c r="J514" s="257"/>
      <c r="K514" s="250"/>
      <c r="M514" s="251" t="s">
        <v>312</v>
      </c>
      <c r="O514" s="240"/>
    </row>
    <row r="515" spans="1:15" ht="12.75">
      <c r="A515" s="249"/>
      <c r="B515" s="252"/>
      <c r="C515" s="398" t="s">
        <v>313</v>
      </c>
      <c r="D515" s="399"/>
      <c r="E515" s="253">
        <v>10</v>
      </c>
      <c r="F515" s="348"/>
      <c r="G515" s="255"/>
      <c r="H515" s="256"/>
      <c r="I515" s="250"/>
      <c r="J515" s="257"/>
      <c r="K515" s="250"/>
      <c r="M515" s="251" t="s">
        <v>313</v>
      </c>
      <c r="O515" s="240"/>
    </row>
    <row r="516" spans="1:15" ht="12.75">
      <c r="A516" s="249"/>
      <c r="B516" s="252"/>
      <c r="C516" s="400" t="s">
        <v>131</v>
      </c>
      <c r="D516" s="399"/>
      <c r="E516" s="278">
        <v>71.69999999999999</v>
      </c>
      <c r="F516" s="348"/>
      <c r="G516" s="255"/>
      <c r="H516" s="256"/>
      <c r="I516" s="250"/>
      <c r="J516" s="257"/>
      <c r="K516" s="250"/>
      <c r="M516" s="251" t="s">
        <v>131</v>
      </c>
      <c r="O516" s="240"/>
    </row>
    <row r="517" spans="1:15" ht="12.75">
      <c r="A517" s="249"/>
      <c r="B517" s="252"/>
      <c r="C517" s="398" t="s">
        <v>515</v>
      </c>
      <c r="D517" s="399"/>
      <c r="E517" s="253">
        <v>28.68</v>
      </c>
      <c r="F517" s="348"/>
      <c r="G517" s="255"/>
      <c r="H517" s="256"/>
      <c r="I517" s="250"/>
      <c r="J517" s="257"/>
      <c r="K517" s="250"/>
      <c r="M517" s="251" t="s">
        <v>515</v>
      </c>
      <c r="O517" s="240"/>
    </row>
    <row r="518" spans="1:80" ht="22.5">
      <c r="A518" s="241">
        <v>95</v>
      </c>
      <c r="B518" s="242" t="s">
        <v>516</v>
      </c>
      <c r="C518" s="243" t="s">
        <v>517</v>
      </c>
      <c r="D518" s="244" t="s">
        <v>112</v>
      </c>
      <c r="E518" s="245">
        <v>71.7</v>
      </c>
      <c r="F518" s="341"/>
      <c r="G518" s="246">
        <f>E518*F518</f>
        <v>0</v>
      </c>
      <c r="H518" s="247">
        <v>0.01179</v>
      </c>
      <c r="I518" s="248">
        <f>E518*H518</f>
        <v>0.8453430000000001</v>
      </c>
      <c r="J518" s="247">
        <v>0</v>
      </c>
      <c r="K518" s="248">
        <f>E518*J518</f>
        <v>0</v>
      </c>
      <c r="O518" s="240">
        <v>2</v>
      </c>
      <c r="AA518" s="213">
        <v>1</v>
      </c>
      <c r="AB518" s="213">
        <v>7</v>
      </c>
      <c r="AC518" s="213">
        <v>7</v>
      </c>
      <c r="AZ518" s="213">
        <v>2</v>
      </c>
      <c r="BA518" s="213">
        <f>IF(AZ518=1,G518,0)</f>
        <v>0</v>
      </c>
      <c r="BB518" s="213">
        <f>IF(AZ518=2,G518,0)</f>
        <v>0</v>
      </c>
      <c r="BC518" s="213">
        <f>IF(AZ518=3,G518,0)</f>
        <v>0</v>
      </c>
      <c r="BD518" s="213">
        <f>IF(AZ518=4,G518,0)</f>
        <v>0</v>
      </c>
      <c r="BE518" s="213">
        <f>IF(AZ518=5,G518,0)</f>
        <v>0</v>
      </c>
      <c r="CA518" s="240">
        <v>1</v>
      </c>
      <c r="CB518" s="240">
        <v>7</v>
      </c>
    </row>
    <row r="519" spans="1:15" ht="12.75">
      <c r="A519" s="249"/>
      <c r="B519" s="252"/>
      <c r="C519" s="398" t="s">
        <v>281</v>
      </c>
      <c r="D519" s="399"/>
      <c r="E519" s="253">
        <v>0</v>
      </c>
      <c r="F519" s="348"/>
      <c r="G519" s="255"/>
      <c r="H519" s="256"/>
      <c r="I519" s="250"/>
      <c r="J519" s="257"/>
      <c r="K519" s="250"/>
      <c r="M519" s="251" t="s">
        <v>281</v>
      </c>
      <c r="O519" s="240"/>
    </row>
    <row r="520" spans="1:15" ht="12.75">
      <c r="A520" s="249"/>
      <c r="B520" s="252"/>
      <c r="C520" s="398" t="s">
        <v>340</v>
      </c>
      <c r="D520" s="399"/>
      <c r="E520" s="253">
        <v>0</v>
      </c>
      <c r="F520" s="348"/>
      <c r="G520" s="255"/>
      <c r="H520" s="256"/>
      <c r="I520" s="250"/>
      <c r="J520" s="257"/>
      <c r="K520" s="250"/>
      <c r="M520" s="251" t="s">
        <v>340</v>
      </c>
      <c r="O520" s="240"/>
    </row>
    <row r="521" spans="1:15" ht="12.75">
      <c r="A521" s="249"/>
      <c r="B521" s="252"/>
      <c r="C521" s="398" t="s">
        <v>310</v>
      </c>
      <c r="D521" s="399"/>
      <c r="E521" s="253">
        <v>20.8</v>
      </c>
      <c r="F521" s="348"/>
      <c r="G521" s="255"/>
      <c r="H521" s="256"/>
      <c r="I521" s="250"/>
      <c r="J521" s="257"/>
      <c r="K521" s="250"/>
      <c r="M521" s="251" t="s">
        <v>310</v>
      </c>
      <c r="O521" s="240"/>
    </row>
    <row r="522" spans="1:15" ht="12.75">
      <c r="A522" s="249"/>
      <c r="B522" s="252"/>
      <c r="C522" s="398" t="s">
        <v>311</v>
      </c>
      <c r="D522" s="399"/>
      <c r="E522" s="253">
        <v>37.5</v>
      </c>
      <c r="F522" s="348"/>
      <c r="G522" s="255"/>
      <c r="H522" s="256"/>
      <c r="I522" s="250"/>
      <c r="J522" s="257"/>
      <c r="K522" s="250"/>
      <c r="M522" s="251" t="s">
        <v>311</v>
      </c>
      <c r="O522" s="240"/>
    </row>
    <row r="523" spans="1:15" ht="12.75">
      <c r="A523" s="249"/>
      <c r="B523" s="252"/>
      <c r="C523" s="398" t="s">
        <v>312</v>
      </c>
      <c r="D523" s="399"/>
      <c r="E523" s="253">
        <v>3.4</v>
      </c>
      <c r="F523" s="348"/>
      <c r="G523" s="255"/>
      <c r="H523" s="256"/>
      <c r="I523" s="250"/>
      <c r="J523" s="257"/>
      <c r="K523" s="250"/>
      <c r="M523" s="251" t="s">
        <v>312</v>
      </c>
      <c r="O523" s="240"/>
    </row>
    <row r="524" spans="1:15" ht="12.75">
      <c r="A524" s="249"/>
      <c r="B524" s="252"/>
      <c r="C524" s="398" t="s">
        <v>313</v>
      </c>
      <c r="D524" s="399"/>
      <c r="E524" s="253">
        <v>10</v>
      </c>
      <c r="F524" s="348"/>
      <c r="G524" s="255"/>
      <c r="H524" s="256"/>
      <c r="I524" s="250"/>
      <c r="J524" s="257"/>
      <c r="K524" s="250"/>
      <c r="M524" s="251" t="s">
        <v>313</v>
      </c>
      <c r="O524" s="240"/>
    </row>
    <row r="525" spans="1:80" ht="12.75">
      <c r="A525" s="241">
        <v>96</v>
      </c>
      <c r="B525" s="242" t="s">
        <v>518</v>
      </c>
      <c r="C525" s="243" t="s">
        <v>519</v>
      </c>
      <c r="D525" s="244" t="s">
        <v>112</v>
      </c>
      <c r="E525" s="245">
        <v>115.437</v>
      </c>
      <c r="F525" s="341"/>
      <c r="G525" s="246">
        <f>E525*F525</f>
        <v>0</v>
      </c>
      <c r="H525" s="247">
        <v>0.0002</v>
      </c>
      <c r="I525" s="248">
        <f>E525*H525</f>
        <v>0.0230874</v>
      </c>
      <c r="J525" s="247"/>
      <c r="K525" s="248">
        <f>E525*J525</f>
        <v>0</v>
      </c>
      <c r="O525" s="240">
        <v>2</v>
      </c>
      <c r="AA525" s="213">
        <v>3</v>
      </c>
      <c r="AB525" s="213">
        <v>1</v>
      </c>
      <c r="AC525" s="213">
        <v>2832314012</v>
      </c>
      <c r="AZ525" s="213">
        <v>2</v>
      </c>
      <c r="BA525" s="213">
        <f>IF(AZ525=1,G525,0)</f>
        <v>0</v>
      </c>
      <c r="BB525" s="213">
        <f>IF(AZ525=2,G525,0)</f>
        <v>0</v>
      </c>
      <c r="BC525" s="213">
        <f>IF(AZ525=3,G525,0)</f>
        <v>0</v>
      </c>
      <c r="BD525" s="213">
        <f>IF(AZ525=4,G525,0)</f>
        <v>0</v>
      </c>
      <c r="BE525" s="213">
        <f>IF(AZ525=5,G525,0)</f>
        <v>0</v>
      </c>
      <c r="CA525" s="240">
        <v>3</v>
      </c>
      <c r="CB525" s="240">
        <v>1</v>
      </c>
    </row>
    <row r="526" spans="1:15" ht="12.75">
      <c r="A526" s="249"/>
      <c r="B526" s="252"/>
      <c r="C526" s="398" t="s">
        <v>281</v>
      </c>
      <c r="D526" s="399"/>
      <c r="E526" s="253">
        <v>0</v>
      </c>
      <c r="F526" s="348"/>
      <c r="G526" s="255"/>
      <c r="H526" s="256"/>
      <c r="I526" s="250"/>
      <c r="J526" s="257"/>
      <c r="K526" s="250"/>
      <c r="M526" s="251" t="s">
        <v>281</v>
      </c>
      <c r="O526" s="240"/>
    </row>
    <row r="527" spans="1:15" ht="12.75">
      <c r="A527" s="249"/>
      <c r="B527" s="252"/>
      <c r="C527" s="398" t="s">
        <v>340</v>
      </c>
      <c r="D527" s="399"/>
      <c r="E527" s="253">
        <v>0</v>
      </c>
      <c r="F527" s="348"/>
      <c r="G527" s="255"/>
      <c r="H527" s="256"/>
      <c r="I527" s="250"/>
      <c r="J527" s="257"/>
      <c r="K527" s="250"/>
      <c r="M527" s="251" t="s">
        <v>340</v>
      </c>
      <c r="O527" s="240"/>
    </row>
    <row r="528" spans="1:15" ht="12.75">
      <c r="A528" s="249"/>
      <c r="B528" s="252"/>
      <c r="C528" s="398" t="s">
        <v>310</v>
      </c>
      <c r="D528" s="399"/>
      <c r="E528" s="253">
        <v>20.8</v>
      </c>
      <c r="F528" s="348"/>
      <c r="G528" s="255"/>
      <c r="H528" s="256"/>
      <c r="I528" s="250"/>
      <c r="J528" s="257"/>
      <c r="K528" s="250"/>
      <c r="M528" s="251" t="s">
        <v>310</v>
      </c>
      <c r="O528" s="240"/>
    </row>
    <row r="529" spans="1:15" ht="12.75">
      <c r="A529" s="249"/>
      <c r="B529" s="252"/>
      <c r="C529" s="398" t="s">
        <v>311</v>
      </c>
      <c r="D529" s="399"/>
      <c r="E529" s="253">
        <v>37.5</v>
      </c>
      <c r="F529" s="348"/>
      <c r="G529" s="255"/>
      <c r="H529" s="256"/>
      <c r="I529" s="250"/>
      <c r="J529" s="257"/>
      <c r="K529" s="250"/>
      <c r="M529" s="251" t="s">
        <v>311</v>
      </c>
      <c r="O529" s="240"/>
    </row>
    <row r="530" spans="1:15" ht="12.75">
      <c r="A530" s="249"/>
      <c r="B530" s="252"/>
      <c r="C530" s="398" t="s">
        <v>312</v>
      </c>
      <c r="D530" s="399"/>
      <c r="E530" s="253">
        <v>3.4</v>
      </c>
      <c r="F530" s="348"/>
      <c r="G530" s="255"/>
      <c r="H530" s="256"/>
      <c r="I530" s="250"/>
      <c r="J530" s="257"/>
      <c r="K530" s="250"/>
      <c r="M530" s="251" t="s">
        <v>312</v>
      </c>
      <c r="O530" s="240"/>
    </row>
    <row r="531" spans="1:15" ht="12.75">
      <c r="A531" s="249"/>
      <c r="B531" s="252"/>
      <c r="C531" s="398" t="s">
        <v>313</v>
      </c>
      <c r="D531" s="399"/>
      <c r="E531" s="253">
        <v>10</v>
      </c>
      <c r="F531" s="348"/>
      <c r="G531" s="255"/>
      <c r="H531" s="256"/>
      <c r="I531" s="250"/>
      <c r="J531" s="257"/>
      <c r="K531" s="250"/>
      <c r="M531" s="251" t="s">
        <v>313</v>
      </c>
      <c r="O531" s="240"/>
    </row>
    <row r="532" spans="1:15" ht="12.75">
      <c r="A532" s="249"/>
      <c r="B532" s="252"/>
      <c r="C532" s="398" t="s">
        <v>515</v>
      </c>
      <c r="D532" s="399"/>
      <c r="E532" s="253">
        <v>28.68</v>
      </c>
      <c r="F532" s="348"/>
      <c r="G532" s="255"/>
      <c r="H532" s="256"/>
      <c r="I532" s="250"/>
      <c r="J532" s="257"/>
      <c r="K532" s="250"/>
      <c r="M532" s="251" t="s">
        <v>515</v>
      </c>
      <c r="O532" s="240"/>
    </row>
    <row r="533" spans="1:15" ht="12.75">
      <c r="A533" s="249"/>
      <c r="B533" s="252"/>
      <c r="C533" s="400" t="s">
        <v>131</v>
      </c>
      <c r="D533" s="399"/>
      <c r="E533" s="278">
        <v>100.38</v>
      </c>
      <c r="F533" s="348"/>
      <c r="G533" s="255"/>
      <c r="H533" s="256"/>
      <c r="I533" s="250"/>
      <c r="J533" s="257"/>
      <c r="K533" s="250"/>
      <c r="M533" s="251" t="s">
        <v>131</v>
      </c>
      <c r="O533" s="240"/>
    </row>
    <row r="534" spans="1:15" ht="12.75">
      <c r="A534" s="249"/>
      <c r="B534" s="252"/>
      <c r="C534" s="398" t="s">
        <v>520</v>
      </c>
      <c r="D534" s="399"/>
      <c r="E534" s="253">
        <v>15.057</v>
      </c>
      <c r="F534" s="348"/>
      <c r="G534" s="255"/>
      <c r="H534" s="256"/>
      <c r="I534" s="250"/>
      <c r="J534" s="257"/>
      <c r="K534" s="250"/>
      <c r="M534" s="251" t="s">
        <v>520</v>
      </c>
      <c r="O534" s="240"/>
    </row>
    <row r="535" spans="1:80" ht="12.75">
      <c r="A535" s="241">
        <v>97</v>
      </c>
      <c r="B535" s="242" t="s">
        <v>521</v>
      </c>
      <c r="C535" s="243" t="s">
        <v>522</v>
      </c>
      <c r="D535" s="244" t="s">
        <v>170</v>
      </c>
      <c r="E535" s="245">
        <v>0.9137448</v>
      </c>
      <c r="F535" s="341"/>
      <c r="G535" s="246">
        <f>E535*F535</f>
        <v>0</v>
      </c>
      <c r="H535" s="247">
        <v>0</v>
      </c>
      <c r="I535" s="248">
        <f>E535*H535</f>
        <v>0</v>
      </c>
      <c r="J535" s="247"/>
      <c r="K535" s="248">
        <f>E535*J535</f>
        <v>0</v>
      </c>
      <c r="O535" s="240">
        <v>2</v>
      </c>
      <c r="AA535" s="213">
        <v>7</v>
      </c>
      <c r="AB535" s="213">
        <v>1001</v>
      </c>
      <c r="AC535" s="213">
        <v>5</v>
      </c>
      <c r="AZ535" s="213">
        <v>2</v>
      </c>
      <c r="BA535" s="213">
        <f>IF(AZ535=1,G535,0)</f>
        <v>0</v>
      </c>
      <c r="BB535" s="213">
        <f>IF(AZ535=2,G535,0)</f>
        <v>0</v>
      </c>
      <c r="BC535" s="213">
        <f>IF(AZ535=3,G535,0)</f>
        <v>0</v>
      </c>
      <c r="BD535" s="213">
        <f>IF(AZ535=4,G535,0)</f>
        <v>0</v>
      </c>
      <c r="BE535" s="213">
        <f>IF(AZ535=5,G535,0)</f>
        <v>0</v>
      </c>
      <c r="CA535" s="240">
        <v>7</v>
      </c>
      <c r="CB535" s="240">
        <v>1001</v>
      </c>
    </row>
    <row r="536" spans="1:57" ht="12.75">
      <c r="A536" s="258"/>
      <c r="B536" s="259" t="s">
        <v>102</v>
      </c>
      <c r="C536" s="260" t="s">
        <v>510</v>
      </c>
      <c r="D536" s="261"/>
      <c r="E536" s="262"/>
      <c r="F536" s="349"/>
      <c r="G536" s="264">
        <f>SUM(G501:G535)</f>
        <v>0</v>
      </c>
      <c r="H536" s="265"/>
      <c r="I536" s="266">
        <f>SUM(I501:I535)</f>
        <v>0.9137448</v>
      </c>
      <c r="J536" s="265"/>
      <c r="K536" s="266">
        <f>SUM(K501:K535)</f>
        <v>0</v>
      </c>
      <c r="O536" s="240">
        <v>4</v>
      </c>
      <c r="BA536" s="267">
        <f>SUM(BA501:BA535)</f>
        <v>0</v>
      </c>
      <c r="BB536" s="267">
        <f>SUM(BB501:BB535)</f>
        <v>0</v>
      </c>
      <c r="BC536" s="267">
        <f>SUM(BC501:BC535)</f>
        <v>0</v>
      </c>
      <c r="BD536" s="267">
        <f>SUM(BD501:BD535)</f>
        <v>0</v>
      </c>
      <c r="BE536" s="267">
        <f>SUM(BE501:BE535)</f>
        <v>0</v>
      </c>
    </row>
    <row r="537" spans="1:15" ht="12.75">
      <c r="A537" s="230" t="s">
        <v>98</v>
      </c>
      <c r="B537" s="231" t="s">
        <v>523</v>
      </c>
      <c r="C537" s="232" t="s">
        <v>524</v>
      </c>
      <c r="D537" s="233"/>
      <c r="E537" s="234"/>
      <c r="F537" s="350"/>
      <c r="G537" s="235"/>
      <c r="H537" s="236"/>
      <c r="I537" s="237"/>
      <c r="J537" s="238"/>
      <c r="K537" s="239"/>
      <c r="O537" s="240">
        <v>1</v>
      </c>
    </row>
    <row r="538" spans="1:80" ht="22.5">
      <c r="A538" s="241">
        <v>98</v>
      </c>
      <c r="B538" s="242" t="s">
        <v>526</v>
      </c>
      <c r="C538" s="243" t="s">
        <v>527</v>
      </c>
      <c r="D538" s="244" t="s">
        <v>112</v>
      </c>
      <c r="E538" s="245">
        <v>670</v>
      </c>
      <c r="F538" s="341"/>
      <c r="G538" s="246">
        <f>E538*F538</f>
        <v>0</v>
      </c>
      <c r="H538" s="247">
        <v>0</v>
      </c>
      <c r="I538" s="248">
        <f>E538*H538</f>
        <v>0</v>
      </c>
      <c r="J538" s="247">
        <v>-0.002</v>
      </c>
      <c r="K538" s="248">
        <f>E538*J538</f>
        <v>-1.34</v>
      </c>
      <c r="O538" s="240">
        <v>2</v>
      </c>
      <c r="AA538" s="213">
        <v>1</v>
      </c>
      <c r="AB538" s="213">
        <v>7</v>
      </c>
      <c r="AC538" s="213">
        <v>7</v>
      </c>
      <c r="AZ538" s="213">
        <v>2</v>
      </c>
      <c r="BA538" s="213">
        <f>IF(AZ538=1,G538,0)</f>
        <v>0</v>
      </c>
      <c r="BB538" s="213">
        <f>IF(AZ538=2,G538,0)</f>
        <v>0</v>
      </c>
      <c r="BC538" s="213">
        <f>IF(AZ538=3,G538,0)</f>
        <v>0</v>
      </c>
      <c r="BD538" s="213">
        <f>IF(AZ538=4,G538,0)</f>
        <v>0</v>
      </c>
      <c r="BE538" s="213">
        <f>IF(AZ538=5,G538,0)</f>
        <v>0</v>
      </c>
      <c r="CA538" s="240">
        <v>1</v>
      </c>
      <c r="CB538" s="240">
        <v>7</v>
      </c>
    </row>
    <row r="539" spans="1:15" ht="12.75">
      <c r="A539" s="249"/>
      <c r="B539" s="252"/>
      <c r="C539" s="398" t="s">
        <v>281</v>
      </c>
      <c r="D539" s="399"/>
      <c r="E539" s="253">
        <v>0</v>
      </c>
      <c r="F539" s="348"/>
      <c r="G539" s="255"/>
      <c r="H539" s="256"/>
      <c r="I539" s="250"/>
      <c r="J539" s="257"/>
      <c r="K539" s="250"/>
      <c r="M539" s="251" t="s">
        <v>281</v>
      </c>
      <c r="O539" s="240"/>
    </row>
    <row r="540" spans="1:15" ht="12.75">
      <c r="A540" s="249"/>
      <c r="B540" s="252"/>
      <c r="C540" s="398" t="s">
        <v>528</v>
      </c>
      <c r="D540" s="399"/>
      <c r="E540" s="253">
        <v>670</v>
      </c>
      <c r="F540" s="348"/>
      <c r="G540" s="255"/>
      <c r="H540" s="256"/>
      <c r="I540" s="250"/>
      <c r="J540" s="257"/>
      <c r="K540" s="250"/>
      <c r="M540" s="251" t="s">
        <v>528</v>
      </c>
      <c r="O540" s="240"/>
    </row>
    <row r="541" spans="1:80" ht="22.5">
      <c r="A541" s="241">
        <v>99</v>
      </c>
      <c r="B541" s="242" t="s">
        <v>529</v>
      </c>
      <c r="C541" s="243" t="s">
        <v>530</v>
      </c>
      <c r="D541" s="244" t="s">
        <v>112</v>
      </c>
      <c r="E541" s="245">
        <v>670</v>
      </c>
      <c r="F541" s="341"/>
      <c r="G541" s="246">
        <f>E541*F541</f>
        <v>0</v>
      </c>
      <c r="H541" s="247">
        <v>0.00516</v>
      </c>
      <c r="I541" s="248">
        <f>E541*H541</f>
        <v>3.4572</v>
      </c>
      <c r="J541" s="247">
        <v>-0.014</v>
      </c>
      <c r="K541" s="248">
        <f>E541*J541</f>
        <v>-9.38</v>
      </c>
      <c r="O541" s="240">
        <v>2</v>
      </c>
      <c r="AA541" s="213">
        <v>1</v>
      </c>
      <c r="AB541" s="213">
        <v>7</v>
      </c>
      <c r="AC541" s="213">
        <v>7</v>
      </c>
      <c r="AZ541" s="213">
        <v>2</v>
      </c>
      <c r="BA541" s="213">
        <f>IF(AZ541=1,G541,0)</f>
        <v>0</v>
      </c>
      <c r="BB541" s="213">
        <f>IF(AZ541=2,G541,0)</f>
        <v>0</v>
      </c>
      <c r="BC541" s="213">
        <f>IF(AZ541=3,G541,0)</f>
        <v>0</v>
      </c>
      <c r="BD541" s="213">
        <f>IF(AZ541=4,G541,0)</f>
        <v>0</v>
      </c>
      <c r="BE541" s="213">
        <f>IF(AZ541=5,G541,0)</f>
        <v>0</v>
      </c>
      <c r="CA541" s="240">
        <v>1</v>
      </c>
      <c r="CB541" s="240">
        <v>7</v>
      </c>
    </row>
    <row r="542" spans="1:15" ht="12.75">
      <c r="A542" s="249"/>
      <c r="B542" s="252"/>
      <c r="C542" s="398" t="s">
        <v>531</v>
      </c>
      <c r="D542" s="399"/>
      <c r="E542" s="253">
        <v>0</v>
      </c>
      <c r="F542" s="348"/>
      <c r="G542" s="255"/>
      <c r="H542" s="256"/>
      <c r="I542" s="250"/>
      <c r="J542" s="257"/>
      <c r="K542" s="250"/>
      <c r="M542" s="251" t="s">
        <v>531</v>
      </c>
      <c r="O542" s="240"/>
    </row>
    <row r="543" spans="1:15" ht="12.75">
      <c r="A543" s="249"/>
      <c r="B543" s="252"/>
      <c r="C543" s="398" t="s">
        <v>532</v>
      </c>
      <c r="D543" s="399"/>
      <c r="E543" s="253">
        <v>0</v>
      </c>
      <c r="F543" s="348"/>
      <c r="G543" s="255"/>
      <c r="H543" s="256"/>
      <c r="I543" s="250"/>
      <c r="J543" s="257"/>
      <c r="K543" s="250"/>
      <c r="M543" s="251" t="s">
        <v>532</v>
      </c>
      <c r="O543" s="240"/>
    </row>
    <row r="544" spans="1:15" ht="12.75">
      <c r="A544" s="249"/>
      <c r="B544" s="252"/>
      <c r="C544" s="398" t="s">
        <v>533</v>
      </c>
      <c r="D544" s="399"/>
      <c r="E544" s="253">
        <v>0</v>
      </c>
      <c r="F544" s="348"/>
      <c r="G544" s="255"/>
      <c r="H544" s="256"/>
      <c r="I544" s="250"/>
      <c r="J544" s="257"/>
      <c r="K544" s="250"/>
      <c r="M544" s="251" t="s">
        <v>533</v>
      </c>
      <c r="O544" s="240"/>
    </row>
    <row r="545" spans="1:15" ht="12.75">
      <c r="A545" s="249"/>
      <c r="B545" s="252"/>
      <c r="C545" s="398" t="s">
        <v>534</v>
      </c>
      <c r="D545" s="399"/>
      <c r="E545" s="253">
        <v>0</v>
      </c>
      <c r="F545" s="348"/>
      <c r="G545" s="255"/>
      <c r="H545" s="256"/>
      <c r="I545" s="250"/>
      <c r="J545" s="257"/>
      <c r="K545" s="250"/>
      <c r="M545" s="251" t="s">
        <v>534</v>
      </c>
      <c r="O545" s="240"/>
    </row>
    <row r="546" spans="1:15" ht="12.75">
      <c r="A546" s="249"/>
      <c r="B546" s="252"/>
      <c r="C546" s="398" t="s">
        <v>281</v>
      </c>
      <c r="D546" s="399"/>
      <c r="E546" s="253">
        <v>0</v>
      </c>
      <c r="F546" s="348"/>
      <c r="G546" s="255"/>
      <c r="H546" s="256"/>
      <c r="I546" s="250"/>
      <c r="J546" s="257"/>
      <c r="K546" s="250"/>
      <c r="M546" s="251" t="s">
        <v>281</v>
      </c>
      <c r="O546" s="240"/>
    </row>
    <row r="547" spans="1:15" ht="12.75">
      <c r="A547" s="249"/>
      <c r="B547" s="252"/>
      <c r="C547" s="398" t="s">
        <v>528</v>
      </c>
      <c r="D547" s="399"/>
      <c r="E547" s="253">
        <v>670</v>
      </c>
      <c r="F547" s="348"/>
      <c r="G547" s="255"/>
      <c r="H547" s="256"/>
      <c r="I547" s="250"/>
      <c r="J547" s="257"/>
      <c r="K547" s="250"/>
      <c r="M547" s="251" t="s">
        <v>528</v>
      </c>
      <c r="O547" s="240"/>
    </row>
    <row r="548" spans="1:80" ht="22.5">
      <c r="A548" s="241">
        <v>100</v>
      </c>
      <c r="B548" s="242" t="s">
        <v>535</v>
      </c>
      <c r="C548" s="243" t="s">
        <v>536</v>
      </c>
      <c r="D548" s="244" t="s">
        <v>112</v>
      </c>
      <c r="E548" s="245">
        <v>1151.5118</v>
      </c>
      <c r="F548" s="341"/>
      <c r="G548" s="246">
        <f>E548*F548</f>
        <v>0</v>
      </c>
      <c r="H548" s="247">
        <v>0.00035</v>
      </c>
      <c r="I548" s="248">
        <f>E548*H548</f>
        <v>0.40302913</v>
      </c>
      <c r="J548" s="247">
        <v>0</v>
      </c>
      <c r="K548" s="248">
        <f>E548*J548</f>
        <v>0</v>
      </c>
      <c r="O548" s="240">
        <v>2</v>
      </c>
      <c r="AA548" s="213">
        <v>1</v>
      </c>
      <c r="AB548" s="213">
        <v>7</v>
      </c>
      <c r="AC548" s="213">
        <v>7</v>
      </c>
      <c r="AZ548" s="213">
        <v>2</v>
      </c>
      <c r="BA548" s="213">
        <f>IF(AZ548=1,G548,0)</f>
        <v>0</v>
      </c>
      <c r="BB548" s="213">
        <f>IF(AZ548=2,G548,0)</f>
        <v>0</v>
      </c>
      <c r="BC548" s="213">
        <f>IF(AZ548=3,G548,0)</f>
        <v>0</v>
      </c>
      <c r="BD548" s="213">
        <f>IF(AZ548=4,G548,0)</f>
        <v>0</v>
      </c>
      <c r="BE548" s="213">
        <f>IF(AZ548=5,G548,0)</f>
        <v>0</v>
      </c>
      <c r="CA548" s="240">
        <v>1</v>
      </c>
      <c r="CB548" s="240">
        <v>7</v>
      </c>
    </row>
    <row r="549" spans="1:15" ht="12.75">
      <c r="A549" s="249"/>
      <c r="B549" s="252"/>
      <c r="C549" s="398" t="s">
        <v>281</v>
      </c>
      <c r="D549" s="399"/>
      <c r="E549" s="253">
        <v>0</v>
      </c>
      <c r="F549" s="348"/>
      <c r="G549" s="255"/>
      <c r="H549" s="256"/>
      <c r="I549" s="250"/>
      <c r="J549" s="257"/>
      <c r="K549" s="250"/>
      <c r="M549" s="251" t="s">
        <v>281</v>
      </c>
      <c r="O549" s="240"/>
    </row>
    <row r="550" spans="1:15" ht="12.75">
      <c r="A550" s="249"/>
      <c r="B550" s="252"/>
      <c r="C550" s="398" t="s">
        <v>537</v>
      </c>
      <c r="D550" s="399"/>
      <c r="E550" s="253">
        <v>670</v>
      </c>
      <c r="F550" s="348"/>
      <c r="G550" s="255"/>
      <c r="H550" s="256"/>
      <c r="I550" s="250"/>
      <c r="J550" s="257"/>
      <c r="K550" s="250"/>
      <c r="M550" s="251" t="s">
        <v>537</v>
      </c>
      <c r="O550" s="240"/>
    </row>
    <row r="551" spans="1:15" ht="12.75">
      <c r="A551" s="249"/>
      <c r="B551" s="252"/>
      <c r="C551" s="398" t="s">
        <v>538</v>
      </c>
      <c r="D551" s="399"/>
      <c r="E551" s="253">
        <v>18.798</v>
      </c>
      <c r="F551" s="348"/>
      <c r="G551" s="255"/>
      <c r="H551" s="256"/>
      <c r="I551" s="250"/>
      <c r="J551" s="257"/>
      <c r="K551" s="250"/>
      <c r="M551" s="251" t="s">
        <v>538</v>
      </c>
      <c r="O551" s="240"/>
    </row>
    <row r="552" spans="1:15" ht="12.75">
      <c r="A552" s="249"/>
      <c r="B552" s="252"/>
      <c r="C552" s="398" t="s">
        <v>539</v>
      </c>
      <c r="D552" s="399"/>
      <c r="E552" s="253">
        <v>15.9154</v>
      </c>
      <c r="F552" s="348"/>
      <c r="G552" s="255"/>
      <c r="H552" s="256"/>
      <c r="I552" s="250"/>
      <c r="J552" s="257"/>
      <c r="K552" s="250"/>
      <c r="M552" s="251" t="s">
        <v>539</v>
      </c>
      <c r="O552" s="240"/>
    </row>
    <row r="553" spans="1:15" ht="12.75">
      <c r="A553" s="249"/>
      <c r="B553" s="252"/>
      <c r="C553" s="400" t="s">
        <v>131</v>
      </c>
      <c r="D553" s="399"/>
      <c r="E553" s="278">
        <v>704.7134</v>
      </c>
      <c r="F553" s="348"/>
      <c r="G553" s="255"/>
      <c r="H553" s="256"/>
      <c r="I553" s="250"/>
      <c r="J553" s="257"/>
      <c r="K553" s="250"/>
      <c r="M553" s="251" t="s">
        <v>131</v>
      </c>
      <c r="O553" s="240"/>
    </row>
    <row r="554" spans="1:15" ht="12.75">
      <c r="A554" s="249"/>
      <c r="B554" s="252"/>
      <c r="C554" s="398" t="s">
        <v>540</v>
      </c>
      <c r="D554" s="399"/>
      <c r="E554" s="253">
        <v>253</v>
      </c>
      <c r="F554" s="348"/>
      <c r="G554" s="255"/>
      <c r="H554" s="256"/>
      <c r="I554" s="250"/>
      <c r="J554" s="257"/>
      <c r="K554" s="250"/>
      <c r="M554" s="251" t="s">
        <v>540</v>
      </c>
      <c r="O554" s="240"/>
    </row>
    <row r="555" spans="1:15" ht="12.75">
      <c r="A555" s="249"/>
      <c r="B555" s="252"/>
      <c r="C555" s="398" t="s">
        <v>539</v>
      </c>
      <c r="D555" s="399"/>
      <c r="E555" s="253">
        <v>15.9154</v>
      </c>
      <c r="F555" s="348"/>
      <c r="G555" s="255"/>
      <c r="H555" s="256"/>
      <c r="I555" s="250"/>
      <c r="J555" s="257"/>
      <c r="K555" s="250"/>
      <c r="M555" s="251" t="s">
        <v>539</v>
      </c>
      <c r="O555" s="240"/>
    </row>
    <row r="556" spans="1:15" ht="12.75">
      <c r="A556" s="249"/>
      <c r="B556" s="252"/>
      <c r="C556" s="400" t="s">
        <v>131</v>
      </c>
      <c r="D556" s="399"/>
      <c r="E556" s="278">
        <v>268.9154</v>
      </c>
      <c r="F556" s="348"/>
      <c r="G556" s="255"/>
      <c r="H556" s="256"/>
      <c r="I556" s="250"/>
      <c r="J556" s="257"/>
      <c r="K556" s="250"/>
      <c r="M556" s="251" t="s">
        <v>131</v>
      </c>
      <c r="O556" s="240"/>
    </row>
    <row r="557" spans="1:15" ht="12.75">
      <c r="A557" s="249"/>
      <c r="B557" s="252"/>
      <c r="C557" s="398" t="s">
        <v>541</v>
      </c>
      <c r="D557" s="399"/>
      <c r="E557" s="253">
        <v>134</v>
      </c>
      <c r="F557" s="348"/>
      <c r="G557" s="255"/>
      <c r="H557" s="256"/>
      <c r="I557" s="250"/>
      <c r="J557" s="257"/>
      <c r="K557" s="250"/>
      <c r="M557" s="251" t="s">
        <v>541</v>
      </c>
      <c r="O557" s="240"/>
    </row>
    <row r="558" spans="1:15" ht="12.75">
      <c r="A558" s="249"/>
      <c r="B558" s="252"/>
      <c r="C558" s="398" t="s">
        <v>542</v>
      </c>
      <c r="D558" s="399"/>
      <c r="E558" s="253">
        <v>2.8418</v>
      </c>
      <c r="F558" s="348"/>
      <c r="G558" s="255"/>
      <c r="H558" s="256"/>
      <c r="I558" s="250"/>
      <c r="J558" s="257"/>
      <c r="K558" s="250"/>
      <c r="M558" s="251" t="s">
        <v>542</v>
      </c>
      <c r="O558" s="240"/>
    </row>
    <row r="559" spans="1:15" ht="12.75">
      <c r="A559" s="249"/>
      <c r="B559" s="252"/>
      <c r="C559" s="398" t="s">
        <v>543</v>
      </c>
      <c r="D559" s="399"/>
      <c r="E559" s="253">
        <v>9.2412</v>
      </c>
      <c r="F559" s="348"/>
      <c r="G559" s="255"/>
      <c r="H559" s="256"/>
      <c r="I559" s="250"/>
      <c r="J559" s="257"/>
      <c r="K559" s="250"/>
      <c r="M559" s="251" t="s">
        <v>543</v>
      </c>
      <c r="O559" s="240"/>
    </row>
    <row r="560" spans="1:15" ht="12.75">
      <c r="A560" s="249"/>
      <c r="B560" s="252"/>
      <c r="C560" s="400" t="s">
        <v>131</v>
      </c>
      <c r="D560" s="399"/>
      <c r="E560" s="278">
        <v>146.083</v>
      </c>
      <c r="F560" s="348"/>
      <c r="G560" s="255"/>
      <c r="H560" s="256"/>
      <c r="I560" s="250"/>
      <c r="J560" s="257"/>
      <c r="K560" s="250"/>
      <c r="M560" s="251" t="s">
        <v>131</v>
      </c>
      <c r="O560" s="240"/>
    </row>
    <row r="561" spans="1:15" ht="12.75">
      <c r="A561" s="249"/>
      <c r="B561" s="252"/>
      <c r="C561" s="398" t="s">
        <v>544</v>
      </c>
      <c r="D561" s="399"/>
      <c r="E561" s="253">
        <v>27.2</v>
      </c>
      <c r="F561" s="348"/>
      <c r="G561" s="255"/>
      <c r="H561" s="256"/>
      <c r="I561" s="250"/>
      <c r="J561" s="257"/>
      <c r="K561" s="250"/>
      <c r="M561" s="251" t="s">
        <v>544</v>
      </c>
      <c r="O561" s="240"/>
    </row>
    <row r="562" spans="1:15" ht="12.75">
      <c r="A562" s="249"/>
      <c r="B562" s="252"/>
      <c r="C562" s="400" t="s">
        <v>131</v>
      </c>
      <c r="D562" s="399"/>
      <c r="E562" s="278">
        <v>27.2</v>
      </c>
      <c r="F562" s="348"/>
      <c r="G562" s="255"/>
      <c r="H562" s="256"/>
      <c r="I562" s="250"/>
      <c r="J562" s="257"/>
      <c r="K562" s="250"/>
      <c r="M562" s="251" t="s">
        <v>131</v>
      </c>
      <c r="O562" s="240"/>
    </row>
    <row r="563" spans="1:15" ht="12.75">
      <c r="A563" s="249"/>
      <c r="B563" s="252"/>
      <c r="C563" s="398" t="s">
        <v>333</v>
      </c>
      <c r="D563" s="399"/>
      <c r="E563" s="253">
        <v>4.6</v>
      </c>
      <c r="F563" s="348"/>
      <c r="G563" s="255"/>
      <c r="H563" s="256"/>
      <c r="I563" s="250"/>
      <c r="J563" s="257"/>
      <c r="K563" s="250"/>
      <c r="M563" s="251" t="s">
        <v>333</v>
      </c>
      <c r="O563" s="240"/>
    </row>
    <row r="564" spans="1:80" ht="22.5">
      <c r="A564" s="241">
        <v>101</v>
      </c>
      <c r="B564" s="242" t="s">
        <v>545</v>
      </c>
      <c r="C564" s="243" t="s">
        <v>546</v>
      </c>
      <c r="D564" s="244" t="s">
        <v>112</v>
      </c>
      <c r="E564" s="245">
        <v>1151.5118</v>
      </c>
      <c r="F564" s="341"/>
      <c r="G564" s="246">
        <f>E564*F564</f>
        <v>0</v>
      </c>
      <c r="H564" s="247">
        <v>0.00481</v>
      </c>
      <c r="I564" s="248">
        <f>E564*H564</f>
        <v>5.538771758</v>
      </c>
      <c r="J564" s="247">
        <v>0</v>
      </c>
      <c r="K564" s="248">
        <f>E564*J564</f>
        <v>0</v>
      </c>
      <c r="O564" s="240">
        <v>2</v>
      </c>
      <c r="AA564" s="213">
        <v>1</v>
      </c>
      <c r="AB564" s="213">
        <v>7</v>
      </c>
      <c r="AC564" s="213">
        <v>7</v>
      </c>
      <c r="AZ564" s="213">
        <v>2</v>
      </c>
      <c r="BA564" s="213">
        <f>IF(AZ564=1,G564,0)</f>
        <v>0</v>
      </c>
      <c r="BB564" s="213">
        <f>IF(AZ564=2,G564,0)</f>
        <v>0</v>
      </c>
      <c r="BC564" s="213">
        <f>IF(AZ564=3,G564,0)</f>
        <v>0</v>
      </c>
      <c r="BD564" s="213">
        <f>IF(AZ564=4,G564,0)</f>
        <v>0</v>
      </c>
      <c r="BE564" s="213">
        <f>IF(AZ564=5,G564,0)</f>
        <v>0</v>
      </c>
      <c r="CA564" s="240">
        <v>1</v>
      </c>
      <c r="CB564" s="240">
        <v>7</v>
      </c>
    </row>
    <row r="565" spans="1:15" ht="12.75">
      <c r="A565" s="249"/>
      <c r="B565" s="252"/>
      <c r="C565" s="398" t="s">
        <v>281</v>
      </c>
      <c r="D565" s="399"/>
      <c r="E565" s="253">
        <v>0</v>
      </c>
      <c r="F565" s="348"/>
      <c r="G565" s="255"/>
      <c r="H565" s="256"/>
      <c r="I565" s="250"/>
      <c r="J565" s="257"/>
      <c r="K565" s="250"/>
      <c r="M565" s="251" t="s">
        <v>281</v>
      </c>
      <c r="O565" s="240"/>
    </row>
    <row r="566" spans="1:15" ht="12.75">
      <c r="A566" s="249"/>
      <c r="B566" s="252"/>
      <c r="C566" s="398" t="s">
        <v>537</v>
      </c>
      <c r="D566" s="399"/>
      <c r="E566" s="253">
        <v>670</v>
      </c>
      <c r="F566" s="348"/>
      <c r="G566" s="255"/>
      <c r="H566" s="256"/>
      <c r="I566" s="250"/>
      <c r="J566" s="257"/>
      <c r="K566" s="250"/>
      <c r="M566" s="251" t="s">
        <v>537</v>
      </c>
      <c r="O566" s="240"/>
    </row>
    <row r="567" spans="1:15" ht="12.75">
      <c r="A567" s="249"/>
      <c r="B567" s="252"/>
      <c r="C567" s="398" t="s">
        <v>538</v>
      </c>
      <c r="D567" s="399"/>
      <c r="E567" s="253">
        <v>18.798</v>
      </c>
      <c r="F567" s="348"/>
      <c r="G567" s="255"/>
      <c r="H567" s="256"/>
      <c r="I567" s="250"/>
      <c r="J567" s="257"/>
      <c r="K567" s="250"/>
      <c r="M567" s="251" t="s">
        <v>538</v>
      </c>
      <c r="O567" s="240"/>
    </row>
    <row r="568" spans="1:15" ht="12.75">
      <c r="A568" s="249"/>
      <c r="B568" s="252"/>
      <c r="C568" s="398" t="s">
        <v>539</v>
      </c>
      <c r="D568" s="399"/>
      <c r="E568" s="253">
        <v>15.9154</v>
      </c>
      <c r="F568" s="348"/>
      <c r="G568" s="255"/>
      <c r="H568" s="256"/>
      <c r="I568" s="250"/>
      <c r="J568" s="257"/>
      <c r="K568" s="250"/>
      <c r="M568" s="251" t="s">
        <v>539</v>
      </c>
      <c r="O568" s="240"/>
    </row>
    <row r="569" spans="1:15" ht="12.75">
      <c r="A569" s="249"/>
      <c r="B569" s="252"/>
      <c r="C569" s="400" t="s">
        <v>131</v>
      </c>
      <c r="D569" s="399"/>
      <c r="E569" s="278">
        <v>704.7134</v>
      </c>
      <c r="F569" s="348"/>
      <c r="G569" s="255"/>
      <c r="H569" s="256"/>
      <c r="I569" s="250"/>
      <c r="J569" s="257"/>
      <c r="K569" s="250"/>
      <c r="M569" s="251" t="s">
        <v>131</v>
      </c>
      <c r="O569" s="240"/>
    </row>
    <row r="570" spans="1:15" ht="12.75">
      <c r="A570" s="249"/>
      <c r="B570" s="252"/>
      <c r="C570" s="398" t="s">
        <v>540</v>
      </c>
      <c r="D570" s="399"/>
      <c r="E570" s="253">
        <v>253</v>
      </c>
      <c r="F570" s="348"/>
      <c r="G570" s="255"/>
      <c r="H570" s="256"/>
      <c r="I570" s="250"/>
      <c r="J570" s="257"/>
      <c r="K570" s="250"/>
      <c r="M570" s="251" t="s">
        <v>540</v>
      </c>
      <c r="O570" s="240"/>
    </row>
    <row r="571" spans="1:15" ht="12.75">
      <c r="A571" s="249"/>
      <c r="B571" s="252"/>
      <c r="C571" s="398" t="s">
        <v>539</v>
      </c>
      <c r="D571" s="399"/>
      <c r="E571" s="253">
        <v>15.9154</v>
      </c>
      <c r="F571" s="348"/>
      <c r="G571" s="255"/>
      <c r="H571" s="256"/>
      <c r="I571" s="250"/>
      <c r="J571" s="257"/>
      <c r="K571" s="250"/>
      <c r="M571" s="251" t="s">
        <v>539</v>
      </c>
      <c r="O571" s="240"/>
    </row>
    <row r="572" spans="1:15" ht="12.75">
      <c r="A572" s="249"/>
      <c r="B572" s="252"/>
      <c r="C572" s="400" t="s">
        <v>131</v>
      </c>
      <c r="D572" s="399"/>
      <c r="E572" s="278">
        <v>268.9154</v>
      </c>
      <c r="F572" s="348"/>
      <c r="G572" s="255"/>
      <c r="H572" s="256"/>
      <c r="I572" s="250"/>
      <c r="J572" s="257"/>
      <c r="K572" s="250"/>
      <c r="M572" s="251" t="s">
        <v>131</v>
      </c>
      <c r="O572" s="240"/>
    </row>
    <row r="573" spans="1:15" ht="12.75">
      <c r="A573" s="249"/>
      <c r="B573" s="252"/>
      <c r="C573" s="398" t="s">
        <v>541</v>
      </c>
      <c r="D573" s="399"/>
      <c r="E573" s="253">
        <v>134</v>
      </c>
      <c r="F573" s="348"/>
      <c r="G573" s="255"/>
      <c r="H573" s="256"/>
      <c r="I573" s="250"/>
      <c r="J573" s="257"/>
      <c r="K573" s="250"/>
      <c r="M573" s="251" t="s">
        <v>541</v>
      </c>
      <c r="O573" s="240"/>
    </row>
    <row r="574" spans="1:15" ht="12.75">
      <c r="A574" s="249"/>
      <c r="B574" s="252"/>
      <c r="C574" s="398" t="s">
        <v>542</v>
      </c>
      <c r="D574" s="399"/>
      <c r="E574" s="253">
        <v>2.8418</v>
      </c>
      <c r="F574" s="348"/>
      <c r="G574" s="255"/>
      <c r="H574" s="256"/>
      <c r="I574" s="250"/>
      <c r="J574" s="257"/>
      <c r="K574" s="250"/>
      <c r="M574" s="251" t="s">
        <v>542</v>
      </c>
      <c r="O574" s="240"/>
    </row>
    <row r="575" spans="1:15" ht="12.75">
      <c r="A575" s="249"/>
      <c r="B575" s="252"/>
      <c r="C575" s="398" t="s">
        <v>543</v>
      </c>
      <c r="D575" s="399"/>
      <c r="E575" s="253">
        <v>9.2412</v>
      </c>
      <c r="F575" s="348"/>
      <c r="G575" s="255"/>
      <c r="H575" s="256"/>
      <c r="I575" s="250"/>
      <c r="J575" s="257"/>
      <c r="K575" s="250"/>
      <c r="M575" s="251" t="s">
        <v>543</v>
      </c>
      <c r="O575" s="240"/>
    </row>
    <row r="576" spans="1:15" ht="12.75">
      <c r="A576" s="249"/>
      <c r="B576" s="252"/>
      <c r="C576" s="400" t="s">
        <v>131</v>
      </c>
      <c r="D576" s="399"/>
      <c r="E576" s="278">
        <v>146.083</v>
      </c>
      <c r="F576" s="348"/>
      <c r="G576" s="255"/>
      <c r="H576" s="256"/>
      <c r="I576" s="250"/>
      <c r="J576" s="257"/>
      <c r="K576" s="250"/>
      <c r="M576" s="251" t="s">
        <v>131</v>
      </c>
      <c r="O576" s="240"/>
    </row>
    <row r="577" spans="1:15" ht="12.75">
      <c r="A577" s="249"/>
      <c r="B577" s="252"/>
      <c r="C577" s="398" t="s">
        <v>544</v>
      </c>
      <c r="D577" s="399"/>
      <c r="E577" s="253">
        <v>27.2</v>
      </c>
      <c r="F577" s="348"/>
      <c r="G577" s="255"/>
      <c r="H577" s="256"/>
      <c r="I577" s="250"/>
      <c r="J577" s="257"/>
      <c r="K577" s="250"/>
      <c r="M577" s="251" t="s">
        <v>544</v>
      </c>
      <c r="O577" s="240"/>
    </row>
    <row r="578" spans="1:15" ht="12.75">
      <c r="A578" s="249"/>
      <c r="B578" s="252"/>
      <c r="C578" s="400" t="s">
        <v>131</v>
      </c>
      <c r="D578" s="399"/>
      <c r="E578" s="278">
        <v>27.2</v>
      </c>
      <c r="F578" s="348"/>
      <c r="G578" s="255"/>
      <c r="H578" s="256"/>
      <c r="I578" s="250"/>
      <c r="J578" s="257"/>
      <c r="K578" s="250"/>
      <c r="M578" s="251" t="s">
        <v>131</v>
      </c>
      <c r="O578" s="240"/>
    </row>
    <row r="579" spans="1:15" ht="12.75">
      <c r="A579" s="249"/>
      <c r="B579" s="252"/>
      <c r="C579" s="398" t="s">
        <v>333</v>
      </c>
      <c r="D579" s="399"/>
      <c r="E579" s="253">
        <v>4.6</v>
      </c>
      <c r="F579" s="348"/>
      <c r="G579" s="255"/>
      <c r="H579" s="256"/>
      <c r="I579" s="250"/>
      <c r="J579" s="257"/>
      <c r="K579" s="250"/>
      <c r="M579" s="251" t="s">
        <v>333</v>
      </c>
      <c r="O579" s="240"/>
    </row>
    <row r="580" spans="1:80" ht="22.5">
      <c r="A580" s="241">
        <v>102</v>
      </c>
      <c r="B580" s="242" t="s">
        <v>547</v>
      </c>
      <c r="C580" s="243" t="s">
        <v>548</v>
      </c>
      <c r="D580" s="244" t="s">
        <v>112</v>
      </c>
      <c r="E580" s="245">
        <v>1151.5118</v>
      </c>
      <c r="F580" s="341"/>
      <c r="G580" s="246">
        <f>E580*F580</f>
        <v>0</v>
      </c>
      <c r="H580" s="247">
        <v>0.0022</v>
      </c>
      <c r="I580" s="248">
        <f>E580*H580</f>
        <v>2.53332596</v>
      </c>
      <c r="J580" s="247">
        <v>0</v>
      </c>
      <c r="K580" s="248">
        <f>E580*J580</f>
        <v>0</v>
      </c>
      <c r="O580" s="240">
        <v>2</v>
      </c>
      <c r="AA580" s="213">
        <v>1</v>
      </c>
      <c r="AB580" s="213">
        <v>0</v>
      </c>
      <c r="AC580" s="213">
        <v>0</v>
      </c>
      <c r="AZ580" s="213">
        <v>2</v>
      </c>
      <c r="BA580" s="213">
        <f>IF(AZ580=1,G580,0)</f>
        <v>0</v>
      </c>
      <c r="BB580" s="213">
        <f>IF(AZ580=2,G580,0)</f>
        <v>0</v>
      </c>
      <c r="BC580" s="213">
        <f>IF(AZ580=3,G580,0)</f>
        <v>0</v>
      </c>
      <c r="BD580" s="213">
        <f>IF(AZ580=4,G580,0)</f>
        <v>0</v>
      </c>
      <c r="BE580" s="213">
        <f>IF(AZ580=5,G580,0)</f>
        <v>0</v>
      </c>
      <c r="CA580" s="240">
        <v>1</v>
      </c>
      <c r="CB580" s="240">
        <v>0</v>
      </c>
    </row>
    <row r="581" spans="1:15" ht="12.75">
      <c r="A581" s="249"/>
      <c r="B581" s="252"/>
      <c r="C581" s="398" t="s">
        <v>281</v>
      </c>
      <c r="D581" s="399"/>
      <c r="E581" s="253">
        <v>0</v>
      </c>
      <c r="F581" s="348"/>
      <c r="G581" s="255"/>
      <c r="H581" s="256"/>
      <c r="I581" s="250"/>
      <c r="J581" s="257"/>
      <c r="K581" s="250"/>
      <c r="M581" s="251" t="s">
        <v>281</v>
      </c>
      <c r="O581" s="240"/>
    </row>
    <row r="582" spans="1:15" ht="12.75">
      <c r="A582" s="249"/>
      <c r="B582" s="252"/>
      <c r="C582" s="398" t="s">
        <v>537</v>
      </c>
      <c r="D582" s="399"/>
      <c r="E582" s="253">
        <v>670</v>
      </c>
      <c r="F582" s="348"/>
      <c r="G582" s="255"/>
      <c r="H582" s="256"/>
      <c r="I582" s="250"/>
      <c r="J582" s="257"/>
      <c r="K582" s="250"/>
      <c r="M582" s="251" t="s">
        <v>537</v>
      </c>
      <c r="O582" s="240"/>
    </row>
    <row r="583" spans="1:15" ht="12.75">
      <c r="A583" s="249"/>
      <c r="B583" s="252"/>
      <c r="C583" s="398" t="s">
        <v>538</v>
      </c>
      <c r="D583" s="399"/>
      <c r="E583" s="253">
        <v>18.798</v>
      </c>
      <c r="F583" s="348"/>
      <c r="G583" s="255"/>
      <c r="H583" s="256"/>
      <c r="I583" s="250"/>
      <c r="J583" s="257"/>
      <c r="K583" s="250"/>
      <c r="M583" s="251" t="s">
        <v>538</v>
      </c>
      <c r="O583" s="240"/>
    </row>
    <row r="584" spans="1:15" ht="12.75">
      <c r="A584" s="249"/>
      <c r="B584" s="252"/>
      <c r="C584" s="398" t="s">
        <v>539</v>
      </c>
      <c r="D584" s="399"/>
      <c r="E584" s="253">
        <v>15.9154</v>
      </c>
      <c r="F584" s="348"/>
      <c r="G584" s="255"/>
      <c r="H584" s="256"/>
      <c r="I584" s="250"/>
      <c r="J584" s="257"/>
      <c r="K584" s="250"/>
      <c r="M584" s="251" t="s">
        <v>539</v>
      </c>
      <c r="O584" s="240"/>
    </row>
    <row r="585" spans="1:15" ht="12.75">
      <c r="A585" s="249"/>
      <c r="B585" s="252"/>
      <c r="C585" s="400" t="s">
        <v>131</v>
      </c>
      <c r="D585" s="399"/>
      <c r="E585" s="278">
        <v>704.7134</v>
      </c>
      <c r="F585" s="348"/>
      <c r="G585" s="255"/>
      <c r="H585" s="256"/>
      <c r="I585" s="250"/>
      <c r="J585" s="257"/>
      <c r="K585" s="250"/>
      <c r="M585" s="251" t="s">
        <v>131</v>
      </c>
      <c r="O585" s="240"/>
    </row>
    <row r="586" spans="1:15" ht="12.75">
      <c r="A586" s="249"/>
      <c r="B586" s="252"/>
      <c r="C586" s="398" t="s">
        <v>540</v>
      </c>
      <c r="D586" s="399"/>
      <c r="E586" s="253">
        <v>253</v>
      </c>
      <c r="F586" s="348"/>
      <c r="G586" s="255"/>
      <c r="H586" s="256"/>
      <c r="I586" s="250"/>
      <c r="J586" s="257"/>
      <c r="K586" s="250"/>
      <c r="M586" s="251" t="s">
        <v>540</v>
      </c>
      <c r="O586" s="240"/>
    </row>
    <row r="587" spans="1:15" ht="12.75">
      <c r="A587" s="249"/>
      <c r="B587" s="252"/>
      <c r="C587" s="398" t="s">
        <v>539</v>
      </c>
      <c r="D587" s="399"/>
      <c r="E587" s="253">
        <v>15.9154</v>
      </c>
      <c r="F587" s="348"/>
      <c r="G587" s="255"/>
      <c r="H587" s="256"/>
      <c r="I587" s="250"/>
      <c r="J587" s="257"/>
      <c r="K587" s="250"/>
      <c r="M587" s="251" t="s">
        <v>539</v>
      </c>
      <c r="O587" s="240"/>
    </row>
    <row r="588" spans="1:15" ht="12.75">
      <c r="A588" s="249"/>
      <c r="B588" s="252"/>
      <c r="C588" s="400" t="s">
        <v>131</v>
      </c>
      <c r="D588" s="399"/>
      <c r="E588" s="278">
        <v>268.9154</v>
      </c>
      <c r="F588" s="348"/>
      <c r="G588" s="255"/>
      <c r="H588" s="256"/>
      <c r="I588" s="250"/>
      <c r="J588" s="257"/>
      <c r="K588" s="250"/>
      <c r="M588" s="251" t="s">
        <v>131</v>
      </c>
      <c r="O588" s="240"/>
    </row>
    <row r="589" spans="1:15" ht="12.75">
      <c r="A589" s="249"/>
      <c r="B589" s="252"/>
      <c r="C589" s="398" t="s">
        <v>541</v>
      </c>
      <c r="D589" s="399"/>
      <c r="E589" s="253">
        <v>134</v>
      </c>
      <c r="F589" s="348"/>
      <c r="G589" s="255"/>
      <c r="H589" s="256"/>
      <c r="I589" s="250"/>
      <c r="J589" s="257"/>
      <c r="K589" s="250"/>
      <c r="M589" s="251" t="s">
        <v>541</v>
      </c>
      <c r="O589" s="240"/>
    </row>
    <row r="590" spans="1:15" ht="12.75">
      <c r="A590" s="249"/>
      <c r="B590" s="252"/>
      <c r="C590" s="398" t="s">
        <v>542</v>
      </c>
      <c r="D590" s="399"/>
      <c r="E590" s="253">
        <v>2.8418</v>
      </c>
      <c r="F590" s="348"/>
      <c r="G590" s="255"/>
      <c r="H590" s="256"/>
      <c r="I590" s="250"/>
      <c r="J590" s="257"/>
      <c r="K590" s="250"/>
      <c r="M590" s="251" t="s">
        <v>542</v>
      </c>
      <c r="O590" s="240"/>
    </row>
    <row r="591" spans="1:15" ht="12.75">
      <c r="A591" s="249"/>
      <c r="B591" s="252"/>
      <c r="C591" s="398" t="s">
        <v>543</v>
      </c>
      <c r="D591" s="399"/>
      <c r="E591" s="253">
        <v>9.2412</v>
      </c>
      <c r="F591" s="348"/>
      <c r="G591" s="255"/>
      <c r="H591" s="256"/>
      <c r="I591" s="250"/>
      <c r="J591" s="257"/>
      <c r="K591" s="250"/>
      <c r="M591" s="251" t="s">
        <v>543</v>
      </c>
      <c r="O591" s="240"/>
    </row>
    <row r="592" spans="1:15" ht="12.75">
      <c r="A592" s="249"/>
      <c r="B592" s="252"/>
      <c r="C592" s="400" t="s">
        <v>131</v>
      </c>
      <c r="D592" s="399"/>
      <c r="E592" s="278">
        <v>146.083</v>
      </c>
      <c r="F592" s="348"/>
      <c r="G592" s="255"/>
      <c r="H592" s="256"/>
      <c r="I592" s="250"/>
      <c r="J592" s="257"/>
      <c r="K592" s="250"/>
      <c r="M592" s="251" t="s">
        <v>131</v>
      </c>
      <c r="O592" s="240"/>
    </row>
    <row r="593" spans="1:15" ht="12.75">
      <c r="A593" s="249"/>
      <c r="B593" s="252"/>
      <c r="C593" s="398" t="s">
        <v>544</v>
      </c>
      <c r="D593" s="399"/>
      <c r="E593" s="253">
        <v>27.2</v>
      </c>
      <c r="F593" s="348"/>
      <c r="G593" s="255"/>
      <c r="H593" s="256"/>
      <c r="I593" s="250"/>
      <c r="J593" s="257"/>
      <c r="K593" s="250"/>
      <c r="M593" s="251" t="s">
        <v>544</v>
      </c>
      <c r="O593" s="240"/>
    </row>
    <row r="594" spans="1:15" ht="12.75">
      <c r="A594" s="249"/>
      <c r="B594" s="252"/>
      <c r="C594" s="400" t="s">
        <v>131</v>
      </c>
      <c r="D594" s="399"/>
      <c r="E594" s="278">
        <v>27.2</v>
      </c>
      <c r="F594" s="348"/>
      <c r="G594" s="255"/>
      <c r="H594" s="256"/>
      <c r="I594" s="250"/>
      <c r="J594" s="257"/>
      <c r="K594" s="250"/>
      <c r="M594" s="251" t="s">
        <v>131</v>
      </c>
      <c r="O594" s="240"/>
    </row>
    <row r="595" spans="1:15" ht="12.75">
      <c r="A595" s="249"/>
      <c r="B595" s="252"/>
      <c r="C595" s="398" t="s">
        <v>333</v>
      </c>
      <c r="D595" s="399"/>
      <c r="E595" s="253">
        <v>4.6</v>
      </c>
      <c r="F595" s="348"/>
      <c r="G595" s="255"/>
      <c r="H595" s="256"/>
      <c r="I595" s="250"/>
      <c r="J595" s="257"/>
      <c r="K595" s="250"/>
      <c r="M595" s="251" t="s">
        <v>333</v>
      </c>
      <c r="O595" s="240"/>
    </row>
    <row r="596" spans="1:80" ht="22.5">
      <c r="A596" s="241">
        <v>103</v>
      </c>
      <c r="B596" s="242" t="s">
        <v>549</v>
      </c>
      <c r="C596" s="243" t="s">
        <v>550</v>
      </c>
      <c r="D596" s="244" t="s">
        <v>228</v>
      </c>
      <c r="E596" s="245">
        <v>51.2</v>
      </c>
      <c r="F596" s="341"/>
      <c r="G596" s="246">
        <f>E596*F596</f>
        <v>0</v>
      </c>
      <c r="H596" s="247">
        <v>0.00095</v>
      </c>
      <c r="I596" s="248">
        <f>E596*H596</f>
        <v>0.04864</v>
      </c>
      <c r="J596" s="247">
        <v>0</v>
      </c>
      <c r="K596" s="248">
        <f>E596*J596</f>
        <v>0</v>
      </c>
      <c r="O596" s="240">
        <v>2</v>
      </c>
      <c r="AA596" s="213">
        <v>1</v>
      </c>
      <c r="AB596" s="213">
        <v>0</v>
      </c>
      <c r="AC596" s="213">
        <v>0</v>
      </c>
      <c r="AZ596" s="213">
        <v>2</v>
      </c>
      <c r="BA596" s="213">
        <f>IF(AZ596=1,G596,0)</f>
        <v>0</v>
      </c>
      <c r="BB596" s="213">
        <f>IF(AZ596=2,G596,0)</f>
        <v>0</v>
      </c>
      <c r="BC596" s="213">
        <f>IF(AZ596=3,G596,0)</f>
        <v>0</v>
      </c>
      <c r="BD596" s="213">
        <f>IF(AZ596=4,G596,0)</f>
        <v>0</v>
      </c>
      <c r="BE596" s="213">
        <f>IF(AZ596=5,G596,0)</f>
        <v>0</v>
      </c>
      <c r="CA596" s="240">
        <v>1</v>
      </c>
      <c r="CB596" s="240">
        <v>0</v>
      </c>
    </row>
    <row r="597" spans="1:15" ht="12.75">
      <c r="A597" s="249"/>
      <c r="B597" s="252"/>
      <c r="C597" s="398" t="s">
        <v>551</v>
      </c>
      <c r="D597" s="399"/>
      <c r="E597" s="253">
        <v>0</v>
      </c>
      <c r="F597" s="348"/>
      <c r="G597" s="255"/>
      <c r="H597" s="256"/>
      <c r="I597" s="250"/>
      <c r="J597" s="257"/>
      <c r="K597" s="250"/>
      <c r="M597" s="251" t="s">
        <v>551</v>
      </c>
      <c r="O597" s="240"/>
    </row>
    <row r="598" spans="1:15" ht="12.75">
      <c r="A598" s="249"/>
      <c r="B598" s="252"/>
      <c r="C598" s="398" t="s">
        <v>552</v>
      </c>
      <c r="D598" s="399"/>
      <c r="E598" s="253">
        <v>51.2</v>
      </c>
      <c r="F598" s="348"/>
      <c r="G598" s="255"/>
      <c r="H598" s="256"/>
      <c r="I598" s="250"/>
      <c r="J598" s="257"/>
      <c r="K598" s="250"/>
      <c r="M598" s="251" t="s">
        <v>552</v>
      </c>
      <c r="O598" s="240"/>
    </row>
    <row r="599" spans="1:80" ht="22.5">
      <c r="A599" s="241">
        <v>104</v>
      </c>
      <c r="B599" s="242" t="s">
        <v>553</v>
      </c>
      <c r="C599" s="243" t="s">
        <v>554</v>
      </c>
      <c r="D599" s="244" t="s">
        <v>228</v>
      </c>
      <c r="E599" s="245">
        <v>76</v>
      </c>
      <c r="F599" s="341"/>
      <c r="G599" s="246">
        <f>E599*F599</f>
        <v>0</v>
      </c>
      <c r="H599" s="247">
        <v>0.00063</v>
      </c>
      <c r="I599" s="248">
        <f>E599*H599</f>
        <v>0.04788</v>
      </c>
      <c r="J599" s="247">
        <v>0</v>
      </c>
      <c r="K599" s="248">
        <f>E599*J599</f>
        <v>0</v>
      </c>
      <c r="O599" s="240">
        <v>2</v>
      </c>
      <c r="AA599" s="213">
        <v>1</v>
      </c>
      <c r="AB599" s="213">
        <v>7</v>
      </c>
      <c r="AC599" s="213">
        <v>7</v>
      </c>
      <c r="AZ599" s="213">
        <v>2</v>
      </c>
      <c r="BA599" s="213">
        <f>IF(AZ599=1,G599,0)</f>
        <v>0</v>
      </c>
      <c r="BB599" s="213">
        <f>IF(AZ599=2,G599,0)</f>
        <v>0</v>
      </c>
      <c r="BC599" s="213">
        <f>IF(AZ599=3,G599,0)</f>
        <v>0</v>
      </c>
      <c r="BD599" s="213">
        <f>IF(AZ599=4,G599,0)</f>
        <v>0</v>
      </c>
      <c r="BE599" s="213">
        <f>IF(AZ599=5,G599,0)</f>
        <v>0</v>
      </c>
      <c r="CA599" s="240">
        <v>1</v>
      </c>
      <c r="CB599" s="240">
        <v>7</v>
      </c>
    </row>
    <row r="600" spans="1:15" ht="12.75">
      <c r="A600" s="249"/>
      <c r="B600" s="252"/>
      <c r="C600" s="398" t="s">
        <v>551</v>
      </c>
      <c r="D600" s="399"/>
      <c r="E600" s="253">
        <v>0</v>
      </c>
      <c r="F600" s="348"/>
      <c r="G600" s="255"/>
      <c r="H600" s="256"/>
      <c r="I600" s="250"/>
      <c r="J600" s="257"/>
      <c r="K600" s="250"/>
      <c r="M600" s="251" t="s">
        <v>551</v>
      </c>
      <c r="O600" s="240"/>
    </row>
    <row r="601" spans="1:15" ht="12.75">
      <c r="A601" s="249"/>
      <c r="B601" s="252"/>
      <c r="C601" s="398" t="s">
        <v>555</v>
      </c>
      <c r="D601" s="399"/>
      <c r="E601" s="253">
        <v>76</v>
      </c>
      <c r="F601" s="348"/>
      <c r="G601" s="255"/>
      <c r="H601" s="256"/>
      <c r="I601" s="250"/>
      <c r="J601" s="257"/>
      <c r="K601" s="250"/>
      <c r="M601" s="251" t="s">
        <v>555</v>
      </c>
      <c r="O601" s="240"/>
    </row>
    <row r="602" spans="1:80" ht="22.5">
      <c r="A602" s="241">
        <v>105</v>
      </c>
      <c r="B602" s="242" t="s">
        <v>556</v>
      </c>
      <c r="C602" s="243" t="s">
        <v>557</v>
      </c>
      <c r="D602" s="244" t="s">
        <v>228</v>
      </c>
      <c r="E602" s="245">
        <v>126</v>
      </c>
      <c r="F602" s="341"/>
      <c r="G602" s="246">
        <f>E602*F602</f>
        <v>0</v>
      </c>
      <c r="H602" s="247">
        <v>0.00063</v>
      </c>
      <c r="I602" s="248">
        <f>E602*H602</f>
        <v>0.07938</v>
      </c>
      <c r="J602" s="247">
        <v>0</v>
      </c>
      <c r="K602" s="248">
        <f>E602*J602</f>
        <v>0</v>
      </c>
      <c r="O602" s="240">
        <v>2</v>
      </c>
      <c r="AA602" s="213">
        <v>1</v>
      </c>
      <c r="AB602" s="213">
        <v>7</v>
      </c>
      <c r="AC602" s="213">
        <v>7</v>
      </c>
      <c r="AZ602" s="213">
        <v>2</v>
      </c>
      <c r="BA602" s="213">
        <f>IF(AZ602=1,G602,0)</f>
        <v>0</v>
      </c>
      <c r="BB602" s="213">
        <f>IF(AZ602=2,G602,0)</f>
        <v>0</v>
      </c>
      <c r="BC602" s="213">
        <f>IF(AZ602=3,G602,0)</f>
        <v>0</v>
      </c>
      <c r="BD602" s="213">
        <f>IF(AZ602=4,G602,0)</f>
        <v>0</v>
      </c>
      <c r="BE602" s="213">
        <f>IF(AZ602=5,G602,0)</f>
        <v>0</v>
      </c>
      <c r="CA602" s="240">
        <v>1</v>
      </c>
      <c r="CB602" s="240">
        <v>7</v>
      </c>
    </row>
    <row r="603" spans="1:15" ht="12.75">
      <c r="A603" s="249"/>
      <c r="B603" s="252"/>
      <c r="C603" s="398" t="s">
        <v>551</v>
      </c>
      <c r="D603" s="399"/>
      <c r="E603" s="253">
        <v>0</v>
      </c>
      <c r="F603" s="348"/>
      <c r="G603" s="255"/>
      <c r="H603" s="256"/>
      <c r="I603" s="250"/>
      <c r="J603" s="257"/>
      <c r="K603" s="250"/>
      <c r="M603" s="251" t="s">
        <v>551</v>
      </c>
      <c r="O603" s="240"/>
    </row>
    <row r="604" spans="1:15" ht="12.75">
      <c r="A604" s="249"/>
      <c r="B604" s="252"/>
      <c r="C604" s="398" t="s">
        <v>558</v>
      </c>
      <c r="D604" s="399"/>
      <c r="E604" s="253">
        <v>126</v>
      </c>
      <c r="F604" s="348"/>
      <c r="G604" s="255"/>
      <c r="H604" s="256"/>
      <c r="I604" s="250"/>
      <c r="J604" s="257"/>
      <c r="K604" s="250"/>
      <c r="M604" s="251" t="s">
        <v>558</v>
      </c>
      <c r="O604" s="240"/>
    </row>
    <row r="605" spans="1:80" ht="22.5">
      <c r="A605" s="241">
        <v>106</v>
      </c>
      <c r="B605" s="242" t="s">
        <v>559</v>
      </c>
      <c r="C605" s="243" t="s">
        <v>560</v>
      </c>
      <c r="D605" s="244" t="s">
        <v>228</v>
      </c>
      <c r="E605" s="245">
        <v>52.3</v>
      </c>
      <c r="F605" s="341"/>
      <c r="G605" s="246">
        <f>E605*F605</f>
        <v>0</v>
      </c>
      <c r="H605" s="247">
        <v>0.00029</v>
      </c>
      <c r="I605" s="248">
        <f>E605*H605</f>
        <v>0.015167</v>
      </c>
      <c r="J605" s="247">
        <v>0</v>
      </c>
      <c r="K605" s="248">
        <f>E605*J605</f>
        <v>0</v>
      </c>
      <c r="O605" s="240">
        <v>2</v>
      </c>
      <c r="AA605" s="213">
        <v>1</v>
      </c>
      <c r="AB605" s="213">
        <v>7</v>
      </c>
      <c r="AC605" s="213">
        <v>7</v>
      </c>
      <c r="AZ605" s="213">
        <v>2</v>
      </c>
      <c r="BA605" s="213">
        <f>IF(AZ605=1,G605,0)</f>
        <v>0</v>
      </c>
      <c r="BB605" s="213">
        <f>IF(AZ605=2,G605,0)</f>
        <v>0</v>
      </c>
      <c r="BC605" s="213">
        <f>IF(AZ605=3,G605,0)</f>
        <v>0</v>
      </c>
      <c r="BD605" s="213">
        <f>IF(AZ605=4,G605,0)</f>
        <v>0</v>
      </c>
      <c r="BE605" s="213">
        <f>IF(AZ605=5,G605,0)</f>
        <v>0</v>
      </c>
      <c r="CA605" s="240">
        <v>1</v>
      </c>
      <c r="CB605" s="240">
        <v>7</v>
      </c>
    </row>
    <row r="606" spans="1:15" ht="12.75">
      <c r="A606" s="249"/>
      <c r="B606" s="252"/>
      <c r="C606" s="398" t="s">
        <v>551</v>
      </c>
      <c r="D606" s="399"/>
      <c r="E606" s="253">
        <v>0</v>
      </c>
      <c r="F606" s="348"/>
      <c r="G606" s="255"/>
      <c r="H606" s="256"/>
      <c r="I606" s="250"/>
      <c r="J606" s="257"/>
      <c r="K606" s="250"/>
      <c r="M606" s="251" t="s">
        <v>551</v>
      </c>
      <c r="O606" s="240"/>
    </row>
    <row r="607" spans="1:15" ht="12.75">
      <c r="A607" s="249"/>
      <c r="B607" s="252"/>
      <c r="C607" s="398" t="s">
        <v>561</v>
      </c>
      <c r="D607" s="399"/>
      <c r="E607" s="253">
        <v>52.3</v>
      </c>
      <c r="F607" s="348"/>
      <c r="G607" s="255"/>
      <c r="H607" s="256"/>
      <c r="I607" s="250"/>
      <c r="J607" s="257"/>
      <c r="K607" s="250"/>
      <c r="M607" s="251" t="s">
        <v>561</v>
      </c>
      <c r="O607" s="240"/>
    </row>
    <row r="608" spans="1:80" ht="22.5">
      <c r="A608" s="241">
        <v>107</v>
      </c>
      <c r="B608" s="242" t="s">
        <v>562</v>
      </c>
      <c r="C608" s="243" t="s">
        <v>563</v>
      </c>
      <c r="D608" s="244" t="s">
        <v>228</v>
      </c>
      <c r="E608" s="245">
        <v>89.1</v>
      </c>
      <c r="F608" s="341"/>
      <c r="G608" s="246">
        <f>E608*F608</f>
        <v>0</v>
      </c>
      <c r="H608" s="247">
        <v>0.00044</v>
      </c>
      <c r="I608" s="248">
        <f>E608*H608</f>
        <v>0.039203999999999996</v>
      </c>
      <c r="J608" s="247">
        <v>0</v>
      </c>
      <c r="K608" s="248">
        <f>E608*J608</f>
        <v>0</v>
      </c>
      <c r="O608" s="240">
        <v>2</v>
      </c>
      <c r="AA608" s="213">
        <v>1</v>
      </c>
      <c r="AB608" s="213">
        <v>7</v>
      </c>
      <c r="AC608" s="213">
        <v>7</v>
      </c>
      <c r="AZ608" s="213">
        <v>2</v>
      </c>
      <c r="BA608" s="213">
        <f>IF(AZ608=1,G608,0)</f>
        <v>0</v>
      </c>
      <c r="BB608" s="213">
        <f>IF(AZ608=2,G608,0)</f>
        <v>0</v>
      </c>
      <c r="BC608" s="213">
        <f>IF(AZ608=3,G608,0)</f>
        <v>0</v>
      </c>
      <c r="BD608" s="213">
        <f>IF(AZ608=4,G608,0)</f>
        <v>0</v>
      </c>
      <c r="BE608" s="213">
        <f>IF(AZ608=5,G608,0)</f>
        <v>0</v>
      </c>
      <c r="CA608" s="240">
        <v>1</v>
      </c>
      <c r="CB608" s="240">
        <v>7</v>
      </c>
    </row>
    <row r="609" spans="1:15" ht="12.75">
      <c r="A609" s="249"/>
      <c r="B609" s="252"/>
      <c r="C609" s="398" t="s">
        <v>551</v>
      </c>
      <c r="D609" s="399"/>
      <c r="E609" s="253">
        <v>0</v>
      </c>
      <c r="F609" s="348"/>
      <c r="G609" s="255"/>
      <c r="H609" s="256"/>
      <c r="I609" s="250"/>
      <c r="J609" s="257"/>
      <c r="K609" s="250"/>
      <c r="M609" s="251" t="s">
        <v>551</v>
      </c>
      <c r="O609" s="240"/>
    </row>
    <row r="610" spans="1:15" ht="12.75">
      <c r="A610" s="249"/>
      <c r="B610" s="252"/>
      <c r="C610" s="398" t="s">
        <v>564</v>
      </c>
      <c r="D610" s="399"/>
      <c r="E610" s="253">
        <v>89.1</v>
      </c>
      <c r="F610" s="348"/>
      <c r="G610" s="255"/>
      <c r="H610" s="256"/>
      <c r="I610" s="250"/>
      <c r="J610" s="257"/>
      <c r="K610" s="250"/>
      <c r="M610" s="251" t="s">
        <v>564</v>
      </c>
      <c r="O610" s="240"/>
    </row>
    <row r="611" spans="1:80" ht="22.5">
      <c r="A611" s="241">
        <v>108</v>
      </c>
      <c r="B611" s="242" t="s">
        <v>565</v>
      </c>
      <c r="C611" s="243" t="s">
        <v>566</v>
      </c>
      <c r="D611" s="244" t="s">
        <v>228</v>
      </c>
      <c r="E611" s="245">
        <v>52.3</v>
      </c>
      <c r="F611" s="341"/>
      <c r="G611" s="246">
        <f>E611*F611</f>
        <v>0</v>
      </c>
      <c r="H611" s="247">
        <v>0.00044</v>
      </c>
      <c r="I611" s="248">
        <f>E611*H611</f>
        <v>0.023012</v>
      </c>
      <c r="J611" s="247">
        <v>0</v>
      </c>
      <c r="K611" s="248">
        <f>E611*J611</f>
        <v>0</v>
      </c>
      <c r="O611" s="240">
        <v>2</v>
      </c>
      <c r="AA611" s="213">
        <v>1</v>
      </c>
      <c r="AB611" s="213">
        <v>7</v>
      </c>
      <c r="AC611" s="213">
        <v>7</v>
      </c>
      <c r="AZ611" s="213">
        <v>2</v>
      </c>
      <c r="BA611" s="213">
        <f>IF(AZ611=1,G611,0)</f>
        <v>0</v>
      </c>
      <c r="BB611" s="213">
        <f>IF(AZ611=2,G611,0)</f>
        <v>0</v>
      </c>
      <c r="BC611" s="213">
        <f>IF(AZ611=3,G611,0)</f>
        <v>0</v>
      </c>
      <c r="BD611" s="213">
        <f>IF(AZ611=4,G611,0)</f>
        <v>0</v>
      </c>
      <c r="BE611" s="213">
        <f>IF(AZ611=5,G611,0)</f>
        <v>0</v>
      </c>
      <c r="CA611" s="240">
        <v>1</v>
      </c>
      <c r="CB611" s="240">
        <v>7</v>
      </c>
    </row>
    <row r="612" spans="1:15" ht="12.75">
      <c r="A612" s="249"/>
      <c r="B612" s="252"/>
      <c r="C612" s="398" t="s">
        <v>551</v>
      </c>
      <c r="D612" s="399"/>
      <c r="E612" s="253">
        <v>0</v>
      </c>
      <c r="F612" s="348"/>
      <c r="G612" s="255"/>
      <c r="H612" s="256"/>
      <c r="I612" s="250"/>
      <c r="J612" s="257"/>
      <c r="K612" s="250"/>
      <c r="M612" s="251" t="s">
        <v>551</v>
      </c>
      <c r="O612" s="240"/>
    </row>
    <row r="613" spans="1:15" ht="12.75">
      <c r="A613" s="249"/>
      <c r="B613" s="252"/>
      <c r="C613" s="398" t="s">
        <v>567</v>
      </c>
      <c r="D613" s="399"/>
      <c r="E613" s="253">
        <v>52.3</v>
      </c>
      <c r="F613" s="348"/>
      <c r="G613" s="255"/>
      <c r="H613" s="256"/>
      <c r="I613" s="250"/>
      <c r="J613" s="257"/>
      <c r="K613" s="250"/>
      <c r="M613" s="251" t="s">
        <v>567</v>
      </c>
      <c r="O613" s="240"/>
    </row>
    <row r="614" spans="1:80" ht="22.5">
      <c r="A614" s="241">
        <v>109</v>
      </c>
      <c r="B614" s="242" t="s">
        <v>568</v>
      </c>
      <c r="C614" s="243" t="s">
        <v>569</v>
      </c>
      <c r="D614" s="244" t="s">
        <v>228</v>
      </c>
      <c r="E614" s="245">
        <v>72.2</v>
      </c>
      <c r="F614" s="341"/>
      <c r="G614" s="246">
        <f>E614*F614</f>
        <v>0</v>
      </c>
      <c r="H614" s="247">
        <v>0.00044</v>
      </c>
      <c r="I614" s="248">
        <f>E614*H614</f>
        <v>0.031768000000000005</v>
      </c>
      <c r="J614" s="247">
        <v>0</v>
      </c>
      <c r="K614" s="248">
        <f>E614*J614</f>
        <v>0</v>
      </c>
      <c r="O614" s="240">
        <v>2</v>
      </c>
      <c r="AA614" s="213">
        <v>1</v>
      </c>
      <c r="AB614" s="213">
        <v>7</v>
      </c>
      <c r="AC614" s="213">
        <v>7</v>
      </c>
      <c r="AZ614" s="213">
        <v>2</v>
      </c>
      <c r="BA614" s="213">
        <f>IF(AZ614=1,G614,0)</f>
        <v>0</v>
      </c>
      <c r="BB614" s="213">
        <f>IF(AZ614=2,G614,0)</f>
        <v>0</v>
      </c>
      <c r="BC614" s="213">
        <f>IF(AZ614=3,G614,0)</f>
        <v>0</v>
      </c>
      <c r="BD614" s="213">
        <f>IF(AZ614=4,G614,0)</f>
        <v>0</v>
      </c>
      <c r="BE614" s="213">
        <f>IF(AZ614=5,G614,0)</f>
        <v>0</v>
      </c>
      <c r="CA614" s="240">
        <v>1</v>
      </c>
      <c r="CB614" s="240">
        <v>7</v>
      </c>
    </row>
    <row r="615" spans="1:15" ht="12.75">
      <c r="A615" s="249"/>
      <c r="B615" s="252"/>
      <c r="C615" s="398" t="s">
        <v>551</v>
      </c>
      <c r="D615" s="399"/>
      <c r="E615" s="253">
        <v>0</v>
      </c>
      <c r="F615" s="348"/>
      <c r="G615" s="255"/>
      <c r="H615" s="256"/>
      <c r="I615" s="250"/>
      <c r="J615" s="257"/>
      <c r="K615" s="250"/>
      <c r="M615" s="251" t="s">
        <v>551</v>
      </c>
      <c r="O615" s="240"/>
    </row>
    <row r="616" spans="1:15" ht="12.75">
      <c r="A616" s="249"/>
      <c r="B616" s="252"/>
      <c r="C616" s="398" t="s">
        <v>570</v>
      </c>
      <c r="D616" s="399"/>
      <c r="E616" s="253">
        <v>72.2</v>
      </c>
      <c r="F616" s="348"/>
      <c r="G616" s="255"/>
      <c r="H616" s="256"/>
      <c r="I616" s="250"/>
      <c r="J616" s="257"/>
      <c r="K616" s="250"/>
      <c r="M616" s="251" t="s">
        <v>570</v>
      </c>
      <c r="O616" s="240"/>
    </row>
    <row r="617" spans="1:80" ht="22.5">
      <c r="A617" s="241">
        <v>110</v>
      </c>
      <c r="B617" s="242" t="s">
        <v>571</v>
      </c>
      <c r="C617" s="243" t="s">
        <v>572</v>
      </c>
      <c r="D617" s="244" t="s">
        <v>228</v>
      </c>
      <c r="E617" s="245">
        <v>36.1</v>
      </c>
      <c r="F617" s="341"/>
      <c r="G617" s="246">
        <f>E617*F617</f>
        <v>0</v>
      </c>
      <c r="H617" s="247">
        <v>0.00044</v>
      </c>
      <c r="I617" s="248">
        <f>E617*H617</f>
        <v>0.015884000000000002</v>
      </c>
      <c r="J617" s="247">
        <v>0</v>
      </c>
      <c r="K617" s="248">
        <f>E617*J617</f>
        <v>0</v>
      </c>
      <c r="O617" s="240">
        <v>2</v>
      </c>
      <c r="AA617" s="213">
        <v>1</v>
      </c>
      <c r="AB617" s="213">
        <v>7</v>
      </c>
      <c r="AC617" s="213">
        <v>7</v>
      </c>
      <c r="AZ617" s="213">
        <v>2</v>
      </c>
      <c r="BA617" s="213">
        <f>IF(AZ617=1,G617,0)</f>
        <v>0</v>
      </c>
      <c r="BB617" s="213">
        <f>IF(AZ617=2,G617,0)</f>
        <v>0</v>
      </c>
      <c r="BC617" s="213">
        <f>IF(AZ617=3,G617,0)</f>
        <v>0</v>
      </c>
      <c r="BD617" s="213">
        <f>IF(AZ617=4,G617,0)</f>
        <v>0</v>
      </c>
      <c r="BE617" s="213">
        <f>IF(AZ617=5,G617,0)</f>
        <v>0</v>
      </c>
      <c r="CA617" s="240">
        <v>1</v>
      </c>
      <c r="CB617" s="240">
        <v>7</v>
      </c>
    </row>
    <row r="618" spans="1:15" ht="12.75">
      <c r="A618" s="249"/>
      <c r="B618" s="252"/>
      <c r="C618" s="398" t="s">
        <v>551</v>
      </c>
      <c r="D618" s="399"/>
      <c r="E618" s="253">
        <v>0</v>
      </c>
      <c r="F618" s="348"/>
      <c r="G618" s="255"/>
      <c r="H618" s="256"/>
      <c r="I618" s="250"/>
      <c r="J618" s="257"/>
      <c r="K618" s="250"/>
      <c r="M618" s="251" t="s">
        <v>551</v>
      </c>
      <c r="O618" s="240"/>
    </row>
    <row r="619" spans="1:15" ht="12.75">
      <c r="A619" s="249"/>
      <c r="B619" s="252"/>
      <c r="C619" s="398" t="s">
        <v>573</v>
      </c>
      <c r="D619" s="399"/>
      <c r="E619" s="253">
        <v>36.1</v>
      </c>
      <c r="F619" s="348"/>
      <c r="G619" s="255"/>
      <c r="H619" s="256"/>
      <c r="I619" s="250"/>
      <c r="J619" s="257"/>
      <c r="K619" s="250"/>
      <c r="M619" s="251" t="s">
        <v>573</v>
      </c>
      <c r="O619" s="240"/>
    </row>
    <row r="620" spans="1:80" ht="22.5">
      <c r="A620" s="241">
        <v>111</v>
      </c>
      <c r="B620" s="242" t="s">
        <v>574</v>
      </c>
      <c r="C620" s="243" t="s">
        <v>575</v>
      </c>
      <c r="D620" s="244" t="s">
        <v>112</v>
      </c>
      <c r="E620" s="245">
        <v>1151.5118</v>
      </c>
      <c r="F620" s="341"/>
      <c r="G620" s="246">
        <f>E620*F620</f>
        <v>0</v>
      </c>
      <c r="H620" s="247">
        <v>0</v>
      </c>
      <c r="I620" s="248">
        <f>E620*H620</f>
        <v>0</v>
      </c>
      <c r="J620" s="247">
        <v>0</v>
      </c>
      <c r="K620" s="248">
        <f>E620*J620</f>
        <v>0</v>
      </c>
      <c r="O620" s="240">
        <v>2</v>
      </c>
      <c r="AA620" s="213">
        <v>1</v>
      </c>
      <c r="AB620" s="213">
        <v>7</v>
      </c>
      <c r="AC620" s="213">
        <v>7</v>
      </c>
      <c r="AZ620" s="213">
        <v>2</v>
      </c>
      <c r="BA620" s="213">
        <f>IF(AZ620=1,G620,0)</f>
        <v>0</v>
      </c>
      <c r="BB620" s="213">
        <f>IF(AZ620=2,G620,0)</f>
        <v>0</v>
      </c>
      <c r="BC620" s="213">
        <f>IF(AZ620=3,G620,0)</f>
        <v>0</v>
      </c>
      <c r="BD620" s="213">
        <f>IF(AZ620=4,G620,0)</f>
        <v>0</v>
      </c>
      <c r="BE620" s="213">
        <f>IF(AZ620=5,G620,0)</f>
        <v>0</v>
      </c>
      <c r="CA620" s="240">
        <v>1</v>
      </c>
      <c r="CB620" s="240">
        <v>7</v>
      </c>
    </row>
    <row r="621" spans="1:15" ht="12.75">
      <c r="A621" s="249"/>
      <c r="B621" s="252"/>
      <c r="C621" s="398" t="s">
        <v>281</v>
      </c>
      <c r="D621" s="399"/>
      <c r="E621" s="253">
        <v>0</v>
      </c>
      <c r="F621" s="348"/>
      <c r="G621" s="255"/>
      <c r="H621" s="256"/>
      <c r="I621" s="250"/>
      <c r="J621" s="257"/>
      <c r="K621" s="250"/>
      <c r="M621" s="251" t="s">
        <v>281</v>
      </c>
      <c r="O621" s="240"/>
    </row>
    <row r="622" spans="1:15" ht="12.75">
      <c r="A622" s="249"/>
      <c r="B622" s="252"/>
      <c r="C622" s="398" t="s">
        <v>537</v>
      </c>
      <c r="D622" s="399"/>
      <c r="E622" s="253">
        <v>670</v>
      </c>
      <c r="F622" s="348"/>
      <c r="G622" s="255"/>
      <c r="H622" s="256"/>
      <c r="I622" s="250"/>
      <c r="J622" s="257"/>
      <c r="K622" s="250"/>
      <c r="M622" s="251" t="s">
        <v>537</v>
      </c>
      <c r="O622" s="240"/>
    </row>
    <row r="623" spans="1:15" ht="12.75">
      <c r="A623" s="249"/>
      <c r="B623" s="252"/>
      <c r="C623" s="398" t="s">
        <v>538</v>
      </c>
      <c r="D623" s="399"/>
      <c r="E623" s="253">
        <v>18.798</v>
      </c>
      <c r="F623" s="348"/>
      <c r="G623" s="255"/>
      <c r="H623" s="256"/>
      <c r="I623" s="250"/>
      <c r="J623" s="257"/>
      <c r="K623" s="250"/>
      <c r="M623" s="251" t="s">
        <v>538</v>
      </c>
      <c r="O623" s="240"/>
    </row>
    <row r="624" spans="1:15" ht="12.75">
      <c r="A624" s="249"/>
      <c r="B624" s="252"/>
      <c r="C624" s="398" t="s">
        <v>539</v>
      </c>
      <c r="D624" s="399"/>
      <c r="E624" s="253">
        <v>15.9154</v>
      </c>
      <c r="F624" s="348"/>
      <c r="G624" s="255"/>
      <c r="H624" s="256"/>
      <c r="I624" s="250"/>
      <c r="J624" s="257"/>
      <c r="K624" s="250"/>
      <c r="M624" s="251" t="s">
        <v>539</v>
      </c>
      <c r="O624" s="240"/>
    </row>
    <row r="625" spans="1:15" ht="12.75">
      <c r="A625" s="249"/>
      <c r="B625" s="252"/>
      <c r="C625" s="400" t="s">
        <v>131</v>
      </c>
      <c r="D625" s="399"/>
      <c r="E625" s="278">
        <v>704.7134</v>
      </c>
      <c r="F625" s="348"/>
      <c r="G625" s="255"/>
      <c r="H625" s="256"/>
      <c r="I625" s="250"/>
      <c r="J625" s="257"/>
      <c r="K625" s="250"/>
      <c r="M625" s="251" t="s">
        <v>131</v>
      </c>
      <c r="O625" s="240"/>
    </row>
    <row r="626" spans="1:15" ht="12.75">
      <c r="A626" s="249"/>
      <c r="B626" s="252"/>
      <c r="C626" s="398" t="s">
        <v>540</v>
      </c>
      <c r="D626" s="399"/>
      <c r="E626" s="253">
        <v>253</v>
      </c>
      <c r="F626" s="348"/>
      <c r="G626" s="255"/>
      <c r="H626" s="256"/>
      <c r="I626" s="250"/>
      <c r="J626" s="257"/>
      <c r="K626" s="250"/>
      <c r="M626" s="251" t="s">
        <v>540</v>
      </c>
      <c r="O626" s="240"/>
    </row>
    <row r="627" spans="1:15" ht="12.75">
      <c r="A627" s="249"/>
      <c r="B627" s="252"/>
      <c r="C627" s="398" t="s">
        <v>539</v>
      </c>
      <c r="D627" s="399"/>
      <c r="E627" s="253">
        <v>15.9154</v>
      </c>
      <c r="F627" s="348"/>
      <c r="G627" s="255"/>
      <c r="H627" s="256"/>
      <c r="I627" s="250"/>
      <c r="J627" s="257"/>
      <c r="K627" s="250"/>
      <c r="M627" s="251" t="s">
        <v>539</v>
      </c>
      <c r="O627" s="240"/>
    </row>
    <row r="628" spans="1:15" ht="12.75">
      <c r="A628" s="249"/>
      <c r="B628" s="252"/>
      <c r="C628" s="400" t="s">
        <v>131</v>
      </c>
      <c r="D628" s="399"/>
      <c r="E628" s="278">
        <v>268.9154</v>
      </c>
      <c r="F628" s="348"/>
      <c r="G628" s="255"/>
      <c r="H628" s="256"/>
      <c r="I628" s="250"/>
      <c r="J628" s="257"/>
      <c r="K628" s="250"/>
      <c r="M628" s="251" t="s">
        <v>131</v>
      </c>
      <c r="O628" s="240"/>
    </row>
    <row r="629" spans="1:15" ht="12.75">
      <c r="A629" s="249"/>
      <c r="B629" s="252"/>
      <c r="C629" s="398" t="s">
        <v>541</v>
      </c>
      <c r="D629" s="399"/>
      <c r="E629" s="253">
        <v>134</v>
      </c>
      <c r="F629" s="348"/>
      <c r="G629" s="255"/>
      <c r="H629" s="256"/>
      <c r="I629" s="250"/>
      <c r="J629" s="257"/>
      <c r="K629" s="250"/>
      <c r="M629" s="251" t="s">
        <v>541</v>
      </c>
      <c r="O629" s="240"/>
    </row>
    <row r="630" spans="1:15" ht="12.75">
      <c r="A630" s="249"/>
      <c r="B630" s="252"/>
      <c r="C630" s="398" t="s">
        <v>542</v>
      </c>
      <c r="D630" s="399"/>
      <c r="E630" s="253">
        <v>2.8418</v>
      </c>
      <c r="F630" s="348"/>
      <c r="G630" s="255"/>
      <c r="H630" s="256"/>
      <c r="I630" s="250"/>
      <c r="J630" s="257"/>
      <c r="K630" s="250"/>
      <c r="M630" s="251" t="s">
        <v>542</v>
      </c>
      <c r="O630" s="240"/>
    </row>
    <row r="631" spans="1:15" ht="12.75">
      <c r="A631" s="249"/>
      <c r="B631" s="252"/>
      <c r="C631" s="398" t="s">
        <v>543</v>
      </c>
      <c r="D631" s="399"/>
      <c r="E631" s="253">
        <v>9.2412</v>
      </c>
      <c r="F631" s="348"/>
      <c r="G631" s="255"/>
      <c r="H631" s="256"/>
      <c r="I631" s="250"/>
      <c r="J631" s="257"/>
      <c r="K631" s="250"/>
      <c r="M631" s="251" t="s">
        <v>543</v>
      </c>
      <c r="O631" s="240"/>
    </row>
    <row r="632" spans="1:15" ht="12.75">
      <c r="A632" s="249"/>
      <c r="B632" s="252"/>
      <c r="C632" s="400" t="s">
        <v>131</v>
      </c>
      <c r="D632" s="399"/>
      <c r="E632" s="278">
        <v>146.083</v>
      </c>
      <c r="F632" s="348"/>
      <c r="G632" s="255"/>
      <c r="H632" s="256"/>
      <c r="I632" s="250"/>
      <c r="J632" s="257"/>
      <c r="K632" s="250"/>
      <c r="M632" s="251" t="s">
        <v>131</v>
      </c>
      <c r="O632" s="240"/>
    </row>
    <row r="633" spans="1:15" ht="12.75">
      <c r="A633" s="249"/>
      <c r="B633" s="252"/>
      <c r="C633" s="398" t="s">
        <v>544</v>
      </c>
      <c r="D633" s="399"/>
      <c r="E633" s="253">
        <v>27.2</v>
      </c>
      <c r="F633" s="348"/>
      <c r="G633" s="255"/>
      <c r="H633" s="256"/>
      <c r="I633" s="250"/>
      <c r="J633" s="257"/>
      <c r="K633" s="250"/>
      <c r="M633" s="251" t="s">
        <v>544</v>
      </c>
      <c r="O633" s="240"/>
    </row>
    <row r="634" spans="1:15" ht="12.75">
      <c r="A634" s="249"/>
      <c r="B634" s="252"/>
      <c r="C634" s="400" t="s">
        <v>131</v>
      </c>
      <c r="D634" s="399"/>
      <c r="E634" s="278">
        <v>27.2</v>
      </c>
      <c r="F634" s="348"/>
      <c r="G634" s="255"/>
      <c r="H634" s="256"/>
      <c r="I634" s="250"/>
      <c r="J634" s="257"/>
      <c r="K634" s="250"/>
      <c r="M634" s="251" t="s">
        <v>131</v>
      </c>
      <c r="O634" s="240"/>
    </row>
    <row r="635" spans="1:15" ht="12.75">
      <c r="A635" s="249"/>
      <c r="B635" s="252"/>
      <c r="C635" s="398" t="s">
        <v>333</v>
      </c>
      <c r="D635" s="399"/>
      <c r="E635" s="253">
        <v>4.6</v>
      </c>
      <c r="F635" s="348"/>
      <c r="G635" s="255"/>
      <c r="H635" s="256"/>
      <c r="I635" s="250"/>
      <c r="J635" s="257"/>
      <c r="K635" s="250"/>
      <c r="M635" s="251" t="s">
        <v>333</v>
      </c>
      <c r="O635" s="240"/>
    </row>
    <row r="636" spans="1:80" ht="22.5">
      <c r="A636" s="241">
        <v>112</v>
      </c>
      <c r="B636" s="242" t="s">
        <v>576</v>
      </c>
      <c r="C636" s="243" t="s">
        <v>577</v>
      </c>
      <c r="D636" s="244" t="s">
        <v>112</v>
      </c>
      <c r="E636" s="245">
        <v>387</v>
      </c>
      <c r="F636" s="341"/>
      <c r="G636" s="246">
        <f>E636*F636</f>
        <v>0</v>
      </c>
      <c r="H636" s="247">
        <v>0</v>
      </c>
      <c r="I636" s="248">
        <f>E636*H636</f>
        <v>0</v>
      </c>
      <c r="J636" s="247">
        <v>-0.01</v>
      </c>
      <c r="K636" s="248">
        <f>E636*J636</f>
        <v>-3.87</v>
      </c>
      <c r="O636" s="240">
        <v>2</v>
      </c>
      <c r="AA636" s="213">
        <v>1</v>
      </c>
      <c r="AB636" s="213">
        <v>7</v>
      </c>
      <c r="AC636" s="213">
        <v>7</v>
      </c>
      <c r="AZ636" s="213">
        <v>2</v>
      </c>
      <c r="BA636" s="213">
        <f>IF(AZ636=1,G636,0)</f>
        <v>0</v>
      </c>
      <c r="BB636" s="213">
        <f>IF(AZ636=2,G636,0)</f>
        <v>0</v>
      </c>
      <c r="BC636" s="213">
        <f>IF(AZ636=3,G636,0)</f>
        <v>0</v>
      </c>
      <c r="BD636" s="213">
        <f>IF(AZ636=4,G636,0)</f>
        <v>0</v>
      </c>
      <c r="BE636" s="213">
        <f>IF(AZ636=5,G636,0)</f>
        <v>0</v>
      </c>
      <c r="CA636" s="240">
        <v>1</v>
      </c>
      <c r="CB636" s="240">
        <v>7</v>
      </c>
    </row>
    <row r="637" spans="1:15" ht="12.75">
      <c r="A637" s="249"/>
      <c r="B637" s="252"/>
      <c r="C637" s="398" t="s">
        <v>281</v>
      </c>
      <c r="D637" s="399"/>
      <c r="E637" s="253">
        <v>0</v>
      </c>
      <c r="F637" s="348"/>
      <c r="G637" s="255"/>
      <c r="H637" s="256"/>
      <c r="I637" s="250"/>
      <c r="J637" s="257"/>
      <c r="K637" s="250"/>
      <c r="M637" s="251" t="s">
        <v>281</v>
      </c>
      <c r="O637" s="240"/>
    </row>
    <row r="638" spans="1:15" ht="12.75">
      <c r="A638" s="249"/>
      <c r="B638" s="252"/>
      <c r="C638" s="398" t="s">
        <v>578</v>
      </c>
      <c r="D638" s="399"/>
      <c r="E638" s="253">
        <v>227</v>
      </c>
      <c r="F638" s="348"/>
      <c r="G638" s="255"/>
      <c r="H638" s="256"/>
      <c r="I638" s="250"/>
      <c r="J638" s="257"/>
      <c r="K638" s="250"/>
      <c r="M638" s="251" t="s">
        <v>578</v>
      </c>
      <c r="O638" s="240"/>
    </row>
    <row r="639" spans="1:15" ht="12.75">
      <c r="A639" s="249"/>
      <c r="B639" s="252"/>
      <c r="C639" s="398" t="s">
        <v>579</v>
      </c>
      <c r="D639" s="399"/>
      <c r="E639" s="253">
        <v>134</v>
      </c>
      <c r="F639" s="348"/>
      <c r="G639" s="255"/>
      <c r="H639" s="256"/>
      <c r="I639" s="250"/>
      <c r="J639" s="257"/>
      <c r="K639" s="250"/>
      <c r="M639" s="251" t="s">
        <v>579</v>
      </c>
      <c r="O639" s="240"/>
    </row>
    <row r="640" spans="1:15" ht="12.75">
      <c r="A640" s="249"/>
      <c r="B640" s="252"/>
      <c r="C640" s="398" t="s">
        <v>580</v>
      </c>
      <c r="D640" s="399"/>
      <c r="E640" s="253">
        <v>26</v>
      </c>
      <c r="F640" s="348"/>
      <c r="G640" s="255"/>
      <c r="H640" s="256"/>
      <c r="I640" s="250"/>
      <c r="J640" s="257"/>
      <c r="K640" s="250"/>
      <c r="M640" s="251" t="s">
        <v>580</v>
      </c>
      <c r="O640" s="240"/>
    </row>
    <row r="641" spans="1:80" ht="22.5">
      <c r="A641" s="241">
        <v>113</v>
      </c>
      <c r="B641" s="242" t="s">
        <v>581</v>
      </c>
      <c r="C641" s="243" t="s">
        <v>582</v>
      </c>
      <c r="D641" s="244" t="s">
        <v>112</v>
      </c>
      <c r="E641" s="245">
        <v>160</v>
      </c>
      <c r="F641" s="341"/>
      <c r="G641" s="246">
        <f>E641*F641</f>
        <v>0</v>
      </c>
      <c r="H641" s="247">
        <v>0</v>
      </c>
      <c r="I641" s="248">
        <f>E641*H641</f>
        <v>0</v>
      </c>
      <c r="J641" s="247">
        <v>-0.006</v>
      </c>
      <c r="K641" s="248">
        <f>E641*J641</f>
        <v>-0.96</v>
      </c>
      <c r="O641" s="240">
        <v>2</v>
      </c>
      <c r="AA641" s="213">
        <v>1</v>
      </c>
      <c r="AB641" s="213">
        <v>7</v>
      </c>
      <c r="AC641" s="213">
        <v>7</v>
      </c>
      <c r="AZ641" s="213">
        <v>2</v>
      </c>
      <c r="BA641" s="213">
        <f>IF(AZ641=1,G641,0)</f>
        <v>0</v>
      </c>
      <c r="BB641" s="213">
        <f>IF(AZ641=2,G641,0)</f>
        <v>0</v>
      </c>
      <c r="BC641" s="213">
        <f>IF(AZ641=3,G641,0)</f>
        <v>0</v>
      </c>
      <c r="BD641" s="213">
        <f>IF(AZ641=4,G641,0)</f>
        <v>0</v>
      </c>
      <c r="BE641" s="213">
        <f>IF(AZ641=5,G641,0)</f>
        <v>0</v>
      </c>
      <c r="CA641" s="240">
        <v>1</v>
      </c>
      <c r="CB641" s="240">
        <v>7</v>
      </c>
    </row>
    <row r="642" spans="1:15" ht="12.75">
      <c r="A642" s="249"/>
      <c r="B642" s="252"/>
      <c r="C642" s="398" t="s">
        <v>281</v>
      </c>
      <c r="D642" s="399"/>
      <c r="E642" s="253">
        <v>0</v>
      </c>
      <c r="F642" s="348"/>
      <c r="G642" s="255"/>
      <c r="H642" s="256"/>
      <c r="I642" s="250"/>
      <c r="J642" s="257"/>
      <c r="K642" s="250"/>
      <c r="M642" s="251" t="s">
        <v>281</v>
      </c>
      <c r="O642" s="240"/>
    </row>
    <row r="643" spans="1:15" ht="12.75">
      <c r="A643" s="249"/>
      <c r="B643" s="252"/>
      <c r="C643" s="398" t="s">
        <v>579</v>
      </c>
      <c r="D643" s="399"/>
      <c r="E643" s="253">
        <v>134</v>
      </c>
      <c r="F643" s="348"/>
      <c r="G643" s="255"/>
      <c r="H643" s="256"/>
      <c r="I643" s="250"/>
      <c r="J643" s="257"/>
      <c r="K643" s="250"/>
      <c r="M643" s="251" t="s">
        <v>579</v>
      </c>
      <c r="O643" s="240"/>
    </row>
    <row r="644" spans="1:15" ht="12.75">
      <c r="A644" s="249"/>
      <c r="B644" s="252"/>
      <c r="C644" s="398" t="s">
        <v>583</v>
      </c>
      <c r="D644" s="399"/>
      <c r="E644" s="253">
        <v>26</v>
      </c>
      <c r="F644" s="348"/>
      <c r="G644" s="255"/>
      <c r="H644" s="256"/>
      <c r="I644" s="250"/>
      <c r="J644" s="257"/>
      <c r="K644" s="250"/>
      <c r="M644" s="251" t="s">
        <v>583</v>
      </c>
      <c r="O644" s="240"/>
    </row>
    <row r="645" spans="1:80" ht="22.5">
      <c r="A645" s="241">
        <v>114</v>
      </c>
      <c r="B645" s="242" t="s">
        <v>584</v>
      </c>
      <c r="C645" s="243" t="s">
        <v>585</v>
      </c>
      <c r="D645" s="244" t="s">
        <v>112</v>
      </c>
      <c r="E645" s="245">
        <v>134</v>
      </c>
      <c r="F645" s="341"/>
      <c r="G645" s="246">
        <f>E645*F645</f>
        <v>0</v>
      </c>
      <c r="H645" s="247">
        <v>0.01018</v>
      </c>
      <c r="I645" s="248">
        <f>E645*H645</f>
        <v>1.36412</v>
      </c>
      <c r="J645" s="247">
        <v>0</v>
      </c>
      <c r="K645" s="248">
        <f>E645*J645</f>
        <v>0</v>
      </c>
      <c r="O645" s="240">
        <v>2</v>
      </c>
      <c r="AA645" s="213">
        <v>2</v>
      </c>
      <c r="AB645" s="213">
        <v>7</v>
      </c>
      <c r="AC645" s="213">
        <v>7</v>
      </c>
      <c r="AZ645" s="213">
        <v>2</v>
      </c>
      <c r="BA645" s="213">
        <f>IF(AZ645=1,G645,0)</f>
        <v>0</v>
      </c>
      <c r="BB645" s="213">
        <f>IF(AZ645=2,G645,0)</f>
        <v>0</v>
      </c>
      <c r="BC645" s="213">
        <f>IF(AZ645=3,G645,0)</f>
        <v>0</v>
      </c>
      <c r="BD645" s="213">
        <f>IF(AZ645=4,G645,0)</f>
        <v>0</v>
      </c>
      <c r="BE645" s="213">
        <f>IF(AZ645=5,G645,0)</f>
        <v>0</v>
      </c>
      <c r="CA645" s="240">
        <v>2</v>
      </c>
      <c r="CB645" s="240">
        <v>7</v>
      </c>
    </row>
    <row r="646" spans="1:15" ht="12.75">
      <c r="A646" s="249"/>
      <c r="B646" s="252"/>
      <c r="C646" s="398" t="s">
        <v>281</v>
      </c>
      <c r="D646" s="399"/>
      <c r="E646" s="253">
        <v>0</v>
      </c>
      <c r="F646" s="348"/>
      <c r="G646" s="255"/>
      <c r="H646" s="256"/>
      <c r="I646" s="250"/>
      <c r="J646" s="257"/>
      <c r="K646" s="250"/>
      <c r="M646" s="251" t="s">
        <v>281</v>
      </c>
      <c r="O646" s="240"/>
    </row>
    <row r="647" spans="1:15" ht="12.75">
      <c r="A647" s="249"/>
      <c r="B647" s="252"/>
      <c r="C647" s="398" t="s">
        <v>579</v>
      </c>
      <c r="D647" s="399"/>
      <c r="E647" s="253">
        <v>134</v>
      </c>
      <c r="F647" s="348"/>
      <c r="G647" s="255"/>
      <c r="H647" s="256"/>
      <c r="I647" s="250"/>
      <c r="J647" s="257"/>
      <c r="K647" s="250"/>
      <c r="M647" s="251" t="s">
        <v>579</v>
      </c>
      <c r="O647" s="240"/>
    </row>
    <row r="648" spans="1:80" ht="22.5">
      <c r="A648" s="241">
        <v>115</v>
      </c>
      <c r="B648" s="242" t="s">
        <v>586</v>
      </c>
      <c r="C648" s="243" t="s">
        <v>587</v>
      </c>
      <c r="D648" s="244" t="s">
        <v>163</v>
      </c>
      <c r="E648" s="245">
        <v>71</v>
      </c>
      <c r="F648" s="341"/>
      <c r="G648" s="246">
        <f>E648*F648</f>
        <v>0</v>
      </c>
      <c r="H648" s="247">
        <v>0.00044</v>
      </c>
      <c r="I648" s="248">
        <f>E648*H648</f>
        <v>0.03124</v>
      </c>
      <c r="J648" s="247"/>
      <c r="K648" s="248">
        <f>E648*J648</f>
        <v>0</v>
      </c>
      <c r="O648" s="240">
        <v>2</v>
      </c>
      <c r="AA648" s="213">
        <v>12</v>
      </c>
      <c r="AB648" s="213">
        <v>0</v>
      </c>
      <c r="AC648" s="213">
        <v>255</v>
      </c>
      <c r="AZ648" s="213">
        <v>2</v>
      </c>
      <c r="BA648" s="213">
        <f>IF(AZ648=1,G648,0)</f>
        <v>0</v>
      </c>
      <c r="BB648" s="213">
        <f>IF(AZ648=2,G648,0)</f>
        <v>0</v>
      </c>
      <c r="BC648" s="213">
        <f>IF(AZ648=3,G648,0)</f>
        <v>0</v>
      </c>
      <c r="BD648" s="213">
        <f>IF(AZ648=4,G648,0)</f>
        <v>0</v>
      </c>
      <c r="BE648" s="213">
        <f>IF(AZ648=5,G648,0)</f>
        <v>0</v>
      </c>
      <c r="CA648" s="240">
        <v>12</v>
      </c>
      <c r="CB648" s="240">
        <v>0</v>
      </c>
    </row>
    <row r="649" spans="1:15" ht="12.75">
      <c r="A649" s="249"/>
      <c r="B649" s="252"/>
      <c r="C649" s="398" t="s">
        <v>551</v>
      </c>
      <c r="D649" s="399"/>
      <c r="E649" s="253">
        <v>0</v>
      </c>
      <c r="F649" s="348"/>
      <c r="G649" s="255"/>
      <c r="H649" s="256"/>
      <c r="I649" s="250"/>
      <c r="J649" s="257"/>
      <c r="K649" s="250"/>
      <c r="M649" s="251" t="s">
        <v>551</v>
      </c>
      <c r="O649" s="240"/>
    </row>
    <row r="650" spans="1:15" ht="12.75">
      <c r="A650" s="249"/>
      <c r="B650" s="252"/>
      <c r="C650" s="398" t="s">
        <v>588</v>
      </c>
      <c r="D650" s="399"/>
      <c r="E650" s="253">
        <v>71</v>
      </c>
      <c r="F650" s="348"/>
      <c r="G650" s="255"/>
      <c r="H650" s="256"/>
      <c r="I650" s="250"/>
      <c r="J650" s="257"/>
      <c r="K650" s="250"/>
      <c r="M650" s="251" t="s">
        <v>588</v>
      </c>
      <c r="O650" s="240"/>
    </row>
    <row r="651" spans="1:80" ht="12.75">
      <c r="A651" s="241">
        <v>116</v>
      </c>
      <c r="B651" s="242" t="s">
        <v>589</v>
      </c>
      <c r="C651" s="243" t="s">
        <v>590</v>
      </c>
      <c r="D651" s="244" t="s">
        <v>163</v>
      </c>
      <c r="E651" s="245">
        <v>1</v>
      </c>
      <c r="F651" s="341"/>
      <c r="G651" s="246">
        <f>E651*F651</f>
        <v>0</v>
      </c>
      <c r="H651" s="247">
        <v>0</v>
      </c>
      <c r="I651" s="248">
        <f>E651*H651</f>
        <v>0</v>
      </c>
      <c r="J651" s="247"/>
      <c r="K651" s="248">
        <f>E651*J651</f>
        <v>0</v>
      </c>
      <c r="O651" s="240">
        <v>2</v>
      </c>
      <c r="AA651" s="213">
        <v>12</v>
      </c>
      <c r="AB651" s="213">
        <v>0</v>
      </c>
      <c r="AC651" s="213">
        <v>165</v>
      </c>
      <c r="AZ651" s="213">
        <v>2</v>
      </c>
      <c r="BA651" s="213">
        <f>IF(AZ651=1,G651,0)</f>
        <v>0</v>
      </c>
      <c r="BB651" s="213">
        <f>IF(AZ651=2,G651,0)</f>
        <v>0</v>
      </c>
      <c r="BC651" s="213">
        <f>IF(AZ651=3,G651,0)</f>
        <v>0</v>
      </c>
      <c r="BD651" s="213">
        <f>IF(AZ651=4,G651,0)</f>
        <v>0</v>
      </c>
      <c r="BE651" s="213">
        <f>IF(AZ651=5,G651,0)</f>
        <v>0</v>
      </c>
      <c r="CA651" s="240">
        <v>12</v>
      </c>
      <c r="CB651" s="240">
        <v>0</v>
      </c>
    </row>
    <row r="652" spans="1:80" ht="12.75">
      <c r="A652" s="241">
        <v>117</v>
      </c>
      <c r="B652" s="242" t="s">
        <v>591</v>
      </c>
      <c r="C652" s="243" t="s">
        <v>592</v>
      </c>
      <c r="D652" s="244" t="s">
        <v>112</v>
      </c>
      <c r="E652" s="245">
        <v>1324.2386</v>
      </c>
      <c r="F652" s="341"/>
      <c r="G652" s="246">
        <f>E652*F652</f>
        <v>0</v>
      </c>
      <c r="H652" s="247">
        <v>0.0002</v>
      </c>
      <c r="I652" s="248">
        <f>E652*H652</f>
        <v>0.26484772</v>
      </c>
      <c r="J652" s="247"/>
      <c r="K652" s="248">
        <f>E652*J652</f>
        <v>0</v>
      </c>
      <c r="O652" s="240">
        <v>2</v>
      </c>
      <c r="AA652" s="213">
        <v>3</v>
      </c>
      <c r="AB652" s="213">
        <v>7</v>
      </c>
      <c r="AC652" s="213">
        <v>67390325</v>
      </c>
      <c r="AZ652" s="213">
        <v>2</v>
      </c>
      <c r="BA652" s="213">
        <f>IF(AZ652=1,G652,0)</f>
        <v>0</v>
      </c>
      <c r="BB652" s="213">
        <f>IF(AZ652=2,G652,0)</f>
        <v>0</v>
      </c>
      <c r="BC652" s="213">
        <f>IF(AZ652=3,G652,0)</f>
        <v>0</v>
      </c>
      <c r="BD652" s="213">
        <f>IF(AZ652=4,G652,0)</f>
        <v>0</v>
      </c>
      <c r="BE652" s="213">
        <f>IF(AZ652=5,G652,0)</f>
        <v>0</v>
      </c>
      <c r="CA652" s="240">
        <v>3</v>
      </c>
      <c r="CB652" s="240">
        <v>7</v>
      </c>
    </row>
    <row r="653" spans="1:15" ht="12.75">
      <c r="A653" s="249"/>
      <c r="B653" s="252"/>
      <c r="C653" s="398" t="s">
        <v>281</v>
      </c>
      <c r="D653" s="399"/>
      <c r="E653" s="253">
        <v>0</v>
      </c>
      <c r="F653" s="348"/>
      <c r="G653" s="255"/>
      <c r="H653" s="256"/>
      <c r="I653" s="250"/>
      <c r="J653" s="257"/>
      <c r="K653" s="250"/>
      <c r="M653" s="251" t="s">
        <v>281</v>
      </c>
      <c r="O653" s="240"/>
    </row>
    <row r="654" spans="1:15" ht="12.75">
      <c r="A654" s="249"/>
      <c r="B654" s="252"/>
      <c r="C654" s="398" t="s">
        <v>537</v>
      </c>
      <c r="D654" s="399"/>
      <c r="E654" s="253">
        <v>670</v>
      </c>
      <c r="F654" s="348"/>
      <c r="G654" s="255"/>
      <c r="H654" s="256"/>
      <c r="I654" s="250"/>
      <c r="J654" s="257"/>
      <c r="K654" s="250"/>
      <c r="M654" s="251" t="s">
        <v>537</v>
      </c>
      <c r="O654" s="240"/>
    </row>
    <row r="655" spans="1:15" ht="12.75">
      <c r="A655" s="249"/>
      <c r="B655" s="252"/>
      <c r="C655" s="398" t="s">
        <v>538</v>
      </c>
      <c r="D655" s="399"/>
      <c r="E655" s="253">
        <v>18.798</v>
      </c>
      <c r="F655" s="348"/>
      <c r="G655" s="255"/>
      <c r="H655" s="256"/>
      <c r="I655" s="250"/>
      <c r="J655" s="257"/>
      <c r="K655" s="250"/>
      <c r="M655" s="251" t="s">
        <v>538</v>
      </c>
      <c r="O655" s="240"/>
    </row>
    <row r="656" spans="1:15" ht="12.75">
      <c r="A656" s="249"/>
      <c r="B656" s="252"/>
      <c r="C656" s="398" t="s">
        <v>539</v>
      </c>
      <c r="D656" s="399"/>
      <c r="E656" s="253">
        <v>15.9154</v>
      </c>
      <c r="F656" s="348"/>
      <c r="G656" s="255"/>
      <c r="H656" s="256"/>
      <c r="I656" s="250"/>
      <c r="J656" s="257"/>
      <c r="K656" s="250"/>
      <c r="M656" s="251" t="s">
        <v>539</v>
      </c>
      <c r="O656" s="240"/>
    </row>
    <row r="657" spans="1:15" ht="12.75">
      <c r="A657" s="249"/>
      <c r="B657" s="252"/>
      <c r="C657" s="398" t="s">
        <v>540</v>
      </c>
      <c r="D657" s="399"/>
      <c r="E657" s="253">
        <v>253</v>
      </c>
      <c r="F657" s="348"/>
      <c r="G657" s="255"/>
      <c r="H657" s="256"/>
      <c r="I657" s="250"/>
      <c r="J657" s="257"/>
      <c r="K657" s="250"/>
      <c r="M657" s="251" t="s">
        <v>540</v>
      </c>
      <c r="O657" s="240"/>
    </row>
    <row r="658" spans="1:15" ht="12.75">
      <c r="A658" s="249"/>
      <c r="B658" s="252"/>
      <c r="C658" s="398" t="s">
        <v>539</v>
      </c>
      <c r="D658" s="399"/>
      <c r="E658" s="253">
        <v>15.9154</v>
      </c>
      <c r="F658" s="348"/>
      <c r="G658" s="255"/>
      <c r="H658" s="256"/>
      <c r="I658" s="250"/>
      <c r="J658" s="257"/>
      <c r="K658" s="250"/>
      <c r="M658" s="251" t="s">
        <v>539</v>
      </c>
      <c r="O658" s="240"/>
    </row>
    <row r="659" spans="1:15" ht="12.75">
      <c r="A659" s="249"/>
      <c r="B659" s="252"/>
      <c r="C659" s="398" t="s">
        <v>541</v>
      </c>
      <c r="D659" s="399"/>
      <c r="E659" s="253">
        <v>134</v>
      </c>
      <c r="F659" s="348"/>
      <c r="G659" s="255"/>
      <c r="H659" s="256"/>
      <c r="I659" s="250"/>
      <c r="J659" s="257"/>
      <c r="K659" s="250"/>
      <c r="M659" s="251" t="s">
        <v>541</v>
      </c>
      <c r="O659" s="240"/>
    </row>
    <row r="660" spans="1:15" ht="12.75">
      <c r="A660" s="249"/>
      <c r="B660" s="252"/>
      <c r="C660" s="398" t="s">
        <v>542</v>
      </c>
      <c r="D660" s="399"/>
      <c r="E660" s="253">
        <v>2.8418</v>
      </c>
      <c r="F660" s="348"/>
      <c r="G660" s="255"/>
      <c r="H660" s="256"/>
      <c r="I660" s="250"/>
      <c r="J660" s="257"/>
      <c r="K660" s="250"/>
      <c r="M660" s="251" t="s">
        <v>542</v>
      </c>
      <c r="O660" s="240"/>
    </row>
    <row r="661" spans="1:15" ht="12.75">
      <c r="A661" s="249"/>
      <c r="B661" s="252"/>
      <c r="C661" s="398" t="s">
        <v>543</v>
      </c>
      <c r="D661" s="399"/>
      <c r="E661" s="253">
        <v>9.2412</v>
      </c>
      <c r="F661" s="348"/>
      <c r="G661" s="255"/>
      <c r="H661" s="256"/>
      <c r="I661" s="250"/>
      <c r="J661" s="257"/>
      <c r="K661" s="250"/>
      <c r="M661" s="251" t="s">
        <v>543</v>
      </c>
      <c r="O661" s="240"/>
    </row>
    <row r="662" spans="1:15" ht="12.75">
      <c r="A662" s="249"/>
      <c r="B662" s="252"/>
      <c r="C662" s="398" t="s">
        <v>544</v>
      </c>
      <c r="D662" s="399"/>
      <c r="E662" s="253">
        <v>27.2</v>
      </c>
      <c r="F662" s="348"/>
      <c r="G662" s="255"/>
      <c r="H662" s="256"/>
      <c r="I662" s="250"/>
      <c r="J662" s="257"/>
      <c r="K662" s="250"/>
      <c r="M662" s="251" t="s">
        <v>544</v>
      </c>
      <c r="O662" s="240"/>
    </row>
    <row r="663" spans="1:15" ht="12.75">
      <c r="A663" s="249"/>
      <c r="B663" s="252"/>
      <c r="C663" s="398" t="s">
        <v>333</v>
      </c>
      <c r="D663" s="399"/>
      <c r="E663" s="253">
        <v>4.6</v>
      </c>
      <c r="F663" s="348"/>
      <c r="G663" s="255"/>
      <c r="H663" s="256"/>
      <c r="I663" s="250"/>
      <c r="J663" s="257"/>
      <c r="K663" s="250"/>
      <c r="M663" s="251" t="s">
        <v>333</v>
      </c>
      <c r="O663" s="240"/>
    </row>
    <row r="664" spans="1:15" ht="12.75">
      <c r="A664" s="249"/>
      <c r="B664" s="252"/>
      <c r="C664" s="400" t="s">
        <v>131</v>
      </c>
      <c r="D664" s="399"/>
      <c r="E664" s="278">
        <v>1151.5117999999998</v>
      </c>
      <c r="F664" s="348"/>
      <c r="G664" s="255"/>
      <c r="H664" s="256"/>
      <c r="I664" s="250"/>
      <c r="J664" s="257"/>
      <c r="K664" s="250"/>
      <c r="M664" s="251" t="s">
        <v>131</v>
      </c>
      <c r="O664" s="240"/>
    </row>
    <row r="665" spans="1:15" ht="12.75">
      <c r="A665" s="249"/>
      <c r="B665" s="252"/>
      <c r="C665" s="398" t="s">
        <v>593</v>
      </c>
      <c r="D665" s="399"/>
      <c r="E665" s="253">
        <v>172.7268</v>
      </c>
      <c r="F665" s="348"/>
      <c r="G665" s="255"/>
      <c r="H665" s="256"/>
      <c r="I665" s="250"/>
      <c r="J665" s="257"/>
      <c r="K665" s="250"/>
      <c r="M665" s="251" t="s">
        <v>593</v>
      </c>
      <c r="O665" s="240"/>
    </row>
    <row r="666" spans="1:80" ht="12.75">
      <c r="A666" s="241">
        <v>118</v>
      </c>
      <c r="B666" s="242" t="s">
        <v>594</v>
      </c>
      <c r="C666" s="243" t="s">
        <v>595</v>
      </c>
      <c r="D666" s="244" t="s">
        <v>170</v>
      </c>
      <c r="E666" s="245">
        <v>12.529349568</v>
      </c>
      <c r="F666" s="341"/>
      <c r="G666" s="246">
        <f>E666*F666</f>
        <v>0</v>
      </c>
      <c r="H666" s="247">
        <v>0</v>
      </c>
      <c r="I666" s="248">
        <f>E666*H666</f>
        <v>0</v>
      </c>
      <c r="J666" s="247"/>
      <c r="K666" s="248">
        <f>E666*J666</f>
        <v>0</v>
      </c>
      <c r="O666" s="240">
        <v>2</v>
      </c>
      <c r="AA666" s="213">
        <v>7</v>
      </c>
      <c r="AB666" s="213">
        <v>1001</v>
      </c>
      <c r="AC666" s="213">
        <v>5</v>
      </c>
      <c r="AZ666" s="213">
        <v>2</v>
      </c>
      <c r="BA666" s="213">
        <f>IF(AZ666=1,G666,0)</f>
        <v>0</v>
      </c>
      <c r="BB666" s="213">
        <f>IF(AZ666=2,G666,0)</f>
        <v>0</v>
      </c>
      <c r="BC666" s="213">
        <f>IF(AZ666=3,G666,0)</f>
        <v>0</v>
      </c>
      <c r="BD666" s="213">
        <f>IF(AZ666=4,G666,0)</f>
        <v>0</v>
      </c>
      <c r="BE666" s="213">
        <f>IF(AZ666=5,G666,0)</f>
        <v>0</v>
      </c>
      <c r="CA666" s="240">
        <v>7</v>
      </c>
      <c r="CB666" s="240">
        <v>1001</v>
      </c>
    </row>
    <row r="667" spans="1:57" ht="12.75">
      <c r="A667" s="258"/>
      <c r="B667" s="259" t="s">
        <v>102</v>
      </c>
      <c r="C667" s="260" t="s">
        <v>525</v>
      </c>
      <c r="D667" s="261"/>
      <c r="E667" s="262"/>
      <c r="F667" s="349"/>
      <c r="G667" s="264">
        <f>SUM(G537:G666)</f>
        <v>0</v>
      </c>
      <c r="H667" s="265"/>
      <c r="I667" s="266">
        <f>SUM(I537:I666)</f>
        <v>13.893469567999999</v>
      </c>
      <c r="J667" s="265"/>
      <c r="K667" s="266">
        <f>SUM(K537:K666)</f>
        <v>-15.55</v>
      </c>
      <c r="O667" s="240">
        <v>4</v>
      </c>
      <c r="BA667" s="267">
        <f>SUM(BA537:BA666)</f>
        <v>0</v>
      </c>
      <c r="BB667" s="267">
        <f>SUM(BB537:BB666)</f>
        <v>0</v>
      </c>
      <c r="BC667" s="267">
        <f>SUM(BC537:BC666)</f>
        <v>0</v>
      </c>
      <c r="BD667" s="267">
        <f>SUM(BD537:BD666)</f>
        <v>0</v>
      </c>
      <c r="BE667" s="267">
        <f>SUM(BE537:BE666)</f>
        <v>0</v>
      </c>
    </row>
    <row r="668" spans="1:15" ht="12.75">
      <c r="A668" s="230" t="s">
        <v>98</v>
      </c>
      <c r="B668" s="231" t="s">
        <v>596</v>
      </c>
      <c r="C668" s="232" t="s">
        <v>597</v>
      </c>
      <c r="D668" s="233"/>
      <c r="E668" s="234"/>
      <c r="F668" s="350"/>
      <c r="G668" s="235"/>
      <c r="H668" s="236"/>
      <c r="I668" s="237"/>
      <c r="J668" s="238"/>
      <c r="K668" s="239"/>
      <c r="O668" s="240">
        <v>1</v>
      </c>
    </row>
    <row r="669" spans="1:80" ht="12.75">
      <c r="A669" s="241">
        <v>119</v>
      </c>
      <c r="B669" s="242" t="s">
        <v>599</v>
      </c>
      <c r="C669" s="243" t="s">
        <v>600</v>
      </c>
      <c r="D669" s="244" t="s">
        <v>112</v>
      </c>
      <c r="E669" s="245">
        <v>253</v>
      </c>
      <c r="F669" s="341"/>
      <c r="G669" s="246">
        <f>E669*F669</f>
        <v>0</v>
      </c>
      <c r="H669" s="247">
        <v>0</v>
      </c>
      <c r="I669" s="248">
        <f>E669*H669</f>
        <v>0</v>
      </c>
      <c r="J669" s="247">
        <v>-0.006</v>
      </c>
      <c r="K669" s="248">
        <f>E669*J669</f>
        <v>-1.518</v>
      </c>
      <c r="O669" s="240">
        <v>2</v>
      </c>
      <c r="AA669" s="213">
        <v>1</v>
      </c>
      <c r="AB669" s="213">
        <v>7</v>
      </c>
      <c r="AC669" s="213">
        <v>7</v>
      </c>
      <c r="AZ669" s="213">
        <v>2</v>
      </c>
      <c r="BA669" s="213">
        <f>IF(AZ669=1,G669,0)</f>
        <v>0</v>
      </c>
      <c r="BB669" s="213">
        <f>IF(AZ669=2,G669,0)</f>
        <v>0</v>
      </c>
      <c r="BC669" s="213">
        <f>IF(AZ669=3,G669,0)</f>
        <v>0</v>
      </c>
      <c r="BD669" s="213">
        <f>IF(AZ669=4,G669,0)</f>
        <v>0</v>
      </c>
      <c r="BE669" s="213">
        <f>IF(AZ669=5,G669,0)</f>
        <v>0</v>
      </c>
      <c r="CA669" s="240">
        <v>1</v>
      </c>
      <c r="CB669" s="240">
        <v>7</v>
      </c>
    </row>
    <row r="670" spans="1:15" ht="12.75">
      <c r="A670" s="249"/>
      <c r="B670" s="252"/>
      <c r="C670" s="398" t="s">
        <v>281</v>
      </c>
      <c r="D670" s="399"/>
      <c r="E670" s="253">
        <v>0</v>
      </c>
      <c r="F670" s="348"/>
      <c r="G670" s="255"/>
      <c r="H670" s="256"/>
      <c r="I670" s="250"/>
      <c r="J670" s="257"/>
      <c r="K670" s="250"/>
      <c r="M670" s="251" t="s">
        <v>281</v>
      </c>
      <c r="O670" s="240"/>
    </row>
    <row r="671" spans="1:15" ht="12.75">
      <c r="A671" s="249"/>
      <c r="B671" s="252"/>
      <c r="C671" s="398" t="s">
        <v>578</v>
      </c>
      <c r="D671" s="399"/>
      <c r="E671" s="253">
        <v>227</v>
      </c>
      <c r="F671" s="348"/>
      <c r="G671" s="255"/>
      <c r="H671" s="256"/>
      <c r="I671" s="250"/>
      <c r="J671" s="257"/>
      <c r="K671" s="250"/>
      <c r="M671" s="251" t="s">
        <v>578</v>
      </c>
      <c r="O671" s="240"/>
    </row>
    <row r="672" spans="1:15" ht="12.75">
      <c r="A672" s="249"/>
      <c r="B672" s="252"/>
      <c r="C672" s="398" t="s">
        <v>580</v>
      </c>
      <c r="D672" s="399"/>
      <c r="E672" s="253">
        <v>26</v>
      </c>
      <c r="F672" s="348"/>
      <c r="G672" s="255"/>
      <c r="H672" s="256"/>
      <c r="I672" s="250"/>
      <c r="J672" s="257"/>
      <c r="K672" s="250"/>
      <c r="M672" s="251" t="s">
        <v>580</v>
      </c>
      <c r="O672" s="240"/>
    </row>
    <row r="673" spans="1:80" ht="22.5">
      <c r="A673" s="241">
        <v>120</v>
      </c>
      <c r="B673" s="242" t="s">
        <v>601</v>
      </c>
      <c r="C673" s="243" t="s">
        <v>602</v>
      </c>
      <c r="D673" s="244" t="s">
        <v>112</v>
      </c>
      <c r="E673" s="245">
        <v>2261.9824</v>
      </c>
      <c r="F673" s="341"/>
      <c r="G673" s="246">
        <f>E673*F673</f>
        <v>0</v>
      </c>
      <c r="H673" s="247">
        <v>0</v>
      </c>
      <c r="I673" s="248">
        <f>E673*H673</f>
        <v>0</v>
      </c>
      <c r="J673" s="247">
        <v>0</v>
      </c>
      <c r="K673" s="248">
        <f>E673*J673</f>
        <v>0</v>
      </c>
      <c r="O673" s="240">
        <v>2</v>
      </c>
      <c r="AA673" s="213">
        <v>1</v>
      </c>
      <c r="AB673" s="213">
        <v>7</v>
      </c>
      <c r="AC673" s="213">
        <v>7</v>
      </c>
      <c r="AZ673" s="213">
        <v>2</v>
      </c>
      <c r="BA673" s="213">
        <f>IF(AZ673=1,G673,0)</f>
        <v>0</v>
      </c>
      <c r="BB673" s="213">
        <f>IF(AZ673=2,G673,0)</f>
        <v>0</v>
      </c>
      <c r="BC673" s="213">
        <f>IF(AZ673=3,G673,0)</f>
        <v>0</v>
      </c>
      <c r="BD673" s="213">
        <f>IF(AZ673=4,G673,0)</f>
        <v>0</v>
      </c>
      <c r="BE673" s="213">
        <f>IF(AZ673=5,G673,0)</f>
        <v>0</v>
      </c>
      <c r="CA673" s="240">
        <v>1</v>
      </c>
      <c r="CB673" s="240">
        <v>7</v>
      </c>
    </row>
    <row r="674" spans="1:15" ht="12.75">
      <c r="A674" s="249"/>
      <c r="B674" s="252"/>
      <c r="C674" s="398" t="s">
        <v>281</v>
      </c>
      <c r="D674" s="399"/>
      <c r="E674" s="253">
        <v>0</v>
      </c>
      <c r="F674" s="348"/>
      <c r="G674" s="255"/>
      <c r="H674" s="256"/>
      <c r="I674" s="250"/>
      <c r="J674" s="257"/>
      <c r="K674" s="250"/>
      <c r="M674" s="251" t="s">
        <v>281</v>
      </c>
      <c r="O674" s="240"/>
    </row>
    <row r="675" spans="1:15" ht="12.75">
      <c r="A675" s="249"/>
      <c r="B675" s="252"/>
      <c r="C675" s="398" t="s">
        <v>603</v>
      </c>
      <c r="D675" s="399"/>
      <c r="E675" s="253">
        <v>1340</v>
      </c>
      <c r="F675" s="348"/>
      <c r="G675" s="255"/>
      <c r="H675" s="256"/>
      <c r="I675" s="250"/>
      <c r="J675" s="257"/>
      <c r="K675" s="250"/>
      <c r="M675" s="251" t="s">
        <v>603</v>
      </c>
      <c r="O675" s="240"/>
    </row>
    <row r="676" spans="1:15" ht="12.75">
      <c r="A676" s="249"/>
      <c r="B676" s="252"/>
      <c r="C676" s="398" t="s">
        <v>604</v>
      </c>
      <c r="D676" s="399"/>
      <c r="E676" s="253">
        <v>37.596</v>
      </c>
      <c r="F676" s="348"/>
      <c r="G676" s="255"/>
      <c r="H676" s="256"/>
      <c r="I676" s="250"/>
      <c r="J676" s="257"/>
      <c r="K676" s="250"/>
      <c r="M676" s="251" t="s">
        <v>604</v>
      </c>
      <c r="O676" s="240"/>
    </row>
    <row r="677" spans="1:15" ht="12.75">
      <c r="A677" s="249"/>
      <c r="B677" s="252"/>
      <c r="C677" s="398" t="s">
        <v>605</v>
      </c>
      <c r="D677" s="399"/>
      <c r="E677" s="253">
        <v>31.8308</v>
      </c>
      <c r="F677" s="348"/>
      <c r="G677" s="255"/>
      <c r="H677" s="256"/>
      <c r="I677" s="250"/>
      <c r="J677" s="257"/>
      <c r="K677" s="250"/>
      <c r="M677" s="251" t="s">
        <v>605</v>
      </c>
      <c r="O677" s="240"/>
    </row>
    <row r="678" spans="1:15" ht="12.75">
      <c r="A678" s="249"/>
      <c r="B678" s="252"/>
      <c r="C678" s="400" t="s">
        <v>131</v>
      </c>
      <c r="D678" s="399"/>
      <c r="E678" s="278">
        <v>1409.4268</v>
      </c>
      <c r="F678" s="348"/>
      <c r="G678" s="255"/>
      <c r="H678" s="256"/>
      <c r="I678" s="250"/>
      <c r="J678" s="257"/>
      <c r="K678" s="250"/>
      <c r="M678" s="251" t="s">
        <v>131</v>
      </c>
      <c r="O678" s="240"/>
    </row>
    <row r="679" spans="1:15" ht="12.75">
      <c r="A679" s="249"/>
      <c r="B679" s="252"/>
      <c r="C679" s="398" t="s">
        <v>606</v>
      </c>
      <c r="D679" s="399"/>
      <c r="E679" s="253">
        <v>506</v>
      </c>
      <c r="F679" s="348"/>
      <c r="G679" s="255"/>
      <c r="H679" s="256"/>
      <c r="I679" s="250"/>
      <c r="J679" s="257"/>
      <c r="K679" s="250"/>
      <c r="M679" s="251" t="s">
        <v>606</v>
      </c>
      <c r="O679" s="240"/>
    </row>
    <row r="680" spans="1:15" ht="12.75">
      <c r="A680" s="249"/>
      <c r="B680" s="252"/>
      <c r="C680" s="398" t="s">
        <v>605</v>
      </c>
      <c r="D680" s="399"/>
      <c r="E680" s="253">
        <v>31.8308</v>
      </c>
      <c r="F680" s="348"/>
      <c r="G680" s="255"/>
      <c r="H680" s="256"/>
      <c r="I680" s="250"/>
      <c r="J680" s="257"/>
      <c r="K680" s="250"/>
      <c r="M680" s="251" t="s">
        <v>605</v>
      </c>
      <c r="O680" s="240"/>
    </row>
    <row r="681" spans="1:15" ht="12.75">
      <c r="A681" s="249"/>
      <c r="B681" s="252"/>
      <c r="C681" s="400" t="s">
        <v>131</v>
      </c>
      <c r="D681" s="399"/>
      <c r="E681" s="278">
        <v>537.8308</v>
      </c>
      <c r="F681" s="348"/>
      <c r="G681" s="255"/>
      <c r="H681" s="256"/>
      <c r="I681" s="250"/>
      <c r="J681" s="257"/>
      <c r="K681" s="250"/>
      <c r="M681" s="251" t="s">
        <v>131</v>
      </c>
      <c r="O681" s="240"/>
    </row>
    <row r="682" spans="1:15" ht="12.75">
      <c r="A682" s="249"/>
      <c r="B682" s="252"/>
      <c r="C682" s="398" t="s">
        <v>607</v>
      </c>
      <c r="D682" s="399"/>
      <c r="E682" s="253">
        <v>268</v>
      </c>
      <c r="F682" s="348"/>
      <c r="G682" s="255"/>
      <c r="H682" s="256"/>
      <c r="I682" s="250"/>
      <c r="J682" s="257"/>
      <c r="K682" s="250"/>
      <c r="M682" s="251" t="s">
        <v>607</v>
      </c>
      <c r="O682" s="240"/>
    </row>
    <row r="683" spans="1:15" ht="12.75">
      <c r="A683" s="249"/>
      <c r="B683" s="252"/>
      <c r="C683" s="398" t="s">
        <v>608</v>
      </c>
      <c r="D683" s="399"/>
      <c r="E683" s="253">
        <v>5.6836</v>
      </c>
      <c r="F683" s="348"/>
      <c r="G683" s="255"/>
      <c r="H683" s="256"/>
      <c r="I683" s="250"/>
      <c r="J683" s="257"/>
      <c r="K683" s="250"/>
      <c r="M683" s="251" t="s">
        <v>608</v>
      </c>
      <c r="O683" s="240"/>
    </row>
    <row r="684" spans="1:15" ht="12.75">
      <c r="A684" s="249"/>
      <c r="B684" s="252"/>
      <c r="C684" s="398" t="s">
        <v>543</v>
      </c>
      <c r="D684" s="399"/>
      <c r="E684" s="253">
        <v>9.2412</v>
      </c>
      <c r="F684" s="348"/>
      <c r="G684" s="255"/>
      <c r="H684" s="256"/>
      <c r="I684" s="250"/>
      <c r="J684" s="257"/>
      <c r="K684" s="250"/>
      <c r="M684" s="251" t="s">
        <v>543</v>
      </c>
      <c r="O684" s="240"/>
    </row>
    <row r="685" spans="1:15" ht="12.75">
      <c r="A685" s="249"/>
      <c r="B685" s="252"/>
      <c r="C685" s="400" t="s">
        <v>131</v>
      </c>
      <c r="D685" s="399"/>
      <c r="E685" s="278">
        <v>282.9248</v>
      </c>
      <c r="F685" s="348"/>
      <c r="G685" s="255"/>
      <c r="H685" s="256"/>
      <c r="I685" s="250"/>
      <c r="J685" s="257"/>
      <c r="K685" s="250"/>
      <c r="M685" s="251" t="s">
        <v>131</v>
      </c>
      <c r="O685" s="240"/>
    </row>
    <row r="686" spans="1:15" ht="12.75">
      <c r="A686" s="249"/>
      <c r="B686" s="252"/>
      <c r="C686" s="398" t="s">
        <v>544</v>
      </c>
      <c r="D686" s="399"/>
      <c r="E686" s="253">
        <v>27.2</v>
      </c>
      <c r="F686" s="348"/>
      <c r="G686" s="255"/>
      <c r="H686" s="256"/>
      <c r="I686" s="250"/>
      <c r="J686" s="257"/>
      <c r="K686" s="250"/>
      <c r="M686" s="251" t="s">
        <v>544</v>
      </c>
      <c r="O686" s="240"/>
    </row>
    <row r="687" spans="1:15" ht="12.75">
      <c r="A687" s="249"/>
      <c r="B687" s="252"/>
      <c r="C687" s="400" t="s">
        <v>131</v>
      </c>
      <c r="D687" s="399"/>
      <c r="E687" s="278">
        <v>27.2</v>
      </c>
      <c r="F687" s="348"/>
      <c r="G687" s="255"/>
      <c r="H687" s="256"/>
      <c r="I687" s="250"/>
      <c r="J687" s="257"/>
      <c r="K687" s="250"/>
      <c r="M687" s="251" t="s">
        <v>131</v>
      </c>
      <c r="O687" s="240"/>
    </row>
    <row r="688" spans="1:15" ht="12.75">
      <c r="A688" s="249"/>
      <c r="B688" s="252"/>
      <c r="C688" s="398" t="s">
        <v>333</v>
      </c>
      <c r="D688" s="399"/>
      <c r="E688" s="253">
        <v>4.6</v>
      </c>
      <c r="F688" s="348"/>
      <c r="G688" s="255"/>
      <c r="H688" s="256"/>
      <c r="I688" s="250"/>
      <c r="J688" s="257"/>
      <c r="K688" s="250"/>
      <c r="M688" s="251" t="s">
        <v>333</v>
      </c>
      <c r="O688" s="240"/>
    </row>
    <row r="689" spans="1:80" ht="12.75">
      <c r="A689" s="241">
        <v>121</v>
      </c>
      <c r="B689" s="242" t="s">
        <v>609</v>
      </c>
      <c r="C689" s="243" t="s">
        <v>610</v>
      </c>
      <c r="D689" s="244" t="s">
        <v>125</v>
      </c>
      <c r="E689" s="245">
        <v>0.9703</v>
      </c>
      <c r="F689" s="341"/>
      <c r="G689" s="246">
        <f>E689*F689</f>
        <v>0</v>
      </c>
      <c r="H689" s="247">
        <v>0.03</v>
      </c>
      <c r="I689" s="248">
        <f>E689*H689</f>
        <v>0.029109</v>
      </c>
      <c r="J689" s="247"/>
      <c r="K689" s="248">
        <f>E689*J689</f>
        <v>0</v>
      </c>
      <c r="O689" s="240">
        <v>2</v>
      </c>
      <c r="AA689" s="213">
        <v>3</v>
      </c>
      <c r="AB689" s="213">
        <v>7</v>
      </c>
      <c r="AC689" s="213">
        <v>28375460</v>
      </c>
      <c r="AZ689" s="213">
        <v>2</v>
      </c>
      <c r="BA689" s="213">
        <f>IF(AZ689=1,G689,0)</f>
        <v>0</v>
      </c>
      <c r="BB689" s="213">
        <f>IF(AZ689=2,G689,0)</f>
        <v>0</v>
      </c>
      <c r="BC689" s="213">
        <f>IF(AZ689=3,G689,0)</f>
        <v>0</v>
      </c>
      <c r="BD689" s="213">
        <f>IF(AZ689=4,G689,0)</f>
        <v>0</v>
      </c>
      <c r="BE689" s="213">
        <f>IF(AZ689=5,G689,0)</f>
        <v>0</v>
      </c>
      <c r="CA689" s="240">
        <v>3</v>
      </c>
      <c r="CB689" s="240">
        <v>7</v>
      </c>
    </row>
    <row r="690" spans="1:15" ht="12.75">
      <c r="A690" s="249"/>
      <c r="B690" s="252"/>
      <c r="C690" s="398" t="s">
        <v>281</v>
      </c>
      <c r="D690" s="399"/>
      <c r="E690" s="253">
        <v>0</v>
      </c>
      <c r="F690" s="348"/>
      <c r="G690" s="255"/>
      <c r="H690" s="256"/>
      <c r="I690" s="250"/>
      <c r="J690" s="257"/>
      <c r="K690" s="250"/>
      <c r="M690" s="251" t="s">
        <v>281</v>
      </c>
      <c r="O690" s="240"/>
    </row>
    <row r="691" spans="1:15" ht="12.75">
      <c r="A691" s="249"/>
      <c r="B691" s="252"/>
      <c r="C691" s="398" t="s">
        <v>611</v>
      </c>
      <c r="D691" s="399"/>
      <c r="E691" s="253">
        <v>0.9703</v>
      </c>
      <c r="F691" s="348"/>
      <c r="G691" s="255"/>
      <c r="H691" s="256"/>
      <c r="I691" s="250"/>
      <c r="J691" s="257"/>
      <c r="K691" s="250"/>
      <c r="M691" s="251" t="s">
        <v>611</v>
      </c>
      <c r="O691" s="240"/>
    </row>
    <row r="692" spans="1:80" ht="22.5">
      <c r="A692" s="241">
        <v>122</v>
      </c>
      <c r="B692" s="242" t="s">
        <v>612</v>
      </c>
      <c r="C692" s="243" t="s">
        <v>613</v>
      </c>
      <c r="D692" s="244" t="s">
        <v>125</v>
      </c>
      <c r="E692" s="245">
        <v>272.6902</v>
      </c>
      <c r="F692" s="341"/>
      <c r="G692" s="246">
        <f>E692*F692</f>
        <v>0</v>
      </c>
      <c r="H692" s="247">
        <v>0.02</v>
      </c>
      <c r="I692" s="248">
        <f>E692*H692</f>
        <v>5.453804</v>
      </c>
      <c r="J692" s="247"/>
      <c r="K692" s="248">
        <f>E692*J692</f>
        <v>0</v>
      </c>
      <c r="O692" s="240">
        <v>2</v>
      </c>
      <c r="AA692" s="213">
        <v>3</v>
      </c>
      <c r="AB692" s="213">
        <v>7</v>
      </c>
      <c r="AC692" s="213">
        <v>28375704</v>
      </c>
      <c r="AZ692" s="213">
        <v>2</v>
      </c>
      <c r="BA692" s="213">
        <f>IF(AZ692=1,G692,0)</f>
        <v>0</v>
      </c>
      <c r="BB692" s="213">
        <f>IF(AZ692=2,G692,0)</f>
        <v>0</v>
      </c>
      <c r="BC692" s="213">
        <f>IF(AZ692=3,G692,0)</f>
        <v>0</v>
      </c>
      <c r="BD692" s="213">
        <f>IF(AZ692=4,G692,0)</f>
        <v>0</v>
      </c>
      <c r="BE692" s="213">
        <f>IF(AZ692=5,G692,0)</f>
        <v>0</v>
      </c>
      <c r="CA692" s="240">
        <v>3</v>
      </c>
      <c r="CB692" s="240">
        <v>7</v>
      </c>
    </row>
    <row r="693" spans="1:15" ht="12.75">
      <c r="A693" s="249"/>
      <c r="B693" s="252"/>
      <c r="C693" s="398" t="s">
        <v>281</v>
      </c>
      <c r="D693" s="399"/>
      <c r="E693" s="253">
        <v>0</v>
      </c>
      <c r="F693" s="348"/>
      <c r="G693" s="255"/>
      <c r="H693" s="256"/>
      <c r="I693" s="250"/>
      <c r="J693" s="257"/>
      <c r="K693" s="250"/>
      <c r="M693" s="251" t="s">
        <v>281</v>
      </c>
      <c r="O693" s="240"/>
    </row>
    <row r="694" spans="1:15" ht="12.75">
      <c r="A694" s="249"/>
      <c r="B694" s="252"/>
      <c r="C694" s="398" t="s">
        <v>614</v>
      </c>
      <c r="D694" s="399"/>
      <c r="E694" s="253">
        <v>154.77</v>
      </c>
      <c r="F694" s="348"/>
      <c r="G694" s="255"/>
      <c r="H694" s="256"/>
      <c r="I694" s="250"/>
      <c r="J694" s="257"/>
      <c r="K694" s="250"/>
      <c r="M694" s="251" t="s">
        <v>614</v>
      </c>
      <c r="O694" s="240"/>
    </row>
    <row r="695" spans="1:15" ht="12.75">
      <c r="A695" s="249"/>
      <c r="B695" s="252"/>
      <c r="C695" s="398" t="s">
        <v>615</v>
      </c>
      <c r="D695" s="399"/>
      <c r="E695" s="253">
        <v>4.3423</v>
      </c>
      <c r="F695" s="348"/>
      <c r="G695" s="255"/>
      <c r="H695" s="256"/>
      <c r="I695" s="250"/>
      <c r="J695" s="257"/>
      <c r="K695" s="250"/>
      <c r="M695" s="251" t="s">
        <v>615</v>
      </c>
      <c r="O695" s="240"/>
    </row>
    <row r="696" spans="1:15" ht="12.75">
      <c r="A696" s="249"/>
      <c r="B696" s="252"/>
      <c r="C696" s="398" t="s">
        <v>616</v>
      </c>
      <c r="D696" s="399"/>
      <c r="E696" s="253">
        <v>3.6765</v>
      </c>
      <c r="F696" s="348"/>
      <c r="G696" s="255"/>
      <c r="H696" s="256"/>
      <c r="I696" s="250"/>
      <c r="J696" s="257"/>
      <c r="K696" s="250"/>
      <c r="M696" s="251" t="s">
        <v>616</v>
      </c>
      <c r="O696" s="240"/>
    </row>
    <row r="697" spans="1:15" ht="12.75">
      <c r="A697" s="249"/>
      <c r="B697" s="252"/>
      <c r="C697" s="400" t="s">
        <v>131</v>
      </c>
      <c r="D697" s="399"/>
      <c r="E697" s="278">
        <v>162.7888</v>
      </c>
      <c r="F697" s="348"/>
      <c r="G697" s="255"/>
      <c r="H697" s="256"/>
      <c r="I697" s="250"/>
      <c r="J697" s="257"/>
      <c r="K697" s="250"/>
      <c r="M697" s="251" t="s">
        <v>131</v>
      </c>
      <c r="O697" s="240"/>
    </row>
    <row r="698" spans="1:15" ht="12.75">
      <c r="A698" s="249"/>
      <c r="B698" s="252"/>
      <c r="C698" s="398" t="s">
        <v>617</v>
      </c>
      <c r="D698" s="399"/>
      <c r="E698" s="253">
        <v>69.069</v>
      </c>
      <c r="F698" s="348"/>
      <c r="G698" s="255"/>
      <c r="H698" s="256"/>
      <c r="I698" s="250"/>
      <c r="J698" s="257"/>
      <c r="K698" s="250"/>
      <c r="M698" s="251" t="s">
        <v>617</v>
      </c>
      <c r="O698" s="240"/>
    </row>
    <row r="699" spans="1:15" ht="12.75">
      <c r="A699" s="249"/>
      <c r="B699" s="252"/>
      <c r="C699" s="398" t="s">
        <v>618</v>
      </c>
      <c r="D699" s="399"/>
      <c r="E699" s="253">
        <v>4.3449</v>
      </c>
      <c r="F699" s="348"/>
      <c r="G699" s="255"/>
      <c r="H699" s="256"/>
      <c r="I699" s="250"/>
      <c r="J699" s="257"/>
      <c r="K699" s="250"/>
      <c r="M699" s="251" t="s">
        <v>618</v>
      </c>
      <c r="O699" s="240"/>
    </row>
    <row r="700" spans="1:15" ht="12.75">
      <c r="A700" s="249"/>
      <c r="B700" s="252"/>
      <c r="C700" s="400" t="s">
        <v>131</v>
      </c>
      <c r="D700" s="399"/>
      <c r="E700" s="278">
        <v>73.4139</v>
      </c>
      <c r="F700" s="348"/>
      <c r="G700" s="255"/>
      <c r="H700" s="256"/>
      <c r="I700" s="250"/>
      <c r="J700" s="257"/>
      <c r="K700" s="250"/>
      <c r="M700" s="251" t="s">
        <v>131</v>
      </c>
      <c r="O700" s="240"/>
    </row>
    <row r="701" spans="1:15" ht="12.75">
      <c r="A701" s="249"/>
      <c r="B701" s="252"/>
      <c r="C701" s="398" t="s">
        <v>619</v>
      </c>
      <c r="D701" s="399"/>
      <c r="E701" s="253">
        <v>33.768</v>
      </c>
      <c r="F701" s="348"/>
      <c r="G701" s="255"/>
      <c r="H701" s="256"/>
      <c r="I701" s="250"/>
      <c r="J701" s="257"/>
      <c r="K701" s="250"/>
      <c r="M701" s="251" t="s">
        <v>619</v>
      </c>
      <c r="O701" s="240"/>
    </row>
    <row r="702" spans="1:15" ht="12.75">
      <c r="A702" s="249"/>
      <c r="B702" s="252"/>
      <c r="C702" s="398" t="s">
        <v>620</v>
      </c>
      <c r="D702" s="399"/>
      <c r="E702" s="253">
        <v>0.7161</v>
      </c>
      <c r="F702" s="348"/>
      <c r="G702" s="255"/>
      <c r="H702" s="256"/>
      <c r="I702" s="250"/>
      <c r="J702" s="257"/>
      <c r="K702" s="250"/>
      <c r="M702" s="251" t="s">
        <v>620</v>
      </c>
      <c r="O702" s="240"/>
    </row>
    <row r="703" spans="1:15" ht="12.75">
      <c r="A703" s="249"/>
      <c r="B703" s="252"/>
      <c r="C703" s="400" t="s">
        <v>131</v>
      </c>
      <c r="D703" s="399"/>
      <c r="E703" s="278">
        <v>34.4841</v>
      </c>
      <c r="F703" s="348"/>
      <c r="G703" s="255"/>
      <c r="H703" s="256"/>
      <c r="I703" s="250"/>
      <c r="J703" s="257"/>
      <c r="K703" s="250"/>
      <c r="M703" s="251" t="s">
        <v>131</v>
      </c>
      <c r="O703" s="240"/>
    </row>
    <row r="704" spans="1:15" ht="12.75">
      <c r="A704" s="249"/>
      <c r="B704" s="252"/>
      <c r="C704" s="398" t="s">
        <v>621</v>
      </c>
      <c r="D704" s="399"/>
      <c r="E704" s="253">
        <v>1.7136</v>
      </c>
      <c r="F704" s="348"/>
      <c r="G704" s="255"/>
      <c r="H704" s="256"/>
      <c r="I704" s="250"/>
      <c r="J704" s="257"/>
      <c r="K704" s="250"/>
      <c r="M704" s="251" t="s">
        <v>621</v>
      </c>
      <c r="O704" s="240"/>
    </row>
    <row r="705" spans="1:15" ht="12.75">
      <c r="A705" s="249"/>
      <c r="B705" s="252"/>
      <c r="C705" s="400" t="s">
        <v>131</v>
      </c>
      <c r="D705" s="399"/>
      <c r="E705" s="278">
        <v>1.7136</v>
      </c>
      <c r="F705" s="348"/>
      <c r="G705" s="255"/>
      <c r="H705" s="256"/>
      <c r="I705" s="250"/>
      <c r="J705" s="257"/>
      <c r="K705" s="250"/>
      <c r="M705" s="251" t="s">
        <v>131</v>
      </c>
      <c r="O705" s="240"/>
    </row>
    <row r="706" spans="1:15" ht="12.75">
      <c r="A706" s="249"/>
      <c r="B706" s="252"/>
      <c r="C706" s="398" t="s">
        <v>622</v>
      </c>
      <c r="D706" s="399"/>
      <c r="E706" s="253">
        <v>0.2898</v>
      </c>
      <c r="F706" s="348"/>
      <c r="G706" s="255"/>
      <c r="H706" s="256"/>
      <c r="I706" s="250"/>
      <c r="J706" s="257"/>
      <c r="K706" s="250"/>
      <c r="M706" s="251" t="s">
        <v>622</v>
      </c>
      <c r="O706" s="240"/>
    </row>
    <row r="707" spans="1:80" ht="12.75">
      <c r="A707" s="241">
        <v>123</v>
      </c>
      <c r="B707" s="242" t="s">
        <v>623</v>
      </c>
      <c r="C707" s="243" t="s">
        <v>624</v>
      </c>
      <c r="D707" s="244" t="s">
        <v>170</v>
      </c>
      <c r="E707" s="245">
        <v>5.482913</v>
      </c>
      <c r="F707" s="341"/>
      <c r="G707" s="246">
        <f>E707*F707</f>
        <v>0</v>
      </c>
      <c r="H707" s="247">
        <v>0</v>
      </c>
      <c r="I707" s="248">
        <f>E707*H707</f>
        <v>0</v>
      </c>
      <c r="J707" s="247"/>
      <c r="K707" s="248">
        <f>E707*J707</f>
        <v>0</v>
      </c>
      <c r="O707" s="240">
        <v>2</v>
      </c>
      <c r="AA707" s="213">
        <v>7</v>
      </c>
      <c r="AB707" s="213">
        <v>1001</v>
      </c>
      <c r="AC707" s="213">
        <v>5</v>
      </c>
      <c r="AZ707" s="213">
        <v>2</v>
      </c>
      <c r="BA707" s="213">
        <f>IF(AZ707=1,G707,0)</f>
        <v>0</v>
      </c>
      <c r="BB707" s="213">
        <f>IF(AZ707=2,G707,0)</f>
        <v>0</v>
      </c>
      <c r="BC707" s="213">
        <f>IF(AZ707=3,G707,0)</f>
        <v>0</v>
      </c>
      <c r="BD707" s="213">
        <f>IF(AZ707=4,G707,0)</f>
        <v>0</v>
      </c>
      <c r="BE707" s="213">
        <f>IF(AZ707=5,G707,0)</f>
        <v>0</v>
      </c>
      <c r="CA707" s="240">
        <v>7</v>
      </c>
      <c r="CB707" s="240">
        <v>1001</v>
      </c>
    </row>
    <row r="708" spans="1:57" ht="12.75">
      <c r="A708" s="258"/>
      <c r="B708" s="259" t="s">
        <v>102</v>
      </c>
      <c r="C708" s="260" t="s">
        <v>598</v>
      </c>
      <c r="D708" s="261"/>
      <c r="E708" s="262"/>
      <c r="F708" s="349"/>
      <c r="G708" s="264">
        <f>SUM(G668:G707)</f>
        <v>0</v>
      </c>
      <c r="H708" s="265"/>
      <c r="I708" s="266">
        <f>SUM(I668:I707)</f>
        <v>5.482913</v>
      </c>
      <c r="J708" s="265"/>
      <c r="K708" s="266">
        <f>SUM(K668:K707)</f>
        <v>-1.518</v>
      </c>
      <c r="O708" s="240">
        <v>4</v>
      </c>
      <c r="BA708" s="267">
        <f>SUM(BA668:BA707)</f>
        <v>0</v>
      </c>
      <c r="BB708" s="267">
        <f>SUM(BB668:BB707)</f>
        <v>0</v>
      </c>
      <c r="BC708" s="267">
        <f>SUM(BC668:BC707)</f>
        <v>0</v>
      </c>
      <c r="BD708" s="267">
        <f>SUM(BD668:BD707)</f>
        <v>0</v>
      </c>
      <c r="BE708" s="267">
        <f>SUM(BE668:BE707)</f>
        <v>0</v>
      </c>
    </row>
    <row r="709" spans="1:15" ht="12.75">
      <c r="A709" s="230" t="s">
        <v>98</v>
      </c>
      <c r="B709" s="231" t="s">
        <v>625</v>
      </c>
      <c r="C709" s="232" t="s">
        <v>626</v>
      </c>
      <c r="D709" s="233"/>
      <c r="E709" s="234"/>
      <c r="F709" s="350"/>
      <c r="G709" s="235"/>
      <c r="H709" s="236"/>
      <c r="I709" s="237"/>
      <c r="J709" s="238"/>
      <c r="K709" s="239"/>
      <c r="O709" s="240">
        <v>1</v>
      </c>
    </row>
    <row r="710" spans="1:80" ht="22.5">
      <c r="A710" s="241">
        <v>124</v>
      </c>
      <c r="B710" s="242" t="s">
        <v>628</v>
      </c>
      <c r="C710" s="243" t="s">
        <v>629</v>
      </c>
      <c r="D710" s="244" t="s">
        <v>228</v>
      </c>
      <c r="E710" s="245">
        <v>51.34</v>
      </c>
      <c r="F710" s="341"/>
      <c r="G710" s="246">
        <f>E710*F710</f>
        <v>0</v>
      </c>
      <c r="H710" s="247">
        <v>0.013</v>
      </c>
      <c r="I710" s="248">
        <f>E710*H710</f>
        <v>0.66742</v>
      </c>
      <c r="J710" s="247">
        <v>0</v>
      </c>
      <c r="K710" s="248">
        <f>E710*J710</f>
        <v>0</v>
      </c>
      <c r="O710" s="240">
        <v>2</v>
      </c>
      <c r="AA710" s="213">
        <v>1</v>
      </c>
      <c r="AB710" s="213">
        <v>7</v>
      </c>
      <c r="AC710" s="213">
        <v>7</v>
      </c>
      <c r="AZ710" s="213">
        <v>2</v>
      </c>
      <c r="BA710" s="213">
        <f>IF(AZ710=1,G710,0)</f>
        <v>0</v>
      </c>
      <c r="BB710" s="213">
        <f>IF(AZ710=2,G710,0)</f>
        <v>0</v>
      </c>
      <c r="BC710" s="213">
        <f>IF(AZ710=3,G710,0)</f>
        <v>0</v>
      </c>
      <c r="BD710" s="213">
        <f>IF(AZ710=4,G710,0)</f>
        <v>0</v>
      </c>
      <c r="BE710" s="213">
        <f>IF(AZ710=5,G710,0)</f>
        <v>0</v>
      </c>
      <c r="CA710" s="240">
        <v>1</v>
      </c>
      <c r="CB710" s="240">
        <v>7</v>
      </c>
    </row>
    <row r="711" spans="1:15" ht="22.5">
      <c r="A711" s="249"/>
      <c r="B711" s="252"/>
      <c r="C711" s="398" t="s">
        <v>630</v>
      </c>
      <c r="D711" s="399"/>
      <c r="E711" s="253">
        <v>0</v>
      </c>
      <c r="F711" s="348"/>
      <c r="G711" s="255"/>
      <c r="H711" s="256"/>
      <c r="I711" s="250"/>
      <c r="J711" s="257"/>
      <c r="K711" s="250"/>
      <c r="M711" s="251" t="s">
        <v>630</v>
      </c>
      <c r="O711" s="240"/>
    </row>
    <row r="712" spans="1:15" ht="12.75">
      <c r="A712" s="249"/>
      <c r="B712" s="252"/>
      <c r="C712" s="398" t="s">
        <v>631</v>
      </c>
      <c r="D712" s="399"/>
      <c r="E712" s="253">
        <v>0</v>
      </c>
      <c r="F712" s="348"/>
      <c r="G712" s="255"/>
      <c r="H712" s="256"/>
      <c r="I712" s="250"/>
      <c r="J712" s="257"/>
      <c r="K712" s="250"/>
      <c r="M712" s="251" t="s">
        <v>631</v>
      </c>
      <c r="O712" s="240"/>
    </row>
    <row r="713" spans="1:15" ht="12.75">
      <c r="A713" s="249"/>
      <c r="B713" s="252"/>
      <c r="C713" s="398" t="s">
        <v>632</v>
      </c>
      <c r="D713" s="399"/>
      <c r="E713" s="253">
        <v>0</v>
      </c>
      <c r="F713" s="348"/>
      <c r="G713" s="255"/>
      <c r="H713" s="256"/>
      <c r="I713" s="250"/>
      <c r="J713" s="257"/>
      <c r="K713" s="250"/>
      <c r="M713" s="251" t="s">
        <v>632</v>
      </c>
      <c r="O713" s="240"/>
    </row>
    <row r="714" spans="1:15" ht="12.75">
      <c r="A714" s="249"/>
      <c r="B714" s="252"/>
      <c r="C714" s="398" t="s">
        <v>633</v>
      </c>
      <c r="D714" s="399"/>
      <c r="E714" s="253">
        <v>0</v>
      </c>
      <c r="F714" s="348"/>
      <c r="G714" s="255"/>
      <c r="H714" s="256"/>
      <c r="I714" s="250"/>
      <c r="J714" s="257"/>
      <c r="K714" s="250"/>
      <c r="M714" s="251" t="s">
        <v>633</v>
      </c>
      <c r="O714" s="240"/>
    </row>
    <row r="715" spans="1:15" ht="12.75">
      <c r="A715" s="249"/>
      <c r="B715" s="252"/>
      <c r="C715" s="398" t="s">
        <v>634</v>
      </c>
      <c r="D715" s="399"/>
      <c r="E715" s="253">
        <v>51.34</v>
      </c>
      <c r="F715" s="348"/>
      <c r="G715" s="255"/>
      <c r="H715" s="256"/>
      <c r="I715" s="250"/>
      <c r="J715" s="257"/>
      <c r="K715" s="250"/>
      <c r="M715" s="251" t="s">
        <v>634</v>
      </c>
      <c r="O715" s="240"/>
    </row>
    <row r="716" spans="1:80" ht="22.5">
      <c r="A716" s="241">
        <v>125</v>
      </c>
      <c r="B716" s="242" t="s">
        <v>635</v>
      </c>
      <c r="C716" s="243" t="s">
        <v>636</v>
      </c>
      <c r="D716" s="244" t="s">
        <v>228</v>
      </c>
      <c r="E716" s="245">
        <v>36.15</v>
      </c>
      <c r="F716" s="341"/>
      <c r="G716" s="246">
        <f>E716*F716</f>
        <v>0</v>
      </c>
      <c r="H716" s="247">
        <v>0.014</v>
      </c>
      <c r="I716" s="248">
        <f>E716*H716</f>
        <v>0.5061</v>
      </c>
      <c r="J716" s="247">
        <v>0</v>
      </c>
      <c r="K716" s="248">
        <f>E716*J716</f>
        <v>0</v>
      </c>
      <c r="O716" s="240">
        <v>2</v>
      </c>
      <c r="AA716" s="213">
        <v>1</v>
      </c>
      <c r="AB716" s="213">
        <v>7</v>
      </c>
      <c r="AC716" s="213">
        <v>7</v>
      </c>
      <c r="AZ716" s="213">
        <v>2</v>
      </c>
      <c r="BA716" s="213">
        <f>IF(AZ716=1,G716,0)</f>
        <v>0</v>
      </c>
      <c r="BB716" s="213">
        <f>IF(AZ716=2,G716,0)</f>
        <v>0</v>
      </c>
      <c r="BC716" s="213">
        <f>IF(AZ716=3,G716,0)</f>
        <v>0</v>
      </c>
      <c r="BD716" s="213">
        <f>IF(AZ716=4,G716,0)</f>
        <v>0</v>
      </c>
      <c r="BE716" s="213">
        <f>IF(AZ716=5,G716,0)</f>
        <v>0</v>
      </c>
      <c r="CA716" s="240">
        <v>1</v>
      </c>
      <c r="CB716" s="240">
        <v>7</v>
      </c>
    </row>
    <row r="717" spans="1:15" ht="22.5">
      <c r="A717" s="249"/>
      <c r="B717" s="252"/>
      <c r="C717" s="398" t="s">
        <v>637</v>
      </c>
      <c r="D717" s="399"/>
      <c r="E717" s="253">
        <v>0</v>
      </c>
      <c r="F717" s="348"/>
      <c r="G717" s="255"/>
      <c r="H717" s="256"/>
      <c r="I717" s="250"/>
      <c r="J717" s="257"/>
      <c r="K717" s="250"/>
      <c r="M717" s="251" t="s">
        <v>637</v>
      </c>
      <c r="O717" s="240"/>
    </row>
    <row r="718" spans="1:15" ht="12.75">
      <c r="A718" s="249"/>
      <c r="B718" s="252"/>
      <c r="C718" s="398" t="s">
        <v>638</v>
      </c>
      <c r="D718" s="399"/>
      <c r="E718" s="253">
        <v>0</v>
      </c>
      <c r="F718" s="348"/>
      <c r="G718" s="255"/>
      <c r="H718" s="256"/>
      <c r="I718" s="250"/>
      <c r="J718" s="257"/>
      <c r="K718" s="250"/>
      <c r="M718" s="251" t="s">
        <v>638</v>
      </c>
      <c r="O718" s="240"/>
    </row>
    <row r="719" spans="1:15" ht="12.75">
      <c r="A719" s="249"/>
      <c r="B719" s="252"/>
      <c r="C719" s="398" t="s">
        <v>639</v>
      </c>
      <c r="D719" s="399"/>
      <c r="E719" s="253">
        <v>0</v>
      </c>
      <c r="F719" s="348"/>
      <c r="G719" s="255"/>
      <c r="H719" s="256"/>
      <c r="I719" s="250"/>
      <c r="J719" s="257"/>
      <c r="K719" s="250"/>
      <c r="M719" s="251" t="s">
        <v>639</v>
      </c>
      <c r="O719" s="240"/>
    </row>
    <row r="720" spans="1:15" ht="12.75">
      <c r="A720" s="249"/>
      <c r="B720" s="252"/>
      <c r="C720" s="398" t="s">
        <v>633</v>
      </c>
      <c r="D720" s="399"/>
      <c r="E720" s="253">
        <v>0</v>
      </c>
      <c r="F720" s="348"/>
      <c r="G720" s="255"/>
      <c r="H720" s="256"/>
      <c r="I720" s="250"/>
      <c r="J720" s="257"/>
      <c r="K720" s="250"/>
      <c r="M720" s="251" t="s">
        <v>633</v>
      </c>
      <c r="O720" s="240"/>
    </row>
    <row r="721" spans="1:15" ht="12.75">
      <c r="A721" s="249"/>
      <c r="B721" s="252"/>
      <c r="C721" s="398" t="s">
        <v>640</v>
      </c>
      <c r="D721" s="399"/>
      <c r="E721" s="253">
        <v>36.15</v>
      </c>
      <c r="F721" s="348"/>
      <c r="G721" s="255"/>
      <c r="H721" s="256"/>
      <c r="I721" s="250"/>
      <c r="J721" s="257"/>
      <c r="K721" s="250"/>
      <c r="M721" s="251" t="s">
        <v>640</v>
      </c>
      <c r="O721" s="240"/>
    </row>
    <row r="722" spans="1:80" ht="22.5">
      <c r="A722" s="241">
        <v>126</v>
      </c>
      <c r="B722" s="242" t="s">
        <v>641</v>
      </c>
      <c r="C722" s="243" t="s">
        <v>642</v>
      </c>
      <c r="D722" s="244" t="s">
        <v>228</v>
      </c>
      <c r="E722" s="245">
        <v>47.14</v>
      </c>
      <c r="F722" s="341"/>
      <c r="G722" s="246">
        <f>E722*F722</f>
        <v>0</v>
      </c>
      <c r="H722" s="247">
        <v>0.014</v>
      </c>
      <c r="I722" s="248">
        <f>E722*H722</f>
        <v>0.65996</v>
      </c>
      <c r="J722" s="247">
        <v>0</v>
      </c>
      <c r="K722" s="248">
        <f>E722*J722</f>
        <v>0</v>
      </c>
      <c r="O722" s="240">
        <v>2</v>
      </c>
      <c r="AA722" s="213">
        <v>1</v>
      </c>
      <c r="AB722" s="213">
        <v>7</v>
      </c>
      <c r="AC722" s="213">
        <v>7</v>
      </c>
      <c r="AZ722" s="213">
        <v>2</v>
      </c>
      <c r="BA722" s="213">
        <f>IF(AZ722=1,G722,0)</f>
        <v>0</v>
      </c>
      <c r="BB722" s="213">
        <f>IF(AZ722=2,G722,0)</f>
        <v>0</v>
      </c>
      <c r="BC722" s="213">
        <f>IF(AZ722=3,G722,0)</f>
        <v>0</v>
      </c>
      <c r="BD722" s="213">
        <f>IF(AZ722=4,G722,0)</f>
        <v>0</v>
      </c>
      <c r="BE722" s="213">
        <f>IF(AZ722=5,G722,0)</f>
        <v>0</v>
      </c>
      <c r="CA722" s="240">
        <v>1</v>
      </c>
      <c r="CB722" s="240">
        <v>7</v>
      </c>
    </row>
    <row r="723" spans="1:15" ht="22.5">
      <c r="A723" s="249"/>
      <c r="B723" s="252"/>
      <c r="C723" s="398" t="s">
        <v>643</v>
      </c>
      <c r="D723" s="399"/>
      <c r="E723" s="253">
        <v>0</v>
      </c>
      <c r="F723" s="348"/>
      <c r="G723" s="255"/>
      <c r="H723" s="256"/>
      <c r="I723" s="250"/>
      <c r="J723" s="257"/>
      <c r="K723" s="250"/>
      <c r="M723" s="251" t="s">
        <v>643</v>
      </c>
      <c r="O723" s="240"/>
    </row>
    <row r="724" spans="1:15" ht="22.5">
      <c r="A724" s="249"/>
      <c r="B724" s="252"/>
      <c r="C724" s="398" t="s">
        <v>644</v>
      </c>
      <c r="D724" s="399"/>
      <c r="E724" s="253">
        <v>0</v>
      </c>
      <c r="F724" s="348"/>
      <c r="G724" s="255"/>
      <c r="H724" s="256"/>
      <c r="I724" s="250"/>
      <c r="J724" s="257"/>
      <c r="K724" s="250"/>
      <c r="M724" s="251" t="s">
        <v>644</v>
      </c>
      <c r="O724" s="240"/>
    </row>
    <row r="725" spans="1:15" ht="12.75">
      <c r="A725" s="249"/>
      <c r="B725" s="252"/>
      <c r="C725" s="398" t="s">
        <v>633</v>
      </c>
      <c r="D725" s="399"/>
      <c r="E725" s="253">
        <v>0</v>
      </c>
      <c r="F725" s="348"/>
      <c r="G725" s="255"/>
      <c r="H725" s="256"/>
      <c r="I725" s="250"/>
      <c r="J725" s="257"/>
      <c r="K725" s="250"/>
      <c r="M725" s="251" t="s">
        <v>633</v>
      </c>
      <c r="O725" s="240"/>
    </row>
    <row r="726" spans="1:15" ht="12.75">
      <c r="A726" s="249"/>
      <c r="B726" s="252"/>
      <c r="C726" s="398" t="s">
        <v>645</v>
      </c>
      <c r="D726" s="399"/>
      <c r="E726" s="253">
        <v>47.14</v>
      </c>
      <c r="F726" s="348"/>
      <c r="G726" s="255"/>
      <c r="H726" s="256"/>
      <c r="I726" s="250"/>
      <c r="J726" s="257"/>
      <c r="K726" s="250"/>
      <c r="M726" s="251" t="s">
        <v>645</v>
      </c>
      <c r="O726" s="240"/>
    </row>
    <row r="727" spans="1:80" ht="22.5">
      <c r="A727" s="241">
        <v>127</v>
      </c>
      <c r="B727" s="242" t="s">
        <v>646</v>
      </c>
      <c r="C727" s="243" t="s">
        <v>647</v>
      </c>
      <c r="D727" s="244" t="s">
        <v>228</v>
      </c>
      <c r="E727" s="245">
        <v>36.15</v>
      </c>
      <c r="F727" s="341"/>
      <c r="G727" s="246">
        <f>E727*F727</f>
        <v>0</v>
      </c>
      <c r="H727" s="247">
        <v>0.014</v>
      </c>
      <c r="I727" s="248">
        <f>E727*H727</f>
        <v>0.5061</v>
      </c>
      <c r="J727" s="247">
        <v>0</v>
      </c>
      <c r="K727" s="248">
        <f>E727*J727</f>
        <v>0</v>
      </c>
      <c r="O727" s="240">
        <v>2</v>
      </c>
      <c r="AA727" s="213">
        <v>1</v>
      </c>
      <c r="AB727" s="213">
        <v>7</v>
      </c>
      <c r="AC727" s="213">
        <v>7</v>
      </c>
      <c r="AZ727" s="213">
        <v>2</v>
      </c>
      <c r="BA727" s="213">
        <f>IF(AZ727=1,G727,0)</f>
        <v>0</v>
      </c>
      <c r="BB727" s="213">
        <f>IF(AZ727=2,G727,0)</f>
        <v>0</v>
      </c>
      <c r="BC727" s="213">
        <f>IF(AZ727=3,G727,0)</f>
        <v>0</v>
      </c>
      <c r="BD727" s="213">
        <f>IF(AZ727=4,G727,0)</f>
        <v>0</v>
      </c>
      <c r="BE727" s="213">
        <f>IF(AZ727=5,G727,0)</f>
        <v>0</v>
      </c>
      <c r="CA727" s="240">
        <v>1</v>
      </c>
      <c r="CB727" s="240">
        <v>7</v>
      </c>
    </row>
    <row r="728" spans="1:15" ht="22.5">
      <c r="A728" s="249"/>
      <c r="B728" s="252"/>
      <c r="C728" s="398" t="s">
        <v>648</v>
      </c>
      <c r="D728" s="399"/>
      <c r="E728" s="253">
        <v>0</v>
      </c>
      <c r="F728" s="348"/>
      <c r="G728" s="255"/>
      <c r="H728" s="256"/>
      <c r="I728" s="250"/>
      <c r="J728" s="257"/>
      <c r="K728" s="250"/>
      <c r="M728" s="251" t="s">
        <v>648</v>
      </c>
      <c r="O728" s="240"/>
    </row>
    <row r="729" spans="1:15" ht="12.75">
      <c r="A729" s="249"/>
      <c r="B729" s="252"/>
      <c r="C729" s="398" t="s">
        <v>649</v>
      </c>
      <c r="D729" s="399"/>
      <c r="E729" s="253">
        <v>0</v>
      </c>
      <c r="F729" s="348"/>
      <c r="G729" s="255"/>
      <c r="H729" s="256"/>
      <c r="I729" s="250"/>
      <c r="J729" s="257"/>
      <c r="K729" s="250"/>
      <c r="M729" s="251" t="s">
        <v>649</v>
      </c>
      <c r="O729" s="240"/>
    </row>
    <row r="730" spans="1:15" ht="12.75">
      <c r="A730" s="249"/>
      <c r="B730" s="252"/>
      <c r="C730" s="398" t="s">
        <v>633</v>
      </c>
      <c r="D730" s="399"/>
      <c r="E730" s="253">
        <v>0</v>
      </c>
      <c r="F730" s="348"/>
      <c r="G730" s="255"/>
      <c r="H730" s="256"/>
      <c r="I730" s="250"/>
      <c r="J730" s="257"/>
      <c r="K730" s="250"/>
      <c r="M730" s="251" t="s">
        <v>633</v>
      </c>
      <c r="O730" s="240"/>
    </row>
    <row r="731" spans="1:15" ht="12.75">
      <c r="A731" s="249"/>
      <c r="B731" s="252"/>
      <c r="C731" s="398" t="s">
        <v>650</v>
      </c>
      <c r="D731" s="399"/>
      <c r="E731" s="253">
        <v>36.15</v>
      </c>
      <c r="F731" s="348"/>
      <c r="G731" s="255"/>
      <c r="H731" s="256"/>
      <c r="I731" s="250"/>
      <c r="J731" s="257"/>
      <c r="K731" s="250"/>
      <c r="M731" s="251" t="s">
        <v>650</v>
      </c>
      <c r="O731" s="240"/>
    </row>
    <row r="732" spans="1:80" ht="22.5">
      <c r="A732" s="241">
        <v>128</v>
      </c>
      <c r="B732" s="242" t="s">
        <v>651</v>
      </c>
      <c r="C732" s="243" t="s">
        <v>652</v>
      </c>
      <c r="D732" s="244" t="s">
        <v>228</v>
      </c>
      <c r="E732" s="245">
        <v>25.67</v>
      </c>
      <c r="F732" s="341"/>
      <c r="G732" s="246">
        <f>E732*F732</f>
        <v>0</v>
      </c>
      <c r="H732" s="247">
        <v>0.014</v>
      </c>
      <c r="I732" s="248">
        <f>E732*H732</f>
        <v>0.35938000000000003</v>
      </c>
      <c r="J732" s="247">
        <v>0</v>
      </c>
      <c r="K732" s="248">
        <f>E732*J732</f>
        <v>0</v>
      </c>
      <c r="O732" s="240">
        <v>2</v>
      </c>
      <c r="AA732" s="213">
        <v>1</v>
      </c>
      <c r="AB732" s="213">
        <v>7</v>
      </c>
      <c r="AC732" s="213">
        <v>7</v>
      </c>
      <c r="AZ732" s="213">
        <v>2</v>
      </c>
      <c r="BA732" s="213">
        <f>IF(AZ732=1,G732,0)</f>
        <v>0</v>
      </c>
      <c r="BB732" s="213">
        <f>IF(AZ732=2,G732,0)</f>
        <v>0</v>
      </c>
      <c r="BC732" s="213">
        <f>IF(AZ732=3,G732,0)</f>
        <v>0</v>
      </c>
      <c r="BD732" s="213">
        <f>IF(AZ732=4,G732,0)</f>
        <v>0</v>
      </c>
      <c r="BE732" s="213">
        <f>IF(AZ732=5,G732,0)</f>
        <v>0</v>
      </c>
      <c r="CA732" s="240">
        <v>1</v>
      </c>
      <c r="CB732" s="240">
        <v>7</v>
      </c>
    </row>
    <row r="733" spans="1:15" ht="12.75">
      <c r="A733" s="249"/>
      <c r="B733" s="252"/>
      <c r="C733" s="398" t="s">
        <v>653</v>
      </c>
      <c r="D733" s="399"/>
      <c r="E733" s="253">
        <v>0</v>
      </c>
      <c r="F733" s="348"/>
      <c r="G733" s="255"/>
      <c r="H733" s="256"/>
      <c r="I733" s="250"/>
      <c r="J733" s="257"/>
      <c r="K733" s="250"/>
      <c r="M733" s="251" t="s">
        <v>653</v>
      </c>
      <c r="O733" s="240"/>
    </row>
    <row r="734" spans="1:15" ht="12.75">
      <c r="A734" s="249"/>
      <c r="B734" s="252"/>
      <c r="C734" s="398" t="s">
        <v>633</v>
      </c>
      <c r="D734" s="399"/>
      <c r="E734" s="253">
        <v>0</v>
      </c>
      <c r="F734" s="348"/>
      <c r="G734" s="255"/>
      <c r="H734" s="256"/>
      <c r="I734" s="250"/>
      <c r="J734" s="257"/>
      <c r="K734" s="250"/>
      <c r="M734" s="251" t="s">
        <v>633</v>
      </c>
      <c r="O734" s="240"/>
    </row>
    <row r="735" spans="1:15" ht="12.75">
      <c r="A735" s="249"/>
      <c r="B735" s="252"/>
      <c r="C735" s="398" t="s">
        <v>654</v>
      </c>
      <c r="D735" s="399"/>
      <c r="E735" s="253">
        <v>25.67</v>
      </c>
      <c r="F735" s="348"/>
      <c r="G735" s="255"/>
      <c r="H735" s="256"/>
      <c r="I735" s="250"/>
      <c r="J735" s="257"/>
      <c r="K735" s="250"/>
      <c r="M735" s="251" t="s">
        <v>654</v>
      </c>
      <c r="O735" s="240"/>
    </row>
    <row r="736" spans="1:80" ht="12.75">
      <c r="A736" s="241">
        <v>129</v>
      </c>
      <c r="B736" s="242" t="s">
        <v>655</v>
      </c>
      <c r="C736" s="243" t="s">
        <v>656</v>
      </c>
      <c r="D736" s="244" t="s">
        <v>228</v>
      </c>
      <c r="E736" s="245">
        <v>36.15</v>
      </c>
      <c r="F736" s="341"/>
      <c r="G736" s="246">
        <f>E736*F736</f>
        <v>0</v>
      </c>
      <c r="H736" s="247">
        <v>0.014</v>
      </c>
      <c r="I736" s="248">
        <f>E736*H736</f>
        <v>0.5061</v>
      </c>
      <c r="J736" s="247">
        <v>0</v>
      </c>
      <c r="K736" s="248">
        <f>E736*J736</f>
        <v>0</v>
      </c>
      <c r="O736" s="240">
        <v>2</v>
      </c>
      <c r="AA736" s="213">
        <v>1</v>
      </c>
      <c r="AB736" s="213">
        <v>7</v>
      </c>
      <c r="AC736" s="213">
        <v>7</v>
      </c>
      <c r="AZ736" s="213">
        <v>2</v>
      </c>
      <c r="BA736" s="213">
        <f>IF(AZ736=1,G736,0)</f>
        <v>0</v>
      </c>
      <c r="BB736" s="213">
        <f>IF(AZ736=2,G736,0)</f>
        <v>0</v>
      </c>
      <c r="BC736" s="213">
        <f>IF(AZ736=3,G736,0)</f>
        <v>0</v>
      </c>
      <c r="BD736" s="213">
        <f>IF(AZ736=4,G736,0)</f>
        <v>0</v>
      </c>
      <c r="BE736" s="213">
        <f>IF(AZ736=5,G736,0)</f>
        <v>0</v>
      </c>
      <c r="CA736" s="240">
        <v>1</v>
      </c>
      <c r="CB736" s="240">
        <v>7</v>
      </c>
    </row>
    <row r="737" spans="1:15" ht="12.75">
      <c r="A737" s="249"/>
      <c r="B737" s="252"/>
      <c r="C737" s="398" t="s">
        <v>657</v>
      </c>
      <c r="D737" s="399"/>
      <c r="E737" s="253">
        <v>0</v>
      </c>
      <c r="F737" s="348"/>
      <c r="G737" s="255"/>
      <c r="H737" s="256"/>
      <c r="I737" s="250"/>
      <c r="J737" s="257"/>
      <c r="K737" s="250"/>
      <c r="M737" s="251" t="s">
        <v>657</v>
      </c>
      <c r="O737" s="240"/>
    </row>
    <row r="738" spans="1:15" ht="12.75">
      <c r="A738" s="249"/>
      <c r="B738" s="252"/>
      <c r="C738" s="398" t="s">
        <v>633</v>
      </c>
      <c r="D738" s="399"/>
      <c r="E738" s="253">
        <v>0</v>
      </c>
      <c r="F738" s="348"/>
      <c r="G738" s="255"/>
      <c r="H738" s="256"/>
      <c r="I738" s="250"/>
      <c r="J738" s="257"/>
      <c r="K738" s="250"/>
      <c r="M738" s="251" t="s">
        <v>633</v>
      </c>
      <c r="O738" s="240"/>
    </row>
    <row r="739" spans="1:15" ht="12.75">
      <c r="A739" s="249"/>
      <c r="B739" s="252"/>
      <c r="C739" s="398" t="s">
        <v>640</v>
      </c>
      <c r="D739" s="399"/>
      <c r="E739" s="253">
        <v>36.15</v>
      </c>
      <c r="F739" s="348"/>
      <c r="G739" s="255"/>
      <c r="H739" s="256"/>
      <c r="I739" s="250"/>
      <c r="J739" s="257"/>
      <c r="K739" s="250"/>
      <c r="M739" s="251" t="s">
        <v>640</v>
      </c>
      <c r="O739" s="240"/>
    </row>
    <row r="740" spans="1:80" ht="12.75">
      <c r="A740" s="241">
        <v>130</v>
      </c>
      <c r="B740" s="242" t="s">
        <v>658</v>
      </c>
      <c r="C740" s="243" t="s">
        <v>659</v>
      </c>
      <c r="D740" s="244" t="s">
        <v>112</v>
      </c>
      <c r="E740" s="245">
        <v>253</v>
      </c>
      <c r="F740" s="341"/>
      <c r="G740" s="246">
        <f>E740*F740</f>
        <v>0</v>
      </c>
      <c r="H740" s="247">
        <v>0</v>
      </c>
      <c r="I740" s="248">
        <f>E740*H740</f>
        <v>0</v>
      </c>
      <c r="J740" s="247">
        <v>0</v>
      </c>
      <c r="K740" s="248">
        <f>E740*J740</f>
        <v>0</v>
      </c>
      <c r="O740" s="240">
        <v>2</v>
      </c>
      <c r="AA740" s="213">
        <v>1</v>
      </c>
      <c r="AB740" s="213">
        <v>7</v>
      </c>
      <c r="AC740" s="213">
        <v>7</v>
      </c>
      <c r="AZ740" s="213">
        <v>2</v>
      </c>
      <c r="BA740" s="213">
        <f>IF(AZ740=1,G740,0)</f>
        <v>0</v>
      </c>
      <c r="BB740" s="213">
        <f>IF(AZ740=2,G740,0)</f>
        <v>0</v>
      </c>
      <c r="BC740" s="213">
        <f>IF(AZ740=3,G740,0)</f>
        <v>0</v>
      </c>
      <c r="BD740" s="213">
        <f>IF(AZ740=4,G740,0)</f>
        <v>0</v>
      </c>
      <c r="BE740" s="213">
        <f>IF(AZ740=5,G740,0)</f>
        <v>0</v>
      </c>
      <c r="CA740" s="240">
        <v>1</v>
      </c>
      <c r="CB740" s="240">
        <v>7</v>
      </c>
    </row>
    <row r="741" spans="1:15" ht="12.75">
      <c r="A741" s="249"/>
      <c r="B741" s="252"/>
      <c r="C741" s="398" t="s">
        <v>281</v>
      </c>
      <c r="D741" s="399"/>
      <c r="E741" s="253">
        <v>0</v>
      </c>
      <c r="F741" s="348"/>
      <c r="G741" s="255"/>
      <c r="H741" s="256"/>
      <c r="I741" s="250"/>
      <c r="J741" s="257"/>
      <c r="K741" s="250"/>
      <c r="M741" s="251" t="s">
        <v>281</v>
      </c>
      <c r="O741" s="240"/>
    </row>
    <row r="742" spans="1:15" ht="12.75">
      <c r="A742" s="249"/>
      <c r="B742" s="252"/>
      <c r="C742" s="398" t="s">
        <v>578</v>
      </c>
      <c r="D742" s="399"/>
      <c r="E742" s="253">
        <v>227</v>
      </c>
      <c r="F742" s="348"/>
      <c r="G742" s="255"/>
      <c r="H742" s="256"/>
      <c r="I742" s="250"/>
      <c r="J742" s="257"/>
      <c r="K742" s="250"/>
      <c r="M742" s="251" t="s">
        <v>578</v>
      </c>
      <c r="O742" s="240"/>
    </row>
    <row r="743" spans="1:15" ht="12.75">
      <c r="A743" s="249"/>
      <c r="B743" s="252"/>
      <c r="C743" s="398" t="s">
        <v>580</v>
      </c>
      <c r="D743" s="399"/>
      <c r="E743" s="253">
        <v>26</v>
      </c>
      <c r="F743" s="348"/>
      <c r="G743" s="255"/>
      <c r="H743" s="256"/>
      <c r="I743" s="250"/>
      <c r="J743" s="257"/>
      <c r="K743" s="250"/>
      <c r="M743" s="251" t="s">
        <v>580</v>
      </c>
      <c r="O743" s="240"/>
    </row>
    <row r="744" spans="1:80" ht="12.75">
      <c r="A744" s="241">
        <v>131</v>
      </c>
      <c r="B744" s="242" t="s">
        <v>660</v>
      </c>
      <c r="C744" s="243" t="s">
        <v>661</v>
      </c>
      <c r="D744" s="244" t="s">
        <v>112</v>
      </c>
      <c r="E744" s="245">
        <v>253</v>
      </c>
      <c r="F744" s="341"/>
      <c r="G744" s="246">
        <f>E744*F744</f>
        <v>0</v>
      </c>
      <c r="H744" s="247">
        <v>0</v>
      </c>
      <c r="I744" s="248">
        <f>E744*H744</f>
        <v>0</v>
      </c>
      <c r="J744" s="247">
        <v>-0.015</v>
      </c>
      <c r="K744" s="248">
        <f>E744*J744</f>
        <v>-3.795</v>
      </c>
      <c r="O744" s="240">
        <v>2</v>
      </c>
      <c r="AA744" s="213">
        <v>1</v>
      </c>
      <c r="AB744" s="213">
        <v>7</v>
      </c>
      <c r="AC744" s="213">
        <v>7</v>
      </c>
      <c r="AZ744" s="213">
        <v>2</v>
      </c>
      <c r="BA744" s="213">
        <f>IF(AZ744=1,G744,0)</f>
        <v>0</v>
      </c>
      <c r="BB744" s="213">
        <f>IF(AZ744=2,G744,0)</f>
        <v>0</v>
      </c>
      <c r="BC744" s="213">
        <f>IF(AZ744=3,G744,0)</f>
        <v>0</v>
      </c>
      <c r="BD744" s="213">
        <f>IF(AZ744=4,G744,0)</f>
        <v>0</v>
      </c>
      <c r="BE744" s="213">
        <f>IF(AZ744=5,G744,0)</f>
        <v>0</v>
      </c>
      <c r="CA744" s="240">
        <v>1</v>
      </c>
      <c r="CB744" s="240">
        <v>7</v>
      </c>
    </row>
    <row r="745" spans="1:15" ht="12.75">
      <c r="A745" s="249"/>
      <c r="B745" s="252"/>
      <c r="C745" s="398" t="s">
        <v>281</v>
      </c>
      <c r="D745" s="399"/>
      <c r="E745" s="253">
        <v>0</v>
      </c>
      <c r="F745" s="348"/>
      <c r="G745" s="255"/>
      <c r="H745" s="256"/>
      <c r="I745" s="250"/>
      <c r="J745" s="257"/>
      <c r="K745" s="250"/>
      <c r="M745" s="251" t="s">
        <v>281</v>
      </c>
      <c r="O745" s="240"/>
    </row>
    <row r="746" spans="1:15" ht="12.75">
      <c r="A746" s="249"/>
      <c r="B746" s="252"/>
      <c r="C746" s="398" t="s">
        <v>578</v>
      </c>
      <c r="D746" s="399"/>
      <c r="E746" s="253">
        <v>227</v>
      </c>
      <c r="F746" s="348"/>
      <c r="G746" s="255"/>
      <c r="H746" s="256"/>
      <c r="I746" s="250"/>
      <c r="J746" s="257"/>
      <c r="K746" s="250"/>
      <c r="M746" s="251" t="s">
        <v>578</v>
      </c>
      <c r="O746" s="240"/>
    </row>
    <row r="747" spans="1:15" ht="12.75">
      <c r="A747" s="249"/>
      <c r="B747" s="252"/>
      <c r="C747" s="398" t="s">
        <v>580</v>
      </c>
      <c r="D747" s="399"/>
      <c r="E747" s="253">
        <v>26</v>
      </c>
      <c r="F747" s="348"/>
      <c r="G747" s="255"/>
      <c r="H747" s="256"/>
      <c r="I747" s="250"/>
      <c r="J747" s="257"/>
      <c r="K747" s="250"/>
      <c r="M747" s="251" t="s">
        <v>580</v>
      </c>
      <c r="O747" s="240"/>
    </row>
    <row r="748" spans="1:80" ht="12.75">
      <c r="A748" s="241">
        <v>132</v>
      </c>
      <c r="B748" s="242" t="s">
        <v>662</v>
      </c>
      <c r="C748" s="243" t="s">
        <v>663</v>
      </c>
      <c r="D748" s="244" t="s">
        <v>125</v>
      </c>
      <c r="E748" s="245">
        <v>6.831</v>
      </c>
      <c r="F748" s="341"/>
      <c r="G748" s="246">
        <f>E748*F748</f>
        <v>0</v>
      </c>
      <c r="H748" s="247">
        <v>0.02357</v>
      </c>
      <c r="I748" s="248">
        <f>E748*H748</f>
        <v>0.16100667000000002</v>
      </c>
      <c r="J748" s="247">
        <v>0</v>
      </c>
      <c r="K748" s="248">
        <f>E748*J748</f>
        <v>0</v>
      </c>
      <c r="O748" s="240">
        <v>2</v>
      </c>
      <c r="AA748" s="213">
        <v>1</v>
      </c>
      <c r="AB748" s="213">
        <v>7</v>
      </c>
      <c r="AC748" s="213">
        <v>7</v>
      </c>
      <c r="AZ748" s="213">
        <v>2</v>
      </c>
      <c r="BA748" s="213">
        <f>IF(AZ748=1,G748,0)</f>
        <v>0</v>
      </c>
      <c r="BB748" s="213">
        <f>IF(AZ748=2,G748,0)</f>
        <v>0</v>
      </c>
      <c r="BC748" s="213">
        <f>IF(AZ748=3,G748,0)</f>
        <v>0</v>
      </c>
      <c r="BD748" s="213">
        <f>IF(AZ748=4,G748,0)</f>
        <v>0</v>
      </c>
      <c r="BE748" s="213">
        <f>IF(AZ748=5,G748,0)</f>
        <v>0</v>
      </c>
      <c r="CA748" s="240">
        <v>1</v>
      </c>
      <c r="CB748" s="240">
        <v>7</v>
      </c>
    </row>
    <row r="749" spans="1:15" ht="12.75">
      <c r="A749" s="249"/>
      <c r="B749" s="252"/>
      <c r="C749" s="398" t="s">
        <v>281</v>
      </c>
      <c r="D749" s="399"/>
      <c r="E749" s="253">
        <v>0</v>
      </c>
      <c r="F749" s="348"/>
      <c r="G749" s="255"/>
      <c r="H749" s="256"/>
      <c r="I749" s="250"/>
      <c r="J749" s="257"/>
      <c r="K749" s="250"/>
      <c r="M749" s="251" t="s">
        <v>281</v>
      </c>
      <c r="O749" s="240"/>
    </row>
    <row r="750" spans="1:15" ht="12.75">
      <c r="A750" s="249"/>
      <c r="B750" s="252"/>
      <c r="C750" s="398" t="s">
        <v>664</v>
      </c>
      <c r="D750" s="399"/>
      <c r="E750" s="253">
        <v>5.675</v>
      </c>
      <c r="F750" s="348"/>
      <c r="G750" s="255"/>
      <c r="H750" s="256"/>
      <c r="I750" s="250"/>
      <c r="J750" s="257"/>
      <c r="K750" s="250"/>
      <c r="M750" s="251" t="s">
        <v>664</v>
      </c>
      <c r="O750" s="240"/>
    </row>
    <row r="751" spans="1:15" ht="12.75">
      <c r="A751" s="249"/>
      <c r="B751" s="252"/>
      <c r="C751" s="398" t="s">
        <v>665</v>
      </c>
      <c r="D751" s="399"/>
      <c r="E751" s="253">
        <v>0.65</v>
      </c>
      <c r="F751" s="348"/>
      <c r="G751" s="255"/>
      <c r="H751" s="256"/>
      <c r="I751" s="250"/>
      <c r="J751" s="257"/>
      <c r="K751" s="250"/>
      <c r="M751" s="251" t="s">
        <v>665</v>
      </c>
      <c r="O751" s="240"/>
    </row>
    <row r="752" spans="1:15" ht="12.75">
      <c r="A752" s="249"/>
      <c r="B752" s="252"/>
      <c r="C752" s="398" t="s">
        <v>666</v>
      </c>
      <c r="D752" s="399"/>
      <c r="E752" s="253">
        <v>0.506</v>
      </c>
      <c r="F752" s="348"/>
      <c r="G752" s="255"/>
      <c r="H752" s="256"/>
      <c r="I752" s="250"/>
      <c r="J752" s="257"/>
      <c r="K752" s="250"/>
      <c r="M752" s="251" t="s">
        <v>666</v>
      </c>
      <c r="O752" s="240"/>
    </row>
    <row r="753" spans="1:15" ht="12.75">
      <c r="A753" s="249"/>
      <c r="B753" s="252"/>
      <c r="C753" s="400" t="s">
        <v>131</v>
      </c>
      <c r="D753" s="399"/>
      <c r="E753" s="278">
        <v>6.831</v>
      </c>
      <c r="F753" s="348"/>
      <c r="G753" s="255"/>
      <c r="H753" s="256"/>
      <c r="I753" s="250"/>
      <c r="J753" s="257"/>
      <c r="K753" s="250"/>
      <c r="M753" s="251" t="s">
        <v>131</v>
      </c>
      <c r="O753" s="240"/>
    </row>
    <row r="754" spans="1:80" ht="22.5">
      <c r="A754" s="241">
        <v>133</v>
      </c>
      <c r="B754" s="242" t="s">
        <v>667</v>
      </c>
      <c r="C754" s="243" t="s">
        <v>668</v>
      </c>
      <c r="D754" s="244" t="s">
        <v>112</v>
      </c>
      <c r="E754" s="245">
        <v>3.6</v>
      </c>
      <c r="F754" s="341"/>
      <c r="G754" s="246">
        <f>E754*F754</f>
        <v>0</v>
      </c>
      <c r="H754" s="247">
        <v>0.01179</v>
      </c>
      <c r="I754" s="248">
        <f>E754*H754</f>
        <v>0.042444</v>
      </c>
      <c r="J754" s="247">
        <v>0</v>
      </c>
      <c r="K754" s="248">
        <f>E754*J754</f>
        <v>0</v>
      </c>
      <c r="O754" s="240">
        <v>2</v>
      </c>
      <c r="AA754" s="213">
        <v>1</v>
      </c>
      <c r="AB754" s="213">
        <v>7</v>
      </c>
      <c r="AC754" s="213">
        <v>7</v>
      </c>
      <c r="AZ754" s="213">
        <v>2</v>
      </c>
      <c r="BA754" s="213">
        <f>IF(AZ754=1,G754,0)</f>
        <v>0</v>
      </c>
      <c r="BB754" s="213">
        <f>IF(AZ754=2,G754,0)</f>
        <v>0</v>
      </c>
      <c r="BC754" s="213">
        <f>IF(AZ754=3,G754,0)</f>
        <v>0</v>
      </c>
      <c r="BD754" s="213">
        <f>IF(AZ754=4,G754,0)</f>
        <v>0</v>
      </c>
      <c r="BE754" s="213">
        <f>IF(AZ754=5,G754,0)</f>
        <v>0</v>
      </c>
      <c r="CA754" s="240">
        <v>1</v>
      </c>
      <c r="CB754" s="240">
        <v>7</v>
      </c>
    </row>
    <row r="755" spans="1:15" ht="12.75">
      <c r="A755" s="249"/>
      <c r="B755" s="252"/>
      <c r="C755" s="398" t="s">
        <v>669</v>
      </c>
      <c r="D755" s="399"/>
      <c r="E755" s="253">
        <v>3.6</v>
      </c>
      <c r="F755" s="348"/>
      <c r="G755" s="255"/>
      <c r="H755" s="256"/>
      <c r="I755" s="250"/>
      <c r="J755" s="257"/>
      <c r="K755" s="250"/>
      <c r="M755" s="251" t="s">
        <v>669</v>
      </c>
      <c r="O755" s="240"/>
    </row>
    <row r="756" spans="1:80" ht="12.75">
      <c r="A756" s="241">
        <v>134</v>
      </c>
      <c r="B756" s="242" t="s">
        <v>670</v>
      </c>
      <c r="C756" s="243" t="s">
        <v>671</v>
      </c>
      <c r="D756" s="244" t="s">
        <v>112</v>
      </c>
      <c r="E756" s="245">
        <v>273.24</v>
      </c>
      <c r="F756" s="341"/>
      <c r="G756" s="246">
        <f>E756*F756</f>
        <v>0</v>
      </c>
      <c r="H756" s="247">
        <v>0.015</v>
      </c>
      <c r="I756" s="248">
        <f>E756*H756</f>
        <v>4.0986</v>
      </c>
      <c r="J756" s="247"/>
      <c r="K756" s="248">
        <f>E756*J756</f>
        <v>0</v>
      </c>
      <c r="O756" s="240">
        <v>2</v>
      </c>
      <c r="AA756" s="213">
        <v>3</v>
      </c>
      <c r="AB756" s="213">
        <v>7</v>
      </c>
      <c r="AC756" s="213">
        <v>60726123</v>
      </c>
      <c r="AZ756" s="213">
        <v>2</v>
      </c>
      <c r="BA756" s="213">
        <f>IF(AZ756=1,G756,0)</f>
        <v>0</v>
      </c>
      <c r="BB756" s="213">
        <f>IF(AZ756=2,G756,0)</f>
        <v>0</v>
      </c>
      <c r="BC756" s="213">
        <f>IF(AZ756=3,G756,0)</f>
        <v>0</v>
      </c>
      <c r="BD756" s="213">
        <f>IF(AZ756=4,G756,0)</f>
        <v>0</v>
      </c>
      <c r="BE756" s="213">
        <f>IF(AZ756=5,G756,0)</f>
        <v>0</v>
      </c>
      <c r="CA756" s="240">
        <v>3</v>
      </c>
      <c r="CB756" s="240">
        <v>7</v>
      </c>
    </row>
    <row r="757" spans="1:15" ht="12.75">
      <c r="A757" s="249"/>
      <c r="B757" s="252"/>
      <c r="C757" s="398" t="s">
        <v>281</v>
      </c>
      <c r="D757" s="399"/>
      <c r="E757" s="253">
        <v>0</v>
      </c>
      <c r="F757" s="348"/>
      <c r="G757" s="255"/>
      <c r="H757" s="256"/>
      <c r="I757" s="250"/>
      <c r="J757" s="257"/>
      <c r="K757" s="250"/>
      <c r="M757" s="251" t="s">
        <v>281</v>
      </c>
      <c r="O757" s="240"/>
    </row>
    <row r="758" spans="1:15" ht="12.75">
      <c r="A758" s="249"/>
      <c r="B758" s="252"/>
      <c r="C758" s="398" t="s">
        <v>578</v>
      </c>
      <c r="D758" s="399"/>
      <c r="E758" s="253">
        <v>227</v>
      </c>
      <c r="F758" s="348"/>
      <c r="G758" s="255"/>
      <c r="H758" s="256"/>
      <c r="I758" s="250"/>
      <c r="J758" s="257"/>
      <c r="K758" s="250"/>
      <c r="M758" s="251" t="s">
        <v>578</v>
      </c>
      <c r="O758" s="240"/>
    </row>
    <row r="759" spans="1:15" ht="12.75">
      <c r="A759" s="249"/>
      <c r="B759" s="252"/>
      <c r="C759" s="398" t="s">
        <v>580</v>
      </c>
      <c r="D759" s="399"/>
      <c r="E759" s="253">
        <v>26</v>
      </c>
      <c r="F759" s="348"/>
      <c r="G759" s="255"/>
      <c r="H759" s="256"/>
      <c r="I759" s="250"/>
      <c r="J759" s="257"/>
      <c r="K759" s="250"/>
      <c r="M759" s="251" t="s">
        <v>580</v>
      </c>
      <c r="O759" s="240"/>
    </row>
    <row r="760" spans="1:15" ht="12.75">
      <c r="A760" s="249"/>
      <c r="B760" s="252"/>
      <c r="C760" s="400" t="s">
        <v>131</v>
      </c>
      <c r="D760" s="399"/>
      <c r="E760" s="278">
        <v>253</v>
      </c>
      <c r="F760" s="348"/>
      <c r="G760" s="255"/>
      <c r="H760" s="256"/>
      <c r="I760" s="250"/>
      <c r="J760" s="257"/>
      <c r="K760" s="250"/>
      <c r="M760" s="251" t="s">
        <v>131</v>
      </c>
      <c r="O760" s="240"/>
    </row>
    <row r="761" spans="1:15" ht="12.75">
      <c r="A761" s="249"/>
      <c r="B761" s="252"/>
      <c r="C761" s="398" t="s">
        <v>672</v>
      </c>
      <c r="D761" s="399"/>
      <c r="E761" s="253">
        <v>20.24</v>
      </c>
      <c r="F761" s="348"/>
      <c r="G761" s="255"/>
      <c r="H761" s="256"/>
      <c r="I761" s="250"/>
      <c r="J761" s="257"/>
      <c r="K761" s="250"/>
      <c r="M761" s="251" t="s">
        <v>672</v>
      </c>
      <c r="O761" s="240"/>
    </row>
    <row r="762" spans="1:80" ht="12.75">
      <c r="A762" s="241">
        <v>135</v>
      </c>
      <c r="B762" s="242" t="s">
        <v>673</v>
      </c>
      <c r="C762" s="243" t="s">
        <v>674</v>
      </c>
      <c r="D762" s="244" t="s">
        <v>170</v>
      </c>
      <c r="E762" s="245">
        <v>7.50711067</v>
      </c>
      <c r="F762" s="341"/>
      <c r="G762" s="246">
        <f>E762*F762</f>
        <v>0</v>
      </c>
      <c r="H762" s="247">
        <v>0</v>
      </c>
      <c r="I762" s="248">
        <f>E762*H762</f>
        <v>0</v>
      </c>
      <c r="J762" s="247"/>
      <c r="K762" s="248">
        <f>E762*J762</f>
        <v>0</v>
      </c>
      <c r="O762" s="240">
        <v>2</v>
      </c>
      <c r="AA762" s="213">
        <v>7</v>
      </c>
      <c r="AB762" s="213">
        <v>1001</v>
      </c>
      <c r="AC762" s="213">
        <v>5</v>
      </c>
      <c r="AZ762" s="213">
        <v>2</v>
      </c>
      <c r="BA762" s="213">
        <f>IF(AZ762=1,G762,0)</f>
        <v>0</v>
      </c>
      <c r="BB762" s="213">
        <f>IF(AZ762=2,G762,0)</f>
        <v>0</v>
      </c>
      <c r="BC762" s="213">
        <f>IF(AZ762=3,G762,0)</f>
        <v>0</v>
      </c>
      <c r="BD762" s="213">
        <f>IF(AZ762=4,G762,0)</f>
        <v>0</v>
      </c>
      <c r="BE762" s="213">
        <f>IF(AZ762=5,G762,0)</f>
        <v>0</v>
      </c>
      <c r="CA762" s="240">
        <v>7</v>
      </c>
      <c r="CB762" s="240">
        <v>1001</v>
      </c>
    </row>
    <row r="763" spans="1:57" ht="12.75">
      <c r="A763" s="258"/>
      <c r="B763" s="259" t="s">
        <v>102</v>
      </c>
      <c r="C763" s="260" t="s">
        <v>627</v>
      </c>
      <c r="D763" s="261"/>
      <c r="E763" s="262"/>
      <c r="F763" s="349"/>
      <c r="G763" s="264">
        <f>SUM(G709:G762)</f>
        <v>0</v>
      </c>
      <c r="H763" s="265"/>
      <c r="I763" s="266">
        <f>SUM(I709:I762)</f>
        <v>7.507110669999999</v>
      </c>
      <c r="J763" s="265"/>
      <c r="K763" s="266">
        <f>SUM(K709:K762)</f>
        <v>-3.795</v>
      </c>
      <c r="O763" s="240">
        <v>4</v>
      </c>
      <c r="BA763" s="267">
        <f>SUM(BA709:BA762)</f>
        <v>0</v>
      </c>
      <c r="BB763" s="267">
        <f>SUM(BB709:BB762)</f>
        <v>0</v>
      </c>
      <c r="BC763" s="267">
        <f>SUM(BC709:BC762)</f>
        <v>0</v>
      </c>
      <c r="BD763" s="267">
        <f>SUM(BD709:BD762)</f>
        <v>0</v>
      </c>
      <c r="BE763" s="267">
        <f>SUM(BE709:BE762)</f>
        <v>0</v>
      </c>
    </row>
    <row r="764" spans="1:15" ht="12.75">
      <c r="A764" s="230" t="s">
        <v>98</v>
      </c>
      <c r="B764" s="231" t="s">
        <v>675</v>
      </c>
      <c r="C764" s="232" t="s">
        <v>676</v>
      </c>
      <c r="D764" s="233"/>
      <c r="E764" s="234"/>
      <c r="F764" s="350"/>
      <c r="G764" s="235"/>
      <c r="H764" s="236"/>
      <c r="I764" s="237"/>
      <c r="J764" s="238"/>
      <c r="K764" s="239"/>
      <c r="O764" s="240">
        <v>1</v>
      </c>
    </row>
    <row r="765" spans="1:80" ht="22.5">
      <c r="A765" s="241">
        <v>136</v>
      </c>
      <c r="B765" s="242" t="s">
        <v>678</v>
      </c>
      <c r="C765" s="243" t="s">
        <v>679</v>
      </c>
      <c r="D765" s="244" t="s">
        <v>163</v>
      </c>
      <c r="E765" s="245">
        <v>8</v>
      </c>
      <c r="F765" s="341"/>
      <c r="G765" s="246">
        <f>E765*F765</f>
        <v>0</v>
      </c>
      <c r="H765" s="247">
        <v>0.07643</v>
      </c>
      <c r="I765" s="248">
        <f>E765*H765</f>
        <v>0.61144</v>
      </c>
      <c r="J765" s="247">
        <v>0</v>
      </c>
      <c r="K765" s="248">
        <f>E765*J765</f>
        <v>0</v>
      </c>
      <c r="O765" s="240">
        <v>2</v>
      </c>
      <c r="AA765" s="213">
        <v>1</v>
      </c>
      <c r="AB765" s="213">
        <v>7</v>
      </c>
      <c r="AC765" s="213">
        <v>7</v>
      </c>
      <c r="AZ765" s="213">
        <v>2</v>
      </c>
      <c r="BA765" s="213">
        <f>IF(AZ765=1,G765,0)</f>
        <v>0</v>
      </c>
      <c r="BB765" s="213">
        <f>IF(AZ765=2,G765,0)</f>
        <v>0</v>
      </c>
      <c r="BC765" s="213">
        <f>IF(AZ765=3,G765,0)</f>
        <v>0</v>
      </c>
      <c r="BD765" s="213">
        <f>IF(AZ765=4,G765,0)</f>
        <v>0</v>
      </c>
      <c r="BE765" s="213">
        <f>IF(AZ765=5,G765,0)</f>
        <v>0</v>
      </c>
      <c r="CA765" s="240">
        <v>1</v>
      </c>
      <c r="CB765" s="240">
        <v>7</v>
      </c>
    </row>
    <row r="766" spans="1:15" ht="12.75">
      <c r="A766" s="249"/>
      <c r="B766" s="252"/>
      <c r="C766" s="398" t="s">
        <v>551</v>
      </c>
      <c r="D766" s="399"/>
      <c r="E766" s="253">
        <v>0</v>
      </c>
      <c r="F766" s="348"/>
      <c r="G766" s="255"/>
      <c r="H766" s="256"/>
      <c r="I766" s="250"/>
      <c r="J766" s="257"/>
      <c r="K766" s="250"/>
      <c r="M766" s="251" t="s">
        <v>551</v>
      </c>
      <c r="O766" s="240"/>
    </row>
    <row r="767" spans="1:15" ht="12.75">
      <c r="A767" s="249"/>
      <c r="B767" s="252"/>
      <c r="C767" s="398" t="s">
        <v>680</v>
      </c>
      <c r="D767" s="399"/>
      <c r="E767" s="253">
        <v>2</v>
      </c>
      <c r="F767" s="348"/>
      <c r="G767" s="255"/>
      <c r="H767" s="256"/>
      <c r="I767" s="250"/>
      <c r="J767" s="257"/>
      <c r="K767" s="250"/>
      <c r="M767" s="251" t="s">
        <v>680</v>
      </c>
      <c r="O767" s="240"/>
    </row>
    <row r="768" spans="1:15" ht="12.75">
      <c r="A768" s="249"/>
      <c r="B768" s="252"/>
      <c r="C768" s="398" t="s">
        <v>681</v>
      </c>
      <c r="D768" s="399"/>
      <c r="E768" s="253">
        <v>6</v>
      </c>
      <c r="F768" s="348"/>
      <c r="G768" s="255"/>
      <c r="H768" s="256"/>
      <c r="I768" s="250"/>
      <c r="J768" s="257"/>
      <c r="K768" s="250"/>
      <c r="M768" s="251" t="s">
        <v>681</v>
      </c>
      <c r="O768" s="240"/>
    </row>
    <row r="769" spans="1:80" ht="12.75">
      <c r="A769" s="241">
        <v>137</v>
      </c>
      <c r="B769" s="242" t="s">
        <v>682</v>
      </c>
      <c r="C769" s="243" t="s">
        <v>683</v>
      </c>
      <c r="D769" s="244" t="s">
        <v>112</v>
      </c>
      <c r="E769" s="245">
        <v>227</v>
      </c>
      <c r="F769" s="341"/>
      <c r="G769" s="246">
        <f>E769*F769</f>
        <v>0</v>
      </c>
      <c r="H769" s="247">
        <v>0</v>
      </c>
      <c r="I769" s="248">
        <f>E769*H769</f>
        <v>0</v>
      </c>
      <c r="J769" s="247">
        <v>-0.00751</v>
      </c>
      <c r="K769" s="248">
        <f>E769*J769</f>
        <v>-1.7047700000000001</v>
      </c>
      <c r="O769" s="240">
        <v>2</v>
      </c>
      <c r="AA769" s="213">
        <v>1</v>
      </c>
      <c r="AB769" s="213">
        <v>7</v>
      </c>
      <c r="AC769" s="213">
        <v>7</v>
      </c>
      <c r="AZ769" s="213">
        <v>2</v>
      </c>
      <c r="BA769" s="213">
        <f>IF(AZ769=1,G769,0)</f>
        <v>0</v>
      </c>
      <c r="BB769" s="213">
        <f>IF(AZ769=2,G769,0)</f>
        <v>0</v>
      </c>
      <c r="BC769" s="213">
        <f>IF(AZ769=3,G769,0)</f>
        <v>0</v>
      </c>
      <c r="BD769" s="213">
        <f>IF(AZ769=4,G769,0)</f>
        <v>0</v>
      </c>
      <c r="BE769" s="213">
        <f>IF(AZ769=5,G769,0)</f>
        <v>0</v>
      </c>
      <c r="CA769" s="240">
        <v>1</v>
      </c>
      <c r="CB769" s="240">
        <v>7</v>
      </c>
    </row>
    <row r="770" spans="1:15" ht="12.75">
      <c r="A770" s="249"/>
      <c r="B770" s="252"/>
      <c r="C770" s="398" t="s">
        <v>281</v>
      </c>
      <c r="D770" s="399"/>
      <c r="E770" s="253">
        <v>0</v>
      </c>
      <c r="F770" s="348"/>
      <c r="G770" s="255"/>
      <c r="H770" s="256"/>
      <c r="I770" s="250"/>
      <c r="J770" s="257"/>
      <c r="K770" s="250"/>
      <c r="M770" s="251" t="s">
        <v>281</v>
      </c>
      <c r="O770" s="240"/>
    </row>
    <row r="771" spans="1:15" ht="12.75">
      <c r="A771" s="249"/>
      <c r="B771" s="252"/>
      <c r="C771" s="398" t="s">
        <v>578</v>
      </c>
      <c r="D771" s="399"/>
      <c r="E771" s="253">
        <v>227</v>
      </c>
      <c r="F771" s="348"/>
      <c r="G771" s="255"/>
      <c r="H771" s="256"/>
      <c r="I771" s="250"/>
      <c r="J771" s="257"/>
      <c r="K771" s="250"/>
      <c r="M771" s="251" t="s">
        <v>578</v>
      </c>
      <c r="O771" s="240"/>
    </row>
    <row r="772" spans="1:80" ht="22.5">
      <c r="A772" s="241">
        <v>138</v>
      </c>
      <c r="B772" s="242" t="s">
        <v>684</v>
      </c>
      <c r="C772" s="243" t="s">
        <v>685</v>
      </c>
      <c r="D772" s="244" t="s">
        <v>228</v>
      </c>
      <c r="E772" s="245">
        <v>148.3</v>
      </c>
      <c r="F772" s="341"/>
      <c r="G772" s="246">
        <f>E772*F772</f>
        <v>0</v>
      </c>
      <c r="H772" s="247">
        <v>0</v>
      </c>
      <c r="I772" s="248">
        <f>E772*H772</f>
        <v>0</v>
      </c>
      <c r="J772" s="247">
        <v>-0.00426</v>
      </c>
      <c r="K772" s="248">
        <f>E772*J772</f>
        <v>-0.631758</v>
      </c>
      <c r="O772" s="240">
        <v>2</v>
      </c>
      <c r="AA772" s="213">
        <v>1</v>
      </c>
      <c r="AB772" s="213">
        <v>7</v>
      </c>
      <c r="AC772" s="213">
        <v>7</v>
      </c>
      <c r="AZ772" s="213">
        <v>2</v>
      </c>
      <c r="BA772" s="213">
        <f>IF(AZ772=1,G772,0)</f>
        <v>0</v>
      </c>
      <c r="BB772" s="213">
        <f>IF(AZ772=2,G772,0)</f>
        <v>0</v>
      </c>
      <c r="BC772" s="213">
        <f>IF(AZ772=3,G772,0)</f>
        <v>0</v>
      </c>
      <c r="BD772" s="213">
        <f>IF(AZ772=4,G772,0)</f>
        <v>0</v>
      </c>
      <c r="BE772" s="213">
        <f>IF(AZ772=5,G772,0)</f>
        <v>0</v>
      </c>
      <c r="CA772" s="240">
        <v>1</v>
      </c>
      <c r="CB772" s="240">
        <v>7</v>
      </c>
    </row>
    <row r="773" spans="1:15" ht="12.75">
      <c r="A773" s="249"/>
      <c r="B773" s="252"/>
      <c r="C773" s="398" t="s">
        <v>551</v>
      </c>
      <c r="D773" s="399"/>
      <c r="E773" s="253">
        <v>0</v>
      </c>
      <c r="F773" s="348"/>
      <c r="G773" s="255"/>
      <c r="H773" s="256"/>
      <c r="I773" s="250"/>
      <c r="J773" s="257"/>
      <c r="K773" s="250"/>
      <c r="M773" s="251" t="s">
        <v>551</v>
      </c>
      <c r="O773" s="240"/>
    </row>
    <row r="774" spans="1:15" ht="12.75">
      <c r="A774" s="249"/>
      <c r="B774" s="252"/>
      <c r="C774" s="398" t="s">
        <v>552</v>
      </c>
      <c r="D774" s="399"/>
      <c r="E774" s="253">
        <v>51.2</v>
      </c>
      <c r="F774" s="348"/>
      <c r="G774" s="255"/>
      <c r="H774" s="256"/>
      <c r="I774" s="250"/>
      <c r="J774" s="257"/>
      <c r="K774" s="250"/>
      <c r="M774" s="251" t="s">
        <v>552</v>
      </c>
      <c r="O774" s="240"/>
    </row>
    <row r="775" spans="1:15" ht="12.75">
      <c r="A775" s="249"/>
      <c r="B775" s="252"/>
      <c r="C775" s="398" t="s">
        <v>564</v>
      </c>
      <c r="D775" s="399"/>
      <c r="E775" s="253">
        <v>89.1</v>
      </c>
      <c r="F775" s="348"/>
      <c r="G775" s="255"/>
      <c r="H775" s="256"/>
      <c r="I775" s="250"/>
      <c r="J775" s="257"/>
      <c r="K775" s="250"/>
      <c r="M775" s="251" t="s">
        <v>564</v>
      </c>
      <c r="O775" s="240"/>
    </row>
    <row r="776" spans="1:15" ht="12.75">
      <c r="A776" s="249"/>
      <c r="B776" s="252"/>
      <c r="C776" s="398" t="s">
        <v>551</v>
      </c>
      <c r="D776" s="399"/>
      <c r="E776" s="253">
        <v>0</v>
      </c>
      <c r="F776" s="348"/>
      <c r="G776" s="255"/>
      <c r="H776" s="256"/>
      <c r="I776" s="250"/>
      <c r="J776" s="257"/>
      <c r="K776" s="250"/>
      <c r="M776" s="251" t="s">
        <v>551</v>
      </c>
      <c r="O776" s="240"/>
    </row>
    <row r="777" spans="1:15" ht="12.75">
      <c r="A777" s="249"/>
      <c r="B777" s="252"/>
      <c r="C777" s="398" t="s">
        <v>680</v>
      </c>
      <c r="D777" s="399"/>
      <c r="E777" s="253">
        <v>2</v>
      </c>
      <c r="F777" s="348"/>
      <c r="G777" s="255"/>
      <c r="H777" s="256"/>
      <c r="I777" s="250"/>
      <c r="J777" s="257"/>
      <c r="K777" s="250"/>
      <c r="M777" s="251" t="s">
        <v>680</v>
      </c>
      <c r="O777" s="240"/>
    </row>
    <row r="778" spans="1:15" ht="12.75">
      <c r="A778" s="249"/>
      <c r="B778" s="252"/>
      <c r="C778" s="398" t="s">
        <v>681</v>
      </c>
      <c r="D778" s="399"/>
      <c r="E778" s="253">
        <v>6</v>
      </c>
      <c r="F778" s="348"/>
      <c r="G778" s="255"/>
      <c r="H778" s="256"/>
      <c r="I778" s="250"/>
      <c r="J778" s="257"/>
      <c r="K778" s="250"/>
      <c r="M778" s="251" t="s">
        <v>681</v>
      </c>
      <c r="O778" s="240"/>
    </row>
    <row r="779" spans="1:80" ht="12.75">
      <c r="A779" s="241">
        <v>139</v>
      </c>
      <c r="B779" s="242" t="s">
        <v>686</v>
      </c>
      <c r="C779" s="243" t="s">
        <v>687</v>
      </c>
      <c r="D779" s="244" t="s">
        <v>163</v>
      </c>
      <c r="E779" s="245">
        <v>4</v>
      </c>
      <c r="F779" s="341"/>
      <c r="G779" s="246">
        <f>E779*F779</f>
        <v>0</v>
      </c>
      <c r="H779" s="247">
        <v>0</v>
      </c>
      <c r="I779" s="248">
        <f>E779*H779</f>
        <v>0</v>
      </c>
      <c r="J779" s="247">
        <v>-0.00463</v>
      </c>
      <c r="K779" s="248">
        <f>E779*J779</f>
        <v>-0.01852</v>
      </c>
      <c r="O779" s="240">
        <v>2</v>
      </c>
      <c r="AA779" s="213">
        <v>1</v>
      </c>
      <c r="AB779" s="213">
        <v>7</v>
      </c>
      <c r="AC779" s="213">
        <v>7</v>
      </c>
      <c r="AZ779" s="213">
        <v>2</v>
      </c>
      <c r="BA779" s="213">
        <f>IF(AZ779=1,G779,0)</f>
        <v>0</v>
      </c>
      <c r="BB779" s="213">
        <f>IF(AZ779=2,G779,0)</f>
        <v>0</v>
      </c>
      <c r="BC779" s="213">
        <f>IF(AZ779=3,G779,0)</f>
        <v>0</v>
      </c>
      <c r="BD779" s="213">
        <f>IF(AZ779=4,G779,0)</f>
        <v>0</v>
      </c>
      <c r="BE779" s="213">
        <f>IF(AZ779=5,G779,0)</f>
        <v>0</v>
      </c>
      <c r="CA779" s="240">
        <v>1</v>
      </c>
      <c r="CB779" s="240">
        <v>7</v>
      </c>
    </row>
    <row r="780" spans="1:15" ht="12.75">
      <c r="A780" s="249"/>
      <c r="B780" s="252"/>
      <c r="C780" s="398" t="s">
        <v>688</v>
      </c>
      <c r="D780" s="399"/>
      <c r="E780" s="253">
        <v>4</v>
      </c>
      <c r="F780" s="348"/>
      <c r="G780" s="255"/>
      <c r="H780" s="256"/>
      <c r="I780" s="250"/>
      <c r="J780" s="257"/>
      <c r="K780" s="250"/>
      <c r="M780" s="251" t="s">
        <v>688</v>
      </c>
      <c r="O780" s="240"/>
    </row>
    <row r="781" spans="1:80" ht="12.75">
      <c r="A781" s="241">
        <v>140</v>
      </c>
      <c r="B781" s="242" t="s">
        <v>689</v>
      </c>
      <c r="C781" s="243" t="s">
        <v>690</v>
      </c>
      <c r="D781" s="244" t="s">
        <v>228</v>
      </c>
      <c r="E781" s="245">
        <v>77.94</v>
      </c>
      <c r="F781" s="341"/>
      <c r="G781" s="246">
        <f>E781*F781</f>
        <v>0</v>
      </c>
      <c r="H781" s="247">
        <v>0</v>
      </c>
      <c r="I781" s="248">
        <f>E781*H781</f>
        <v>0</v>
      </c>
      <c r="J781" s="247">
        <v>-0.00135</v>
      </c>
      <c r="K781" s="248">
        <f>E781*J781</f>
        <v>-0.10521900000000001</v>
      </c>
      <c r="O781" s="240">
        <v>2</v>
      </c>
      <c r="AA781" s="213">
        <v>1</v>
      </c>
      <c r="AB781" s="213">
        <v>7</v>
      </c>
      <c r="AC781" s="213">
        <v>7</v>
      </c>
      <c r="AZ781" s="213">
        <v>2</v>
      </c>
      <c r="BA781" s="213">
        <f>IF(AZ781=1,G781,0)</f>
        <v>0</v>
      </c>
      <c r="BB781" s="213">
        <f>IF(AZ781=2,G781,0)</f>
        <v>0</v>
      </c>
      <c r="BC781" s="213">
        <f>IF(AZ781=3,G781,0)</f>
        <v>0</v>
      </c>
      <c r="BD781" s="213">
        <f>IF(AZ781=4,G781,0)</f>
        <v>0</v>
      </c>
      <c r="BE781" s="213">
        <f>IF(AZ781=5,G781,0)</f>
        <v>0</v>
      </c>
      <c r="CA781" s="240">
        <v>1</v>
      </c>
      <c r="CB781" s="240">
        <v>7</v>
      </c>
    </row>
    <row r="782" spans="1:15" ht="12.75">
      <c r="A782" s="249"/>
      <c r="B782" s="252"/>
      <c r="C782" s="398" t="s">
        <v>551</v>
      </c>
      <c r="D782" s="399"/>
      <c r="E782" s="253">
        <v>0</v>
      </c>
      <c r="F782" s="348"/>
      <c r="G782" s="255"/>
      <c r="H782" s="256"/>
      <c r="I782" s="250"/>
      <c r="J782" s="257"/>
      <c r="K782" s="250"/>
      <c r="M782" s="251" t="s">
        <v>551</v>
      </c>
      <c r="O782" s="240"/>
    </row>
    <row r="783" spans="1:15" ht="12.75">
      <c r="A783" s="249"/>
      <c r="B783" s="252"/>
      <c r="C783" s="398" t="s">
        <v>691</v>
      </c>
      <c r="D783" s="399"/>
      <c r="E783" s="253">
        <v>55.5</v>
      </c>
      <c r="F783" s="348"/>
      <c r="G783" s="255"/>
      <c r="H783" s="256"/>
      <c r="I783" s="250"/>
      <c r="J783" s="257"/>
      <c r="K783" s="250"/>
      <c r="M783" s="251" t="s">
        <v>691</v>
      </c>
      <c r="O783" s="240"/>
    </row>
    <row r="784" spans="1:15" ht="12.75">
      <c r="A784" s="249"/>
      <c r="B784" s="252"/>
      <c r="C784" s="398" t="s">
        <v>692</v>
      </c>
      <c r="D784" s="399"/>
      <c r="E784" s="253">
        <v>18.24</v>
      </c>
      <c r="F784" s="348"/>
      <c r="G784" s="255"/>
      <c r="H784" s="256"/>
      <c r="I784" s="250"/>
      <c r="J784" s="257"/>
      <c r="K784" s="250"/>
      <c r="M784" s="251" t="s">
        <v>692</v>
      </c>
      <c r="O784" s="240"/>
    </row>
    <row r="785" spans="1:15" ht="12.75">
      <c r="A785" s="249"/>
      <c r="B785" s="252"/>
      <c r="C785" s="398" t="s">
        <v>693</v>
      </c>
      <c r="D785" s="399"/>
      <c r="E785" s="253">
        <v>1.2</v>
      </c>
      <c r="F785" s="348"/>
      <c r="G785" s="255"/>
      <c r="H785" s="256"/>
      <c r="I785" s="250"/>
      <c r="J785" s="257"/>
      <c r="K785" s="250"/>
      <c r="M785" s="251" t="s">
        <v>693</v>
      </c>
      <c r="O785" s="240"/>
    </row>
    <row r="786" spans="1:15" ht="12.75">
      <c r="A786" s="249"/>
      <c r="B786" s="252"/>
      <c r="C786" s="398" t="s">
        <v>694</v>
      </c>
      <c r="D786" s="399"/>
      <c r="E786" s="253">
        <v>3</v>
      </c>
      <c r="F786" s="348"/>
      <c r="G786" s="255"/>
      <c r="H786" s="256"/>
      <c r="I786" s="250"/>
      <c r="J786" s="257"/>
      <c r="K786" s="250"/>
      <c r="M786" s="251" t="s">
        <v>694</v>
      </c>
      <c r="O786" s="240"/>
    </row>
    <row r="787" spans="1:80" ht="22.5">
      <c r="A787" s="241">
        <v>141</v>
      </c>
      <c r="B787" s="242" t="s">
        <v>695</v>
      </c>
      <c r="C787" s="243" t="s">
        <v>696</v>
      </c>
      <c r="D787" s="244" t="s">
        <v>163</v>
      </c>
      <c r="E787" s="245">
        <v>1</v>
      </c>
      <c r="F787" s="341"/>
      <c r="G787" s="246">
        <f>E787*F787</f>
        <v>0</v>
      </c>
      <c r="H787" s="247">
        <v>0.00034</v>
      </c>
      <c r="I787" s="248">
        <f>E787*H787</f>
        <v>0.00034</v>
      </c>
      <c r="J787" s="247">
        <v>0</v>
      </c>
      <c r="K787" s="248">
        <f>E787*J787</f>
        <v>0</v>
      </c>
      <c r="O787" s="240">
        <v>2</v>
      </c>
      <c r="AA787" s="213">
        <v>1</v>
      </c>
      <c r="AB787" s="213">
        <v>7</v>
      </c>
      <c r="AC787" s="213">
        <v>7</v>
      </c>
      <c r="AZ787" s="213">
        <v>2</v>
      </c>
      <c r="BA787" s="213">
        <f>IF(AZ787=1,G787,0)</f>
        <v>0</v>
      </c>
      <c r="BB787" s="213">
        <f>IF(AZ787=2,G787,0)</f>
        <v>0</v>
      </c>
      <c r="BC787" s="213">
        <f>IF(AZ787=3,G787,0)</f>
        <v>0</v>
      </c>
      <c r="BD787" s="213">
        <f>IF(AZ787=4,G787,0)</f>
        <v>0</v>
      </c>
      <c r="BE787" s="213">
        <f>IF(AZ787=5,G787,0)</f>
        <v>0</v>
      </c>
      <c r="CA787" s="240">
        <v>1</v>
      </c>
      <c r="CB787" s="240">
        <v>7</v>
      </c>
    </row>
    <row r="788" spans="1:15" ht="12.75">
      <c r="A788" s="249"/>
      <c r="B788" s="252"/>
      <c r="C788" s="398" t="s">
        <v>551</v>
      </c>
      <c r="D788" s="399"/>
      <c r="E788" s="253">
        <v>0</v>
      </c>
      <c r="F788" s="348"/>
      <c r="G788" s="255"/>
      <c r="H788" s="256"/>
      <c r="I788" s="250"/>
      <c r="J788" s="257"/>
      <c r="K788" s="250"/>
      <c r="M788" s="251" t="s">
        <v>551</v>
      </c>
      <c r="O788" s="240"/>
    </row>
    <row r="789" spans="1:15" ht="12.75">
      <c r="A789" s="249"/>
      <c r="B789" s="252"/>
      <c r="C789" s="398" t="s">
        <v>697</v>
      </c>
      <c r="D789" s="399"/>
      <c r="E789" s="253">
        <v>1</v>
      </c>
      <c r="F789" s="348"/>
      <c r="G789" s="255"/>
      <c r="H789" s="256"/>
      <c r="I789" s="250"/>
      <c r="J789" s="257"/>
      <c r="K789" s="250"/>
      <c r="M789" s="251" t="s">
        <v>697</v>
      </c>
      <c r="O789" s="240"/>
    </row>
    <row r="790" spans="1:80" ht="22.5">
      <c r="A790" s="241">
        <v>142</v>
      </c>
      <c r="B790" s="242" t="s">
        <v>698</v>
      </c>
      <c r="C790" s="243" t="s">
        <v>699</v>
      </c>
      <c r="D790" s="244" t="s">
        <v>163</v>
      </c>
      <c r="E790" s="245">
        <v>2</v>
      </c>
      <c r="F790" s="341"/>
      <c r="G790" s="246">
        <f>E790*F790</f>
        <v>0</v>
      </c>
      <c r="H790" s="247">
        <v>0.0004</v>
      </c>
      <c r="I790" s="248">
        <f>E790*H790</f>
        <v>0.0008</v>
      </c>
      <c r="J790" s="247">
        <v>0</v>
      </c>
      <c r="K790" s="248">
        <f>E790*J790</f>
        <v>0</v>
      </c>
      <c r="O790" s="240">
        <v>2</v>
      </c>
      <c r="AA790" s="213">
        <v>1</v>
      </c>
      <c r="AB790" s="213">
        <v>7</v>
      </c>
      <c r="AC790" s="213">
        <v>7</v>
      </c>
      <c r="AZ790" s="213">
        <v>2</v>
      </c>
      <c r="BA790" s="213">
        <f>IF(AZ790=1,G790,0)</f>
        <v>0</v>
      </c>
      <c r="BB790" s="213">
        <f>IF(AZ790=2,G790,0)</f>
        <v>0</v>
      </c>
      <c r="BC790" s="213">
        <f>IF(AZ790=3,G790,0)</f>
        <v>0</v>
      </c>
      <c r="BD790" s="213">
        <f>IF(AZ790=4,G790,0)</f>
        <v>0</v>
      </c>
      <c r="BE790" s="213">
        <f>IF(AZ790=5,G790,0)</f>
        <v>0</v>
      </c>
      <c r="CA790" s="240">
        <v>1</v>
      </c>
      <c r="CB790" s="240">
        <v>7</v>
      </c>
    </row>
    <row r="791" spans="1:15" ht="12.75">
      <c r="A791" s="249"/>
      <c r="B791" s="252"/>
      <c r="C791" s="398" t="s">
        <v>551</v>
      </c>
      <c r="D791" s="399"/>
      <c r="E791" s="253">
        <v>0</v>
      </c>
      <c r="F791" s="348"/>
      <c r="G791" s="255"/>
      <c r="H791" s="256"/>
      <c r="I791" s="250"/>
      <c r="J791" s="257"/>
      <c r="K791" s="250"/>
      <c r="M791" s="251" t="s">
        <v>551</v>
      </c>
      <c r="O791" s="240"/>
    </row>
    <row r="792" spans="1:15" ht="12.75">
      <c r="A792" s="249"/>
      <c r="B792" s="252"/>
      <c r="C792" s="398" t="s">
        <v>680</v>
      </c>
      <c r="D792" s="399"/>
      <c r="E792" s="253">
        <v>2</v>
      </c>
      <c r="F792" s="348"/>
      <c r="G792" s="255"/>
      <c r="H792" s="256"/>
      <c r="I792" s="250"/>
      <c r="J792" s="257"/>
      <c r="K792" s="250"/>
      <c r="M792" s="251" t="s">
        <v>680</v>
      </c>
      <c r="O792" s="240"/>
    </row>
    <row r="793" spans="1:80" ht="22.5">
      <c r="A793" s="241">
        <v>143</v>
      </c>
      <c r="B793" s="242" t="s">
        <v>700</v>
      </c>
      <c r="C793" s="243" t="s">
        <v>701</v>
      </c>
      <c r="D793" s="244" t="s">
        <v>163</v>
      </c>
      <c r="E793" s="245">
        <v>6</v>
      </c>
      <c r="F793" s="341"/>
      <c r="G793" s="246">
        <f>E793*F793</f>
        <v>0</v>
      </c>
      <c r="H793" s="247">
        <v>0.00049</v>
      </c>
      <c r="I793" s="248">
        <f>E793*H793</f>
        <v>0.00294</v>
      </c>
      <c r="J793" s="247">
        <v>0</v>
      </c>
      <c r="K793" s="248">
        <f>E793*J793</f>
        <v>0</v>
      </c>
      <c r="O793" s="240">
        <v>2</v>
      </c>
      <c r="AA793" s="213">
        <v>1</v>
      </c>
      <c r="AB793" s="213">
        <v>7</v>
      </c>
      <c r="AC793" s="213">
        <v>7</v>
      </c>
      <c r="AZ793" s="213">
        <v>2</v>
      </c>
      <c r="BA793" s="213">
        <f>IF(AZ793=1,G793,0)</f>
        <v>0</v>
      </c>
      <c r="BB793" s="213">
        <f>IF(AZ793=2,G793,0)</f>
        <v>0</v>
      </c>
      <c r="BC793" s="213">
        <f>IF(AZ793=3,G793,0)</f>
        <v>0</v>
      </c>
      <c r="BD793" s="213">
        <f>IF(AZ793=4,G793,0)</f>
        <v>0</v>
      </c>
      <c r="BE793" s="213">
        <f>IF(AZ793=5,G793,0)</f>
        <v>0</v>
      </c>
      <c r="CA793" s="240">
        <v>1</v>
      </c>
      <c r="CB793" s="240">
        <v>7</v>
      </c>
    </row>
    <row r="794" spans="1:15" ht="12.75">
      <c r="A794" s="249"/>
      <c r="B794" s="252"/>
      <c r="C794" s="398" t="s">
        <v>551</v>
      </c>
      <c r="D794" s="399"/>
      <c r="E794" s="253">
        <v>0</v>
      </c>
      <c r="F794" s="348"/>
      <c r="G794" s="255"/>
      <c r="H794" s="256"/>
      <c r="I794" s="250"/>
      <c r="J794" s="257"/>
      <c r="K794" s="250"/>
      <c r="M794" s="251" t="s">
        <v>551</v>
      </c>
      <c r="O794" s="240"/>
    </row>
    <row r="795" spans="1:15" ht="12.75">
      <c r="A795" s="249"/>
      <c r="B795" s="252"/>
      <c r="C795" s="398" t="s">
        <v>681</v>
      </c>
      <c r="D795" s="399"/>
      <c r="E795" s="253">
        <v>6</v>
      </c>
      <c r="F795" s="348"/>
      <c r="G795" s="255"/>
      <c r="H795" s="256"/>
      <c r="I795" s="250"/>
      <c r="J795" s="257"/>
      <c r="K795" s="250"/>
      <c r="M795" s="251" t="s">
        <v>681</v>
      </c>
      <c r="O795" s="240"/>
    </row>
    <row r="796" spans="1:80" ht="22.5">
      <c r="A796" s="241">
        <v>144</v>
      </c>
      <c r="B796" s="242" t="s">
        <v>702</v>
      </c>
      <c r="C796" s="243" t="s">
        <v>703</v>
      </c>
      <c r="D796" s="244" t="s">
        <v>228</v>
      </c>
      <c r="E796" s="245">
        <v>6</v>
      </c>
      <c r="F796" s="341"/>
      <c r="G796" s="246">
        <f>E796*F796</f>
        <v>0</v>
      </c>
      <c r="H796" s="247">
        <v>0.00205</v>
      </c>
      <c r="I796" s="248">
        <f>E796*H796</f>
        <v>0.012300000000000002</v>
      </c>
      <c r="J796" s="247">
        <v>0</v>
      </c>
      <c r="K796" s="248">
        <f>E796*J796</f>
        <v>0</v>
      </c>
      <c r="O796" s="240">
        <v>2</v>
      </c>
      <c r="AA796" s="213">
        <v>1</v>
      </c>
      <c r="AB796" s="213">
        <v>7</v>
      </c>
      <c r="AC796" s="213">
        <v>7</v>
      </c>
      <c r="AZ796" s="213">
        <v>2</v>
      </c>
      <c r="BA796" s="213">
        <f>IF(AZ796=1,G796,0)</f>
        <v>0</v>
      </c>
      <c r="BB796" s="213">
        <f>IF(AZ796=2,G796,0)</f>
        <v>0</v>
      </c>
      <c r="BC796" s="213">
        <f>IF(AZ796=3,G796,0)</f>
        <v>0</v>
      </c>
      <c r="BD796" s="213">
        <f>IF(AZ796=4,G796,0)</f>
        <v>0</v>
      </c>
      <c r="BE796" s="213">
        <f>IF(AZ796=5,G796,0)</f>
        <v>0</v>
      </c>
      <c r="CA796" s="240">
        <v>1</v>
      </c>
      <c r="CB796" s="240">
        <v>7</v>
      </c>
    </row>
    <row r="797" spans="1:15" ht="22.5">
      <c r="A797" s="249"/>
      <c r="B797" s="252"/>
      <c r="C797" s="398" t="s">
        <v>704</v>
      </c>
      <c r="D797" s="399"/>
      <c r="E797" s="253">
        <v>0</v>
      </c>
      <c r="F797" s="348"/>
      <c r="G797" s="255"/>
      <c r="H797" s="256"/>
      <c r="I797" s="250"/>
      <c r="J797" s="257"/>
      <c r="K797" s="250"/>
      <c r="M797" s="251" t="s">
        <v>704</v>
      </c>
      <c r="O797" s="240"/>
    </row>
    <row r="798" spans="1:15" ht="12.75">
      <c r="A798" s="249"/>
      <c r="B798" s="252"/>
      <c r="C798" s="398" t="s">
        <v>551</v>
      </c>
      <c r="D798" s="399"/>
      <c r="E798" s="253">
        <v>0</v>
      </c>
      <c r="F798" s="348"/>
      <c r="G798" s="255"/>
      <c r="H798" s="256"/>
      <c r="I798" s="250"/>
      <c r="J798" s="257"/>
      <c r="K798" s="250"/>
      <c r="M798" s="251" t="s">
        <v>551</v>
      </c>
      <c r="O798" s="240"/>
    </row>
    <row r="799" spans="1:15" ht="12.75">
      <c r="A799" s="249"/>
      <c r="B799" s="252"/>
      <c r="C799" s="398" t="s">
        <v>705</v>
      </c>
      <c r="D799" s="399"/>
      <c r="E799" s="253">
        <v>6</v>
      </c>
      <c r="F799" s="348"/>
      <c r="G799" s="255"/>
      <c r="H799" s="256"/>
      <c r="I799" s="250"/>
      <c r="J799" s="257"/>
      <c r="K799" s="250"/>
      <c r="M799" s="251" t="s">
        <v>705</v>
      </c>
      <c r="O799" s="240"/>
    </row>
    <row r="800" spans="1:80" ht="22.5">
      <c r="A800" s="241">
        <v>145</v>
      </c>
      <c r="B800" s="242" t="s">
        <v>706</v>
      </c>
      <c r="C800" s="243" t="s">
        <v>707</v>
      </c>
      <c r="D800" s="244" t="s">
        <v>228</v>
      </c>
      <c r="E800" s="245">
        <v>10</v>
      </c>
      <c r="F800" s="341"/>
      <c r="G800" s="246">
        <f>E800*F800</f>
        <v>0</v>
      </c>
      <c r="H800" s="247">
        <v>0.00225</v>
      </c>
      <c r="I800" s="248">
        <f>E800*H800</f>
        <v>0.0225</v>
      </c>
      <c r="J800" s="247">
        <v>0</v>
      </c>
      <c r="K800" s="248">
        <f>E800*J800</f>
        <v>0</v>
      </c>
      <c r="O800" s="240">
        <v>2</v>
      </c>
      <c r="AA800" s="213">
        <v>1</v>
      </c>
      <c r="AB800" s="213">
        <v>0</v>
      </c>
      <c r="AC800" s="213">
        <v>0</v>
      </c>
      <c r="AZ800" s="213">
        <v>2</v>
      </c>
      <c r="BA800" s="213">
        <f>IF(AZ800=1,G800,0)</f>
        <v>0</v>
      </c>
      <c r="BB800" s="213">
        <f>IF(AZ800=2,G800,0)</f>
        <v>0</v>
      </c>
      <c r="BC800" s="213">
        <f>IF(AZ800=3,G800,0)</f>
        <v>0</v>
      </c>
      <c r="BD800" s="213">
        <f>IF(AZ800=4,G800,0)</f>
        <v>0</v>
      </c>
      <c r="BE800" s="213">
        <f>IF(AZ800=5,G800,0)</f>
        <v>0</v>
      </c>
      <c r="CA800" s="240">
        <v>1</v>
      </c>
      <c r="CB800" s="240">
        <v>0</v>
      </c>
    </row>
    <row r="801" spans="1:15" ht="22.5">
      <c r="A801" s="249"/>
      <c r="B801" s="252"/>
      <c r="C801" s="398" t="s">
        <v>704</v>
      </c>
      <c r="D801" s="399"/>
      <c r="E801" s="253">
        <v>0</v>
      </c>
      <c r="F801" s="348"/>
      <c r="G801" s="255"/>
      <c r="H801" s="256"/>
      <c r="I801" s="250"/>
      <c r="J801" s="257"/>
      <c r="K801" s="250"/>
      <c r="M801" s="251" t="s">
        <v>704</v>
      </c>
      <c r="O801" s="240"/>
    </row>
    <row r="802" spans="1:15" ht="12.75">
      <c r="A802" s="249"/>
      <c r="B802" s="252"/>
      <c r="C802" s="398" t="s">
        <v>551</v>
      </c>
      <c r="D802" s="399"/>
      <c r="E802" s="253">
        <v>0</v>
      </c>
      <c r="F802" s="348"/>
      <c r="G802" s="255"/>
      <c r="H802" s="256"/>
      <c r="I802" s="250"/>
      <c r="J802" s="257"/>
      <c r="K802" s="250"/>
      <c r="M802" s="251" t="s">
        <v>551</v>
      </c>
      <c r="O802" s="240"/>
    </row>
    <row r="803" spans="1:15" ht="12.75">
      <c r="A803" s="249"/>
      <c r="B803" s="252"/>
      <c r="C803" s="398" t="s">
        <v>708</v>
      </c>
      <c r="D803" s="399"/>
      <c r="E803" s="253">
        <v>10</v>
      </c>
      <c r="F803" s="348"/>
      <c r="G803" s="255"/>
      <c r="H803" s="256"/>
      <c r="I803" s="250"/>
      <c r="J803" s="257"/>
      <c r="K803" s="250"/>
      <c r="M803" s="251" t="s">
        <v>708</v>
      </c>
      <c r="O803" s="240"/>
    </row>
    <row r="804" spans="1:80" ht="22.5">
      <c r="A804" s="241">
        <v>146</v>
      </c>
      <c r="B804" s="242" t="s">
        <v>709</v>
      </c>
      <c r="C804" s="243" t="s">
        <v>710</v>
      </c>
      <c r="D804" s="244" t="s">
        <v>228</v>
      </c>
      <c r="E804" s="245">
        <v>72.4</v>
      </c>
      <c r="F804" s="341"/>
      <c r="G804" s="246">
        <f>E804*F804</f>
        <v>0</v>
      </c>
      <c r="H804" s="247">
        <v>0.00275</v>
      </c>
      <c r="I804" s="248">
        <f>E804*H804</f>
        <v>0.1991</v>
      </c>
      <c r="J804" s="247">
        <v>0</v>
      </c>
      <c r="K804" s="248">
        <f>E804*J804</f>
        <v>0</v>
      </c>
      <c r="O804" s="240">
        <v>2</v>
      </c>
      <c r="AA804" s="213">
        <v>1</v>
      </c>
      <c r="AB804" s="213">
        <v>7</v>
      </c>
      <c r="AC804" s="213">
        <v>7</v>
      </c>
      <c r="AZ804" s="213">
        <v>2</v>
      </c>
      <c r="BA804" s="213">
        <f>IF(AZ804=1,G804,0)</f>
        <v>0</v>
      </c>
      <c r="BB804" s="213">
        <f>IF(AZ804=2,G804,0)</f>
        <v>0</v>
      </c>
      <c r="BC804" s="213">
        <f>IF(AZ804=3,G804,0)</f>
        <v>0</v>
      </c>
      <c r="BD804" s="213">
        <f>IF(AZ804=4,G804,0)</f>
        <v>0</v>
      </c>
      <c r="BE804" s="213">
        <f>IF(AZ804=5,G804,0)</f>
        <v>0</v>
      </c>
      <c r="CA804" s="240">
        <v>1</v>
      </c>
      <c r="CB804" s="240">
        <v>7</v>
      </c>
    </row>
    <row r="805" spans="1:15" ht="12.75">
      <c r="A805" s="249"/>
      <c r="B805" s="252"/>
      <c r="C805" s="398" t="s">
        <v>551</v>
      </c>
      <c r="D805" s="399"/>
      <c r="E805" s="253">
        <v>0</v>
      </c>
      <c r="F805" s="348"/>
      <c r="G805" s="255"/>
      <c r="H805" s="256"/>
      <c r="I805" s="250"/>
      <c r="J805" s="257"/>
      <c r="K805" s="250"/>
      <c r="M805" s="251" t="s">
        <v>551</v>
      </c>
      <c r="O805" s="240"/>
    </row>
    <row r="806" spans="1:15" ht="22.5">
      <c r="A806" s="249"/>
      <c r="B806" s="252"/>
      <c r="C806" s="398" t="s">
        <v>704</v>
      </c>
      <c r="D806" s="399"/>
      <c r="E806" s="253">
        <v>0</v>
      </c>
      <c r="F806" s="348"/>
      <c r="G806" s="255"/>
      <c r="H806" s="256"/>
      <c r="I806" s="250"/>
      <c r="J806" s="257"/>
      <c r="K806" s="250"/>
      <c r="M806" s="251" t="s">
        <v>704</v>
      </c>
      <c r="O806" s="240"/>
    </row>
    <row r="807" spans="1:15" ht="12.75">
      <c r="A807" s="249"/>
      <c r="B807" s="252"/>
      <c r="C807" s="398" t="s">
        <v>711</v>
      </c>
      <c r="D807" s="399"/>
      <c r="E807" s="253">
        <v>72.4</v>
      </c>
      <c r="F807" s="348"/>
      <c r="G807" s="255"/>
      <c r="H807" s="256"/>
      <c r="I807" s="250"/>
      <c r="J807" s="257"/>
      <c r="K807" s="250"/>
      <c r="M807" s="251" t="s">
        <v>711</v>
      </c>
      <c r="O807" s="240"/>
    </row>
    <row r="808" spans="1:80" ht="22.5">
      <c r="A808" s="241">
        <v>147</v>
      </c>
      <c r="B808" s="242" t="s">
        <v>712</v>
      </c>
      <c r="C808" s="243" t="s">
        <v>713</v>
      </c>
      <c r="D808" s="244" t="s">
        <v>228</v>
      </c>
      <c r="E808" s="245">
        <v>1</v>
      </c>
      <c r="F808" s="341"/>
      <c r="G808" s="246">
        <f>E808*F808</f>
        <v>0</v>
      </c>
      <c r="H808" s="247">
        <v>0.00291</v>
      </c>
      <c r="I808" s="248">
        <f>E808*H808</f>
        <v>0.00291</v>
      </c>
      <c r="J808" s="247">
        <v>0</v>
      </c>
      <c r="K808" s="248">
        <f>E808*J808</f>
        <v>0</v>
      </c>
      <c r="O808" s="240">
        <v>2</v>
      </c>
      <c r="AA808" s="213">
        <v>1</v>
      </c>
      <c r="AB808" s="213">
        <v>7</v>
      </c>
      <c r="AC808" s="213">
        <v>7</v>
      </c>
      <c r="AZ808" s="213">
        <v>2</v>
      </c>
      <c r="BA808" s="213">
        <f>IF(AZ808=1,G808,0)</f>
        <v>0</v>
      </c>
      <c r="BB808" s="213">
        <f>IF(AZ808=2,G808,0)</f>
        <v>0</v>
      </c>
      <c r="BC808" s="213">
        <f>IF(AZ808=3,G808,0)</f>
        <v>0</v>
      </c>
      <c r="BD808" s="213">
        <f>IF(AZ808=4,G808,0)</f>
        <v>0</v>
      </c>
      <c r="BE808" s="213">
        <f>IF(AZ808=5,G808,0)</f>
        <v>0</v>
      </c>
      <c r="CA808" s="240">
        <v>1</v>
      </c>
      <c r="CB808" s="240">
        <v>7</v>
      </c>
    </row>
    <row r="809" spans="1:15" ht="22.5">
      <c r="A809" s="249"/>
      <c r="B809" s="252"/>
      <c r="C809" s="398" t="s">
        <v>714</v>
      </c>
      <c r="D809" s="399"/>
      <c r="E809" s="253">
        <v>0</v>
      </c>
      <c r="F809" s="348"/>
      <c r="G809" s="255"/>
      <c r="H809" s="256"/>
      <c r="I809" s="250"/>
      <c r="J809" s="257"/>
      <c r="K809" s="250"/>
      <c r="M809" s="251" t="s">
        <v>714</v>
      </c>
      <c r="O809" s="240"/>
    </row>
    <row r="810" spans="1:15" ht="12.75">
      <c r="A810" s="249"/>
      <c r="B810" s="252"/>
      <c r="C810" s="398" t="s">
        <v>551</v>
      </c>
      <c r="D810" s="399"/>
      <c r="E810" s="253">
        <v>0</v>
      </c>
      <c r="F810" s="348"/>
      <c r="G810" s="255"/>
      <c r="H810" s="256"/>
      <c r="I810" s="250"/>
      <c r="J810" s="257"/>
      <c r="K810" s="250"/>
      <c r="M810" s="251" t="s">
        <v>551</v>
      </c>
      <c r="O810" s="240"/>
    </row>
    <row r="811" spans="1:15" ht="12.75">
      <c r="A811" s="249"/>
      <c r="B811" s="252"/>
      <c r="C811" s="398" t="s">
        <v>715</v>
      </c>
      <c r="D811" s="399"/>
      <c r="E811" s="253">
        <v>1</v>
      </c>
      <c r="F811" s="348"/>
      <c r="G811" s="255"/>
      <c r="H811" s="256"/>
      <c r="I811" s="250"/>
      <c r="J811" s="257"/>
      <c r="K811" s="250"/>
      <c r="M811" s="251" t="s">
        <v>715</v>
      </c>
      <c r="O811" s="240"/>
    </row>
    <row r="812" spans="1:80" ht="22.5">
      <c r="A812" s="241">
        <v>148</v>
      </c>
      <c r="B812" s="242" t="s">
        <v>716</v>
      </c>
      <c r="C812" s="243" t="s">
        <v>717</v>
      </c>
      <c r="D812" s="244" t="s">
        <v>228</v>
      </c>
      <c r="E812" s="245">
        <v>14</v>
      </c>
      <c r="F812" s="341"/>
      <c r="G812" s="246">
        <f>E812*F812</f>
        <v>0</v>
      </c>
      <c r="H812" s="247">
        <v>0.00312</v>
      </c>
      <c r="I812" s="248">
        <f>E812*H812</f>
        <v>0.04368</v>
      </c>
      <c r="J812" s="247">
        <v>0</v>
      </c>
      <c r="K812" s="248">
        <f>E812*J812</f>
        <v>0</v>
      </c>
      <c r="O812" s="240">
        <v>2</v>
      </c>
      <c r="AA812" s="213">
        <v>1</v>
      </c>
      <c r="AB812" s="213">
        <v>0</v>
      </c>
      <c r="AC812" s="213">
        <v>0</v>
      </c>
      <c r="AZ812" s="213">
        <v>2</v>
      </c>
      <c r="BA812" s="213">
        <f>IF(AZ812=1,G812,0)</f>
        <v>0</v>
      </c>
      <c r="BB812" s="213">
        <f>IF(AZ812=2,G812,0)</f>
        <v>0</v>
      </c>
      <c r="BC812" s="213">
        <f>IF(AZ812=3,G812,0)</f>
        <v>0</v>
      </c>
      <c r="BD812" s="213">
        <f>IF(AZ812=4,G812,0)</f>
        <v>0</v>
      </c>
      <c r="BE812" s="213">
        <f>IF(AZ812=5,G812,0)</f>
        <v>0</v>
      </c>
      <c r="CA812" s="240">
        <v>1</v>
      </c>
      <c r="CB812" s="240">
        <v>0</v>
      </c>
    </row>
    <row r="813" spans="1:15" ht="22.5">
      <c r="A813" s="249"/>
      <c r="B813" s="252"/>
      <c r="C813" s="398" t="s">
        <v>714</v>
      </c>
      <c r="D813" s="399"/>
      <c r="E813" s="253">
        <v>0</v>
      </c>
      <c r="F813" s="348"/>
      <c r="G813" s="255"/>
      <c r="H813" s="256"/>
      <c r="I813" s="250"/>
      <c r="J813" s="257"/>
      <c r="K813" s="250"/>
      <c r="M813" s="251" t="s">
        <v>714</v>
      </c>
      <c r="O813" s="240"/>
    </row>
    <row r="814" spans="1:15" ht="12.75">
      <c r="A814" s="249"/>
      <c r="B814" s="252"/>
      <c r="C814" s="398" t="s">
        <v>551</v>
      </c>
      <c r="D814" s="399"/>
      <c r="E814" s="253">
        <v>0</v>
      </c>
      <c r="F814" s="348"/>
      <c r="G814" s="255"/>
      <c r="H814" s="256"/>
      <c r="I814" s="250"/>
      <c r="J814" s="257"/>
      <c r="K814" s="250"/>
      <c r="M814" s="251" t="s">
        <v>551</v>
      </c>
      <c r="O814" s="240"/>
    </row>
    <row r="815" spans="1:15" ht="12.75">
      <c r="A815" s="249"/>
      <c r="B815" s="252"/>
      <c r="C815" s="398" t="s">
        <v>718</v>
      </c>
      <c r="D815" s="399"/>
      <c r="E815" s="253">
        <v>14</v>
      </c>
      <c r="F815" s="348"/>
      <c r="G815" s="255"/>
      <c r="H815" s="256"/>
      <c r="I815" s="250"/>
      <c r="J815" s="257"/>
      <c r="K815" s="250"/>
      <c r="M815" s="251" t="s">
        <v>718</v>
      </c>
      <c r="O815" s="240"/>
    </row>
    <row r="816" spans="1:80" ht="22.5">
      <c r="A816" s="241">
        <v>149</v>
      </c>
      <c r="B816" s="242" t="s">
        <v>719</v>
      </c>
      <c r="C816" s="243" t="s">
        <v>720</v>
      </c>
      <c r="D816" s="244" t="s">
        <v>228</v>
      </c>
      <c r="E816" s="245">
        <v>46</v>
      </c>
      <c r="F816" s="341"/>
      <c r="G816" s="246">
        <f>E816*F816</f>
        <v>0</v>
      </c>
      <c r="H816" s="247">
        <v>0.00345</v>
      </c>
      <c r="I816" s="248">
        <f>E816*H816</f>
        <v>0.1587</v>
      </c>
      <c r="J816" s="247">
        <v>0</v>
      </c>
      <c r="K816" s="248">
        <f>E816*J816</f>
        <v>0</v>
      </c>
      <c r="O816" s="240">
        <v>2</v>
      </c>
      <c r="AA816" s="213">
        <v>1</v>
      </c>
      <c r="AB816" s="213">
        <v>7</v>
      </c>
      <c r="AC816" s="213">
        <v>7</v>
      </c>
      <c r="AZ816" s="213">
        <v>2</v>
      </c>
      <c r="BA816" s="213">
        <f>IF(AZ816=1,G816,0)</f>
        <v>0</v>
      </c>
      <c r="BB816" s="213">
        <f>IF(AZ816=2,G816,0)</f>
        <v>0</v>
      </c>
      <c r="BC816" s="213">
        <f>IF(AZ816=3,G816,0)</f>
        <v>0</v>
      </c>
      <c r="BD816" s="213">
        <f>IF(AZ816=4,G816,0)</f>
        <v>0</v>
      </c>
      <c r="BE816" s="213">
        <f>IF(AZ816=5,G816,0)</f>
        <v>0</v>
      </c>
      <c r="CA816" s="240">
        <v>1</v>
      </c>
      <c r="CB816" s="240">
        <v>7</v>
      </c>
    </row>
    <row r="817" spans="1:15" ht="22.5">
      <c r="A817" s="249"/>
      <c r="B817" s="252"/>
      <c r="C817" s="398" t="s">
        <v>714</v>
      </c>
      <c r="D817" s="399"/>
      <c r="E817" s="253">
        <v>0</v>
      </c>
      <c r="F817" s="348"/>
      <c r="G817" s="255"/>
      <c r="H817" s="256"/>
      <c r="I817" s="250"/>
      <c r="J817" s="257"/>
      <c r="K817" s="250"/>
      <c r="M817" s="251" t="s">
        <v>714</v>
      </c>
      <c r="O817" s="240"/>
    </row>
    <row r="818" spans="1:15" ht="12.75">
      <c r="A818" s="249"/>
      <c r="B818" s="252"/>
      <c r="C818" s="398" t="s">
        <v>551</v>
      </c>
      <c r="D818" s="399"/>
      <c r="E818" s="253">
        <v>0</v>
      </c>
      <c r="F818" s="348"/>
      <c r="G818" s="255"/>
      <c r="H818" s="256"/>
      <c r="I818" s="250"/>
      <c r="J818" s="257"/>
      <c r="K818" s="250"/>
      <c r="M818" s="251" t="s">
        <v>551</v>
      </c>
      <c r="O818" s="240"/>
    </row>
    <row r="819" spans="1:15" ht="12.75">
      <c r="A819" s="249"/>
      <c r="B819" s="252"/>
      <c r="C819" s="398" t="s">
        <v>721</v>
      </c>
      <c r="D819" s="399"/>
      <c r="E819" s="253">
        <v>46</v>
      </c>
      <c r="F819" s="348"/>
      <c r="G819" s="255"/>
      <c r="H819" s="256"/>
      <c r="I819" s="250"/>
      <c r="J819" s="257"/>
      <c r="K819" s="250"/>
      <c r="M819" s="251" t="s">
        <v>721</v>
      </c>
      <c r="O819" s="240"/>
    </row>
    <row r="820" spans="1:80" ht="22.5">
      <c r="A820" s="241">
        <v>150</v>
      </c>
      <c r="B820" s="242" t="s">
        <v>722</v>
      </c>
      <c r="C820" s="243" t="s">
        <v>723</v>
      </c>
      <c r="D820" s="244" t="s">
        <v>228</v>
      </c>
      <c r="E820" s="245">
        <v>77.94</v>
      </c>
      <c r="F820" s="341"/>
      <c r="G820" s="246">
        <f>E820*F820</f>
        <v>0</v>
      </c>
      <c r="H820" s="247">
        <v>0.00203</v>
      </c>
      <c r="I820" s="248">
        <f>E820*H820</f>
        <v>0.1582182</v>
      </c>
      <c r="J820" s="247">
        <v>0</v>
      </c>
      <c r="K820" s="248">
        <f>E820*J820</f>
        <v>0</v>
      </c>
      <c r="O820" s="240">
        <v>2</v>
      </c>
      <c r="AA820" s="213">
        <v>1</v>
      </c>
      <c r="AB820" s="213">
        <v>7</v>
      </c>
      <c r="AC820" s="213">
        <v>7</v>
      </c>
      <c r="AZ820" s="213">
        <v>2</v>
      </c>
      <c r="BA820" s="213">
        <f>IF(AZ820=1,G820,0)</f>
        <v>0</v>
      </c>
      <c r="BB820" s="213">
        <f>IF(AZ820=2,G820,0)</f>
        <v>0</v>
      </c>
      <c r="BC820" s="213">
        <f>IF(AZ820=3,G820,0)</f>
        <v>0</v>
      </c>
      <c r="BD820" s="213">
        <f>IF(AZ820=4,G820,0)</f>
        <v>0</v>
      </c>
      <c r="BE820" s="213">
        <f>IF(AZ820=5,G820,0)</f>
        <v>0</v>
      </c>
      <c r="CA820" s="240">
        <v>1</v>
      </c>
      <c r="CB820" s="240">
        <v>7</v>
      </c>
    </row>
    <row r="821" spans="1:15" ht="12.75">
      <c r="A821" s="249"/>
      <c r="B821" s="252"/>
      <c r="C821" s="398" t="s">
        <v>551</v>
      </c>
      <c r="D821" s="399"/>
      <c r="E821" s="253">
        <v>0</v>
      </c>
      <c r="F821" s="348"/>
      <c r="G821" s="255"/>
      <c r="H821" s="256"/>
      <c r="I821" s="250"/>
      <c r="J821" s="257"/>
      <c r="K821" s="250"/>
      <c r="M821" s="251" t="s">
        <v>551</v>
      </c>
      <c r="O821" s="240"/>
    </row>
    <row r="822" spans="1:15" ht="12.75">
      <c r="A822" s="249"/>
      <c r="B822" s="252"/>
      <c r="C822" s="398" t="s">
        <v>691</v>
      </c>
      <c r="D822" s="399"/>
      <c r="E822" s="253">
        <v>55.5</v>
      </c>
      <c r="F822" s="348"/>
      <c r="G822" s="255"/>
      <c r="H822" s="256"/>
      <c r="I822" s="250"/>
      <c r="J822" s="257"/>
      <c r="K822" s="250"/>
      <c r="M822" s="251" t="s">
        <v>691</v>
      </c>
      <c r="O822" s="240"/>
    </row>
    <row r="823" spans="1:15" ht="12.75">
      <c r="A823" s="249"/>
      <c r="B823" s="252"/>
      <c r="C823" s="398" t="s">
        <v>692</v>
      </c>
      <c r="D823" s="399"/>
      <c r="E823" s="253">
        <v>18.24</v>
      </c>
      <c r="F823" s="348"/>
      <c r="G823" s="255"/>
      <c r="H823" s="256"/>
      <c r="I823" s="250"/>
      <c r="J823" s="257"/>
      <c r="K823" s="250"/>
      <c r="M823" s="251" t="s">
        <v>692</v>
      </c>
      <c r="O823" s="240"/>
    </row>
    <row r="824" spans="1:15" ht="12.75">
      <c r="A824" s="249"/>
      <c r="B824" s="252"/>
      <c r="C824" s="398" t="s">
        <v>693</v>
      </c>
      <c r="D824" s="399"/>
      <c r="E824" s="253">
        <v>1.2</v>
      </c>
      <c r="F824" s="348"/>
      <c r="G824" s="255"/>
      <c r="H824" s="256"/>
      <c r="I824" s="250"/>
      <c r="J824" s="257"/>
      <c r="K824" s="250"/>
      <c r="M824" s="251" t="s">
        <v>693</v>
      </c>
      <c r="O824" s="240"/>
    </row>
    <row r="825" spans="1:15" ht="12.75">
      <c r="A825" s="249"/>
      <c r="B825" s="252"/>
      <c r="C825" s="398" t="s">
        <v>694</v>
      </c>
      <c r="D825" s="399"/>
      <c r="E825" s="253">
        <v>3</v>
      </c>
      <c r="F825" s="348"/>
      <c r="G825" s="255"/>
      <c r="H825" s="256"/>
      <c r="I825" s="250"/>
      <c r="J825" s="257"/>
      <c r="K825" s="250"/>
      <c r="M825" s="251" t="s">
        <v>694</v>
      </c>
      <c r="O825" s="240"/>
    </row>
    <row r="826" spans="1:80" ht="12.75">
      <c r="A826" s="241">
        <v>151</v>
      </c>
      <c r="B826" s="242" t="s">
        <v>724</v>
      </c>
      <c r="C826" s="243" t="s">
        <v>725</v>
      </c>
      <c r="D826" s="244" t="s">
        <v>228</v>
      </c>
      <c r="E826" s="245">
        <v>88.4</v>
      </c>
      <c r="F826" s="341"/>
      <c r="G826" s="246">
        <f>E826*F826</f>
        <v>0</v>
      </c>
      <c r="H826" s="247">
        <v>0</v>
      </c>
      <c r="I826" s="248">
        <f>E826*H826</f>
        <v>0</v>
      </c>
      <c r="J826" s="247">
        <v>-0.00464</v>
      </c>
      <c r="K826" s="248">
        <f>E826*J826</f>
        <v>-0.41017600000000004</v>
      </c>
      <c r="O826" s="240">
        <v>2</v>
      </c>
      <c r="AA826" s="213">
        <v>2</v>
      </c>
      <c r="AB826" s="213">
        <v>7</v>
      </c>
      <c r="AC826" s="213">
        <v>7</v>
      </c>
      <c r="AZ826" s="213">
        <v>2</v>
      </c>
      <c r="BA826" s="213">
        <f>IF(AZ826=1,G826,0)</f>
        <v>0</v>
      </c>
      <c r="BB826" s="213">
        <f>IF(AZ826=2,G826,0)</f>
        <v>0</v>
      </c>
      <c r="BC826" s="213">
        <f>IF(AZ826=3,G826,0)</f>
        <v>0</v>
      </c>
      <c r="BD826" s="213">
        <f>IF(AZ826=4,G826,0)</f>
        <v>0</v>
      </c>
      <c r="BE826" s="213">
        <f>IF(AZ826=5,G826,0)</f>
        <v>0</v>
      </c>
      <c r="CA826" s="240">
        <v>2</v>
      </c>
      <c r="CB826" s="240">
        <v>7</v>
      </c>
    </row>
    <row r="827" spans="1:15" ht="12.75">
      <c r="A827" s="249"/>
      <c r="B827" s="252"/>
      <c r="C827" s="398" t="s">
        <v>551</v>
      </c>
      <c r="D827" s="399"/>
      <c r="E827" s="253">
        <v>0</v>
      </c>
      <c r="F827" s="348"/>
      <c r="G827" s="255"/>
      <c r="H827" s="256"/>
      <c r="I827" s="250"/>
      <c r="J827" s="257"/>
      <c r="K827" s="250"/>
      <c r="M827" s="251" t="s">
        <v>551</v>
      </c>
      <c r="O827" s="240"/>
    </row>
    <row r="828" spans="1:15" ht="12.75">
      <c r="A828" s="249"/>
      <c r="B828" s="252"/>
      <c r="C828" s="398" t="s">
        <v>705</v>
      </c>
      <c r="D828" s="399"/>
      <c r="E828" s="253">
        <v>6</v>
      </c>
      <c r="F828" s="348"/>
      <c r="G828" s="255"/>
      <c r="H828" s="256"/>
      <c r="I828" s="250"/>
      <c r="J828" s="257"/>
      <c r="K828" s="250"/>
      <c r="M828" s="251" t="s">
        <v>705</v>
      </c>
      <c r="O828" s="240"/>
    </row>
    <row r="829" spans="1:15" ht="12.75">
      <c r="A829" s="249"/>
      <c r="B829" s="252"/>
      <c r="C829" s="398" t="s">
        <v>708</v>
      </c>
      <c r="D829" s="399"/>
      <c r="E829" s="253">
        <v>10</v>
      </c>
      <c r="F829" s="348"/>
      <c r="G829" s="255"/>
      <c r="H829" s="256"/>
      <c r="I829" s="250"/>
      <c r="J829" s="257"/>
      <c r="K829" s="250"/>
      <c r="M829" s="251" t="s">
        <v>708</v>
      </c>
      <c r="O829" s="240"/>
    </row>
    <row r="830" spans="1:15" ht="12.75">
      <c r="A830" s="249"/>
      <c r="B830" s="252"/>
      <c r="C830" s="398" t="s">
        <v>711</v>
      </c>
      <c r="D830" s="399"/>
      <c r="E830" s="253">
        <v>72.4</v>
      </c>
      <c r="F830" s="348"/>
      <c r="G830" s="255"/>
      <c r="H830" s="256"/>
      <c r="I830" s="250"/>
      <c r="J830" s="257"/>
      <c r="K830" s="250"/>
      <c r="M830" s="251" t="s">
        <v>711</v>
      </c>
      <c r="O830" s="240"/>
    </row>
    <row r="831" spans="1:80" ht="12.75">
      <c r="A831" s="241">
        <v>152</v>
      </c>
      <c r="B831" s="242" t="s">
        <v>726</v>
      </c>
      <c r="C831" s="243" t="s">
        <v>727</v>
      </c>
      <c r="D831" s="244" t="s">
        <v>228</v>
      </c>
      <c r="E831" s="245">
        <v>61</v>
      </c>
      <c r="F831" s="341"/>
      <c r="G831" s="246">
        <f>E831*F831</f>
        <v>0</v>
      </c>
      <c r="H831" s="247">
        <v>0</v>
      </c>
      <c r="I831" s="248">
        <f>E831*H831</f>
        <v>0</v>
      </c>
      <c r="J831" s="247">
        <v>-0.00336</v>
      </c>
      <c r="K831" s="248">
        <f>E831*J831</f>
        <v>-0.20496</v>
      </c>
      <c r="O831" s="240">
        <v>2</v>
      </c>
      <c r="AA831" s="213">
        <v>2</v>
      </c>
      <c r="AB831" s="213">
        <v>7</v>
      </c>
      <c r="AC831" s="213">
        <v>7</v>
      </c>
      <c r="AZ831" s="213">
        <v>2</v>
      </c>
      <c r="BA831" s="213">
        <f>IF(AZ831=1,G831,0)</f>
        <v>0</v>
      </c>
      <c r="BB831" s="213">
        <f>IF(AZ831=2,G831,0)</f>
        <v>0</v>
      </c>
      <c r="BC831" s="213">
        <f>IF(AZ831=3,G831,0)</f>
        <v>0</v>
      </c>
      <c r="BD831" s="213">
        <f>IF(AZ831=4,G831,0)</f>
        <v>0</v>
      </c>
      <c r="BE831" s="213">
        <f>IF(AZ831=5,G831,0)</f>
        <v>0</v>
      </c>
      <c r="CA831" s="240">
        <v>2</v>
      </c>
      <c r="CB831" s="240">
        <v>7</v>
      </c>
    </row>
    <row r="832" spans="1:15" ht="12.75">
      <c r="A832" s="249"/>
      <c r="B832" s="252"/>
      <c r="C832" s="398" t="s">
        <v>551</v>
      </c>
      <c r="D832" s="399"/>
      <c r="E832" s="253">
        <v>0</v>
      </c>
      <c r="F832" s="348"/>
      <c r="G832" s="255"/>
      <c r="H832" s="256"/>
      <c r="I832" s="250"/>
      <c r="J832" s="257"/>
      <c r="K832" s="250"/>
      <c r="M832" s="251" t="s">
        <v>551</v>
      </c>
      <c r="O832" s="240"/>
    </row>
    <row r="833" spans="1:15" ht="12.75">
      <c r="A833" s="249"/>
      <c r="B833" s="252"/>
      <c r="C833" s="398" t="s">
        <v>715</v>
      </c>
      <c r="D833" s="399"/>
      <c r="E833" s="253">
        <v>1</v>
      </c>
      <c r="F833" s="348"/>
      <c r="G833" s="255"/>
      <c r="H833" s="256"/>
      <c r="I833" s="250"/>
      <c r="J833" s="257"/>
      <c r="K833" s="250"/>
      <c r="M833" s="251" t="s">
        <v>715</v>
      </c>
      <c r="O833" s="240"/>
    </row>
    <row r="834" spans="1:15" ht="12.75">
      <c r="A834" s="249"/>
      <c r="B834" s="252"/>
      <c r="C834" s="398" t="s">
        <v>721</v>
      </c>
      <c r="D834" s="399"/>
      <c r="E834" s="253">
        <v>46</v>
      </c>
      <c r="F834" s="348"/>
      <c r="G834" s="255"/>
      <c r="H834" s="256"/>
      <c r="I834" s="250"/>
      <c r="J834" s="257"/>
      <c r="K834" s="250"/>
      <c r="M834" s="251" t="s">
        <v>721</v>
      </c>
      <c r="O834" s="240"/>
    </row>
    <row r="835" spans="1:15" ht="12.75">
      <c r="A835" s="249"/>
      <c r="B835" s="252"/>
      <c r="C835" s="398" t="s">
        <v>718</v>
      </c>
      <c r="D835" s="399"/>
      <c r="E835" s="253">
        <v>14</v>
      </c>
      <c r="F835" s="348"/>
      <c r="G835" s="255"/>
      <c r="H835" s="256"/>
      <c r="I835" s="250"/>
      <c r="J835" s="257"/>
      <c r="K835" s="250"/>
      <c r="M835" s="251" t="s">
        <v>718</v>
      </c>
      <c r="O835" s="240"/>
    </row>
    <row r="836" spans="1:80" ht="12.75">
      <c r="A836" s="241">
        <v>153</v>
      </c>
      <c r="B836" s="242" t="s">
        <v>728</v>
      </c>
      <c r="C836" s="243" t="s">
        <v>729</v>
      </c>
      <c r="D836" s="244" t="s">
        <v>170</v>
      </c>
      <c r="E836" s="245">
        <v>1.2129282</v>
      </c>
      <c r="F836" s="341"/>
      <c r="G836" s="246">
        <f>E836*F836</f>
        <v>0</v>
      </c>
      <c r="H836" s="247">
        <v>0</v>
      </c>
      <c r="I836" s="248">
        <f>E836*H836</f>
        <v>0</v>
      </c>
      <c r="J836" s="247"/>
      <c r="K836" s="248">
        <f>E836*J836</f>
        <v>0</v>
      </c>
      <c r="O836" s="240">
        <v>2</v>
      </c>
      <c r="AA836" s="213">
        <v>7</v>
      </c>
      <c r="AB836" s="213">
        <v>1001</v>
      </c>
      <c r="AC836" s="213">
        <v>5</v>
      </c>
      <c r="AZ836" s="213">
        <v>2</v>
      </c>
      <c r="BA836" s="213">
        <f>IF(AZ836=1,G836,0)</f>
        <v>0</v>
      </c>
      <c r="BB836" s="213">
        <f>IF(AZ836=2,G836,0)</f>
        <v>0</v>
      </c>
      <c r="BC836" s="213">
        <f>IF(AZ836=3,G836,0)</f>
        <v>0</v>
      </c>
      <c r="BD836" s="213">
        <f>IF(AZ836=4,G836,0)</f>
        <v>0</v>
      </c>
      <c r="BE836" s="213">
        <f>IF(AZ836=5,G836,0)</f>
        <v>0</v>
      </c>
      <c r="CA836" s="240">
        <v>7</v>
      </c>
      <c r="CB836" s="240">
        <v>1001</v>
      </c>
    </row>
    <row r="837" spans="1:57" ht="12.75">
      <c r="A837" s="258"/>
      <c r="B837" s="259" t="s">
        <v>102</v>
      </c>
      <c r="C837" s="260" t="s">
        <v>677</v>
      </c>
      <c r="D837" s="261"/>
      <c r="E837" s="262"/>
      <c r="F837" s="349"/>
      <c r="G837" s="264">
        <f>SUM(G764:G836)</f>
        <v>0</v>
      </c>
      <c r="H837" s="265"/>
      <c r="I837" s="266">
        <f>SUM(I764:I836)</f>
        <v>1.2129282000000001</v>
      </c>
      <c r="J837" s="265"/>
      <c r="K837" s="266">
        <f>SUM(K764:K836)</f>
        <v>-3.075403</v>
      </c>
      <c r="O837" s="240">
        <v>4</v>
      </c>
      <c r="BA837" s="267">
        <f>SUM(BA764:BA836)</f>
        <v>0</v>
      </c>
      <c r="BB837" s="267">
        <f>SUM(BB764:BB836)</f>
        <v>0</v>
      </c>
      <c r="BC837" s="267">
        <f>SUM(BC764:BC836)</f>
        <v>0</v>
      </c>
      <c r="BD837" s="267">
        <f>SUM(BD764:BD836)</f>
        <v>0</v>
      </c>
      <c r="BE837" s="267">
        <f>SUM(BE764:BE836)</f>
        <v>0</v>
      </c>
    </row>
    <row r="838" spans="1:15" ht="12.75">
      <c r="A838" s="230" t="s">
        <v>98</v>
      </c>
      <c r="B838" s="231" t="s">
        <v>730</v>
      </c>
      <c r="C838" s="232" t="s">
        <v>731</v>
      </c>
      <c r="D838" s="233"/>
      <c r="E838" s="234"/>
      <c r="F838" s="350"/>
      <c r="G838" s="235"/>
      <c r="H838" s="236"/>
      <c r="I838" s="237"/>
      <c r="J838" s="238"/>
      <c r="K838" s="239"/>
      <c r="O838" s="240">
        <v>1</v>
      </c>
    </row>
    <row r="839" spans="1:80" ht="12.75">
      <c r="A839" s="241">
        <v>154</v>
      </c>
      <c r="B839" s="242" t="s">
        <v>733</v>
      </c>
      <c r="C839" s="243" t="s">
        <v>734</v>
      </c>
      <c r="D839" s="244" t="s">
        <v>228</v>
      </c>
      <c r="E839" s="245">
        <v>345.38</v>
      </c>
      <c r="F839" s="341"/>
      <c r="G839" s="246">
        <f>E839*F839</f>
        <v>0</v>
      </c>
      <c r="H839" s="247">
        <v>4E-05</v>
      </c>
      <c r="I839" s="248">
        <f>E839*H839</f>
        <v>0.013815200000000001</v>
      </c>
      <c r="J839" s="247">
        <v>0</v>
      </c>
      <c r="K839" s="248">
        <f>E839*J839</f>
        <v>0</v>
      </c>
      <c r="O839" s="240">
        <v>2</v>
      </c>
      <c r="AA839" s="213">
        <v>1</v>
      </c>
      <c r="AB839" s="213">
        <v>7</v>
      </c>
      <c r="AC839" s="213">
        <v>7</v>
      </c>
      <c r="AZ839" s="213">
        <v>2</v>
      </c>
      <c r="BA839" s="213">
        <f>IF(AZ839=1,G839,0)</f>
        <v>0</v>
      </c>
      <c r="BB839" s="213">
        <f>IF(AZ839=2,G839,0)</f>
        <v>0</v>
      </c>
      <c r="BC839" s="213">
        <f>IF(AZ839=3,G839,0)</f>
        <v>0</v>
      </c>
      <c r="BD839" s="213">
        <f>IF(AZ839=4,G839,0)</f>
        <v>0</v>
      </c>
      <c r="BE839" s="213">
        <f>IF(AZ839=5,G839,0)</f>
        <v>0</v>
      </c>
      <c r="CA839" s="240">
        <v>1</v>
      </c>
      <c r="CB839" s="240">
        <v>7</v>
      </c>
    </row>
    <row r="840" spans="1:15" ht="12.75">
      <c r="A840" s="249"/>
      <c r="B840" s="252"/>
      <c r="C840" s="398" t="s">
        <v>182</v>
      </c>
      <c r="D840" s="399"/>
      <c r="E840" s="253">
        <v>86.7</v>
      </c>
      <c r="F840" s="348"/>
      <c r="G840" s="255"/>
      <c r="H840" s="256"/>
      <c r="I840" s="250"/>
      <c r="J840" s="257"/>
      <c r="K840" s="250"/>
      <c r="M840" s="251" t="s">
        <v>182</v>
      </c>
      <c r="O840" s="240"/>
    </row>
    <row r="841" spans="1:15" ht="12.75">
      <c r="A841" s="249"/>
      <c r="B841" s="252"/>
      <c r="C841" s="398" t="s">
        <v>183</v>
      </c>
      <c r="D841" s="399"/>
      <c r="E841" s="253">
        <v>112.2</v>
      </c>
      <c r="F841" s="348"/>
      <c r="G841" s="255"/>
      <c r="H841" s="256"/>
      <c r="I841" s="250"/>
      <c r="J841" s="257"/>
      <c r="K841" s="250"/>
      <c r="M841" s="251" t="s">
        <v>183</v>
      </c>
      <c r="O841" s="240"/>
    </row>
    <row r="842" spans="1:15" ht="12.75">
      <c r="A842" s="249"/>
      <c r="B842" s="252"/>
      <c r="C842" s="398" t="s">
        <v>184</v>
      </c>
      <c r="D842" s="399"/>
      <c r="E842" s="253">
        <v>4.2</v>
      </c>
      <c r="F842" s="348"/>
      <c r="G842" s="255"/>
      <c r="H842" s="256"/>
      <c r="I842" s="250"/>
      <c r="J842" s="257"/>
      <c r="K842" s="250"/>
      <c r="M842" s="251" t="s">
        <v>184</v>
      </c>
      <c r="O842" s="240"/>
    </row>
    <row r="843" spans="1:15" ht="12.75">
      <c r="A843" s="249"/>
      <c r="B843" s="252"/>
      <c r="C843" s="398" t="s">
        <v>185</v>
      </c>
      <c r="D843" s="399"/>
      <c r="E843" s="253">
        <v>10.29</v>
      </c>
      <c r="F843" s="348"/>
      <c r="G843" s="255"/>
      <c r="H843" s="256"/>
      <c r="I843" s="250"/>
      <c r="J843" s="257"/>
      <c r="K843" s="250"/>
      <c r="M843" s="251" t="s">
        <v>185</v>
      </c>
      <c r="O843" s="240"/>
    </row>
    <row r="844" spans="1:15" ht="12.75">
      <c r="A844" s="249"/>
      <c r="B844" s="252"/>
      <c r="C844" s="398" t="s">
        <v>186</v>
      </c>
      <c r="D844" s="399"/>
      <c r="E844" s="253">
        <v>120.24</v>
      </c>
      <c r="F844" s="348"/>
      <c r="G844" s="255"/>
      <c r="H844" s="256"/>
      <c r="I844" s="250"/>
      <c r="J844" s="257"/>
      <c r="K844" s="250"/>
      <c r="M844" s="251" t="s">
        <v>186</v>
      </c>
      <c r="O844" s="240"/>
    </row>
    <row r="845" spans="1:15" ht="12.75">
      <c r="A845" s="249"/>
      <c r="B845" s="252"/>
      <c r="C845" s="400" t="s">
        <v>131</v>
      </c>
      <c r="D845" s="399"/>
      <c r="E845" s="278">
        <v>333.63</v>
      </c>
      <c r="F845" s="348"/>
      <c r="G845" s="255"/>
      <c r="H845" s="256"/>
      <c r="I845" s="250"/>
      <c r="J845" s="257"/>
      <c r="K845" s="250"/>
      <c r="M845" s="251" t="s">
        <v>131</v>
      </c>
      <c r="O845" s="240"/>
    </row>
    <row r="846" spans="1:15" ht="12.75">
      <c r="A846" s="249"/>
      <c r="B846" s="252"/>
      <c r="C846" s="398" t="s">
        <v>187</v>
      </c>
      <c r="D846" s="399"/>
      <c r="E846" s="253">
        <v>5.7</v>
      </c>
      <c r="F846" s="348"/>
      <c r="G846" s="255"/>
      <c r="H846" s="256"/>
      <c r="I846" s="250"/>
      <c r="J846" s="257"/>
      <c r="K846" s="250"/>
      <c r="M846" s="251" t="s">
        <v>187</v>
      </c>
      <c r="O846" s="240"/>
    </row>
    <row r="847" spans="1:15" ht="12.75">
      <c r="A847" s="249"/>
      <c r="B847" s="252"/>
      <c r="C847" s="398" t="s">
        <v>188</v>
      </c>
      <c r="D847" s="399"/>
      <c r="E847" s="253">
        <v>6.05</v>
      </c>
      <c r="F847" s="348"/>
      <c r="G847" s="255"/>
      <c r="H847" s="256"/>
      <c r="I847" s="250"/>
      <c r="J847" s="257"/>
      <c r="K847" s="250"/>
      <c r="M847" s="251" t="s">
        <v>188</v>
      </c>
      <c r="O847" s="240"/>
    </row>
    <row r="848" spans="1:15" ht="12.75">
      <c r="A848" s="249"/>
      <c r="B848" s="252"/>
      <c r="C848" s="400" t="s">
        <v>131</v>
      </c>
      <c r="D848" s="399"/>
      <c r="E848" s="278">
        <v>11.75</v>
      </c>
      <c r="F848" s="348"/>
      <c r="G848" s="255"/>
      <c r="H848" s="256"/>
      <c r="I848" s="250"/>
      <c r="J848" s="257"/>
      <c r="K848" s="250"/>
      <c r="M848" s="251" t="s">
        <v>131</v>
      </c>
      <c r="O848" s="240"/>
    </row>
    <row r="849" spans="1:80" ht="12.75">
      <c r="A849" s="241">
        <v>155</v>
      </c>
      <c r="B849" s="242" t="s">
        <v>735</v>
      </c>
      <c r="C849" s="243" t="s">
        <v>736</v>
      </c>
      <c r="D849" s="244" t="s">
        <v>228</v>
      </c>
      <c r="E849" s="245">
        <v>79.07</v>
      </c>
      <c r="F849" s="341"/>
      <c r="G849" s="246">
        <f>E849*F849</f>
        <v>0</v>
      </c>
      <c r="H849" s="247">
        <v>0.00016</v>
      </c>
      <c r="I849" s="248">
        <f>E849*H849</f>
        <v>0.0126512</v>
      </c>
      <c r="J849" s="247">
        <v>0</v>
      </c>
      <c r="K849" s="248">
        <f>E849*J849</f>
        <v>0</v>
      </c>
      <c r="O849" s="240">
        <v>2</v>
      </c>
      <c r="AA849" s="213">
        <v>1</v>
      </c>
      <c r="AB849" s="213">
        <v>7</v>
      </c>
      <c r="AC849" s="213">
        <v>7</v>
      </c>
      <c r="AZ849" s="213">
        <v>2</v>
      </c>
      <c r="BA849" s="213">
        <f>IF(AZ849=1,G849,0)</f>
        <v>0</v>
      </c>
      <c r="BB849" s="213">
        <f>IF(AZ849=2,G849,0)</f>
        <v>0</v>
      </c>
      <c r="BC849" s="213">
        <f>IF(AZ849=3,G849,0)</f>
        <v>0</v>
      </c>
      <c r="BD849" s="213">
        <f>IF(AZ849=4,G849,0)</f>
        <v>0</v>
      </c>
      <c r="BE849" s="213">
        <f>IF(AZ849=5,G849,0)</f>
        <v>0</v>
      </c>
      <c r="CA849" s="240">
        <v>1</v>
      </c>
      <c r="CB849" s="240">
        <v>7</v>
      </c>
    </row>
    <row r="850" spans="1:15" ht="12.75">
      <c r="A850" s="249"/>
      <c r="B850" s="252"/>
      <c r="C850" s="398" t="s">
        <v>324</v>
      </c>
      <c r="D850" s="399"/>
      <c r="E850" s="253">
        <v>25.5</v>
      </c>
      <c r="F850" s="348"/>
      <c r="G850" s="255"/>
      <c r="H850" s="256"/>
      <c r="I850" s="250"/>
      <c r="J850" s="257"/>
      <c r="K850" s="250"/>
      <c r="M850" s="251" t="s">
        <v>324</v>
      </c>
      <c r="O850" s="240"/>
    </row>
    <row r="851" spans="1:15" ht="12.75">
      <c r="A851" s="249"/>
      <c r="B851" s="252"/>
      <c r="C851" s="398" t="s">
        <v>325</v>
      </c>
      <c r="D851" s="399"/>
      <c r="E851" s="253">
        <v>33</v>
      </c>
      <c r="F851" s="348"/>
      <c r="G851" s="255"/>
      <c r="H851" s="256"/>
      <c r="I851" s="250"/>
      <c r="J851" s="257"/>
      <c r="K851" s="250"/>
      <c r="M851" s="251" t="s">
        <v>325</v>
      </c>
      <c r="O851" s="240"/>
    </row>
    <row r="852" spans="1:15" ht="12.75">
      <c r="A852" s="249"/>
      <c r="B852" s="252"/>
      <c r="C852" s="398" t="s">
        <v>326</v>
      </c>
      <c r="D852" s="399"/>
      <c r="E852" s="253">
        <v>1.2</v>
      </c>
      <c r="F852" s="348"/>
      <c r="G852" s="255"/>
      <c r="H852" s="256"/>
      <c r="I852" s="250"/>
      <c r="J852" s="257"/>
      <c r="K852" s="250"/>
      <c r="M852" s="251" t="s">
        <v>326</v>
      </c>
      <c r="O852" s="240"/>
    </row>
    <row r="853" spans="1:15" ht="12.75">
      <c r="A853" s="249"/>
      <c r="B853" s="252"/>
      <c r="C853" s="398" t="s">
        <v>327</v>
      </c>
      <c r="D853" s="399"/>
      <c r="E853" s="253">
        <v>1.13</v>
      </c>
      <c r="F853" s="348"/>
      <c r="G853" s="255"/>
      <c r="H853" s="256"/>
      <c r="I853" s="250"/>
      <c r="J853" s="257"/>
      <c r="K853" s="250"/>
      <c r="M853" s="251" t="s">
        <v>327</v>
      </c>
      <c r="O853" s="240"/>
    </row>
    <row r="854" spans="1:15" ht="12.75">
      <c r="A854" s="249"/>
      <c r="B854" s="252"/>
      <c r="C854" s="398" t="s">
        <v>328</v>
      </c>
      <c r="D854" s="399"/>
      <c r="E854" s="253">
        <v>18.24</v>
      </c>
      <c r="F854" s="348"/>
      <c r="G854" s="255"/>
      <c r="H854" s="256"/>
      <c r="I854" s="250"/>
      <c r="J854" s="257"/>
      <c r="K854" s="250"/>
      <c r="M854" s="251" t="s">
        <v>328</v>
      </c>
      <c r="O854" s="240"/>
    </row>
    <row r="855" spans="1:15" ht="12.75">
      <c r="A855" s="249"/>
      <c r="B855" s="252"/>
      <c r="C855" s="400" t="s">
        <v>131</v>
      </c>
      <c r="D855" s="399"/>
      <c r="E855" s="278">
        <v>79.07000000000001</v>
      </c>
      <c r="F855" s="348"/>
      <c r="G855" s="255"/>
      <c r="H855" s="256"/>
      <c r="I855" s="250"/>
      <c r="J855" s="257"/>
      <c r="K855" s="250"/>
      <c r="M855" s="251" t="s">
        <v>131</v>
      </c>
      <c r="O855" s="240"/>
    </row>
    <row r="856" spans="1:80" ht="12.75">
      <c r="A856" s="241">
        <v>156</v>
      </c>
      <c r="B856" s="242" t="s">
        <v>737</v>
      </c>
      <c r="C856" s="243" t="s">
        <v>738</v>
      </c>
      <c r="D856" s="244" t="s">
        <v>112</v>
      </c>
      <c r="E856" s="245">
        <v>30.7275</v>
      </c>
      <c r="F856" s="341"/>
      <c r="G856" s="246">
        <f>E856*F856</f>
        <v>0</v>
      </c>
      <c r="H856" s="247">
        <v>0</v>
      </c>
      <c r="I856" s="248">
        <f>E856*H856</f>
        <v>0</v>
      </c>
      <c r="J856" s="247">
        <v>-0.01898</v>
      </c>
      <c r="K856" s="248">
        <f>E856*J856</f>
        <v>-0.58320795</v>
      </c>
      <c r="O856" s="240">
        <v>2</v>
      </c>
      <c r="AA856" s="213">
        <v>2</v>
      </c>
      <c r="AB856" s="213">
        <v>7</v>
      </c>
      <c r="AC856" s="213">
        <v>7</v>
      </c>
      <c r="AZ856" s="213">
        <v>2</v>
      </c>
      <c r="BA856" s="213">
        <f>IF(AZ856=1,G856,0)</f>
        <v>0</v>
      </c>
      <c r="BB856" s="213">
        <f>IF(AZ856=2,G856,0)</f>
        <v>0</v>
      </c>
      <c r="BC856" s="213">
        <f>IF(AZ856=3,G856,0)</f>
        <v>0</v>
      </c>
      <c r="BD856" s="213">
        <f>IF(AZ856=4,G856,0)</f>
        <v>0</v>
      </c>
      <c r="BE856" s="213">
        <f>IF(AZ856=5,G856,0)</f>
        <v>0</v>
      </c>
      <c r="CA856" s="240">
        <v>2</v>
      </c>
      <c r="CB856" s="240">
        <v>7</v>
      </c>
    </row>
    <row r="857" spans="1:15" ht="12.75">
      <c r="A857" s="249"/>
      <c r="B857" s="252"/>
      <c r="C857" s="398" t="s">
        <v>739</v>
      </c>
      <c r="D857" s="399"/>
      <c r="E857" s="253">
        <v>30.7275</v>
      </c>
      <c r="F857" s="348"/>
      <c r="G857" s="255"/>
      <c r="H857" s="256"/>
      <c r="I857" s="250"/>
      <c r="J857" s="257"/>
      <c r="K857" s="250"/>
      <c r="M857" s="251" t="s">
        <v>739</v>
      </c>
      <c r="O857" s="240"/>
    </row>
    <row r="858" spans="1:80" ht="12.75">
      <c r="A858" s="241">
        <v>157</v>
      </c>
      <c r="B858" s="242" t="s">
        <v>740</v>
      </c>
      <c r="C858" s="243" t="s">
        <v>741</v>
      </c>
      <c r="D858" s="244" t="s">
        <v>170</v>
      </c>
      <c r="E858" s="245">
        <v>0.0264664</v>
      </c>
      <c r="F858" s="341"/>
      <c r="G858" s="246">
        <f>E858*F858</f>
        <v>0</v>
      </c>
      <c r="H858" s="247">
        <v>0</v>
      </c>
      <c r="I858" s="248">
        <f>E858*H858</f>
        <v>0</v>
      </c>
      <c r="J858" s="247"/>
      <c r="K858" s="248">
        <f>E858*J858</f>
        <v>0</v>
      </c>
      <c r="O858" s="240">
        <v>2</v>
      </c>
      <c r="AA858" s="213">
        <v>7</v>
      </c>
      <c r="AB858" s="213">
        <v>1001</v>
      </c>
      <c r="AC858" s="213">
        <v>5</v>
      </c>
      <c r="AZ858" s="213">
        <v>2</v>
      </c>
      <c r="BA858" s="213">
        <f>IF(AZ858=1,G858,0)</f>
        <v>0</v>
      </c>
      <c r="BB858" s="213">
        <f>IF(AZ858=2,G858,0)</f>
        <v>0</v>
      </c>
      <c r="BC858" s="213">
        <f>IF(AZ858=3,G858,0)</f>
        <v>0</v>
      </c>
      <c r="BD858" s="213">
        <f>IF(AZ858=4,G858,0)</f>
        <v>0</v>
      </c>
      <c r="BE858" s="213">
        <f>IF(AZ858=5,G858,0)</f>
        <v>0</v>
      </c>
      <c r="CA858" s="240">
        <v>7</v>
      </c>
      <c r="CB858" s="240">
        <v>1001</v>
      </c>
    </row>
    <row r="859" spans="1:57" ht="12.75">
      <c r="A859" s="258"/>
      <c r="B859" s="259" t="s">
        <v>102</v>
      </c>
      <c r="C859" s="260" t="s">
        <v>732</v>
      </c>
      <c r="D859" s="261"/>
      <c r="E859" s="262"/>
      <c r="F859" s="349"/>
      <c r="G859" s="264">
        <f>SUM(G838:G858)</f>
        <v>0</v>
      </c>
      <c r="H859" s="265"/>
      <c r="I859" s="266">
        <f>SUM(I838:I858)</f>
        <v>0.0264664</v>
      </c>
      <c r="J859" s="265"/>
      <c r="K859" s="266">
        <f>SUM(K838:K858)</f>
        <v>-0.58320795</v>
      </c>
      <c r="O859" s="240">
        <v>4</v>
      </c>
      <c r="BA859" s="267">
        <f>SUM(BA838:BA858)</f>
        <v>0</v>
      </c>
      <c r="BB859" s="267">
        <f>SUM(BB838:BB858)</f>
        <v>0</v>
      </c>
      <c r="BC859" s="267">
        <f>SUM(BC838:BC858)</f>
        <v>0</v>
      </c>
      <c r="BD859" s="267">
        <f>SUM(BD838:BD858)</f>
        <v>0</v>
      </c>
      <c r="BE859" s="267">
        <f>SUM(BE838:BE858)</f>
        <v>0</v>
      </c>
    </row>
    <row r="860" spans="1:15" ht="12.75">
      <c r="A860" s="230" t="s">
        <v>98</v>
      </c>
      <c r="B860" s="231" t="s">
        <v>742</v>
      </c>
      <c r="C860" s="232" t="s">
        <v>743</v>
      </c>
      <c r="D860" s="233"/>
      <c r="E860" s="234"/>
      <c r="F860" s="350"/>
      <c r="G860" s="235"/>
      <c r="H860" s="236"/>
      <c r="I860" s="237"/>
      <c r="J860" s="238"/>
      <c r="K860" s="239"/>
      <c r="O860" s="240">
        <v>1</v>
      </c>
    </row>
    <row r="861" spans="1:80" ht="12.75">
      <c r="A861" s="241">
        <v>158</v>
      </c>
      <c r="B861" s="242" t="s">
        <v>745</v>
      </c>
      <c r="C861" s="243" t="s">
        <v>746</v>
      </c>
      <c r="D861" s="244" t="s">
        <v>747</v>
      </c>
      <c r="E861" s="245">
        <v>60</v>
      </c>
      <c r="F861" s="341"/>
      <c r="G861" s="246">
        <f>E861*F861</f>
        <v>0</v>
      </c>
      <c r="H861" s="247">
        <v>5E-05</v>
      </c>
      <c r="I861" s="248">
        <f>E861*H861</f>
        <v>0.003</v>
      </c>
      <c r="J861" s="247">
        <v>-0.001</v>
      </c>
      <c r="K861" s="248">
        <f>E861*J861</f>
        <v>-0.06</v>
      </c>
      <c r="O861" s="240">
        <v>2</v>
      </c>
      <c r="AA861" s="213">
        <v>1</v>
      </c>
      <c r="AB861" s="213">
        <v>7</v>
      </c>
      <c r="AC861" s="213">
        <v>7</v>
      </c>
      <c r="AZ861" s="213">
        <v>2</v>
      </c>
      <c r="BA861" s="213">
        <f>IF(AZ861=1,G861,0)</f>
        <v>0</v>
      </c>
      <c r="BB861" s="213">
        <f>IF(AZ861=2,G861,0)</f>
        <v>0</v>
      </c>
      <c r="BC861" s="213">
        <f>IF(AZ861=3,G861,0)</f>
        <v>0</v>
      </c>
      <c r="BD861" s="213">
        <f>IF(AZ861=4,G861,0)</f>
        <v>0</v>
      </c>
      <c r="BE861" s="213">
        <f>IF(AZ861=5,G861,0)</f>
        <v>0</v>
      </c>
      <c r="CA861" s="240">
        <v>1</v>
      </c>
      <c r="CB861" s="240">
        <v>7</v>
      </c>
    </row>
    <row r="862" spans="1:15" ht="12.75">
      <c r="A862" s="249"/>
      <c r="B862" s="252"/>
      <c r="C862" s="398" t="s">
        <v>748</v>
      </c>
      <c r="D862" s="399"/>
      <c r="E862" s="253">
        <v>0</v>
      </c>
      <c r="F862" s="348"/>
      <c r="G862" s="255"/>
      <c r="H862" s="256"/>
      <c r="I862" s="250"/>
      <c r="J862" s="257"/>
      <c r="K862" s="250"/>
      <c r="M862" s="251" t="s">
        <v>748</v>
      </c>
      <c r="O862" s="240"/>
    </row>
    <row r="863" spans="1:15" ht="12.75">
      <c r="A863" s="249"/>
      <c r="B863" s="252"/>
      <c r="C863" s="398" t="s">
        <v>749</v>
      </c>
      <c r="D863" s="399"/>
      <c r="E863" s="253">
        <v>50</v>
      </c>
      <c r="F863" s="348"/>
      <c r="G863" s="255"/>
      <c r="H863" s="256"/>
      <c r="I863" s="250"/>
      <c r="J863" s="257"/>
      <c r="K863" s="250"/>
      <c r="M863" s="251" t="s">
        <v>749</v>
      </c>
      <c r="O863" s="240"/>
    </row>
    <row r="864" spans="1:15" ht="12.75">
      <c r="A864" s="249"/>
      <c r="B864" s="252"/>
      <c r="C864" s="398" t="s">
        <v>750</v>
      </c>
      <c r="D864" s="399"/>
      <c r="E864" s="253">
        <v>10</v>
      </c>
      <c r="F864" s="348"/>
      <c r="G864" s="255"/>
      <c r="H864" s="256"/>
      <c r="I864" s="250"/>
      <c r="J864" s="257"/>
      <c r="K864" s="250"/>
      <c r="M864" s="251" t="s">
        <v>750</v>
      </c>
      <c r="O864" s="240"/>
    </row>
    <row r="865" spans="1:80" ht="12.75">
      <c r="A865" s="241">
        <v>159</v>
      </c>
      <c r="B865" s="242" t="s">
        <v>751</v>
      </c>
      <c r="C865" s="243" t="s">
        <v>752</v>
      </c>
      <c r="D865" s="244" t="s">
        <v>163</v>
      </c>
      <c r="E865" s="245">
        <v>1</v>
      </c>
      <c r="F865" s="341"/>
      <c r="G865" s="246">
        <f>E865*F865</f>
        <v>0</v>
      </c>
      <c r="H865" s="247">
        <v>0.05</v>
      </c>
      <c r="I865" s="248">
        <f>E865*H865</f>
        <v>0.05</v>
      </c>
      <c r="J865" s="247"/>
      <c r="K865" s="248">
        <f>E865*J865</f>
        <v>0</v>
      </c>
      <c r="O865" s="240">
        <v>2</v>
      </c>
      <c r="AA865" s="213">
        <v>12</v>
      </c>
      <c r="AB865" s="213">
        <v>0</v>
      </c>
      <c r="AC865" s="213">
        <v>176</v>
      </c>
      <c r="AZ865" s="213">
        <v>2</v>
      </c>
      <c r="BA865" s="213">
        <f>IF(AZ865=1,G865,0)</f>
        <v>0</v>
      </c>
      <c r="BB865" s="213">
        <f>IF(AZ865=2,G865,0)</f>
        <v>0</v>
      </c>
      <c r="BC865" s="213">
        <f>IF(AZ865=3,G865,0)</f>
        <v>0</v>
      </c>
      <c r="BD865" s="213">
        <f>IF(AZ865=4,G865,0)</f>
        <v>0</v>
      </c>
      <c r="BE865" s="213">
        <f>IF(AZ865=5,G865,0)</f>
        <v>0</v>
      </c>
      <c r="CA865" s="240">
        <v>12</v>
      </c>
      <c r="CB865" s="240">
        <v>0</v>
      </c>
    </row>
    <row r="866" spans="1:15" ht="12.75">
      <c r="A866" s="249"/>
      <c r="B866" s="252"/>
      <c r="C866" s="398" t="s">
        <v>748</v>
      </c>
      <c r="D866" s="399"/>
      <c r="E866" s="253">
        <v>0</v>
      </c>
      <c r="F866" s="348"/>
      <c r="G866" s="255"/>
      <c r="H866" s="256"/>
      <c r="I866" s="250"/>
      <c r="J866" s="257"/>
      <c r="K866" s="250"/>
      <c r="M866" s="251" t="s">
        <v>748</v>
      </c>
      <c r="O866" s="240"/>
    </row>
    <row r="867" spans="1:15" ht="22.5">
      <c r="A867" s="249"/>
      <c r="B867" s="252"/>
      <c r="C867" s="398" t="s">
        <v>753</v>
      </c>
      <c r="D867" s="399"/>
      <c r="E867" s="253">
        <v>0</v>
      </c>
      <c r="F867" s="348"/>
      <c r="G867" s="255"/>
      <c r="H867" s="256"/>
      <c r="I867" s="250"/>
      <c r="J867" s="257"/>
      <c r="K867" s="250"/>
      <c r="M867" s="251" t="s">
        <v>753</v>
      </c>
      <c r="O867" s="240"/>
    </row>
    <row r="868" spans="1:15" ht="12.75">
      <c r="A868" s="249"/>
      <c r="B868" s="252"/>
      <c r="C868" s="398" t="s">
        <v>754</v>
      </c>
      <c r="D868" s="399"/>
      <c r="E868" s="253">
        <v>1</v>
      </c>
      <c r="F868" s="348"/>
      <c r="G868" s="255"/>
      <c r="H868" s="256"/>
      <c r="I868" s="250"/>
      <c r="J868" s="257"/>
      <c r="K868" s="250"/>
      <c r="M868" s="251" t="s">
        <v>754</v>
      </c>
      <c r="O868" s="240"/>
    </row>
    <row r="869" spans="1:80" ht="22.5">
      <c r="A869" s="241">
        <v>160</v>
      </c>
      <c r="B869" s="242" t="s">
        <v>755</v>
      </c>
      <c r="C869" s="243" t="s">
        <v>756</v>
      </c>
      <c r="D869" s="244" t="s">
        <v>163</v>
      </c>
      <c r="E869" s="245">
        <v>24</v>
      </c>
      <c r="F869" s="341"/>
      <c r="G869" s="246">
        <f>E869*F869</f>
        <v>0</v>
      </c>
      <c r="H869" s="247">
        <v>0.05</v>
      </c>
      <c r="I869" s="248">
        <f>E869*H869</f>
        <v>1.2000000000000002</v>
      </c>
      <c r="J869" s="247"/>
      <c r="K869" s="248">
        <f>E869*J869</f>
        <v>0</v>
      </c>
      <c r="O869" s="240">
        <v>2</v>
      </c>
      <c r="AA869" s="213">
        <v>12</v>
      </c>
      <c r="AB869" s="213">
        <v>0</v>
      </c>
      <c r="AC869" s="213">
        <v>177</v>
      </c>
      <c r="AZ869" s="213">
        <v>2</v>
      </c>
      <c r="BA869" s="213">
        <f>IF(AZ869=1,G869,0)</f>
        <v>0</v>
      </c>
      <c r="BB869" s="213">
        <f>IF(AZ869=2,G869,0)</f>
        <v>0</v>
      </c>
      <c r="BC869" s="213">
        <f>IF(AZ869=3,G869,0)</f>
        <v>0</v>
      </c>
      <c r="BD869" s="213">
        <f>IF(AZ869=4,G869,0)</f>
        <v>0</v>
      </c>
      <c r="BE869" s="213">
        <f>IF(AZ869=5,G869,0)</f>
        <v>0</v>
      </c>
      <c r="CA869" s="240">
        <v>12</v>
      </c>
      <c r="CB869" s="240">
        <v>0</v>
      </c>
    </row>
    <row r="870" spans="1:15" ht="12.75">
      <c r="A870" s="249"/>
      <c r="B870" s="252"/>
      <c r="C870" s="398" t="s">
        <v>748</v>
      </c>
      <c r="D870" s="399"/>
      <c r="E870" s="253">
        <v>0</v>
      </c>
      <c r="F870" s="348"/>
      <c r="G870" s="255"/>
      <c r="H870" s="256"/>
      <c r="I870" s="250"/>
      <c r="J870" s="257"/>
      <c r="K870" s="250"/>
      <c r="M870" s="251" t="s">
        <v>748</v>
      </c>
      <c r="O870" s="240"/>
    </row>
    <row r="871" spans="1:15" ht="22.5">
      <c r="A871" s="249"/>
      <c r="B871" s="252"/>
      <c r="C871" s="398" t="s">
        <v>753</v>
      </c>
      <c r="D871" s="399"/>
      <c r="E871" s="253">
        <v>0</v>
      </c>
      <c r="F871" s="348"/>
      <c r="G871" s="255"/>
      <c r="H871" s="256"/>
      <c r="I871" s="250"/>
      <c r="J871" s="257"/>
      <c r="K871" s="250"/>
      <c r="M871" s="251" t="s">
        <v>753</v>
      </c>
      <c r="O871" s="240"/>
    </row>
    <row r="872" spans="1:15" ht="12.75">
      <c r="A872" s="249"/>
      <c r="B872" s="252"/>
      <c r="C872" s="398" t="s">
        <v>757</v>
      </c>
      <c r="D872" s="399"/>
      <c r="E872" s="253">
        <v>24</v>
      </c>
      <c r="F872" s="348"/>
      <c r="G872" s="255"/>
      <c r="H872" s="256"/>
      <c r="I872" s="250"/>
      <c r="J872" s="257"/>
      <c r="K872" s="250"/>
      <c r="M872" s="251" t="s">
        <v>757</v>
      </c>
      <c r="O872" s="240"/>
    </row>
    <row r="873" spans="1:80" ht="12.75">
      <c r="A873" s="241">
        <v>161</v>
      </c>
      <c r="B873" s="242" t="s">
        <v>758</v>
      </c>
      <c r="C873" s="243" t="s">
        <v>759</v>
      </c>
      <c r="D873" s="244" t="s">
        <v>170</v>
      </c>
      <c r="E873" s="245">
        <v>1.253</v>
      </c>
      <c r="F873" s="341"/>
      <c r="G873" s="246">
        <f>E873*F873</f>
        <v>0</v>
      </c>
      <c r="H873" s="247">
        <v>0</v>
      </c>
      <c r="I873" s="248">
        <f>E873*H873</f>
        <v>0</v>
      </c>
      <c r="J873" s="247"/>
      <c r="K873" s="248">
        <f>E873*J873</f>
        <v>0</v>
      </c>
      <c r="O873" s="240">
        <v>2</v>
      </c>
      <c r="AA873" s="213">
        <v>7</v>
      </c>
      <c r="AB873" s="213">
        <v>1001</v>
      </c>
      <c r="AC873" s="213">
        <v>5</v>
      </c>
      <c r="AZ873" s="213">
        <v>2</v>
      </c>
      <c r="BA873" s="213">
        <f>IF(AZ873=1,G873,0)</f>
        <v>0</v>
      </c>
      <c r="BB873" s="213">
        <f>IF(AZ873=2,G873,0)</f>
        <v>0</v>
      </c>
      <c r="BC873" s="213">
        <f>IF(AZ873=3,G873,0)</f>
        <v>0</v>
      </c>
      <c r="BD873" s="213">
        <f>IF(AZ873=4,G873,0)</f>
        <v>0</v>
      </c>
      <c r="BE873" s="213">
        <f>IF(AZ873=5,G873,0)</f>
        <v>0</v>
      </c>
      <c r="CA873" s="240">
        <v>7</v>
      </c>
      <c r="CB873" s="240">
        <v>1001</v>
      </c>
    </row>
    <row r="874" spans="1:57" ht="12.75">
      <c r="A874" s="258"/>
      <c r="B874" s="259" t="s">
        <v>102</v>
      </c>
      <c r="C874" s="260" t="s">
        <v>744</v>
      </c>
      <c r="D874" s="261"/>
      <c r="E874" s="262"/>
      <c r="F874" s="349"/>
      <c r="G874" s="264">
        <f>SUM(G860:G873)</f>
        <v>0</v>
      </c>
      <c r="H874" s="265"/>
      <c r="I874" s="266">
        <f>SUM(I860:I873)</f>
        <v>1.2530000000000001</v>
      </c>
      <c r="J874" s="265"/>
      <c r="K874" s="266">
        <f>SUM(K860:K873)</f>
        <v>-0.06</v>
      </c>
      <c r="O874" s="240">
        <v>4</v>
      </c>
      <c r="BA874" s="267">
        <f>SUM(BA860:BA873)</f>
        <v>0</v>
      </c>
      <c r="BB874" s="267">
        <f>SUM(BB860:BB873)</f>
        <v>0</v>
      </c>
      <c r="BC874" s="267">
        <f>SUM(BC860:BC873)</f>
        <v>0</v>
      </c>
      <c r="BD874" s="267">
        <f>SUM(BD860:BD873)</f>
        <v>0</v>
      </c>
      <c r="BE874" s="267">
        <f>SUM(BE860:BE873)</f>
        <v>0</v>
      </c>
    </row>
    <row r="875" spans="1:15" ht="12.75">
      <c r="A875" s="230" t="s">
        <v>98</v>
      </c>
      <c r="B875" s="231" t="s">
        <v>760</v>
      </c>
      <c r="C875" s="232" t="s">
        <v>761</v>
      </c>
      <c r="D875" s="233"/>
      <c r="E875" s="234"/>
      <c r="F875" s="350"/>
      <c r="G875" s="235"/>
      <c r="H875" s="236"/>
      <c r="I875" s="237"/>
      <c r="J875" s="238"/>
      <c r="K875" s="239"/>
      <c r="O875" s="240">
        <v>1</v>
      </c>
    </row>
    <row r="876" spans="1:80" ht="22.5">
      <c r="A876" s="241">
        <v>162</v>
      </c>
      <c r="B876" s="242" t="s">
        <v>763</v>
      </c>
      <c r="C876" s="243" t="s">
        <v>764</v>
      </c>
      <c r="D876" s="244" t="s">
        <v>112</v>
      </c>
      <c r="E876" s="245">
        <v>77.52</v>
      </c>
      <c r="F876" s="341"/>
      <c r="G876" s="246">
        <f>E876*F876</f>
        <v>0</v>
      </c>
      <c r="H876" s="247">
        <v>0.017</v>
      </c>
      <c r="I876" s="248">
        <f>E876*H876</f>
        <v>1.3178400000000001</v>
      </c>
      <c r="J876" s="247"/>
      <c r="K876" s="248">
        <f>E876*J876</f>
        <v>0</v>
      </c>
      <c r="O876" s="240">
        <v>2</v>
      </c>
      <c r="AA876" s="213">
        <v>12</v>
      </c>
      <c r="AB876" s="213">
        <v>0</v>
      </c>
      <c r="AC876" s="213">
        <v>15</v>
      </c>
      <c r="AZ876" s="213">
        <v>2</v>
      </c>
      <c r="BA876" s="213">
        <f>IF(AZ876=1,G876,0)</f>
        <v>0</v>
      </c>
      <c r="BB876" s="213">
        <f>IF(AZ876=2,G876,0)</f>
        <v>0</v>
      </c>
      <c r="BC876" s="213">
        <f>IF(AZ876=3,G876,0)</f>
        <v>0</v>
      </c>
      <c r="BD876" s="213">
        <f>IF(AZ876=4,G876,0)</f>
        <v>0</v>
      </c>
      <c r="BE876" s="213">
        <f>IF(AZ876=5,G876,0)</f>
        <v>0</v>
      </c>
      <c r="CA876" s="240">
        <v>12</v>
      </c>
      <c r="CB876" s="240">
        <v>0</v>
      </c>
    </row>
    <row r="877" spans="1:15" ht="12.75">
      <c r="A877" s="249"/>
      <c r="B877" s="252"/>
      <c r="C877" s="398" t="s">
        <v>765</v>
      </c>
      <c r="D877" s="399"/>
      <c r="E877" s="253">
        <v>0</v>
      </c>
      <c r="F877" s="348"/>
      <c r="G877" s="255"/>
      <c r="H877" s="256"/>
      <c r="I877" s="250"/>
      <c r="J877" s="257"/>
      <c r="K877" s="250"/>
      <c r="M877" s="251" t="s">
        <v>765</v>
      </c>
      <c r="O877" s="240"/>
    </row>
    <row r="878" spans="1:15" ht="12.75">
      <c r="A878" s="249"/>
      <c r="B878" s="252"/>
      <c r="C878" s="398" t="s">
        <v>766</v>
      </c>
      <c r="D878" s="399"/>
      <c r="E878" s="253">
        <v>0</v>
      </c>
      <c r="F878" s="348"/>
      <c r="G878" s="255"/>
      <c r="H878" s="256"/>
      <c r="I878" s="250"/>
      <c r="J878" s="257"/>
      <c r="K878" s="250"/>
      <c r="M878" s="251" t="s">
        <v>766</v>
      </c>
      <c r="O878" s="240"/>
    </row>
    <row r="879" spans="1:15" ht="12.75">
      <c r="A879" s="249"/>
      <c r="B879" s="252"/>
      <c r="C879" s="398" t="s">
        <v>767</v>
      </c>
      <c r="D879" s="399"/>
      <c r="E879" s="253">
        <v>0</v>
      </c>
      <c r="F879" s="348"/>
      <c r="G879" s="255"/>
      <c r="H879" s="256"/>
      <c r="I879" s="250"/>
      <c r="J879" s="257"/>
      <c r="K879" s="250"/>
      <c r="M879" s="251" t="s">
        <v>767</v>
      </c>
      <c r="O879" s="240"/>
    </row>
    <row r="880" spans="1:15" ht="12.75">
      <c r="A880" s="249"/>
      <c r="B880" s="252"/>
      <c r="C880" s="398" t="s">
        <v>768</v>
      </c>
      <c r="D880" s="399"/>
      <c r="E880" s="253">
        <v>0</v>
      </c>
      <c r="F880" s="348"/>
      <c r="G880" s="255"/>
      <c r="H880" s="256"/>
      <c r="I880" s="250"/>
      <c r="J880" s="257"/>
      <c r="K880" s="250"/>
      <c r="M880" s="251" t="s">
        <v>768</v>
      </c>
      <c r="O880" s="240"/>
    </row>
    <row r="881" spans="1:15" ht="12.75">
      <c r="A881" s="249"/>
      <c r="B881" s="252"/>
      <c r="C881" s="398" t="s">
        <v>769</v>
      </c>
      <c r="D881" s="399"/>
      <c r="E881" s="253">
        <v>0</v>
      </c>
      <c r="F881" s="348"/>
      <c r="G881" s="255"/>
      <c r="H881" s="256"/>
      <c r="I881" s="250"/>
      <c r="J881" s="257"/>
      <c r="K881" s="250"/>
      <c r="M881" s="251" t="s">
        <v>769</v>
      </c>
      <c r="O881" s="240"/>
    </row>
    <row r="882" spans="1:15" ht="12.75">
      <c r="A882" s="249"/>
      <c r="B882" s="252"/>
      <c r="C882" s="398" t="s">
        <v>770</v>
      </c>
      <c r="D882" s="399"/>
      <c r="E882" s="253">
        <v>0</v>
      </c>
      <c r="F882" s="348"/>
      <c r="G882" s="255"/>
      <c r="H882" s="256"/>
      <c r="I882" s="250"/>
      <c r="J882" s="257"/>
      <c r="K882" s="250"/>
      <c r="M882" s="251" t="s">
        <v>770</v>
      </c>
      <c r="O882" s="240"/>
    </row>
    <row r="883" spans="1:15" ht="12.75">
      <c r="A883" s="249"/>
      <c r="B883" s="252"/>
      <c r="C883" s="398" t="s">
        <v>771</v>
      </c>
      <c r="D883" s="399"/>
      <c r="E883" s="253">
        <v>0</v>
      </c>
      <c r="F883" s="348"/>
      <c r="G883" s="255"/>
      <c r="H883" s="256"/>
      <c r="I883" s="250"/>
      <c r="J883" s="257"/>
      <c r="K883" s="250"/>
      <c r="M883" s="251" t="s">
        <v>771</v>
      </c>
      <c r="O883" s="240"/>
    </row>
    <row r="884" spans="1:15" ht="12.75">
      <c r="A884" s="249"/>
      <c r="B884" s="252"/>
      <c r="C884" s="398" t="s">
        <v>772</v>
      </c>
      <c r="D884" s="399"/>
      <c r="E884" s="253">
        <v>0</v>
      </c>
      <c r="F884" s="348"/>
      <c r="G884" s="255"/>
      <c r="H884" s="256"/>
      <c r="I884" s="250"/>
      <c r="J884" s="257"/>
      <c r="K884" s="250"/>
      <c r="M884" s="251" t="s">
        <v>772</v>
      </c>
      <c r="O884" s="240"/>
    </row>
    <row r="885" spans="1:15" ht="12.75">
      <c r="A885" s="249"/>
      <c r="B885" s="252"/>
      <c r="C885" s="398" t="s">
        <v>773</v>
      </c>
      <c r="D885" s="399"/>
      <c r="E885" s="253">
        <v>0</v>
      </c>
      <c r="F885" s="348"/>
      <c r="G885" s="255"/>
      <c r="H885" s="256"/>
      <c r="I885" s="250"/>
      <c r="J885" s="257"/>
      <c r="K885" s="250"/>
      <c r="M885" s="251" t="s">
        <v>773</v>
      </c>
      <c r="O885" s="240"/>
    </row>
    <row r="886" spans="1:15" ht="22.5">
      <c r="A886" s="249"/>
      <c r="B886" s="252"/>
      <c r="C886" s="398" t="s">
        <v>774</v>
      </c>
      <c r="D886" s="399"/>
      <c r="E886" s="253">
        <v>0</v>
      </c>
      <c r="F886" s="348"/>
      <c r="G886" s="255"/>
      <c r="H886" s="256"/>
      <c r="I886" s="250"/>
      <c r="J886" s="257"/>
      <c r="K886" s="250"/>
      <c r="M886" s="251" t="s">
        <v>774</v>
      </c>
      <c r="O886" s="240"/>
    </row>
    <row r="887" spans="1:15" ht="12.75">
      <c r="A887" s="249"/>
      <c r="B887" s="252"/>
      <c r="C887" s="398" t="s">
        <v>249</v>
      </c>
      <c r="D887" s="399"/>
      <c r="E887" s="253">
        <v>77.52</v>
      </c>
      <c r="F887" s="348"/>
      <c r="G887" s="255"/>
      <c r="H887" s="256"/>
      <c r="I887" s="250"/>
      <c r="J887" s="257"/>
      <c r="K887" s="250"/>
      <c r="M887" s="251" t="s">
        <v>249</v>
      </c>
      <c r="O887" s="240"/>
    </row>
    <row r="888" spans="1:80" ht="22.5">
      <c r="A888" s="241">
        <v>163</v>
      </c>
      <c r="B888" s="242" t="s">
        <v>775</v>
      </c>
      <c r="C888" s="243" t="s">
        <v>776</v>
      </c>
      <c r="D888" s="244" t="s">
        <v>112</v>
      </c>
      <c r="E888" s="245">
        <v>112.2754</v>
      </c>
      <c r="F888" s="341"/>
      <c r="G888" s="246">
        <f>E888*F888</f>
        <v>0</v>
      </c>
      <c r="H888" s="247">
        <v>0.017</v>
      </c>
      <c r="I888" s="248">
        <f>E888*H888</f>
        <v>1.9086818000000003</v>
      </c>
      <c r="J888" s="247"/>
      <c r="K888" s="248">
        <f>E888*J888</f>
        <v>0</v>
      </c>
      <c r="O888" s="240">
        <v>2</v>
      </c>
      <c r="AA888" s="213">
        <v>12</v>
      </c>
      <c r="AB888" s="213">
        <v>0</v>
      </c>
      <c r="AC888" s="213">
        <v>17</v>
      </c>
      <c r="AZ888" s="213">
        <v>2</v>
      </c>
      <c r="BA888" s="213">
        <f>IF(AZ888=1,G888,0)</f>
        <v>0</v>
      </c>
      <c r="BB888" s="213">
        <f>IF(AZ888=2,G888,0)</f>
        <v>0</v>
      </c>
      <c r="BC888" s="213">
        <f>IF(AZ888=3,G888,0)</f>
        <v>0</v>
      </c>
      <c r="BD888" s="213">
        <f>IF(AZ888=4,G888,0)</f>
        <v>0</v>
      </c>
      <c r="BE888" s="213">
        <f>IF(AZ888=5,G888,0)</f>
        <v>0</v>
      </c>
      <c r="CA888" s="240">
        <v>12</v>
      </c>
      <c r="CB888" s="240">
        <v>0</v>
      </c>
    </row>
    <row r="889" spans="1:15" ht="12.75">
      <c r="A889" s="249"/>
      <c r="B889" s="252"/>
      <c r="C889" s="398" t="s">
        <v>765</v>
      </c>
      <c r="D889" s="399"/>
      <c r="E889" s="253">
        <v>0</v>
      </c>
      <c r="F889" s="348"/>
      <c r="G889" s="255"/>
      <c r="H889" s="256"/>
      <c r="I889" s="250"/>
      <c r="J889" s="257"/>
      <c r="K889" s="250"/>
      <c r="M889" s="251" t="s">
        <v>765</v>
      </c>
      <c r="O889" s="240"/>
    </row>
    <row r="890" spans="1:15" ht="12.75">
      <c r="A890" s="249"/>
      <c r="B890" s="252"/>
      <c r="C890" s="398" t="s">
        <v>766</v>
      </c>
      <c r="D890" s="399"/>
      <c r="E890" s="253">
        <v>0</v>
      </c>
      <c r="F890" s="348"/>
      <c r="G890" s="255"/>
      <c r="H890" s="256"/>
      <c r="I890" s="250"/>
      <c r="J890" s="257"/>
      <c r="K890" s="250"/>
      <c r="M890" s="251" t="s">
        <v>766</v>
      </c>
      <c r="O890" s="240"/>
    </row>
    <row r="891" spans="1:15" ht="12.75">
      <c r="A891" s="249"/>
      <c r="B891" s="252"/>
      <c r="C891" s="398" t="s">
        <v>767</v>
      </c>
      <c r="D891" s="399"/>
      <c r="E891" s="253">
        <v>0</v>
      </c>
      <c r="F891" s="348"/>
      <c r="G891" s="255"/>
      <c r="H891" s="256"/>
      <c r="I891" s="250"/>
      <c r="J891" s="257"/>
      <c r="K891" s="250"/>
      <c r="M891" s="251" t="s">
        <v>767</v>
      </c>
      <c r="O891" s="240"/>
    </row>
    <row r="892" spans="1:15" ht="12.75">
      <c r="A892" s="249"/>
      <c r="B892" s="252"/>
      <c r="C892" s="398" t="s">
        <v>768</v>
      </c>
      <c r="D892" s="399"/>
      <c r="E892" s="253">
        <v>0</v>
      </c>
      <c r="F892" s="348"/>
      <c r="G892" s="255"/>
      <c r="H892" s="256"/>
      <c r="I892" s="250"/>
      <c r="J892" s="257"/>
      <c r="K892" s="250"/>
      <c r="M892" s="251" t="s">
        <v>768</v>
      </c>
      <c r="O892" s="240"/>
    </row>
    <row r="893" spans="1:15" ht="12.75">
      <c r="A893" s="249"/>
      <c r="B893" s="252"/>
      <c r="C893" s="398" t="s">
        <v>769</v>
      </c>
      <c r="D893" s="399"/>
      <c r="E893" s="253">
        <v>0</v>
      </c>
      <c r="F893" s="348"/>
      <c r="G893" s="255"/>
      <c r="H893" s="256"/>
      <c r="I893" s="250"/>
      <c r="J893" s="257"/>
      <c r="K893" s="250"/>
      <c r="M893" s="251" t="s">
        <v>769</v>
      </c>
      <c r="O893" s="240"/>
    </row>
    <row r="894" spans="1:15" ht="12.75">
      <c r="A894" s="249"/>
      <c r="B894" s="252"/>
      <c r="C894" s="398" t="s">
        <v>770</v>
      </c>
      <c r="D894" s="399"/>
      <c r="E894" s="253">
        <v>0</v>
      </c>
      <c r="F894" s="348"/>
      <c r="G894" s="255"/>
      <c r="H894" s="256"/>
      <c r="I894" s="250"/>
      <c r="J894" s="257"/>
      <c r="K894" s="250"/>
      <c r="M894" s="251" t="s">
        <v>770</v>
      </c>
      <c r="O894" s="240"/>
    </row>
    <row r="895" spans="1:15" ht="12.75">
      <c r="A895" s="249"/>
      <c r="B895" s="252"/>
      <c r="C895" s="398" t="s">
        <v>771</v>
      </c>
      <c r="D895" s="399"/>
      <c r="E895" s="253">
        <v>0</v>
      </c>
      <c r="F895" s="348"/>
      <c r="G895" s="255"/>
      <c r="H895" s="256"/>
      <c r="I895" s="250"/>
      <c r="J895" s="257"/>
      <c r="K895" s="250"/>
      <c r="M895" s="251" t="s">
        <v>771</v>
      </c>
      <c r="O895" s="240"/>
    </row>
    <row r="896" spans="1:15" ht="12.75">
      <c r="A896" s="249"/>
      <c r="B896" s="252"/>
      <c r="C896" s="398" t="s">
        <v>772</v>
      </c>
      <c r="D896" s="399"/>
      <c r="E896" s="253">
        <v>0</v>
      </c>
      <c r="F896" s="348"/>
      <c r="G896" s="255"/>
      <c r="H896" s="256"/>
      <c r="I896" s="250"/>
      <c r="J896" s="257"/>
      <c r="K896" s="250"/>
      <c r="M896" s="251" t="s">
        <v>772</v>
      </c>
      <c r="O896" s="240"/>
    </row>
    <row r="897" spans="1:15" ht="12.75">
      <c r="A897" s="249"/>
      <c r="B897" s="252"/>
      <c r="C897" s="398" t="s">
        <v>773</v>
      </c>
      <c r="D897" s="399"/>
      <c r="E897" s="253">
        <v>0</v>
      </c>
      <c r="F897" s="348"/>
      <c r="G897" s="255"/>
      <c r="H897" s="256"/>
      <c r="I897" s="250"/>
      <c r="J897" s="257"/>
      <c r="K897" s="250"/>
      <c r="M897" s="251" t="s">
        <v>773</v>
      </c>
      <c r="O897" s="240"/>
    </row>
    <row r="898" spans="1:15" ht="22.5">
      <c r="A898" s="249"/>
      <c r="B898" s="252"/>
      <c r="C898" s="398" t="s">
        <v>774</v>
      </c>
      <c r="D898" s="399"/>
      <c r="E898" s="253">
        <v>0</v>
      </c>
      <c r="F898" s="348"/>
      <c r="G898" s="255"/>
      <c r="H898" s="256"/>
      <c r="I898" s="250"/>
      <c r="J898" s="257"/>
      <c r="K898" s="250"/>
      <c r="M898" s="251" t="s">
        <v>774</v>
      </c>
      <c r="O898" s="240"/>
    </row>
    <row r="899" spans="1:15" ht="12.75">
      <c r="A899" s="249"/>
      <c r="B899" s="252"/>
      <c r="C899" s="398" t="s">
        <v>245</v>
      </c>
      <c r="D899" s="399"/>
      <c r="E899" s="253">
        <v>45.9</v>
      </c>
      <c r="F899" s="348"/>
      <c r="G899" s="255"/>
      <c r="H899" s="256"/>
      <c r="I899" s="250"/>
      <c r="J899" s="257"/>
      <c r="K899" s="250"/>
      <c r="M899" s="251" t="s">
        <v>245</v>
      </c>
      <c r="O899" s="240"/>
    </row>
    <row r="900" spans="1:15" ht="12.75">
      <c r="A900" s="249"/>
      <c r="B900" s="252"/>
      <c r="C900" s="398" t="s">
        <v>246</v>
      </c>
      <c r="D900" s="399"/>
      <c r="E900" s="253">
        <v>59.4</v>
      </c>
      <c r="F900" s="348"/>
      <c r="G900" s="255"/>
      <c r="H900" s="256"/>
      <c r="I900" s="250"/>
      <c r="J900" s="257"/>
      <c r="K900" s="250"/>
      <c r="M900" s="251" t="s">
        <v>246</v>
      </c>
      <c r="O900" s="240"/>
    </row>
    <row r="901" spans="1:15" ht="12.75">
      <c r="A901" s="249"/>
      <c r="B901" s="252"/>
      <c r="C901" s="398" t="s">
        <v>247</v>
      </c>
      <c r="D901" s="399"/>
      <c r="E901" s="253">
        <v>1.8</v>
      </c>
      <c r="F901" s="348"/>
      <c r="G901" s="255"/>
      <c r="H901" s="256"/>
      <c r="I901" s="250"/>
      <c r="J901" s="257"/>
      <c r="K901" s="250"/>
      <c r="M901" s="251" t="s">
        <v>247</v>
      </c>
      <c r="O901" s="240"/>
    </row>
    <row r="902" spans="1:15" ht="12.75">
      <c r="A902" s="249"/>
      <c r="B902" s="252"/>
      <c r="C902" s="398" t="s">
        <v>248</v>
      </c>
      <c r="D902" s="399"/>
      <c r="E902" s="253">
        <v>5.1754</v>
      </c>
      <c r="F902" s="348"/>
      <c r="G902" s="255"/>
      <c r="H902" s="256"/>
      <c r="I902" s="250"/>
      <c r="J902" s="257"/>
      <c r="K902" s="250"/>
      <c r="M902" s="251" t="s">
        <v>248</v>
      </c>
      <c r="O902" s="240"/>
    </row>
    <row r="903" spans="1:80" ht="22.5">
      <c r="A903" s="241">
        <v>164</v>
      </c>
      <c r="B903" s="242" t="s">
        <v>777</v>
      </c>
      <c r="C903" s="243" t="s">
        <v>778</v>
      </c>
      <c r="D903" s="244" t="s">
        <v>112</v>
      </c>
      <c r="E903" s="245">
        <v>7.2775</v>
      </c>
      <c r="F903" s="341"/>
      <c r="G903" s="246">
        <f>E903*F903</f>
        <v>0</v>
      </c>
      <c r="H903" s="247">
        <v>0.017</v>
      </c>
      <c r="I903" s="248">
        <f>E903*H903</f>
        <v>0.12371750000000001</v>
      </c>
      <c r="J903" s="247"/>
      <c r="K903" s="248">
        <f>E903*J903</f>
        <v>0</v>
      </c>
      <c r="O903" s="240">
        <v>2</v>
      </c>
      <c r="AA903" s="213">
        <v>12</v>
      </c>
      <c r="AB903" s="213">
        <v>0</v>
      </c>
      <c r="AC903" s="213">
        <v>150</v>
      </c>
      <c r="AZ903" s="213">
        <v>2</v>
      </c>
      <c r="BA903" s="213">
        <f>IF(AZ903=1,G903,0)</f>
        <v>0</v>
      </c>
      <c r="BB903" s="213">
        <f>IF(AZ903=2,G903,0)</f>
        <v>0</v>
      </c>
      <c r="BC903" s="213">
        <f>IF(AZ903=3,G903,0)</f>
        <v>0</v>
      </c>
      <c r="BD903" s="213">
        <f>IF(AZ903=4,G903,0)</f>
        <v>0</v>
      </c>
      <c r="BE903" s="213">
        <f>IF(AZ903=5,G903,0)</f>
        <v>0</v>
      </c>
      <c r="CA903" s="240">
        <v>12</v>
      </c>
      <c r="CB903" s="240">
        <v>0</v>
      </c>
    </row>
    <row r="904" spans="1:15" ht="22.5">
      <c r="A904" s="249"/>
      <c r="B904" s="252"/>
      <c r="C904" s="398" t="s">
        <v>779</v>
      </c>
      <c r="D904" s="399"/>
      <c r="E904" s="253">
        <v>0</v>
      </c>
      <c r="F904" s="348"/>
      <c r="G904" s="255"/>
      <c r="H904" s="256"/>
      <c r="I904" s="250"/>
      <c r="J904" s="257"/>
      <c r="K904" s="250"/>
      <c r="M904" s="251" t="s">
        <v>779</v>
      </c>
      <c r="O904" s="240"/>
    </row>
    <row r="905" spans="1:15" ht="12.75">
      <c r="A905" s="249"/>
      <c r="B905" s="252"/>
      <c r="C905" s="398" t="s">
        <v>780</v>
      </c>
      <c r="D905" s="399"/>
      <c r="E905" s="253">
        <v>0</v>
      </c>
      <c r="F905" s="348"/>
      <c r="G905" s="255"/>
      <c r="H905" s="256"/>
      <c r="I905" s="250"/>
      <c r="J905" s="257"/>
      <c r="K905" s="250"/>
      <c r="M905" s="251" t="s">
        <v>780</v>
      </c>
      <c r="O905" s="240"/>
    </row>
    <row r="906" spans="1:15" ht="12.75">
      <c r="A906" s="249"/>
      <c r="B906" s="252"/>
      <c r="C906" s="398" t="s">
        <v>781</v>
      </c>
      <c r="D906" s="399"/>
      <c r="E906" s="253">
        <v>0</v>
      </c>
      <c r="F906" s="348"/>
      <c r="G906" s="255"/>
      <c r="H906" s="256"/>
      <c r="I906" s="250"/>
      <c r="J906" s="257"/>
      <c r="K906" s="250"/>
      <c r="M906" s="251" t="s">
        <v>781</v>
      </c>
      <c r="O906" s="240"/>
    </row>
    <row r="907" spans="1:15" ht="12.75">
      <c r="A907" s="249"/>
      <c r="B907" s="252"/>
      <c r="C907" s="398" t="s">
        <v>769</v>
      </c>
      <c r="D907" s="399"/>
      <c r="E907" s="253">
        <v>0</v>
      </c>
      <c r="F907" s="348"/>
      <c r="G907" s="255"/>
      <c r="H907" s="256"/>
      <c r="I907" s="250"/>
      <c r="J907" s="257"/>
      <c r="K907" s="250"/>
      <c r="M907" s="251" t="s">
        <v>769</v>
      </c>
      <c r="O907" s="240"/>
    </row>
    <row r="908" spans="1:15" ht="12.75">
      <c r="A908" s="249"/>
      <c r="B908" s="252"/>
      <c r="C908" s="398" t="s">
        <v>782</v>
      </c>
      <c r="D908" s="399"/>
      <c r="E908" s="253">
        <v>0</v>
      </c>
      <c r="F908" s="348"/>
      <c r="G908" s="255"/>
      <c r="H908" s="256"/>
      <c r="I908" s="250"/>
      <c r="J908" s="257"/>
      <c r="K908" s="250"/>
      <c r="M908" s="251" t="s">
        <v>782</v>
      </c>
      <c r="O908" s="240"/>
    </row>
    <row r="909" spans="1:15" ht="12.75">
      <c r="A909" s="249"/>
      <c r="B909" s="252"/>
      <c r="C909" s="398" t="s">
        <v>783</v>
      </c>
      <c r="D909" s="399"/>
      <c r="E909" s="253">
        <v>0</v>
      </c>
      <c r="F909" s="348"/>
      <c r="G909" s="255"/>
      <c r="H909" s="256"/>
      <c r="I909" s="250"/>
      <c r="J909" s="257"/>
      <c r="K909" s="250"/>
      <c r="M909" s="251" t="s">
        <v>783</v>
      </c>
      <c r="O909" s="240"/>
    </row>
    <row r="910" spans="1:15" ht="12.75">
      <c r="A910" s="249"/>
      <c r="B910" s="252"/>
      <c r="C910" s="398" t="s">
        <v>770</v>
      </c>
      <c r="D910" s="399"/>
      <c r="E910" s="253">
        <v>0</v>
      </c>
      <c r="F910" s="348"/>
      <c r="G910" s="255"/>
      <c r="H910" s="256"/>
      <c r="I910" s="250"/>
      <c r="J910" s="257"/>
      <c r="K910" s="250"/>
      <c r="M910" s="251" t="s">
        <v>770</v>
      </c>
      <c r="O910" s="240"/>
    </row>
    <row r="911" spans="1:15" ht="12.75">
      <c r="A911" s="249"/>
      <c r="B911" s="252"/>
      <c r="C911" s="398" t="s">
        <v>771</v>
      </c>
      <c r="D911" s="399"/>
      <c r="E911" s="253">
        <v>0</v>
      </c>
      <c r="F911" s="348"/>
      <c r="G911" s="255"/>
      <c r="H911" s="256"/>
      <c r="I911" s="250"/>
      <c r="J911" s="257"/>
      <c r="K911" s="250"/>
      <c r="M911" s="251" t="s">
        <v>771</v>
      </c>
      <c r="O911" s="240"/>
    </row>
    <row r="912" spans="1:15" ht="12.75">
      <c r="A912" s="249"/>
      <c r="B912" s="252"/>
      <c r="C912" s="398" t="s">
        <v>772</v>
      </c>
      <c r="D912" s="399"/>
      <c r="E912" s="253">
        <v>0</v>
      </c>
      <c r="F912" s="348"/>
      <c r="G912" s="255"/>
      <c r="H912" s="256"/>
      <c r="I912" s="250"/>
      <c r="J912" s="257"/>
      <c r="K912" s="250"/>
      <c r="M912" s="251" t="s">
        <v>772</v>
      </c>
      <c r="O912" s="240"/>
    </row>
    <row r="913" spans="1:15" ht="12.75">
      <c r="A913" s="249"/>
      <c r="B913" s="252"/>
      <c r="C913" s="398" t="s">
        <v>773</v>
      </c>
      <c r="D913" s="399"/>
      <c r="E913" s="253">
        <v>0</v>
      </c>
      <c r="F913" s="348"/>
      <c r="G913" s="255"/>
      <c r="H913" s="256"/>
      <c r="I913" s="250"/>
      <c r="J913" s="257"/>
      <c r="K913" s="250"/>
      <c r="M913" s="251" t="s">
        <v>773</v>
      </c>
      <c r="O913" s="240"/>
    </row>
    <row r="914" spans="1:15" ht="22.5">
      <c r="A914" s="249"/>
      <c r="B914" s="252"/>
      <c r="C914" s="398" t="s">
        <v>774</v>
      </c>
      <c r="D914" s="399"/>
      <c r="E914" s="253">
        <v>0</v>
      </c>
      <c r="F914" s="348"/>
      <c r="G914" s="255"/>
      <c r="H914" s="256"/>
      <c r="I914" s="250"/>
      <c r="J914" s="257"/>
      <c r="K914" s="250"/>
      <c r="M914" s="251" t="s">
        <v>774</v>
      </c>
      <c r="O914" s="240"/>
    </row>
    <row r="915" spans="1:15" ht="12.75">
      <c r="A915" s="249"/>
      <c r="B915" s="252"/>
      <c r="C915" s="398" t="s">
        <v>250</v>
      </c>
      <c r="D915" s="399"/>
      <c r="E915" s="253">
        <v>3.28</v>
      </c>
      <c r="F915" s="348"/>
      <c r="G915" s="255"/>
      <c r="H915" s="256"/>
      <c r="I915" s="250"/>
      <c r="J915" s="257"/>
      <c r="K915" s="250"/>
      <c r="M915" s="251" t="s">
        <v>250</v>
      </c>
      <c r="O915" s="240"/>
    </row>
    <row r="916" spans="1:15" ht="12.75">
      <c r="A916" s="249"/>
      <c r="B916" s="252"/>
      <c r="C916" s="398" t="s">
        <v>251</v>
      </c>
      <c r="D916" s="399"/>
      <c r="E916" s="253">
        <v>3.9975</v>
      </c>
      <c r="F916" s="348"/>
      <c r="G916" s="255"/>
      <c r="H916" s="256"/>
      <c r="I916" s="250"/>
      <c r="J916" s="257"/>
      <c r="K916" s="250"/>
      <c r="M916" s="251" t="s">
        <v>251</v>
      </c>
      <c r="O916" s="240"/>
    </row>
    <row r="917" spans="1:80" ht="22.5">
      <c r="A917" s="241">
        <v>165</v>
      </c>
      <c r="B917" s="242" t="s">
        <v>784</v>
      </c>
      <c r="C917" s="243" t="s">
        <v>785</v>
      </c>
      <c r="D917" s="244" t="s">
        <v>112</v>
      </c>
      <c r="E917" s="245">
        <v>11.594</v>
      </c>
      <c r="F917" s="341"/>
      <c r="G917" s="246">
        <f>E917*F917</f>
        <v>0</v>
      </c>
      <c r="H917" s="247">
        <v>0.017</v>
      </c>
      <c r="I917" s="248">
        <f>E917*H917</f>
        <v>0.197098</v>
      </c>
      <c r="J917" s="247"/>
      <c r="K917" s="248">
        <f>E917*J917</f>
        <v>0</v>
      </c>
      <c r="O917" s="240">
        <v>2</v>
      </c>
      <c r="AA917" s="213">
        <v>12</v>
      </c>
      <c r="AB917" s="213">
        <v>0</v>
      </c>
      <c r="AC917" s="213">
        <v>151</v>
      </c>
      <c r="AZ917" s="213">
        <v>2</v>
      </c>
      <c r="BA917" s="213">
        <f>IF(AZ917=1,G917,0)</f>
        <v>0</v>
      </c>
      <c r="BB917" s="213">
        <f>IF(AZ917=2,G917,0)</f>
        <v>0</v>
      </c>
      <c r="BC917" s="213">
        <f>IF(AZ917=3,G917,0)</f>
        <v>0</v>
      </c>
      <c r="BD917" s="213">
        <f>IF(AZ917=4,G917,0)</f>
        <v>0</v>
      </c>
      <c r="BE917" s="213">
        <f>IF(AZ917=5,G917,0)</f>
        <v>0</v>
      </c>
      <c r="CA917" s="240">
        <v>12</v>
      </c>
      <c r="CB917" s="240">
        <v>0</v>
      </c>
    </row>
    <row r="918" spans="1:15" ht="22.5">
      <c r="A918" s="249"/>
      <c r="B918" s="252"/>
      <c r="C918" s="398" t="s">
        <v>779</v>
      </c>
      <c r="D918" s="399"/>
      <c r="E918" s="253">
        <v>0</v>
      </c>
      <c r="F918" s="348"/>
      <c r="G918" s="255"/>
      <c r="H918" s="256"/>
      <c r="I918" s="250"/>
      <c r="J918" s="257"/>
      <c r="K918" s="250"/>
      <c r="M918" s="251" t="s">
        <v>779</v>
      </c>
      <c r="O918" s="240"/>
    </row>
    <row r="919" spans="1:15" ht="12.75">
      <c r="A919" s="249"/>
      <c r="B919" s="252"/>
      <c r="C919" s="398" t="s">
        <v>768</v>
      </c>
      <c r="D919" s="399"/>
      <c r="E919" s="253">
        <v>0</v>
      </c>
      <c r="F919" s="348"/>
      <c r="G919" s="255"/>
      <c r="H919" s="256"/>
      <c r="I919" s="250"/>
      <c r="J919" s="257"/>
      <c r="K919" s="250"/>
      <c r="M919" s="251" t="s">
        <v>768</v>
      </c>
      <c r="O919" s="240"/>
    </row>
    <row r="920" spans="1:15" ht="12.75">
      <c r="A920" s="249"/>
      <c r="B920" s="252"/>
      <c r="C920" s="398" t="s">
        <v>769</v>
      </c>
      <c r="D920" s="399"/>
      <c r="E920" s="253">
        <v>0</v>
      </c>
      <c r="F920" s="348"/>
      <c r="G920" s="255"/>
      <c r="H920" s="256"/>
      <c r="I920" s="250"/>
      <c r="J920" s="257"/>
      <c r="K920" s="250"/>
      <c r="M920" s="251" t="s">
        <v>769</v>
      </c>
      <c r="O920" s="240"/>
    </row>
    <row r="921" spans="1:15" ht="12.75">
      <c r="A921" s="249"/>
      <c r="B921" s="252"/>
      <c r="C921" s="398" t="s">
        <v>782</v>
      </c>
      <c r="D921" s="399"/>
      <c r="E921" s="253">
        <v>0</v>
      </c>
      <c r="F921" s="348"/>
      <c r="G921" s="255"/>
      <c r="H921" s="256"/>
      <c r="I921" s="250"/>
      <c r="J921" s="257"/>
      <c r="K921" s="250"/>
      <c r="M921" s="251" t="s">
        <v>782</v>
      </c>
      <c r="O921" s="240"/>
    </row>
    <row r="922" spans="1:15" ht="12.75">
      <c r="A922" s="249"/>
      <c r="B922" s="252"/>
      <c r="C922" s="398" t="s">
        <v>786</v>
      </c>
      <c r="D922" s="399"/>
      <c r="E922" s="253">
        <v>0</v>
      </c>
      <c r="F922" s="348"/>
      <c r="G922" s="255"/>
      <c r="H922" s="256"/>
      <c r="I922" s="250"/>
      <c r="J922" s="257"/>
      <c r="K922" s="250"/>
      <c r="M922" s="251" t="s">
        <v>786</v>
      </c>
      <c r="O922" s="240"/>
    </row>
    <row r="923" spans="1:15" ht="22.5">
      <c r="A923" s="249"/>
      <c r="B923" s="252"/>
      <c r="C923" s="398" t="s">
        <v>774</v>
      </c>
      <c r="D923" s="399"/>
      <c r="E923" s="253">
        <v>0</v>
      </c>
      <c r="F923" s="348"/>
      <c r="G923" s="255"/>
      <c r="H923" s="256"/>
      <c r="I923" s="250"/>
      <c r="J923" s="257"/>
      <c r="K923" s="250"/>
      <c r="M923" s="251" t="s">
        <v>774</v>
      </c>
      <c r="O923" s="240"/>
    </row>
    <row r="924" spans="1:15" ht="12.75">
      <c r="A924" s="249"/>
      <c r="B924" s="252"/>
      <c r="C924" s="398" t="s">
        <v>787</v>
      </c>
      <c r="D924" s="399"/>
      <c r="E924" s="253">
        <v>3.3825</v>
      </c>
      <c r="F924" s="348"/>
      <c r="G924" s="255"/>
      <c r="H924" s="256"/>
      <c r="I924" s="250"/>
      <c r="J924" s="257"/>
      <c r="K924" s="250"/>
      <c r="M924" s="251" t="s">
        <v>787</v>
      </c>
      <c r="O924" s="240"/>
    </row>
    <row r="925" spans="1:15" ht="12.75">
      <c r="A925" s="249"/>
      <c r="B925" s="252"/>
      <c r="C925" s="398" t="s">
        <v>788</v>
      </c>
      <c r="D925" s="399"/>
      <c r="E925" s="253">
        <v>5.8115</v>
      </c>
      <c r="F925" s="348"/>
      <c r="G925" s="255"/>
      <c r="H925" s="256"/>
      <c r="I925" s="250"/>
      <c r="J925" s="257"/>
      <c r="K925" s="250"/>
      <c r="M925" s="251" t="s">
        <v>788</v>
      </c>
      <c r="O925" s="240"/>
    </row>
    <row r="926" spans="1:15" ht="12.75">
      <c r="A926" s="249"/>
      <c r="B926" s="252"/>
      <c r="C926" s="398" t="s">
        <v>789</v>
      </c>
      <c r="D926" s="399"/>
      <c r="E926" s="253">
        <v>2.4</v>
      </c>
      <c r="F926" s="348"/>
      <c r="G926" s="255"/>
      <c r="H926" s="256"/>
      <c r="I926" s="250"/>
      <c r="J926" s="257"/>
      <c r="K926" s="250"/>
      <c r="M926" s="251" t="s">
        <v>789</v>
      </c>
      <c r="O926" s="240"/>
    </row>
    <row r="927" spans="1:80" ht="22.5">
      <c r="A927" s="241">
        <v>166</v>
      </c>
      <c r="B927" s="242" t="s">
        <v>790</v>
      </c>
      <c r="C927" s="243" t="s">
        <v>791</v>
      </c>
      <c r="D927" s="244" t="s">
        <v>112</v>
      </c>
      <c r="E927" s="245">
        <v>86.4</v>
      </c>
      <c r="F927" s="341"/>
      <c r="G927" s="246">
        <f>E927*F927</f>
        <v>0</v>
      </c>
      <c r="H927" s="247">
        <v>0.017</v>
      </c>
      <c r="I927" s="248">
        <f>E927*H927</f>
        <v>1.4688</v>
      </c>
      <c r="J927" s="247"/>
      <c r="K927" s="248">
        <f>E927*J927</f>
        <v>0</v>
      </c>
      <c r="O927" s="240">
        <v>2</v>
      </c>
      <c r="AA927" s="213">
        <v>12</v>
      </c>
      <c r="AB927" s="213">
        <v>0</v>
      </c>
      <c r="AC927" s="213">
        <v>205</v>
      </c>
      <c r="AZ927" s="213">
        <v>2</v>
      </c>
      <c r="BA927" s="213">
        <f>IF(AZ927=1,G927,0)</f>
        <v>0</v>
      </c>
      <c r="BB927" s="213">
        <f>IF(AZ927=2,G927,0)</f>
        <v>0</v>
      </c>
      <c r="BC927" s="213">
        <f>IF(AZ927=3,G927,0)</f>
        <v>0</v>
      </c>
      <c r="BD927" s="213">
        <f>IF(AZ927=4,G927,0)</f>
        <v>0</v>
      </c>
      <c r="BE927" s="213">
        <f>IF(AZ927=5,G927,0)</f>
        <v>0</v>
      </c>
      <c r="CA927" s="240">
        <v>12</v>
      </c>
      <c r="CB927" s="240">
        <v>0</v>
      </c>
    </row>
    <row r="928" spans="1:15" ht="22.5">
      <c r="A928" s="249"/>
      <c r="B928" s="252"/>
      <c r="C928" s="398" t="s">
        <v>774</v>
      </c>
      <c r="D928" s="399"/>
      <c r="E928" s="253">
        <v>0</v>
      </c>
      <c r="F928" s="348"/>
      <c r="G928" s="255"/>
      <c r="H928" s="256"/>
      <c r="I928" s="250"/>
      <c r="J928" s="257"/>
      <c r="K928" s="250"/>
      <c r="M928" s="251" t="s">
        <v>774</v>
      </c>
      <c r="O928" s="240"/>
    </row>
    <row r="929" spans="1:15" ht="22.5">
      <c r="A929" s="249"/>
      <c r="B929" s="252"/>
      <c r="C929" s="398" t="s">
        <v>774</v>
      </c>
      <c r="D929" s="399"/>
      <c r="E929" s="253">
        <v>0</v>
      </c>
      <c r="F929" s="348"/>
      <c r="G929" s="255"/>
      <c r="H929" s="256"/>
      <c r="I929" s="250"/>
      <c r="J929" s="257"/>
      <c r="K929" s="250"/>
      <c r="M929" s="251" t="s">
        <v>774</v>
      </c>
      <c r="O929" s="240"/>
    </row>
    <row r="930" spans="1:15" ht="12.75">
      <c r="A930" s="249"/>
      <c r="B930" s="252"/>
      <c r="C930" s="398" t="s">
        <v>792</v>
      </c>
      <c r="D930" s="399"/>
      <c r="E930" s="253">
        <v>86.4</v>
      </c>
      <c r="F930" s="348"/>
      <c r="G930" s="255"/>
      <c r="H930" s="256"/>
      <c r="I930" s="250"/>
      <c r="J930" s="257"/>
      <c r="K930" s="250"/>
      <c r="M930" s="251" t="s">
        <v>792</v>
      </c>
      <c r="O930" s="240"/>
    </row>
    <row r="931" spans="1:57" ht="12.75">
      <c r="A931" s="258"/>
      <c r="B931" s="259" t="s">
        <v>102</v>
      </c>
      <c r="C931" s="260" t="s">
        <v>762</v>
      </c>
      <c r="D931" s="261"/>
      <c r="E931" s="262"/>
      <c r="F931" s="349"/>
      <c r="G931" s="264">
        <f>SUM(G875:G930)</f>
        <v>0</v>
      </c>
      <c r="H931" s="265"/>
      <c r="I931" s="266">
        <f>SUM(I875:I930)</f>
        <v>5.0161373000000005</v>
      </c>
      <c r="J931" s="265"/>
      <c r="K931" s="266">
        <f>SUM(K875:K930)</f>
        <v>0</v>
      </c>
      <c r="O931" s="240">
        <v>4</v>
      </c>
      <c r="BA931" s="267">
        <f>SUM(BA875:BA930)</f>
        <v>0</v>
      </c>
      <c r="BB931" s="267">
        <f>SUM(BB875:BB930)</f>
        <v>0</v>
      </c>
      <c r="BC931" s="267">
        <f>SUM(BC875:BC930)</f>
        <v>0</v>
      </c>
      <c r="BD931" s="267">
        <f>SUM(BD875:BD930)</f>
        <v>0</v>
      </c>
      <c r="BE931" s="267">
        <f>SUM(BE875:BE930)</f>
        <v>0</v>
      </c>
    </row>
    <row r="932" spans="1:15" ht="12.75">
      <c r="A932" s="230" t="s">
        <v>98</v>
      </c>
      <c r="B932" s="231" t="s">
        <v>793</v>
      </c>
      <c r="C932" s="232" t="s">
        <v>794</v>
      </c>
      <c r="D932" s="233"/>
      <c r="E932" s="234"/>
      <c r="F932" s="350"/>
      <c r="G932" s="235"/>
      <c r="H932" s="236"/>
      <c r="I932" s="237"/>
      <c r="J932" s="238"/>
      <c r="K932" s="239"/>
      <c r="O932" s="240">
        <v>1</v>
      </c>
    </row>
    <row r="933" spans="1:80" ht="22.5">
      <c r="A933" s="241">
        <v>167</v>
      </c>
      <c r="B933" s="242" t="s">
        <v>796</v>
      </c>
      <c r="C933" s="243" t="s">
        <v>797</v>
      </c>
      <c r="D933" s="244" t="s">
        <v>112</v>
      </c>
      <c r="E933" s="245">
        <v>3.4032</v>
      </c>
      <c r="F933" s="341"/>
      <c r="G933" s="246">
        <f>E933*F933</f>
        <v>0</v>
      </c>
      <c r="H933" s="247">
        <v>9E-05</v>
      </c>
      <c r="I933" s="248">
        <f>E933*H933</f>
        <v>0.00030628800000000005</v>
      </c>
      <c r="J933" s="247">
        <v>0</v>
      </c>
      <c r="K933" s="248">
        <f>E933*J933</f>
        <v>0</v>
      </c>
      <c r="O933" s="240">
        <v>2</v>
      </c>
      <c r="AA933" s="213">
        <v>2</v>
      </c>
      <c r="AB933" s="213">
        <v>7</v>
      </c>
      <c r="AC933" s="213">
        <v>7</v>
      </c>
      <c r="AZ933" s="213">
        <v>2</v>
      </c>
      <c r="BA933" s="213">
        <f>IF(AZ933=1,G933,0)</f>
        <v>0</v>
      </c>
      <c r="BB933" s="213">
        <f>IF(AZ933=2,G933,0)</f>
        <v>0</v>
      </c>
      <c r="BC933" s="213">
        <f>IF(AZ933=3,G933,0)</f>
        <v>0</v>
      </c>
      <c r="BD933" s="213">
        <f>IF(AZ933=4,G933,0)</f>
        <v>0</v>
      </c>
      <c r="BE933" s="213">
        <f>IF(AZ933=5,G933,0)</f>
        <v>0</v>
      </c>
      <c r="CA933" s="240">
        <v>2</v>
      </c>
      <c r="CB933" s="240">
        <v>7</v>
      </c>
    </row>
    <row r="934" spans="1:15" ht="12.75">
      <c r="A934" s="249"/>
      <c r="B934" s="252"/>
      <c r="C934" s="398" t="s">
        <v>171</v>
      </c>
      <c r="D934" s="399"/>
      <c r="E934" s="253">
        <v>0</v>
      </c>
      <c r="F934" s="348"/>
      <c r="G934" s="255"/>
      <c r="H934" s="256"/>
      <c r="I934" s="250"/>
      <c r="J934" s="257"/>
      <c r="K934" s="250"/>
      <c r="M934" s="251" t="s">
        <v>171</v>
      </c>
      <c r="O934" s="240"/>
    </row>
    <row r="935" spans="1:15" ht="12.75">
      <c r="A935" s="249"/>
      <c r="B935" s="252"/>
      <c r="C935" s="398" t="s">
        <v>798</v>
      </c>
      <c r="D935" s="399"/>
      <c r="E935" s="253">
        <v>3.4032</v>
      </c>
      <c r="F935" s="348"/>
      <c r="G935" s="255"/>
      <c r="H935" s="256"/>
      <c r="I935" s="250"/>
      <c r="J935" s="257"/>
      <c r="K935" s="250"/>
      <c r="M935" s="251" t="s">
        <v>798</v>
      </c>
      <c r="O935" s="240"/>
    </row>
    <row r="936" spans="1:57" ht="12.75">
      <c r="A936" s="258"/>
      <c r="B936" s="259" t="s">
        <v>102</v>
      </c>
      <c r="C936" s="260" t="s">
        <v>795</v>
      </c>
      <c r="D936" s="261"/>
      <c r="E936" s="262"/>
      <c r="F936" s="349"/>
      <c r="G936" s="264">
        <f>SUM(G932:G935)</f>
        <v>0</v>
      </c>
      <c r="H936" s="265"/>
      <c r="I936" s="266">
        <f>SUM(I932:I935)</f>
        <v>0.00030628800000000005</v>
      </c>
      <c r="J936" s="265"/>
      <c r="K936" s="266">
        <f>SUM(K932:K935)</f>
        <v>0</v>
      </c>
      <c r="O936" s="240">
        <v>4</v>
      </c>
      <c r="BA936" s="267">
        <f>SUM(BA932:BA935)</f>
        <v>0</v>
      </c>
      <c r="BB936" s="267">
        <f>SUM(BB932:BB935)</f>
        <v>0</v>
      </c>
      <c r="BC936" s="267">
        <f>SUM(BC932:BC935)</f>
        <v>0</v>
      </c>
      <c r="BD936" s="267">
        <f>SUM(BD932:BD935)</f>
        <v>0</v>
      </c>
      <c r="BE936" s="267">
        <f>SUM(BE932:BE935)</f>
        <v>0</v>
      </c>
    </row>
    <row r="937" spans="1:15" ht="12.75">
      <c r="A937" s="230" t="s">
        <v>98</v>
      </c>
      <c r="B937" s="231" t="s">
        <v>799</v>
      </c>
      <c r="C937" s="232" t="s">
        <v>800</v>
      </c>
      <c r="D937" s="233"/>
      <c r="E937" s="234"/>
      <c r="F937" s="350"/>
      <c r="G937" s="235"/>
      <c r="H937" s="236"/>
      <c r="I937" s="237"/>
      <c r="J937" s="238"/>
      <c r="K937" s="239"/>
      <c r="O937" s="240">
        <v>1</v>
      </c>
    </row>
    <row r="938" spans="1:80" ht="12.75">
      <c r="A938" s="241">
        <v>168</v>
      </c>
      <c r="B938" s="242" t="s">
        <v>802</v>
      </c>
      <c r="C938" s="243" t="s">
        <v>803</v>
      </c>
      <c r="D938" s="244" t="s">
        <v>112</v>
      </c>
      <c r="E938" s="245">
        <v>138.152</v>
      </c>
      <c r="F938" s="341"/>
      <c r="G938" s="246">
        <f>E938*F938</f>
        <v>0</v>
      </c>
      <c r="H938" s="247">
        <v>0.00019</v>
      </c>
      <c r="I938" s="248">
        <f>E938*H938</f>
        <v>0.02624888</v>
      </c>
      <c r="J938" s="247">
        <v>0</v>
      </c>
      <c r="K938" s="248">
        <f>E938*J938</f>
        <v>0</v>
      </c>
      <c r="O938" s="240">
        <v>2</v>
      </c>
      <c r="AA938" s="213">
        <v>1</v>
      </c>
      <c r="AB938" s="213">
        <v>7</v>
      </c>
      <c r="AC938" s="213">
        <v>7</v>
      </c>
      <c r="AZ938" s="213">
        <v>2</v>
      </c>
      <c r="BA938" s="213">
        <f>IF(AZ938=1,G938,0)</f>
        <v>0</v>
      </c>
      <c r="BB938" s="213">
        <f>IF(AZ938=2,G938,0)</f>
        <v>0</v>
      </c>
      <c r="BC938" s="213">
        <f>IF(AZ938=3,G938,0)</f>
        <v>0</v>
      </c>
      <c r="BD938" s="213">
        <f>IF(AZ938=4,G938,0)</f>
        <v>0</v>
      </c>
      <c r="BE938" s="213">
        <f>IF(AZ938=5,G938,0)</f>
        <v>0</v>
      </c>
      <c r="CA938" s="240">
        <v>1</v>
      </c>
      <c r="CB938" s="240">
        <v>7</v>
      </c>
    </row>
    <row r="939" spans="1:15" ht="22.5">
      <c r="A939" s="249"/>
      <c r="B939" s="252"/>
      <c r="C939" s="398" t="s">
        <v>181</v>
      </c>
      <c r="D939" s="399"/>
      <c r="E939" s="253">
        <v>0</v>
      </c>
      <c r="F939" s="348"/>
      <c r="G939" s="255"/>
      <c r="H939" s="256"/>
      <c r="I939" s="250"/>
      <c r="J939" s="257"/>
      <c r="K939" s="250"/>
      <c r="M939" s="251" t="s">
        <v>181</v>
      </c>
      <c r="O939" s="240"/>
    </row>
    <row r="940" spans="1:15" ht="12.75">
      <c r="A940" s="249"/>
      <c r="B940" s="252"/>
      <c r="C940" s="398" t="s">
        <v>182</v>
      </c>
      <c r="D940" s="399"/>
      <c r="E940" s="253">
        <v>86.7</v>
      </c>
      <c r="F940" s="348"/>
      <c r="G940" s="255"/>
      <c r="H940" s="256"/>
      <c r="I940" s="250"/>
      <c r="J940" s="257"/>
      <c r="K940" s="250"/>
      <c r="M940" s="251" t="s">
        <v>182</v>
      </c>
      <c r="O940" s="240"/>
    </row>
    <row r="941" spans="1:15" ht="12.75">
      <c r="A941" s="249"/>
      <c r="B941" s="252"/>
      <c r="C941" s="398" t="s">
        <v>183</v>
      </c>
      <c r="D941" s="399"/>
      <c r="E941" s="253">
        <v>112.2</v>
      </c>
      <c r="F941" s="348"/>
      <c r="G941" s="255"/>
      <c r="H941" s="256"/>
      <c r="I941" s="250"/>
      <c r="J941" s="257"/>
      <c r="K941" s="250"/>
      <c r="M941" s="251" t="s">
        <v>183</v>
      </c>
      <c r="O941" s="240"/>
    </row>
    <row r="942" spans="1:15" ht="12.75">
      <c r="A942" s="249"/>
      <c r="B942" s="252"/>
      <c r="C942" s="398" t="s">
        <v>184</v>
      </c>
      <c r="D942" s="399"/>
      <c r="E942" s="253">
        <v>4.2</v>
      </c>
      <c r="F942" s="348"/>
      <c r="G942" s="255"/>
      <c r="H942" s="256"/>
      <c r="I942" s="250"/>
      <c r="J942" s="257"/>
      <c r="K942" s="250"/>
      <c r="M942" s="251" t="s">
        <v>184</v>
      </c>
      <c r="O942" s="240"/>
    </row>
    <row r="943" spans="1:15" ht="12.75">
      <c r="A943" s="249"/>
      <c r="B943" s="252"/>
      <c r="C943" s="398" t="s">
        <v>185</v>
      </c>
      <c r="D943" s="399"/>
      <c r="E943" s="253">
        <v>10.29</v>
      </c>
      <c r="F943" s="348"/>
      <c r="G943" s="255"/>
      <c r="H943" s="256"/>
      <c r="I943" s="250"/>
      <c r="J943" s="257"/>
      <c r="K943" s="250"/>
      <c r="M943" s="251" t="s">
        <v>185</v>
      </c>
      <c r="O943" s="240"/>
    </row>
    <row r="944" spans="1:15" ht="12.75">
      <c r="A944" s="249"/>
      <c r="B944" s="252"/>
      <c r="C944" s="398" t="s">
        <v>186</v>
      </c>
      <c r="D944" s="399"/>
      <c r="E944" s="253">
        <v>120.24</v>
      </c>
      <c r="F944" s="348"/>
      <c r="G944" s="255"/>
      <c r="H944" s="256"/>
      <c r="I944" s="250"/>
      <c r="J944" s="257"/>
      <c r="K944" s="250"/>
      <c r="M944" s="251" t="s">
        <v>186</v>
      </c>
      <c r="O944" s="240"/>
    </row>
    <row r="945" spans="1:15" ht="12.75">
      <c r="A945" s="249"/>
      <c r="B945" s="252"/>
      <c r="C945" s="398" t="s">
        <v>187</v>
      </c>
      <c r="D945" s="399"/>
      <c r="E945" s="253">
        <v>5.7</v>
      </c>
      <c r="F945" s="348"/>
      <c r="G945" s="255"/>
      <c r="H945" s="256"/>
      <c r="I945" s="250"/>
      <c r="J945" s="257"/>
      <c r="K945" s="250"/>
      <c r="M945" s="251" t="s">
        <v>187</v>
      </c>
      <c r="O945" s="240"/>
    </row>
    <row r="946" spans="1:15" ht="12.75">
      <c r="A946" s="249"/>
      <c r="B946" s="252"/>
      <c r="C946" s="398" t="s">
        <v>188</v>
      </c>
      <c r="D946" s="399"/>
      <c r="E946" s="253">
        <v>6.05</v>
      </c>
      <c r="F946" s="348"/>
      <c r="G946" s="255"/>
      <c r="H946" s="256"/>
      <c r="I946" s="250"/>
      <c r="J946" s="257"/>
      <c r="K946" s="250"/>
      <c r="M946" s="251" t="s">
        <v>188</v>
      </c>
      <c r="O946" s="240"/>
    </row>
    <row r="947" spans="1:15" ht="12.75">
      <c r="A947" s="249"/>
      <c r="B947" s="252"/>
      <c r="C947" s="400" t="s">
        <v>131</v>
      </c>
      <c r="D947" s="399"/>
      <c r="E947" s="278">
        <v>345.38</v>
      </c>
      <c r="F947" s="348"/>
      <c r="G947" s="255"/>
      <c r="H947" s="256"/>
      <c r="I947" s="250"/>
      <c r="J947" s="257"/>
      <c r="K947" s="250"/>
      <c r="M947" s="251" t="s">
        <v>131</v>
      </c>
      <c r="O947" s="240"/>
    </row>
    <row r="948" spans="1:15" ht="12.75">
      <c r="A948" s="249"/>
      <c r="B948" s="252"/>
      <c r="C948" s="398" t="s">
        <v>260</v>
      </c>
      <c r="D948" s="399"/>
      <c r="E948" s="253">
        <v>-207.228</v>
      </c>
      <c r="F948" s="348"/>
      <c r="G948" s="255"/>
      <c r="H948" s="256"/>
      <c r="I948" s="250"/>
      <c r="J948" s="257"/>
      <c r="K948" s="250"/>
      <c r="M948" s="251" t="s">
        <v>260</v>
      </c>
      <c r="O948" s="240"/>
    </row>
    <row r="949" spans="1:80" ht="12.75">
      <c r="A949" s="241">
        <v>169</v>
      </c>
      <c r="B949" s="242" t="s">
        <v>804</v>
      </c>
      <c r="C949" s="243" t="s">
        <v>805</v>
      </c>
      <c r="D949" s="244" t="s">
        <v>112</v>
      </c>
      <c r="E949" s="245">
        <v>138.152</v>
      </c>
      <c r="F949" s="341"/>
      <c r="G949" s="246">
        <f>E949*F949</f>
        <v>0</v>
      </c>
      <c r="H949" s="247">
        <v>0.00046</v>
      </c>
      <c r="I949" s="248">
        <f>E949*H949</f>
        <v>0.06354992</v>
      </c>
      <c r="J949" s="247">
        <v>0</v>
      </c>
      <c r="K949" s="248">
        <f>E949*J949</f>
        <v>0</v>
      </c>
      <c r="O949" s="240">
        <v>2</v>
      </c>
      <c r="AA949" s="213">
        <v>1</v>
      </c>
      <c r="AB949" s="213">
        <v>7</v>
      </c>
      <c r="AC949" s="213">
        <v>7</v>
      </c>
      <c r="AZ949" s="213">
        <v>2</v>
      </c>
      <c r="BA949" s="213">
        <f>IF(AZ949=1,G949,0)</f>
        <v>0</v>
      </c>
      <c r="BB949" s="213">
        <f>IF(AZ949=2,G949,0)</f>
        <v>0</v>
      </c>
      <c r="BC949" s="213">
        <f>IF(AZ949=3,G949,0)</f>
        <v>0</v>
      </c>
      <c r="BD949" s="213">
        <f>IF(AZ949=4,G949,0)</f>
        <v>0</v>
      </c>
      <c r="BE949" s="213">
        <f>IF(AZ949=5,G949,0)</f>
        <v>0</v>
      </c>
      <c r="CA949" s="240">
        <v>1</v>
      </c>
      <c r="CB949" s="240">
        <v>7</v>
      </c>
    </row>
    <row r="950" spans="1:15" ht="22.5">
      <c r="A950" s="249"/>
      <c r="B950" s="252"/>
      <c r="C950" s="398" t="s">
        <v>181</v>
      </c>
      <c r="D950" s="399"/>
      <c r="E950" s="253">
        <v>0</v>
      </c>
      <c r="F950" s="348"/>
      <c r="G950" s="255"/>
      <c r="H950" s="256"/>
      <c r="I950" s="250"/>
      <c r="J950" s="257"/>
      <c r="K950" s="250"/>
      <c r="M950" s="251" t="s">
        <v>181</v>
      </c>
      <c r="O950" s="240"/>
    </row>
    <row r="951" spans="1:15" ht="12.75">
      <c r="A951" s="249"/>
      <c r="B951" s="252"/>
      <c r="C951" s="398" t="s">
        <v>182</v>
      </c>
      <c r="D951" s="399"/>
      <c r="E951" s="253">
        <v>86.7</v>
      </c>
      <c r="F951" s="348"/>
      <c r="G951" s="255"/>
      <c r="H951" s="256"/>
      <c r="I951" s="250"/>
      <c r="J951" s="257"/>
      <c r="K951" s="250"/>
      <c r="M951" s="251" t="s">
        <v>182</v>
      </c>
      <c r="O951" s="240"/>
    </row>
    <row r="952" spans="1:15" ht="12.75">
      <c r="A952" s="249"/>
      <c r="B952" s="252"/>
      <c r="C952" s="398" t="s">
        <v>183</v>
      </c>
      <c r="D952" s="399"/>
      <c r="E952" s="253">
        <v>112.2</v>
      </c>
      <c r="F952" s="348"/>
      <c r="G952" s="255"/>
      <c r="H952" s="256"/>
      <c r="I952" s="250"/>
      <c r="J952" s="257"/>
      <c r="K952" s="250"/>
      <c r="M952" s="251" t="s">
        <v>183</v>
      </c>
      <c r="O952" s="240"/>
    </row>
    <row r="953" spans="1:15" ht="12.75">
      <c r="A953" s="249"/>
      <c r="B953" s="252"/>
      <c r="C953" s="398" t="s">
        <v>184</v>
      </c>
      <c r="D953" s="399"/>
      <c r="E953" s="253">
        <v>4.2</v>
      </c>
      <c r="F953" s="348"/>
      <c r="G953" s="255"/>
      <c r="H953" s="256"/>
      <c r="I953" s="250"/>
      <c r="J953" s="257"/>
      <c r="K953" s="250"/>
      <c r="M953" s="251" t="s">
        <v>184</v>
      </c>
      <c r="O953" s="240"/>
    </row>
    <row r="954" spans="1:15" ht="12.75">
      <c r="A954" s="249"/>
      <c r="B954" s="252"/>
      <c r="C954" s="398" t="s">
        <v>185</v>
      </c>
      <c r="D954" s="399"/>
      <c r="E954" s="253">
        <v>10.29</v>
      </c>
      <c r="F954" s="348"/>
      <c r="G954" s="255"/>
      <c r="H954" s="256"/>
      <c r="I954" s="250"/>
      <c r="J954" s="257"/>
      <c r="K954" s="250"/>
      <c r="M954" s="251" t="s">
        <v>185</v>
      </c>
      <c r="O954" s="240"/>
    </row>
    <row r="955" spans="1:15" ht="12.75">
      <c r="A955" s="249"/>
      <c r="B955" s="252"/>
      <c r="C955" s="398" t="s">
        <v>186</v>
      </c>
      <c r="D955" s="399"/>
      <c r="E955" s="253">
        <v>120.24</v>
      </c>
      <c r="F955" s="348"/>
      <c r="G955" s="255"/>
      <c r="H955" s="256"/>
      <c r="I955" s="250"/>
      <c r="J955" s="257"/>
      <c r="K955" s="250"/>
      <c r="M955" s="251" t="s">
        <v>186</v>
      </c>
      <c r="O955" s="240"/>
    </row>
    <row r="956" spans="1:15" ht="12.75">
      <c r="A956" s="249"/>
      <c r="B956" s="252"/>
      <c r="C956" s="398" t="s">
        <v>187</v>
      </c>
      <c r="D956" s="399"/>
      <c r="E956" s="253">
        <v>5.7</v>
      </c>
      <c r="F956" s="348"/>
      <c r="G956" s="255"/>
      <c r="H956" s="256"/>
      <c r="I956" s="250"/>
      <c r="J956" s="257"/>
      <c r="K956" s="250"/>
      <c r="M956" s="251" t="s">
        <v>187</v>
      </c>
      <c r="O956" s="240"/>
    </row>
    <row r="957" spans="1:15" ht="12.75">
      <c r="A957" s="249"/>
      <c r="B957" s="252"/>
      <c r="C957" s="398" t="s">
        <v>188</v>
      </c>
      <c r="D957" s="399"/>
      <c r="E957" s="253">
        <v>6.05</v>
      </c>
      <c r="F957" s="348"/>
      <c r="G957" s="255"/>
      <c r="H957" s="256"/>
      <c r="I957" s="250"/>
      <c r="J957" s="257"/>
      <c r="K957" s="250"/>
      <c r="M957" s="251" t="s">
        <v>188</v>
      </c>
      <c r="O957" s="240"/>
    </row>
    <row r="958" spans="1:15" ht="12.75">
      <c r="A958" s="249"/>
      <c r="B958" s="252"/>
      <c r="C958" s="400" t="s">
        <v>131</v>
      </c>
      <c r="D958" s="399"/>
      <c r="E958" s="278">
        <v>345.38</v>
      </c>
      <c r="F958" s="348"/>
      <c r="G958" s="255"/>
      <c r="H958" s="256"/>
      <c r="I958" s="250"/>
      <c r="J958" s="257"/>
      <c r="K958" s="250"/>
      <c r="M958" s="251" t="s">
        <v>131</v>
      </c>
      <c r="O958" s="240"/>
    </row>
    <row r="959" spans="1:15" ht="12.75">
      <c r="A959" s="249"/>
      <c r="B959" s="252"/>
      <c r="C959" s="398" t="s">
        <v>260</v>
      </c>
      <c r="D959" s="399"/>
      <c r="E959" s="253">
        <v>-207.228</v>
      </c>
      <c r="F959" s="348"/>
      <c r="G959" s="255"/>
      <c r="H959" s="256"/>
      <c r="I959" s="250"/>
      <c r="J959" s="257"/>
      <c r="K959" s="250"/>
      <c r="M959" s="251" t="s">
        <v>260</v>
      </c>
      <c r="O959" s="240"/>
    </row>
    <row r="960" spans="1:80" ht="22.5">
      <c r="A960" s="241">
        <v>170</v>
      </c>
      <c r="B960" s="242" t="s">
        <v>806</v>
      </c>
      <c r="C960" s="243" t="s">
        <v>807</v>
      </c>
      <c r="D960" s="244" t="s">
        <v>112</v>
      </c>
      <c r="E960" s="245">
        <v>876.4</v>
      </c>
      <c r="F960" s="341"/>
      <c r="G960" s="246">
        <f>E960*F960</f>
        <v>0</v>
      </c>
      <c r="H960" s="247">
        <v>0.00026</v>
      </c>
      <c r="I960" s="248">
        <f>E960*H960</f>
        <v>0.22786399999999998</v>
      </c>
      <c r="J960" s="247">
        <v>0</v>
      </c>
      <c r="K960" s="248">
        <f>E960*J960</f>
        <v>0</v>
      </c>
      <c r="O960" s="240">
        <v>2</v>
      </c>
      <c r="AA960" s="213">
        <v>2</v>
      </c>
      <c r="AB960" s="213">
        <v>7</v>
      </c>
      <c r="AC960" s="213">
        <v>7</v>
      </c>
      <c r="AZ960" s="213">
        <v>2</v>
      </c>
      <c r="BA960" s="213">
        <f>IF(AZ960=1,G960,0)</f>
        <v>0</v>
      </c>
      <c r="BB960" s="213">
        <f>IF(AZ960=2,G960,0)</f>
        <v>0</v>
      </c>
      <c r="BC960" s="213">
        <f>IF(AZ960=3,G960,0)</f>
        <v>0</v>
      </c>
      <c r="BD960" s="213">
        <f>IF(AZ960=4,G960,0)</f>
        <v>0</v>
      </c>
      <c r="BE960" s="213">
        <f>IF(AZ960=5,G960,0)</f>
        <v>0</v>
      </c>
      <c r="CA960" s="240">
        <v>2</v>
      </c>
      <c r="CB960" s="240">
        <v>7</v>
      </c>
    </row>
    <row r="961" spans="1:15" ht="12.75">
      <c r="A961" s="249"/>
      <c r="B961" s="252"/>
      <c r="C961" s="398" t="s">
        <v>808</v>
      </c>
      <c r="D961" s="399"/>
      <c r="E961" s="253">
        <v>756</v>
      </c>
      <c r="F961" s="348"/>
      <c r="G961" s="255"/>
      <c r="H961" s="256"/>
      <c r="I961" s="250"/>
      <c r="J961" s="257"/>
      <c r="K961" s="250"/>
      <c r="M961" s="251" t="s">
        <v>808</v>
      </c>
      <c r="O961" s="240"/>
    </row>
    <row r="962" spans="1:15" ht="12.75">
      <c r="A962" s="249"/>
      <c r="B962" s="252"/>
      <c r="C962" s="398" t="s">
        <v>809</v>
      </c>
      <c r="D962" s="399"/>
      <c r="E962" s="253">
        <v>120.4</v>
      </c>
      <c r="F962" s="348"/>
      <c r="G962" s="255"/>
      <c r="H962" s="256"/>
      <c r="I962" s="250"/>
      <c r="J962" s="257"/>
      <c r="K962" s="250"/>
      <c r="M962" s="251" t="s">
        <v>809</v>
      </c>
      <c r="O962" s="240"/>
    </row>
    <row r="963" spans="1:57" ht="12.75">
      <c r="A963" s="258"/>
      <c r="B963" s="259" t="s">
        <v>102</v>
      </c>
      <c r="C963" s="260" t="s">
        <v>801</v>
      </c>
      <c r="D963" s="261"/>
      <c r="E963" s="262"/>
      <c r="F963" s="349"/>
      <c r="G963" s="264">
        <f>SUM(G937:G962)</f>
        <v>0</v>
      </c>
      <c r="H963" s="265"/>
      <c r="I963" s="266">
        <f>SUM(I937:I962)</f>
        <v>0.31766279999999997</v>
      </c>
      <c r="J963" s="265"/>
      <c r="K963" s="266">
        <f>SUM(K937:K962)</f>
        <v>0</v>
      </c>
      <c r="O963" s="240">
        <v>4</v>
      </c>
      <c r="BA963" s="267">
        <f>SUM(BA937:BA962)</f>
        <v>0</v>
      </c>
      <c r="BB963" s="267">
        <f>SUM(BB937:BB962)</f>
        <v>0</v>
      </c>
      <c r="BC963" s="267">
        <f>SUM(BC937:BC962)</f>
        <v>0</v>
      </c>
      <c r="BD963" s="267">
        <f>SUM(BD937:BD962)</f>
        <v>0</v>
      </c>
      <c r="BE963" s="267">
        <f>SUM(BE937:BE962)</f>
        <v>0</v>
      </c>
    </row>
    <row r="964" spans="1:15" ht="12.75">
      <c r="A964" s="230" t="s">
        <v>98</v>
      </c>
      <c r="B964" s="231" t="s">
        <v>810</v>
      </c>
      <c r="C964" s="232" t="s">
        <v>811</v>
      </c>
      <c r="D964" s="233"/>
      <c r="E964" s="234"/>
      <c r="F964" s="350"/>
      <c r="G964" s="235"/>
      <c r="H964" s="236"/>
      <c r="I964" s="237"/>
      <c r="J964" s="238"/>
      <c r="K964" s="239"/>
      <c r="O964" s="240">
        <v>1</v>
      </c>
    </row>
    <row r="965" spans="1:80" ht="22.5">
      <c r="A965" s="241">
        <v>171</v>
      </c>
      <c r="B965" s="242" t="s">
        <v>813</v>
      </c>
      <c r="C965" s="243" t="s">
        <v>814</v>
      </c>
      <c r="D965" s="244" t="s">
        <v>163</v>
      </c>
      <c r="E965" s="245">
        <v>4</v>
      </c>
      <c r="F965" s="341"/>
      <c r="G965" s="246">
        <f>E965*F965</f>
        <v>0</v>
      </c>
      <c r="H965" s="247">
        <v>0</v>
      </c>
      <c r="I965" s="248">
        <f>E965*H965</f>
        <v>0</v>
      </c>
      <c r="J965" s="247">
        <v>0</v>
      </c>
      <c r="K965" s="248">
        <f>E965*J965</f>
        <v>0</v>
      </c>
      <c r="O965" s="240">
        <v>2</v>
      </c>
      <c r="AA965" s="213">
        <v>1</v>
      </c>
      <c r="AB965" s="213">
        <v>9</v>
      </c>
      <c r="AC965" s="213">
        <v>9</v>
      </c>
      <c r="AZ965" s="213">
        <v>4</v>
      </c>
      <c r="BA965" s="213">
        <f>IF(AZ965=1,G965,0)</f>
        <v>0</v>
      </c>
      <c r="BB965" s="213">
        <f>IF(AZ965=2,G965,0)</f>
        <v>0</v>
      </c>
      <c r="BC965" s="213">
        <f>IF(AZ965=3,G965,0)</f>
        <v>0</v>
      </c>
      <c r="BD965" s="213">
        <f>IF(AZ965=4,G965,0)</f>
        <v>0</v>
      </c>
      <c r="BE965" s="213">
        <f>IF(AZ965=5,G965,0)</f>
        <v>0</v>
      </c>
      <c r="CA965" s="240">
        <v>1</v>
      </c>
      <c r="CB965" s="240">
        <v>9</v>
      </c>
    </row>
    <row r="966" spans="1:15" ht="12.75">
      <c r="A966" s="249"/>
      <c r="B966" s="252"/>
      <c r="C966" s="398" t="s">
        <v>815</v>
      </c>
      <c r="D966" s="399"/>
      <c r="E966" s="253">
        <v>4</v>
      </c>
      <c r="F966" s="254"/>
      <c r="G966" s="255"/>
      <c r="H966" s="256"/>
      <c r="I966" s="250"/>
      <c r="J966" s="257"/>
      <c r="K966" s="250"/>
      <c r="M966" s="251" t="s">
        <v>815</v>
      </c>
      <c r="O966" s="240"/>
    </row>
    <row r="967" spans="1:80" ht="12.75">
      <c r="A967" s="241">
        <v>172</v>
      </c>
      <c r="B967" s="242" t="s">
        <v>816</v>
      </c>
      <c r="C967" s="243" t="s">
        <v>817</v>
      </c>
      <c r="D967" s="244" t="s">
        <v>818</v>
      </c>
      <c r="E967" s="245">
        <v>1</v>
      </c>
      <c r="F967" s="245">
        <f>SUM('SO 01 1 Pol Hrom'!F29)</f>
        <v>0</v>
      </c>
      <c r="G967" s="246">
        <f>E967*F967</f>
        <v>0</v>
      </c>
      <c r="H967" s="247">
        <v>0</v>
      </c>
      <c r="I967" s="248">
        <f>E967*H967</f>
        <v>0</v>
      </c>
      <c r="J967" s="247"/>
      <c r="K967" s="248">
        <f>E967*J967</f>
        <v>0</v>
      </c>
      <c r="O967" s="240">
        <v>2</v>
      </c>
      <c r="AA967" s="213">
        <v>12</v>
      </c>
      <c r="AB967" s="213">
        <v>0</v>
      </c>
      <c r="AC967" s="213">
        <v>21</v>
      </c>
      <c r="AZ967" s="213">
        <v>4</v>
      </c>
      <c r="BA967" s="213">
        <f>IF(AZ967=1,G967,0)</f>
        <v>0</v>
      </c>
      <c r="BB967" s="213">
        <f>IF(AZ967=2,G967,0)</f>
        <v>0</v>
      </c>
      <c r="BC967" s="213">
        <f>IF(AZ967=3,G967,0)</f>
        <v>0</v>
      </c>
      <c r="BD967" s="213">
        <f>IF(AZ967=4,G967,0)</f>
        <v>0</v>
      </c>
      <c r="BE967" s="213">
        <f>IF(AZ967=5,G967,0)</f>
        <v>0</v>
      </c>
      <c r="CA967" s="240">
        <v>12</v>
      </c>
      <c r="CB967" s="240">
        <v>0</v>
      </c>
    </row>
    <row r="968" spans="1:80" ht="12.75">
      <c r="A968" s="241">
        <v>173</v>
      </c>
      <c r="B968" s="242" t="s">
        <v>819</v>
      </c>
      <c r="C968" s="243" t="s">
        <v>820</v>
      </c>
      <c r="D968" s="244" t="s">
        <v>818</v>
      </c>
      <c r="E968" s="245">
        <v>1</v>
      </c>
      <c r="F968" s="245">
        <f>SUM('SO 01 1 Pol Elektro'!E24)</f>
        <v>0</v>
      </c>
      <c r="G968" s="246">
        <f>E968*F968</f>
        <v>0</v>
      </c>
      <c r="H968" s="247">
        <v>0</v>
      </c>
      <c r="I968" s="248">
        <f>E968*H968</f>
        <v>0</v>
      </c>
      <c r="J968" s="247"/>
      <c r="K968" s="248">
        <f>E968*J968</f>
        <v>0</v>
      </c>
      <c r="O968" s="240">
        <v>2</v>
      </c>
      <c r="AA968" s="213">
        <v>12</v>
      </c>
      <c r="AB968" s="213">
        <v>0</v>
      </c>
      <c r="AC968" s="213">
        <v>149</v>
      </c>
      <c r="AZ968" s="213">
        <v>4</v>
      </c>
      <c r="BA968" s="213">
        <f>IF(AZ968=1,G968,0)</f>
        <v>0</v>
      </c>
      <c r="BB968" s="213">
        <f>IF(AZ968=2,G968,0)</f>
        <v>0</v>
      </c>
      <c r="BC968" s="213">
        <f>IF(AZ968=3,G968,0)</f>
        <v>0</v>
      </c>
      <c r="BD968" s="213">
        <f>IF(AZ968=4,G968,0)</f>
        <v>0</v>
      </c>
      <c r="BE968" s="213">
        <f>IF(AZ968=5,G968,0)</f>
        <v>0</v>
      </c>
      <c r="CA968" s="240">
        <v>12</v>
      </c>
      <c r="CB968" s="240">
        <v>0</v>
      </c>
    </row>
    <row r="969" spans="1:80" ht="22.5">
      <c r="A969" s="241">
        <v>174</v>
      </c>
      <c r="B969" s="242" t="s">
        <v>821</v>
      </c>
      <c r="C969" s="243" t="s">
        <v>822</v>
      </c>
      <c r="D969" s="244" t="s">
        <v>818</v>
      </c>
      <c r="E969" s="245">
        <v>1</v>
      </c>
      <c r="F969" s="341"/>
      <c r="G969" s="246">
        <f>E969*F969</f>
        <v>0</v>
      </c>
      <c r="H969" s="247">
        <v>0</v>
      </c>
      <c r="I969" s="248">
        <f>E969*H969</f>
        <v>0</v>
      </c>
      <c r="J969" s="247"/>
      <c r="K969" s="248">
        <f>E969*J969</f>
        <v>0</v>
      </c>
      <c r="O969" s="240">
        <v>2</v>
      </c>
      <c r="AA969" s="213">
        <v>12</v>
      </c>
      <c r="AB969" s="213">
        <v>0</v>
      </c>
      <c r="AC969" s="213">
        <v>242</v>
      </c>
      <c r="AZ969" s="213">
        <v>4</v>
      </c>
      <c r="BA969" s="213">
        <f>IF(AZ969=1,G969,0)</f>
        <v>0</v>
      </c>
      <c r="BB969" s="213">
        <f>IF(AZ969=2,G969,0)</f>
        <v>0</v>
      </c>
      <c r="BC969" s="213">
        <f>IF(AZ969=3,G969,0)</f>
        <v>0</v>
      </c>
      <c r="BD969" s="213">
        <f>IF(AZ969=4,G969,0)</f>
        <v>0</v>
      </c>
      <c r="BE969" s="213">
        <f>IF(AZ969=5,G969,0)</f>
        <v>0</v>
      </c>
      <c r="CA969" s="240">
        <v>12</v>
      </c>
      <c r="CB969" s="240">
        <v>0</v>
      </c>
    </row>
    <row r="970" spans="1:15" ht="12.75">
      <c r="A970" s="249"/>
      <c r="B970" s="252"/>
      <c r="C970" s="398" t="s">
        <v>823</v>
      </c>
      <c r="D970" s="399"/>
      <c r="E970" s="253">
        <v>1</v>
      </c>
      <c r="F970" s="348"/>
      <c r="G970" s="255"/>
      <c r="H970" s="256"/>
      <c r="I970" s="250"/>
      <c r="J970" s="257"/>
      <c r="K970" s="250"/>
      <c r="M970" s="251" t="s">
        <v>823</v>
      </c>
      <c r="O970" s="240"/>
    </row>
    <row r="971" spans="1:57" ht="12.75">
      <c r="A971" s="258"/>
      <c r="B971" s="259" t="s">
        <v>102</v>
      </c>
      <c r="C971" s="260" t="s">
        <v>812</v>
      </c>
      <c r="D971" s="261"/>
      <c r="E971" s="262"/>
      <c r="F971" s="349"/>
      <c r="G971" s="264">
        <f>SUM(G964:G970)</f>
        <v>0</v>
      </c>
      <c r="H971" s="265"/>
      <c r="I971" s="266">
        <f>SUM(I964:I970)</f>
        <v>0</v>
      </c>
      <c r="J971" s="265"/>
      <c r="K971" s="266">
        <f>SUM(K964:K970)</f>
        <v>0</v>
      </c>
      <c r="O971" s="240">
        <v>4</v>
      </c>
      <c r="BA971" s="267">
        <f>SUM(BA964:BA970)</f>
        <v>0</v>
      </c>
      <c r="BB971" s="267">
        <f>SUM(BB964:BB970)</f>
        <v>0</v>
      </c>
      <c r="BC971" s="267">
        <f>SUM(BC964:BC970)</f>
        <v>0</v>
      </c>
      <c r="BD971" s="267">
        <f>SUM(BD964:BD970)</f>
        <v>0</v>
      </c>
      <c r="BE971" s="267">
        <f>SUM(BE964:BE970)</f>
        <v>0</v>
      </c>
    </row>
    <row r="972" spans="1:15" ht="12.75">
      <c r="A972" s="230" t="s">
        <v>98</v>
      </c>
      <c r="B972" s="231" t="s">
        <v>824</v>
      </c>
      <c r="C972" s="232" t="s">
        <v>825</v>
      </c>
      <c r="D972" s="233"/>
      <c r="E972" s="234"/>
      <c r="F972" s="350"/>
      <c r="G972" s="235"/>
      <c r="H972" s="236"/>
      <c r="I972" s="237"/>
      <c r="J972" s="238"/>
      <c r="K972" s="239"/>
      <c r="O972" s="240">
        <v>1</v>
      </c>
    </row>
    <row r="973" spans="1:80" ht="22.5">
      <c r="A973" s="241">
        <v>175</v>
      </c>
      <c r="B973" s="242" t="s">
        <v>827</v>
      </c>
      <c r="C973" s="243" t="s">
        <v>828</v>
      </c>
      <c r="D973" s="244" t="s">
        <v>163</v>
      </c>
      <c r="E973" s="245">
        <v>1</v>
      </c>
      <c r="F973" s="341"/>
      <c r="G973" s="246">
        <f>E973*F973</f>
        <v>0</v>
      </c>
      <c r="H973" s="247">
        <v>0</v>
      </c>
      <c r="I973" s="248">
        <f>E973*H973</f>
        <v>0</v>
      </c>
      <c r="J973" s="247">
        <v>0</v>
      </c>
      <c r="K973" s="248">
        <f>E973*J973</f>
        <v>0</v>
      </c>
      <c r="O973" s="240">
        <v>2</v>
      </c>
      <c r="AA973" s="213">
        <v>1</v>
      </c>
      <c r="AB973" s="213">
        <v>9</v>
      </c>
      <c r="AC973" s="213">
        <v>9</v>
      </c>
      <c r="AZ973" s="213">
        <v>4</v>
      </c>
      <c r="BA973" s="213">
        <f>IF(AZ973=1,G973,0)</f>
        <v>0</v>
      </c>
      <c r="BB973" s="213">
        <f>IF(AZ973=2,G973,0)</f>
        <v>0</v>
      </c>
      <c r="BC973" s="213">
        <f>IF(AZ973=3,G973,0)</f>
        <v>0</v>
      </c>
      <c r="BD973" s="213">
        <f>IF(AZ973=4,G973,0)</f>
        <v>0</v>
      </c>
      <c r="BE973" s="213">
        <f>IF(AZ973=5,G973,0)</f>
        <v>0</v>
      </c>
      <c r="CA973" s="240">
        <v>1</v>
      </c>
      <c r="CB973" s="240">
        <v>9</v>
      </c>
    </row>
    <row r="974" spans="1:15" ht="12.75">
      <c r="A974" s="249"/>
      <c r="B974" s="252"/>
      <c r="C974" s="398" t="s">
        <v>829</v>
      </c>
      <c r="D974" s="399"/>
      <c r="E974" s="253">
        <v>1</v>
      </c>
      <c r="F974" s="348"/>
      <c r="G974" s="255"/>
      <c r="H974" s="256"/>
      <c r="I974" s="250"/>
      <c r="J974" s="257"/>
      <c r="K974" s="250"/>
      <c r="M974" s="251" t="s">
        <v>829</v>
      </c>
      <c r="O974" s="240"/>
    </row>
    <row r="975" spans="1:57" ht="12.75">
      <c r="A975" s="258"/>
      <c r="B975" s="259" t="s">
        <v>102</v>
      </c>
      <c r="C975" s="260" t="s">
        <v>826</v>
      </c>
      <c r="D975" s="261"/>
      <c r="E975" s="262"/>
      <c r="F975" s="349"/>
      <c r="G975" s="264">
        <f>SUM(G972:G974)</f>
        <v>0</v>
      </c>
      <c r="H975" s="265"/>
      <c r="I975" s="266">
        <f>SUM(I972:I974)</f>
        <v>0</v>
      </c>
      <c r="J975" s="265"/>
      <c r="K975" s="266">
        <f>SUM(K972:K974)</f>
        <v>0</v>
      </c>
      <c r="O975" s="240">
        <v>4</v>
      </c>
      <c r="BA975" s="267">
        <f>SUM(BA972:BA974)</f>
        <v>0</v>
      </c>
      <c r="BB975" s="267">
        <f>SUM(BB972:BB974)</f>
        <v>0</v>
      </c>
      <c r="BC975" s="267">
        <f>SUM(BC972:BC974)</f>
        <v>0</v>
      </c>
      <c r="BD975" s="267">
        <f>SUM(BD972:BD974)</f>
        <v>0</v>
      </c>
      <c r="BE975" s="267">
        <f>SUM(BE972:BE974)</f>
        <v>0</v>
      </c>
    </row>
    <row r="976" spans="1:15" ht="12.75">
      <c r="A976" s="230" t="s">
        <v>98</v>
      </c>
      <c r="B976" s="231" t="s">
        <v>830</v>
      </c>
      <c r="C976" s="232" t="s">
        <v>831</v>
      </c>
      <c r="D976" s="233"/>
      <c r="E976" s="234"/>
      <c r="F976" s="350"/>
      <c r="G976" s="235"/>
      <c r="H976" s="236"/>
      <c r="I976" s="237"/>
      <c r="J976" s="238"/>
      <c r="K976" s="239"/>
      <c r="O976" s="240">
        <v>1</v>
      </c>
    </row>
    <row r="977" spans="1:80" ht="12.75">
      <c r="A977" s="241">
        <v>176</v>
      </c>
      <c r="B977" s="242" t="s">
        <v>833</v>
      </c>
      <c r="C977" s="243" t="s">
        <v>834</v>
      </c>
      <c r="D977" s="244" t="s">
        <v>163</v>
      </c>
      <c r="E977" s="245">
        <v>1</v>
      </c>
      <c r="F977" s="341"/>
      <c r="G977" s="246">
        <f>E977*F977</f>
        <v>0</v>
      </c>
      <c r="H977" s="247">
        <v>0</v>
      </c>
      <c r="I977" s="248">
        <f>E977*H977</f>
        <v>0</v>
      </c>
      <c r="J977" s="247">
        <v>0</v>
      </c>
      <c r="K977" s="248">
        <f>E977*J977</f>
        <v>0</v>
      </c>
      <c r="O977" s="240">
        <v>2</v>
      </c>
      <c r="AA977" s="213">
        <v>1</v>
      </c>
      <c r="AB977" s="213">
        <v>9</v>
      </c>
      <c r="AC977" s="213">
        <v>9</v>
      </c>
      <c r="AZ977" s="213">
        <v>4</v>
      </c>
      <c r="BA977" s="213">
        <f>IF(AZ977=1,G977,0)</f>
        <v>0</v>
      </c>
      <c r="BB977" s="213">
        <f>IF(AZ977=2,G977,0)</f>
        <v>0</v>
      </c>
      <c r="BC977" s="213">
        <f>IF(AZ977=3,G977,0)</f>
        <v>0</v>
      </c>
      <c r="BD977" s="213">
        <f>IF(AZ977=4,G977,0)</f>
        <v>0</v>
      </c>
      <c r="BE977" s="213">
        <f>IF(AZ977=5,G977,0)</f>
        <v>0</v>
      </c>
      <c r="CA977" s="240">
        <v>1</v>
      </c>
      <c r="CB977" s="240">
        <v>9</v>
      </c>
    </row>
    <row r="978" spans="1:15" ht="12.75">
      <c r="A978" s="249"/>
      <c r="B978" s="252"/>
      <c r="C978" s="398" t="s">
        <v>835</v>
      </c>
      <c r="D978" s="399"/>
      <c r="E978" s="253">
        <v>1</v>
      </c>
      <c r="F978" s="348"/>
      <c r="G978" s="255"/>
      <c r="H978" s="256"/>
      <c r="I978" s="250"/>
      <c r="J978" s="257"/>
      <c r="K978" s="250"/>
      <c r="M978" s="251" t="s">
        <v>835</v>
      </c>
      <c r="O978" s="240"/>
    </row>
    <row r="979" spans="1:80" ht="12.75">
      <c r="A979" s="241">
        <v>177</v>
      </c>
      <c r="B979" s="242" t="s">
        <v>836</v>
      </c>
      <c r="C979" s="243" t="s">
        <v>837</v>
      </c>
      <c r="D979" s="244" t="s">
        <v>454</v>
      </c>
      <c r="E979" s="245">
        <v>40</v>
      </c>
      <c r="F979" s="341"/>
      <c r="G979" s="246">
        <f>E979*F979</f>
        <v>0</v>
      </c>
      <c r="H979" s="247">
        <v>0</v>
      </c>
      <c r="I979" s="248">
        <f>E979*H979</f>
        <v>0</v>
      </c>
      <c r="J979" s="247"/>
      <c r="K979" s="248">
        <f>E979*J979</f>
        <v>0</v>
      </c>
      <c r="O979" s="240">
        <v>2</v>
      </c>
      <c r="AA979" s="213">
        <v>10</v>
      </c>
      <c r="AB979" s="213">
        <v>0</v>
      </c>
      <c r="AC979" s="213">
        <v>8</v>
      </c>
      <c r="AZ979" s="213">
        <v>5</v>
      </c>
      <c r="BA979" s="213">
        <f>IF(AZ979=1,G979,0)</f>
        <v>0</v>
      </c>
      <c r="BB979" s="213">
        <f>IF(AZ979=2,G979,0)</f>
        <v>0</v>
      </c>
      <c r="BC979" s="213">
        <f>IF(AZ979=3,G979,0)</f>
        <v>0</v>
      </c>
      <c r="BD979" s="213">
        <f>IF(AZ979=4,G979,0)</f>
        <v>0</v>
      </c>
      <c r="BE979" s="213">
        <f>IF(AZ979=5,G979,0)</f>
        <v>0</v>
      </c>
      <c r="CA979" s="240">
        <v>10</v>
      </c>
      <c r="CB979" s="240">
        <v>0</v>
      </c>
    </row>
    <row r="980" spans="1:15" ht="12.75">
      <c r="A980" s="249"/>
      <c r="B980" s="252"/>
      <c r="C980" s="398" t="s">
        <v>838</v>
      </c>
      <c r="D980" s="399"/>
      <c r="E980" s="253">
        <v>30</v>
      </c>
      <c r="F980" s="348"/>
      <c r="G980" s="255"/>
      <c r="H980" s="256"/>
      <c r="I980" s="250"/>
      <c r="J980" s="257"/>
      <c r="K980" s="250"/>
      <c r="M980" s="251" t="s">
        <v>838</v>
      </c>
      <c r="O980" s="240"/>
    </row>
    <row r="981" spans="1:15" ht="12.75">
      <c r="A981" s="249"/>
      <c r="B981" s="252"/>
      <c r="C981" s="398" t="s">
        <v>839</v>
      </c>
      <c r="D981" s="399"/>
      <c r="E981" s="253">
        <v>10</v>
      </c>
      <c r="F981" s="348"/>
      <c r="G981" s="255"/>
      <c r="H981" s="256"/>
      <c r="I981" s="250"/>
      <c r="J981" s="257"/>
      <c r="K981" s="250"/>
      <c r="M981" s="251" t="s">
        <v>839</v>
      </c>
      <c r="O981" s="240"/>
    </row>
    <row r="982" spans="1:57" ht="12.75">
      <c r="A982" s="258"/>
      <c r="B982" s="259" t="s">
        <v>102</v>
      </c>
      <c r="C982" s="260" t="s">
        <v>832</v>
      </c>
      <c r="D982" s="261"/>
      <c r="E982" s="262"/>
      <c r="F982" s="349"/>
      <c r="G982" s="264">
        <f>SUM(G976:G981)</f>
        <v>0</v>
      </c>
      <c r="H982" s="265"/>
      <c r="I982" s="266">
        <f>SUM(I976:I981)</f>
        <v>0</v>
      </c>
      <c r="J982" s="265"/>
      <c r="K982" s="266">
        <f>SUM(K976:K981)</f>
        <v>0</v>
      </c>
      <c r="O982" s="240">
        <v>4</v>
      </c>
      <c r="BA982" s="267">
        <f>SUM(BA976:BA981)</f>
        <v>0</v>
      </c>
      <c r="BB982" s="267">
        <f>SUM(BB976:BB981)</f>
        <v>0</v>
      </c>
      <c r="BC982" s="267">
        <f>SUM(BC976:BC981)</f>
        <v>0</v>
      </c>
      <c r="BD982" s="267">
        <f>SUM(BD976:BD981)</f>
        <v>0</v>
      </c>
      <c r="BE982" s="267">
        <f>SUM(BE976:BE981)</f>
        <v>0</v>
      </c>
    </row>
    <row r="983" spans="1:15" ht="12.75">
      <c r="A983" s="230" t="s">
        <v>98</v>
      </c>
      <c r="B983" s="231" t="s">
        <v>840</v>
      </c>
      <c r="C983" s="232" t="s">
        <v>841</v>
      </c>
      <c r="D983" s="233"/>
      <c r="E983" s="234"/>
      <c r="F983" s="350"/>
      <c r="G983" s="235"/>
      <c r="H983" s="236"/>
      <c r="I983" s="237"/>
      <c r="J983" s="238"/>
      <c r="K983" s="239"/>
      <c r="O983" s="240">
        <v>1</v>
      </c>
    </row>
    <row r="984" spans="1:80" ht="22.5">
      <c r="A984" s="241">
        <v>178</v>
      </c>
      <c r="B984" s="242" t="s">
        <v>843</v>
      </c>
      <c r="C984" s="243" t="s">
        <v>844</v>
      </c>
      <c r="D984" s="244" t="s">
        <v>112</v>
      </c>
      <c r="E984" s="245">
        <v>147.06</v>
      </c>
      <c r="F984" s="341"/>
      <c r="G984" s="246">
        <f>E984*F984</f>
        <v>0</v>
      </c>
      <c r="H984" s="247">
        <v>0</v>
      </c>
      <c r="I984" s="248">
        <f>E984*H984</f>
        <v>0</v>
      </c>
      <c r="J984" s="247"/>
      <c r="K984" s="248">
        <f>E984*J984</f>
        <v>0</v>
      </c>
      <c r="O984" s="240">
        <v>2</v>
      </c>
      <c r="AA984" s="213">
        <v>12</v>
      </c>
      <c r="AB984" s="213">
        <v>0</v>
      </c>
      <c r="AC984" s="213">
        <v>181</v>
      </c>
      <c r="AZ984" s="213">
        <v>4</v>
      </c>
      <c r="BA984" s="213">
        <f>IF(AZ984=1,G984,0)</f>
        <v>0</v>
      </c>
      <c r="BB984" s="213">
        <f>IF(AZ984=2,G984,0)</f>
        <v>0</v>
      </c>
      <c r="BC984" s="213">
        <f>IF(AZ984=3,G984,0)</f>
        <v>0</v>
      </c>
      <c r="BD984" s="213">
        <f>IF(AZ984=4,G984,0)</f>
        <v>0</v>
      </c>
      <c r="BE984" s="213">
        <f>IF(AZ984=5,G984,0)</f>
        <v>0</v>
      </c>
      <c r="CA984" s="240">
        <v>12</v>
      </c>
      <c r="CB984" s="240">
        <v>0</v>
      </c>
    </row>
    <row r="985" spans="1:15" ht="12.75">
      <c r="A985" s="249"/>
      <c r="B985" s="252"/>
      <c r="C985" s="398" t="s">
        <v>845</v>
      </c>
      <c r="D985" s="399"/>
      <c r="E985" s="253">
        <v>0</v>
      </c>
      <c r="F985" s="348"/>
      <c r="G985" s="255"/>
      <c r="H985" s="256"/>
      <c r="I985" s="250"/>
      <c r="J985" s="257"/>
      <c r="K985" s="250"/>
      <c r="M985" s="251" t="s">
        <v>845</v>
      </c>
      <c r="O985" s="240"/>
    </row>
    <row r="986" spans="1:15" ht="12.75">
      <c r="A986" s="249"/>
      <c r="B986" s="252"/>
      <c r="C986" s="398" t="s">
        <v>233</v>
      </c>
      <c r="D986" s="399"/>
      <c r="E986" s="253">
        <v>0</v>
      </c>
      <c r="F986" s="348"/>
      <c r="G986" s="255"/>
      <c r="H986" s="256"/>
      <c r="I986" s="250"/>
      <c r="J986" s="257"/>
      <c r="K986" s="250"/>
      <c r="M986" s="251" t="s">
        <v>233</v>
      </c>
      <c r="O986" s="240"/>
    </row>
    <row r="987" spans="1:15" ht="12.75">
      <c r="A987" s="249"/>
      <c r="B987" s="252"/>
      <c r="C987" s="398" t="s">
        <v>846</v>
      </c>
      <c r="D987" s="399"/>
      <c r="E987" s="253">
        <v>147.06</v>
      </c>
      <c r="F987" s="348"/>
      <c r="G987" s="255"/>
      <c r="H987" s="256"/>
      <c r="I987" s="250"/>
      <c r="J987" s="257"/>
      <c r="K987" s="250"/>
      <c r="M987" s="251" t="s">
        <v>846</v>
      </c>
      <c r="O987" s="240"/>
    </row>
    <row r="988" spans="1:57" ht="12.75">
      <c r="A988" s="258"/>
      <c r="B988" s="259" t="s">
        <v>102</v>
      </c>
      <c r="C988" s="260" t="s">
        <v>842</v>
      </c>
      <c r="D988" s="261"/>
      <c r="E988" s="262"/>
      <c r="F988" s="349"/>
      <c r="G988" s="264">
        <f>SUM(G983:G987)</f>
        <v>0</v>
      </c>
      <c r="H988" s="265"/>
      <c r="I988" s="266">
        <f>SUM(I983:I987)</f>
        <v>0</v>
      </c>
      <c r="J988" s="265"/>
      <c r="K988" s="266">
        <f>SUM(K983:K987)</f>
        <v>0</v>
      </c>
      <c r="O988" s="240">
        <v>4</v>
      </c>
      <c r="BA988" s="267">
        <f>SUM(BA983:BA987)</f>
        <v>0</v>
      </c>
      <c r="BB988" s="267">
        <f>SUM(BB983:BB987)</f>
        <v>0</v>
      </c>
      <c r="BC988" s="267">
        <f>SUM(BC983:BC987)</f>
        <v>0</v>
      </c>
      <c r="BD988" s="267">
        <f>SUM(BD983:BD987)</f>
        <v>0</v>
      </c>
      <c r="BE988" s="267">
        <f>SUM(BE983:BE987)</f>
        <v>0</v>
      </c>
    </row>
    <row r="989" spans="1:15" ht="12.75">
      <c r="A989" s="230" t="s">
        <v>98</v>
      </c>
      <c r="B989" s="231" t="s">
        <v>847</v>
      </c>
      <c r="C989" s="232" t="s">
        <v>848</v>
      </c>
      <c r="D989" s="233"/>
      <c r="E989" s="234"/>
      <c r="F989" s="350"/>
      <c r="G989" s="235"/>
      <c r="H989" s="236"/>
      <c r="I989" s="237"/>
      <c r="J989" s="238"/>
      <c r="K989" s="239"/>
      <c r="O989" s="240">
        <v>1</v>
      </c>
    </row>
    <row r="990" spans="1:80" ht="12.75">
      <c r="A990" s="241">
        <v>179</v>
      </c>
      <c r="B990" s="242" t="s">
        <v>850</v>
      </c>
      <c r="C990" s="243" t="s">
        <v>851</v>
      </c>
      <c r="D990" s="244" t="s">
        <v>170</v>
      </c>
      <c r="E990" s="245">
        <v>1.518</v>
      </c>
      <c r="F990" s="341"/>
      <c r="G990" s="246">
        <f>E990*F990</f>
        <v>0</v>
      </c>
      <c r="H990" s="247">
        <v>0</v>
      </c>
      <c r="I990" s="248">
        <f>E990*H990</f>
        <v>0</v>
      </c>
      <c r="J990" s="247">
        <v>0</v>
      </c>
      <c r="K990" s="248">
        <f>E990*J990</f>
        <v>0</v>
      </c>
      <c r="O990" s="240">
        <v>2</v>
      </c>
      <c r="AA990" s="213">
        <v>1</v>
      </c>
      <c r="AB990" s="213">
        <v>10</v>
      </c>
      <c r="AC990" s="213">
        <v>10</v>
      </c>
      <c r="AZ990" s="213">
        <v>1</v>
      </c>
      <c r="BA990" s="213">
        <f>IF(AZ990=1,G990,0)</f>
        <v>0</v>
      </c>
      <c r="BB990" s="213">
        <f>IF(AZ990=2,G990,0)</f>
        <v>0</v>
      </c>
      <c r="BC990" s="213">
        <f>IF(AZ990=3,G990,0)</f>
        <v>0</v>
      </c>
      <c r="BD990" s="213">
        <f>IF(AZ990=4,G990,0)</f>
        <v>0</v>
      </c>
      <c r="BE990" s="213">
        <f>IF(AZ990=5,G990,0)</f>
        <v>0</v>
      </c>
      <c r="CA990" s="240">
        <v>1</v>
      </c>
      <c r="CB990" s="240">
        <v>10</v>
      </c>
    </row>
    <row r="991" spans="1:15" ht="12.75">
      <c r="A991" s="249"/>
      <c r="B991" s="252"/>
      <c r="C991" s="398" t="s">
        <v>852</v>
      </c>
      <c r="D991" s="399"/>
      <c r="E991" s="253">
        <v>1.518</v>
      </c>
      <c r="F991" s="348"/>
      <c r="G991" s="255"/>
      <c r="H991" s="256"/>
      <c r="I991" s="250"/>
      <c r="J991" s="257"/>
      <c r="K991" s="250"/>
      <c r="M991" s="251" t="s">
        <v>852</v>
      </c>
      <c r="O991" s="240"/>
    </row>
    <row r="992" spans="1:80" ht="12.75">
      <c r="A992" s="241">
        <v>180</v>
      </c>
      <c r="B992" s="242" t="s">
        <v>853</v>
      </c>
      <c r="C992" s="243" t="s">
        <v>854</v>
      </c>
      <c r="D992" s="244" t="s">
        <v>170</v>
      </c>
      <c r="E992" s="245">
        <v>4.83</v>
      </c>
      <c r="F992" s="341"/>
      <c r="G992" s="246">
        <f>E992*F992</f>
        <v>0</v>
      </c>
      <c r="H992" s="247">
        <v>0</v>
      </c>
      <c r="I992" s="248">
        <f>E992*H992</f>
        <v>0</v>
      </c>
      <c r="J992" s="247"/>
      <c r="K992" s="248">
        <f>E992*J992</f>
        <v>0</v>
      </c>
      <c r="O992" s="240">
        <v>2</v>
      </c>
      <c r="AA992" s="213">
        <v>12</v>
      </c>
      <c r="AB992" s="213">
        <v>0</v>
      </c>
      <c r="AC992" s="213">
        <v>207</v>
      </c>
      <c r="AZ992" s="213">
        <v>1</v>
      </c>
      <c r="BA992" s="213">
        <f>IF(AZ992=1,G992,0)</f>
        <v>0</v>
      </c>
      <c r="BB992" s="213">
        <f>IF(AZ992=2,G992,0)</f>
        <v>0</v>
      </c>
      <c r="BC992" s="213">
        <f>IF(AZ992=3,G992,0)</f>
        <v>0</v>
      </c>
      <c r="BD992" s="213">
        <f>IF(AZ992=4,G992,0)</f>
        <v>0</v>
      </c>
      <c r="BE992" s="213">
        <f>IF(AZ992=5,G992,0)</f>
        <v>0</v>
      </c>
      <c r="CA992" s="240">
        <v>12</v>
      </c>
      <c r="CB992" s="240">
        <v>0</v>
      </c>
    </row>
    <row r="993" spans="1:15" ht="12.75">
      <c r="A993" s="249"/>
      <c r="B993" s="252"/>
      <c r="C993" s="398" t="s">
        <v>855</v>
      </c>
      <c r="D993" s="399"/>
      <c r="E993" s="253">
        <v>4.83</v>
      </c>
      <c r="F993" s="348"/>
      <c r="G993" s="255"/>
      <c r="H993" s="256"/>
      <c r="I993" s="250"/>
      <c r="J993" s="257"/>
      <c r="K993" s="250"/>
      <c r="M993" s="251" t="s">
        <v>855</v>
      </c>
      <c r="O993" s="240"/>
    </row>
    <row r="994" spans="1:80" ht="12.75">
      <c r="A994" s="241">
        <v>181</v>
      </c>
      <c r="B994" s="242" t="s">
        <v>856</v>
      </c>
      <c r="C994" s="243" t="s">
        <v>857</v>
      </c>
      <c r="D994" s="244" t="s">
        <v>170</v>
      </c>
      <c r="E994" s="245">
        <v>195.9348288</v>
      </c>
      <c r="F994" s="341"/>
      <c r="G994" s="246">
        <f aca="true" t="shared" si="0" ref="G994:G999">E994*F994</f>
        <v>0</v>
      </c>
      <c r="H994" s="247">
        <v>0</v>
      </c>
      <c r="I994" s="248">
        <f aca="true" t="shared" si="1" ref="I994:I999">E994*H994</f>
        <v>0</v>
      </c>
      <c r="J994" s="247"/>
      <c r="K994" s="248">
        <f aca="true" t="shared" si="2" ref="K994:K999">E994*J994</f>
        <v>0</v>
      </c>
      <c r="O994" s="240">
        <v>2</v>
      </c>
      <c r="AA994" s="213">
        <v>8</v>
      </c>
      <c r="AB994" s="213">
        <v>0</v>
      </c>
      <c r="AC994" s="213">
        <v>3</v>
      </c>
      <c r="AZ994" s="213">
        <v>1</v>
      </c>
      <c r="BA994" s="213">
        <f aca="true" t="shared" si="3" ref="BA994:BA999">IF(AZ994=1,G994,0)</f>
        <v>0</v>
      </c>
      <c r="BB994" s="213">
        <f aca="true" t="shared" si="4" ref="BB994:BB999">IF(AZ994=2,G994,0)</f>
        <v>0</v>
      </c>
      <c r="BC994" s="213">
        <f aca="true" t="shared" si="5" ref="BC994:BC999">IF(AZ994=3,G994,0)</f>
        <v>0</v>
      </c>
      <c r="BD994" s="213">
        <f aca="true" t="shared" si="6" ref="BD994:BD999">IF(AZ994=4,G994,0)</f>
        <v>0</v>
      </c>
      <c r="BE994" s="213">
        <f aca="true" t="shared" si="7" ref="BE994:BE999">IF(AZ994=5,G994,0)</f>
        <v>0</v>
      </c>
      <c r="CA994" s="240">
        <v>8</v>
      </c>
      <c r="CB994" s="240">
        <v>0</v>
      </c>
    </row>
    <row r="995" spans="1:80" ht="12.75">
      <c r="A995" s="241">
        <v>182</v>
      </c>
      <c r="B995" s="242" t="s">
        <v>858</v>
      </c>
      <c r="C995" s="243" t="s">
        <v>859</v>
      </c>
      <c r="D995" s="244" t="s">
        <v>170</v>
      </c>
      <c r="E995" s="245">
        <v>97.9674144</v>
      </c>
      <c r="F995" s="341"/>
      <c r="G995" s="246">
        <f t="shared" si="0"/>
        <v>0</v>
      </c>
      <c r="H995" s="247">
        <v>0</v>
      </c>
      <c r="I995" s="248">
        <f t="shared" si="1"/>
        <v>0</v>
      </c>
      <c r="J995" s="247"/>
      <c r="K995" s="248">
        <f t="shared" si="2"/>
        <v>0</v>
      </c>
      <c r="O995" s="240">
        <v>2</v>
      </c>
      <c r="AA995" s="213">
        <v>8</v>
      </c>
      <c r="AB995" s="213">
        <v>0</v>
      </c>
      <c r="AC995" s="213">
        <v>3</v>
      </c>
      <c r="AZ995" s="213">
        <v>1</v>
      </c>
      <c r="BA995" s="213">
        <f t="shared" si="3"/>
        <v>0</v>
      </c>
      <c r="BB995" s="213">
        <f t="shared" si="4"/>
        <v>0</v>
      </c>
      <c r="BC995" s="213">
        <f t="shared" si="5"/>
        <v>0</v>
      </c>
      <c r="BD995" s="213">
        <f t="shared" si="6"/>
        <v>0</v>
      </c>
      <c r="BE995" s="213">
        <f t="shared" si="7"/>
        <v>0</v>
      </c>
      <c r="CA995" s="240">
        <v>8</v>
      </c>
      <c r="CB995" s="240">
        <v>0</v>
      </c>
    </row>
    <row r="996" spans="1:80" ht="12.75">
      <c r="A996" s="241">
        <v>183</v>
      </c>
      <c r="B996" s="242" t="s">
        <v>860</v>
      </c>
      <c r="C996" s="243" t="s">
        <v>861</v>
      </c>
      <c r="D996" s="244" t="s">
        <v>170</v>
      </c>
      <c r="E996" s="245">
        <v>391.8696576</v>
      </c>
      <c r="F996" s="341"/>
      <c r="G996" s="246">
        <f t="shared" si="0"/>
        <v>0</v>
      </c>
      <c r="H996" s="247">
        <v>0</v>
      </c>
      <c r="I996" s="248">
        <f t="shared" si="1"/>
        <v>0</v>
      </c>
      <c r="J996" s="247"/>
      <c r="K996" s="248">
        <f t="shared" si="2"/>
        <v>0</v>
      </c>
      <c r="O996" s="240">
        <v>2</v>
      </c>
      <c r="AA996" s="213">
        <v>8</v>
      </c>
      <c r="AB996" s="213">
        <v>0</v>
      </c>
      <c r="AC996" s="213">
        <v>3</v>
      </c>
      <c r="AZ996" s="213">
        <v>1</v>
      </c>
      <c r="BA996" s="213">
        <f t="shared" si="3"/>
        <v>0</v>
      </c>
      <c r="BB996" s="213">
        <f t="shared" si="4"/>
        <v>0</v>
      </c>
      <c r="BC996" s="213">
        <f t="shared" si="5"/>
        <v>0</v>
      </c>
      <c r="BD996" s="213">
        <f t="shared" si="6"/>
        <v>0</v>
      </c>
      <c r="BE996" s="213">
        <f t="shared" si="7"/>
        <v>0</v>
      </c>
      <c r="CA996" s="240">
        <v>8</v>
      </c>
      <c r="CB996" s="240">
        <v>0</v>
      </c>
    </row>
    <row r="997" spans="1:80" ht="12.75">
      <c r="A997" s="241">
        <v>184</v>
      </c>
      <c r="B997" s="242" t="s">
        <v>862</v>
      </c>
      <c r="C997" s="243" t="s">
        <v>863</v>
      </c>
      <c r="D997" s="244" t="s">
        <v>170</v>
      </c>
      <c r="E997" s="245">
        <v>97.9674144</v>
      </c>
      <c r="F997" s="341"/>
      <c r="G997" s="246">
        <f t="shared" si="0"/>
        <v>0</v>
      </c>
      <c r="H997" s="247">
        <v>0</v>
      </c>
      <c r="I997" s="248">
        <f t="shared" si="1"/>
        <v>0</v>
      </c>
      <c r="J997" s="247"/>
      <c r="K997" s="248">
        <f t="shared" si="2"/>
        <v>0</v>
      </c>
      <c r="O997" s="240">
        <v>2</v>
      </c>
      <c r="AA997" s="213">
        <v>8</v>
      </c>
      <c r="AB997" s="213">
        <v>0</v>
      </c>
      <c r="AC997" s="213">
        <v>3</v>
      </c>
      <c r="AZ997" s="213">
        <v>1</v>
      </c>
      <c r="BA997" s="213">
        <f t="shared" si="3"/>
        <v>0</v>
      </c>
      <c r="BB997" s="213">
        <f t="shared" si="4"/>
        <v>0</v>
      </c>
      <c r="BC997" s="213">
        <f t="shared" si="5"/>
        <v>0</v>
      </c>
      <c r="BD997" s="213">
        <f t="shared" si="6"/>
        <v>0</v>
      </c>
      <c r="BE997" s="213">
        <f t="shared" si="7"/>
        <v>0</v>
      </c>
      <c r="CA997" s="240">
        <v>8</v>
      </c>
      <c r="CB997" s="240">
        <v>0</v>
      </c>
    </row>
    <row r="998" spans="1:80" ht="12.75">
      <c r="A998" s="241">
        <v>185</v>
      </c>
      <c r="B998" s="242" t="s">
        <v>864</v>
      </c>
      <c r="C998" s="243" t="s">
        <v>865</v>
      </c>
      <c r="D998" s="244" t="s">
        <v>170</v>
      </c>
      <c r="E998" s="245">
        <v>391.8696576</v>
      </c>
      <c r="F998" s="341"/>
      <c r="G998" s="246">
        <f t="shared" si="0"/>
        <v>0</v>
      </c>
      <c r="H998" s="247">
        <v>0</v>
      </c>
      <c r="I998" s="248">
        <f t="shared" si="1"/>
        <v>0</v>
      </c>
      <c r="J998" s="247"/>
      <c r="K998" s="248">
        <f t="shared" si="2"/>
        <v>0</v>
      </c>
      <c r="O998" s="240">
        <v>2</v>
      </c>
      <c r="AA998" s="213">
        <v>8</v>
      </c>
      <c r="AB998" s="213">
        <v>0</v>
      </c>
      <c r="AC998" s="213">
        <v>3</v>
      </c>
      <c r="AZ998" s="213">
        <v>1</v>
      </c>
      <c r="BA998" s="213">
        <f t="shared" si="3"/>
        <v>0</v>
      </c>
      <c r="BB998" s="213">
        <f t="shared" si="4"/>
        <v>0</v>
      </c>
      <c r="BC998" s="213">
        <f t="shared" si="5"/>
        <v>0</v>
      </c>
      <c r="BD998" s="213">
        <f t="shared" si="6"/>
        <v>0</v>
      </c>
      <c r="BE998" s="213">
        <f t="shared" si="7"/>
        <v>0</v>
      </c>
      <c r="CA998" s="240">
        <v>8</v>
      </c>
      <c r="CB998" s="240">
        <v>0</v>
      </c>
    </row>
    <row r="999" spans="1:80" ht="12.75">
      <c r="A999" s="241">
        <v>186</v>
      </c>
      <c r="B999" s="242" t="s">
        <v>866</v>
      </c>
      <c r="C999" s="243" t="s">
        <v>867</v>
      </c>
      <c r="D999" s="244" t="s">
        <v>170</v>
      </c>
      <c r="E999" s="245">
        <v>97.9674144</v>
      </c>
      <c r="F999" s="341"/>
      <c r="G999" s="246">
        <f t="shared" si="0"/>
        <v>0</v>
      </c>
      <c r="H999" s="247">
        <v>0</v>
      </c>
      <c r="I999" s="248">
        <f t="shared" si="1"/>
        <v>0</v>
      </c>
      <c r="J999" s="247"/>
      <c r="K999" s="248">
        <f t="shared" si="2"/>
        <v>0</v>
      </c>
      <c r="O999" s="240">
        <v>2</v>
      </c>
      <c r="AA999" s="213">
        <v>8</v>
      </c>
      <c r="AB999" s="213">
        <v>0</v>
      </c>
      <c r="AC999" s="213">
        <v>3</v>
      </c>
      <c r="AZ999" s="213">
        <v>1</v>
      </c>
      <c r="BA999" s="213">
        <f t="shared" si="3"/>
        <v>0</v>
      </c>
      <c r="BB999" s="213">
        <f t="shared" si="4"/>
        <v>0</v>
      </c>
      <c r="BC999" s="213">
        <f t="shared" si="5"/>
        <v>0</v>
      </c>
      <c r="BD999" s="213">
        <f t="shared" si="6"/>
        <v>0</v>
      </c>
      <c r="BE999" s="213">
        <f t="shared" si="7"/>
        <v>0</v>
      </c>
      <c r="CA999" s="240">
        <v>8</v>
      </c>
      <c r="CB999" s="240">
        <v>0</v>
      </c>
    </row>
    <row r="1000" spans="1:57" ht="12.75">
      <c r="A1000" s="258"/>
      <c r="B1000" s="259" t="s">
        <v>102</v>
      </c>
      <c r="C1000" s="260" t="s">
        <v>849</v>
      </c>
      <c r="D1000" s="261"/>
      <c r="E1000" s="262"/>
      <c r="F1000" s="263"/>
      <c r="G1000" s="264">
        <f>SUM(G989:G999)</f>
        <v>0</v>
      </c>
      <c r="H1000" s="265"/>
      <c r="I1000" s="266">
        <f>SUM(I989:I999)</f>
        <v>0</v>
      </c>
      <c r="J1000" s="265"/>
      <c r="K1000" s="266">
        <f>SUM(K989:K999)</f>
        <v>0</v>
      </c>
      <c r="O1000" s="240">
        <v>4</v>
      </c>
      <c r="BA1000" s="267">
        <f>SUM(BA989:BA999)</f>
        <v>0</v>
      </c>
      <c r="BB1000" s="267">
        <f>SUM(BB989:BB999)</f>
        <v>0</v>
      </c>
      <c r="BC1000" s="267">
        <f>SUM(BC989:BC999)</f>
        <v>0</v>
      </c>
      <c r="BD1000" s="267">
        <f>SUM(BD989:BD999)</f>
        <v>0</v>
      </c>
      <c r="BE1000" s="267">
        <f>SUM(BE989:BE999)</f>
        <v>0</v>
      </c>
    </row>
    <row r="1001" ht="12.75">
      <c r="E1001" s="213"/>
    </row>
    <row r="1002" ht="12.75">
      <c r="E1002" s="213"/>
    </row>
    <row r="1003" ht="12.75">
      <c r="E1003" s="213"/>
    </row>
    <row r="1004" ht="12.75">
      <c r="E1004" s="213"/>
    </row>
    <row r="1005" ht="12.75">
      <c r="E1005" s="213"/>
    </row>
    <row r="1006" ht="12.75">
      <c r="E1006" s="213"/>
    </row>
    <row r="1007" ht="12.75">
      <c r="E1007" s="213"/>
    </row>
    <row r="1008" ht="12.75">
      <c r="E1008" s="213"/>
    </row>
    <row r="1009" ht="12.75">
      <c r="E1009" s="213"/>
    </row>
    <row r="1010" ht="12.75">
      <c r="E1010" s="213"/>
    </row>
    <row r="1011" ht="12.75">
      <c r="E1011" s="213"/>
    </row>
    <row r="1012" ht="12.75">
      <c r="E1012" s="213"/>
    </row>
    <row r="1013" ht="12.75">
      <c r="E1013" s="213"/>
    </row>
    <row r="1014" ht="12.75">
      <c r="E1014" s="213"/>
    </row>
    <row r="1015" ht="12.75">
      <c r="E1015" s="213"/>
    </row>
    <row r="1016" ht="12.75">
      <c r="E1016" s="213"/>
    </row>
    <row r="1017" ht="12.75">
      <c r="E1017" s="213"/>
    </row>
    <row r="1018" ht="12.75">
      <c r="E1018" s="213"/>
    </row>
    <row r="1019" ht="12.75">
      <c r="E1019" s="213"/>
    </row>
    <row r="1020" ht="12.75">
      <c r="E1020" s="213"/>
    </row>
    <row r="1021" ht="12.75">
      <c r="E1021" s="213"/>
    </row>
    <row r="1022" ht="12.75">
      <c r="E1022" s="213"/>
    </row>
    <row r="1023" ht="12.75">
      <c r="E1023" s="213"/>
    </row>
    <row r="1024" spans="1:7" ht="12.75">
      <c r="A1024" s="257"/>
      <c r="B1024" s="257"/>
      <c r="C1024" s="257"/>
      <c r="D1024" s="257"/>
      <c r="E1024" s="257"/>
      <c r="F1024" s="257"/>
      <c r="G1024" s="257"/>
    </row>
    <row r="1025" spans="1:7" ht="12.75">
      <c r="A1025" s="257"/>
      <c r="B1025" s="257"/>
      <c r="C1025" s="257"/>
      <c r="D1025" s="257"/>
      <c r="E1025" s="257"/>
      <c r="F1025" s="257"/>
      <c r="G1025" s="257"/>
    </row>
    <row r="1026" spans="1:7" ht="12.75">
      <c r="A1026" s="257"/>
      <c r="B1026" s="257"/>
      <c r="C1026" s="257"/>
      <c r="D1026" s="257"/>
      <c r="E1026" s="257"/>
      <c r="F1026" s="257"/>
      <c r="G1026" s="257"/>
    </row>
    <row r="1027" spans="1:7" ht="12.75">
      <c r="A1027" s="257"/>
      <c r="B1027" s="257"/>
      <c r="C1027" s="257"/>
      <c r="D1027" s="257"/>
      <c r="E1027" s="257"/>
      <c r="F1027" s="257"/>
      <c r="G1027" s="257"/>
    </row>
    <row r="1028" ht="12.75">
      <c r="E1028" s="213"/>
    </row>
    <row r="1029" ht="12.75">
      <c r="E1029" s="213"/>
    </row>
    <row r="1030" ht="12.75">
      <c r="E1030" s="213"/>
    </row>
    <row r="1031" ht="12.75">
      <c r="E1031" s="213"/>
    </row>
    <row r="1032" ht="12.75">
      <c r="E1032" s="213"/>
    </row>
    <row r="1033" ht="12.75">
      <c r="E1033" s="213"/>
    </row>
    <row r="1034" ht="12.75">
      <c r="E1034" s="213"/>
    </row>
    <row r="1035" ht="12.75">
      <c r="E1035" s="213"/>
    </row>
    <row r="1036" ht="12.75">
      <c r="E1036" s="213"/>
    </row>
    <row r="1037" ht="12.75">
      <c r="E1037" s="213"/>
    </row>
    <row r="1038" ht="12.75">
      <c r="E1038" s="213"/>
    </row>
    <row r="1039" ht="12.75">
      <c r="E1039" s="213"/>
    </row>
    <row r="1040" ht="12.75">
      <c r="E1040" s="213"/>
    </row>
    <row r="1041" ht="12.75">
      <c r="E1041" s="213"/>
    </row>
    <row r="1042" ht="12.75">
      <c r="E1042" s="213"/>
    </row>
    <row r="1043" ht="12.75">
      <c r="E1043" s="213"/>
    </row>
    <row r="1044" ht="12.75">
      <c r="E1044" s="213"/>
    </row>
    <row r="1045" ht="12.75">
      <c r="E1045" s="213"/>
    </row>
    <row r="1046" ht="12.75">
      <c r="E1046" s="213"/>
    </row>
    <row r="1047" ht="12.75">
      <c r="E1047" s="213"/>
    </row>
    <row r="1048" ht="12.75">
      <c r="E1048" s="213"/>
    </row>
    <row r="1049" ht="12.75">
      <c r="E1049" s="213"/>
    </row>
    <row r="1050" ht="12.75">
      <c r="E1050" s="213"/>
    </row>
    <row r="1051" ht="12.75">
      <c r="E1051" s="213"/>
    </row>
    <row r="1052" ht="12.75">
      <c r="E1052" s="213"/>
    </row>
    <row r="1053" ht="12.75">
      <c r="E1053" s="213"/>
    </row>
    <row r="1054" ht="12.75">
      <c r="E1054" s="213"/>
    </row>
    <row r="1055" ht="12.75">
      <c r="E1055" s="213"/>
    </row>
    <row r="1056" ht="12.75">
      <c r="E1056" s="213"/>
    </row>
    <row r="1057" ht="12.75">
      <c r="E1057" s="213"/>
    </row>
    <row r="1058" ht="12.75">
      <c r="E1058" s="213"/>
    </row>
    <row r="1059" spans="1:2" ht="12.75">
      <c r="A1059" s="268"/>
      <c r="B1059" s="268"/>
    </row>
    <row r="1060" spans="1:7" ht="12.75">
      <c r="A1060" s="257"/>
      <c r="B1060" s="257"/>
      <c r="C1060" s="269"/>
      <c r="D1060" s="269"/>
      <c r="E1060" s="270"/>
      <c r="F1060" s="269"/>
      <c r="G1060" s="271"/>
    </row>
    <row r="1061" spans="1:7" ht="12.75">
      <c r="A1061" s="272"/>
      <c r="B1061" s="272"/>
      <c r="C1061" s="257"/>
      <c r="D1061" s="257"/>
      <c r="E1061" s="273"/>
      <c r="F1061" s="257"/>
      <c r="G1061" s="257"/>
    </row>
    <row r="1062" spans="1:7" ht="12.75">
      <c r="A1062" s="257"/>
      <c r="B1062" s="257"/>
      <c r="C1062" s="257"/>
      <c r="D1062" s="257"/>
      <c r="E1062" s="273"/>
      <c r="F1062" s="257"/>
      <c r="G1062" s="257"/>
    </row>
    <row r="1063" spans="1:7" ht="12.75">
      <c r="A1063" s="257"/>
      <c r="B1063" s="257"/>
      <c r="C1063" s="257"/>
      <c r="D1063" s="257"/>
      <c r="E1063" s="273"/>
      <c r="F1063" s="257"/>
      <c r="G1063" s="257"/>
    </row>
    <row r="1064" spans="1:7" ht="12.75">
      <c r="A1064" s="257"/>
      <c r="B1064" s="257"/>
      <c r="C1064" s="257"/>
      <c r="D1064" s="257"/>
      <c r="E1064" s="273"/>
      <c r="F1064" s="257"/>
      <c r="G1064" s="257"/>
    </row>
    <row r="1065" spans="1:7" ht="12.75">
      <c r="A1065" s="257"/>
      <c r="B1065" s="257"/>
      <c r="C1065" s="257"/>
      <c r="D1065" s="257"/>
      <c r="E1065" s="273"/>
      <c r="F1065" s="257"/>
      <c r="G1065" s="257"/>
    </row>
    <row r="1066" spans="1:7" ht="12.75">
      <c r="A1066" s="257"/>
      <c r="B1066" s="257"/>
      <c r="C1066" s="257"/>
      <c r="D1066" s="257"/>
      <c r="E1066" s="273"/>
      <c r="F1066" s="257"/>
      <c r="G1066" s="257"/>
    </row>
    <row r="1067" spans="1:7" ht="12.75">
      <c r="A1067" s="257"/>
      <c r="B1067" s="257"/>
      <c r="C1067" s="257"/>
      <c r="D1067" s="257"/>
      <c r="E1067" s="273"/>
      <c r="F1067" s="257"/>
      <c r="G1067" s="257"/>
    </row>
    <row r="1068" spans="1:7" ht="12.75">
      <c r="A1068" s="257"/>
      <c r="B1068" s="257"/>
      <c r="C1068" s="257"/>
      <c r="D1068" s="257"/>
      <c r="E1068" s="273"/>
      <c r="F1068" s="257"/>
      <c r="G1068" s="257"/>
    </row>
    <row r="1069" spans="1:7" ht="12.75">
      <c r="A1069" s="257"/>
      <c r="B1069" s="257"/>
      <c r="C1069" s="257"/>
      <c r="D1069" s="257"/>
      <c r="E1069" s="273"/>
      <c r="F1069" s="257"/>
      <c r="G1069" s="257"/>
    </row>
    <row r="1070" spans="1:7" ht="12.75">
      <c r="A1070" s="257"/>
      <c r="B1070" s="257"/>
      <c r="C1070" s="257"/>
      <c r="D1070" s="257"/>
      <c r="E1070" s="273"/>
      <c r="F1070" s="257"/>
      <c r="G1070" s="257"/>
    </row>
    <row r="1071" spans="1:7" ht="12.75">
      <c r="A1071" s="257"/>
      <c r="B1071" s="257"/>
      <c r="C1071" s="257"/>
      <c r="D1071" s="257"/>
      <c r="E1071" s="273"/>
      <c r="F1071" s="257"/>
      <c r="G1071" s="257"/>
    </row>
    <row r="1072" spans="1:7" ht="12.75">
      <c r="A1072" s="257"/>
      <c r="B1072" s="257"/>
      <c r="C1072" s="257"/>
      <c r="D1072" s="257"/>
      <c r="E1072" s="273"/>
      <c r="F1072" s="257"/>
      <c r="G1072" s="257"/>
    </row>
    <row r="1073" spans="1:7" ht="12.75">
      <c r="A1073" s="257"/>
      <c r="B1073" s="257"/>
      <c r="C1073" s="257"/>
      <c r="D1073" s="257"/>
      <c r="E1073" s="273"/>
      <c r="F1073" s="257"/>
      <c r="G1073" s="257"/>
    </row>
  </sheetData>
  <sheetProtection algorithmName="SHA-512" hashValue="GGY3jZDgHRHq1X9OD5Op6tIWqObAdYUGflDiq3/RXZdCtMTXfAU3j+ZM3BNosB5RhshI3D1q/9xCYyTxqN6Ozw==" saltValue="5emhtcXGG+DORL0Y2Ot0eg==" spinCount="100000" sheet="1" objects="1" scenarios="1"/>
  <mergeCells count="748">
    <mergeCell ref="A1:G1"/>
    <mergeCell ref="A3:B3"/>
    <mergeCell ref="A4:B4"/>
    <mergeCell ref="E4:G4"/>
    <mergeCell ref="C9:D9"/>
    <mergeCell ref="C10:D10"/>
    <mergeCell ref="C11:D11"/>
    <mergeCell ref="C12:D12"/>
    <mergeCell ref="C22:D22"/>
    <mergeCell ref="C23:D23"/>
    <mergeCell ref="C24:D24"/>
    <mergeCell ref="C25:D25"/>
    <mergeCell ref="C26:D26"/>
    <mergeCell ref="C27:D27"/>
    <mergeCell ref="C14:D14"/>
    <mergeCell ref="C16:D16"/>
    <mergeCell ref="C18:D18"/>
    <mergeCell ref="C19:D19"/>
    <mergeCell ref="C20:D20"/>
    <mergeCell ref="C21:D21"/>
    <mergeCell ref="C36:D36"/>
    <mergeCell ref="C38:D38"/>
    <mergeCell ref="C40:D40"/>
    <mergeCell ref="C42:D42"/>
    <mergeCell ref="C44:D44"/>
    <mergeCell ref="C46:D46"/>
    <mergeCell ref="C28:D28"/>
    <mergeCell ref="C29:D29"/>
    <mergeCell ref="C30:D30"/>
    <mergeCell ref="C31:D31"/>
    <mergeCell ref="C32:D32"/>
    <mergeCell ref="C34:D34"/>
    <mergeCell ref="C63:D63"/>
    <mergeCell ref="C64:D64"/>
    <mergeCell ref="C65:D65"/>
    <mergeCell ref="C66:D66"/>
    <mergeCell ref="C67:D67"/>
    <mergeCell ref="C68:D68"/>
    <mergeCell ref="C47:D47"/>
    <mergeCell ref="C48:D48"/>
    <mergeCell ref="C52:D52"/>
    <mergeCell ref="C54:D54"/>
    <mergeCell ref="C56:D56"/>
    <mergeCell ref="C57:D57"/>
    <mergeCell ref="C59:D59"/>
    <mergeCell ref="C61:D61"/>
    <mergeCell ref="C79:D79"/>
    <mergeCell ref="C80:D80"/>
    <mergeCell ref="C81:D81"/>
    <mergeCell ref="C83:D83"/>
    <mergeCell ref="C84:D84"/>
    <mergeCell ref="C85:D85"/>
    <mergeCell ref="C87:D87"/>
    <mergeCell ref="C88:D88"/>
    <mergeCell ref="C69:D69"/>
    <mergeCell ref="C70:D70"/>
    <mergeCell ref="C71:D71"/>
    <mergeCell ref="C72:D72"/>
    <mergeCell ref="C74:D74"/>
    <mergeCell ref="C75:D75"/>
    <mergeCell ref="C100:D100"/>
    <mergeCell ref="C101:D101"/>
    <mergeCell ref="C102:D102"/>
    <mergeCell ref="C103:D103"/>
    <mergeCell ref="C104:D104"/>
    <mergeCell ref="C105:D105"/>
    <mergeCell ref="C89:D89"/>
    <mergeCell ref="C93:D93"/>
    <mergeCell ref="C94:D94"/>
    <mergeCell ref="C95:D95"/>
    <mergeCell ref="C96:D96"/>
    <mergeCell ref="C97:D97"/>
    <mergeCell ref="C98:D98"/>
    <mergeCell ref="C99:D99"/>
    <mergeCell ref="C113:D113"/>
    <mergeCell ref="C114:D114"/>
    <mergeCell ref="C115:D115"/>
    <mergeCell ref="C116:D116"/>
    <mergeCell ref="C117:D117"/>
    <mergeCell ref="C118:D118"/>
    <mergeCell ref="C106:D106"/>
    <mergeCell ref="C107:D107"/>
    <mergeCell ref="C109:D109"/>
    <mergeCell ref="C110:D110"/>
    <mergeCell ref="C111:D111"/>
    <mergeCell ref="C112:D112"/>
    <mergeCell ref="C126:D126"/>
    <mergeCell ref="C127:D127"/>
    <mergeCell ref="C128:D128"/>
    <mergeCell ref="C129:D129"/>
    <mergeCell ref="C130:D130"/>
    <mergeCell ref="C131:D131"/>
    <mergeCell ref="C119:D119"/>
    <mergeCell ref="C120:D120"/>
    <mergeCell ref="C121:D121"/>
    <mergeCell ref="C122:D122"/>
    <mergeCell ref="C123:D123"/>
    <mergeCell ref="C125:D125"/>
    <mergeCell ref="C138:D138"/>
    <mergeCell ref="C140:D140"/>
    <mergeCell ref="C141:D141"/>
    <mergeCell ref="C143:D143"/>
    <mergeCell ref="C144:D144"/>
    <mergeCell ref="C146:D146"/>
    <mergeCell ref="C132:D132"/>
    <mergeCell ref="C133:D133"/>
    <mergeCell ref="C134:D134"/>
    <mergeCell ref="C135:D135"/>
    <mergeCell ref="C136:D136"/>
    <mergeCell ref="C137:D137"/>
    <mergeCell ref="C154:D154"/>
    <mergeCell ref="C155:D155"/>
    <mergeCell ref="C156:D156"/>
    <mergeCell ref="C157:D157"/>
    <mergeCell ref="C158:D158"/>
    <mergeCell ref="C159:D159"/>
    <mergeCell ref="C147:D147"/>
    <mergeCell ref="C149:D149"/>
    <mergeCell ref="C150:D150"/>
    <mergeCell ref="C151:D151"/>
    <mergeCell ref="C152:D152"/>
    <mergeCell ref="C153:D153"/>
    <mergeCell ref="C171:D171"/>
    <mergeCell ref="C172:D172"/>
    <mergeCell ref="C173:D173"/>
    <mergeCell ref="C174:D174"/>
    <mergeCell ref="C176:D176"/>
    <mergeCell ref="C177:D177"/>
    <mergeCell ref="C160:D160"/>
    <mergeCell ref="C161:D161"/>
    <mergeCell ref="C162:D162"/>
    <mergeCell ref="C166:D166"/>
    <mergeCell ref="C167:D167"/>
    <mergeCell ref="C168:D168"/>
    <mergeCell ref="C169:D169"/>
    <mergeCell ref="C170:D170"/>
    <mergeCell ref="C184:D184"/>
    <mergeCell ref="C185:D185"/>
    <mergeCell ref="C186:D186"/>
    <mergeCell ref="C187:D187"/>
    <mergeCell ref="C188:D188"/>
    <mergeCell ref="C189:D189"/>
    <mergeCell ref="C178:D178"/>
    <mergeCell ref="C179:D179"/>
    <mergeCell ref="C180:D180"/>
    <mergeCell ref="C181:D181"/>
    <mergeCell ref="C182:D182"/>
    <mergeCell ref="C183:D183"/>
    <mergeCell ref="C198:D198"/>
    <mergeCell ref="C199:D199"/>
    <mergeCell ref="C200:D200"/>
    <mergeCell ref="C201:D201"/>
    <mergeCell ref="C205:D205"/>
    <mergeCell ref="C206:D206"/>
    <mergeCell ref="C207:D207"/>
    <mergeCell ref="C208:D208"/>
    <mergeCell ref="C191:D191"/>
    <mergeCell ref="C193:D193"/>
    <mergeCell ref="C194:D194"/>
    <mergeCell ref="C195:D195"/>
    <mergeCell ref="C196:D196"/>
    <mergeCell ref="C197:D197"/>
    <mergeCell ref="C216:D216"/>
    <mergeCell ref="C217:D217"/>
    <mergeCell ref="C218:D218"/>
    <mergeCell ref="C219:D219"/>
    <mergeCell ref="C221:D221"/>
    <mergeCell ref="C222:D222"/>
    <mergeCell ref="C209:D209"/>
    <mergeCell ref="C210:D210"/>
    <mergeCell ref="C211:D211"/>
    <mergeCell ref="C212:D212"/>
    <mergeCell ref="C213:D213"/>
    <mergeCell ref="C214:D214"/>
    <mergeCell ref="C231:D231"/>
    <mergeCell ref="C232:D232"/>
    <mergeCell ref="C233:D233"/>
    <mergeCell ref="C234:D234"/>
    <mergeCell ref="C235:D235"/>
    <mergeCell ref="C236:D236"/>
    <mergeCell ref="C223:D223"/>
    <mergeCell ref="C224:D224"/>
    <mergeCell ref="C225:D225"/>
    <mergeCell ref="C227:D227"/>
    <mergeCell ref="C228:D228"/>
    <mergeCell ref="C230:D230"/>
    <mergeCell ref="C243:D243"/>
    <mergeCell ref="C245:D245"/>
    <mergeCell ref="C246:D246"/>
    <mergeCell ref="C247:D247"/>
    <mergeCell ref="C248:D248"/>
    <mergeCell ref="C249:D249"/>
    <mergeCell ref="C237:D237"/>
    <mergeCell ref="C238:D238"/>
    <mergeCell ref="C239:D239"/>
    <mergeCell ref="C240:D240"/>
    <mergeCell ref="C241:D241"/>
    <mergeCell ref="C242:D242"/>
    <mergeCell ref="C256:D256"/>
    <mergeCell ref="C257:D257"/>
    <mergeCell ref="C258:D258"/>
    <mergeCell ref="C260:D260"/>
    <mergeCell ref="C261:D261"/>
    <mergeCell ref="C262:D262"/>
    <mergeCell ref="C250:D250"/>
    <mergeCell ref="C251:D251"/>
    <mergeCell ref="C252:D252"/>
    <mergeCell ref="C253:D253"/>
    <mergeCell ref="C254:D254"/>
    <mergeCell ref="C255:D255"/>
    <mergeCell ref="C270:D270"/>
    <mergeCell ref="C271:D271"/>
    <mergeCell ref="C272:D272"/>
    <mergeCell ref="C273:D273"/>
    <mergeCell ref="C274:D274"/>
    <mergeCell ref="C275:D275"/>
    <mergeCell ref="C263:D263"/>
    <mergeCell ref="C264:D264"/>
    <mergeCell ref="C265:D265"/>
    <mergeCell ref="C267:D267"/>
    <mergeCell ref="C268:D268"/>
    <mergeCell ref="C269:D269"/>
    <mergeCell ref="C283:D283"/>
    <mergeCell ref="C284:D284"/>
    <mergeCell ref="C285:D285"/>
    <mergeCell ref="C286:D286"/>
    <mergeCell ref="C287:D287"/>
    <mergeCell ref="C288:D288"/>
    <mergeCell ref="C276:D276"/>
    <mergeCell ref="C278:D278"/>
    <mergeCell ref="C279:D279"/>
    <mergeCell ref="C280:D280"/>
    <mergeCell ref="C281:D281"/>
    <mergeCell ref="C282:D282"/>
    <mergeCell ref="C296:D296"/>
    <mergeCell ref="C297:D297"/>
    <mergeCell ref="C298:D298"/>
    <mergeCell ref="C300:D300"/>
    <mergeCell ref="C301:D301"/>
    <mergeCell ref="C302:D302"/>
    <mergeCell ref="C289:D289"/>
    <mergeCell ref="C290:D290"/>
    <mergeCell ref="C292:D292"/>
    <mergeCell ref="C293:D293"/>
    <mergeCell ref="C294:D294"/>
    <mergeCell ref="C295:D295"/>
    <mergeCell ref="C309:D309"/>
    <mergeCell ref="C311:D311"/>
    <mergeCell ref="C312:D312"/>
    <mergeCell ref="C314:D314"/>
    <mergeCell ref="C315:D315"/>
    <mergeCell ref="C316:D316"/>
    <mergeCell ref="C303:D303"/>
    <mergeCell ref="C304:D304"/>
    <mergeCell ref="C305:D305"/>
    <mergeCell ref="C306:D306"/>
    <mergeCell ref="C307:D307"/>
    <mergeCell ref="C308:D308"/>
    <mergeCell ref="C324:D324"/>
    <mergeCell ref="C326:D326"/>
    <mergeCell ref="C327:D327"/>
    <mergeCell ref="C328:D328"/>
    <mergeCell ref="C329:D329"/>
    <mergeCell ref="C330:D330"/>
    <mergeCell ref="C317:D317"/>
    <mergeCell ref="C319:D319"/>
    <mergeCell ref="C320:D320"/>
    <mergeCell ref="C321:D321"/>
    <mergeCell ref="C322:D322"/>
    <mergeCell ref="C323:D323"/>
    <mergeCell ref="C338:D338"/>
    <mergeCell ref="C339:D339"/>
    <mergeCell ref="C340:D340"/>
    <mergeCell ref="C341:D341"/>
    <mergeCell ref="C331:D331"/>
    <mergeCell ref="C332:D332"/>
    <mergeCell ref="C333:D333"/>
    <mergeCell ref="C334:D334"/>
    <mergeCell ref="C336:D336"/>
    <mergeCell ref="C337:D337"/>
    <mergeCell ref="C359:D359"/>
    <mergeCell ref="C360:D360"/>
    <mergeCell ref="C361:D361"/>
    <mergeCell ref="C362:D362"/>
    <mergeCell ref="C363:D363"/>
    <mergeCell ref="C364:D364"/>
    <mergeCell ref="C350:D350"/>
    <mergeCell ref="C351:D351"/>
    <mergeCell ref="C352:D352"/>
    <mergeCell ref="C353:D353"/>
    <mergeCell ref="C354:D354"/>
    <mergeCell ref="C355:D355"/>
    <mergeCell ref="C356:D356"/>
    <mergeCell ref="C358:D358"/>
    <mergeCell ref="C377:D377"/>
    <mergeCell ref="C378:D378"/>
    <mergeCell ref="C382:D382"/>
    <mergeCell ref="C384:D384"/>
    <mergeCell ref="C368:D368"/>
    <mergeCell ref="C369:D369"/>
    <mergeCell ref="C370:D370"/>
    <mergeCell ref="C371:D371"/>
    <mergeCell ref="C372:D372"/>
    <mergeCell ref="C373:D373"/>
    <mergeCell ref="C398:D398"/>
    <mergeCell ref="C400:D400"/>
    <mergeCell ref="C402:D402"/>
    <mergeCell ref="C405:D405"/>
    <mergeCell ref="C408:D408"/>
    <mergeCell ref="C411:D411"/>
    <mergeCell ref="C388:D388"/>
    <mergeCell ref="C390:D390"/>
    <mergeCell ref="C394:D394"/>
    <mergeCell ref="C395:D395"/>
    <mergeCell ref="C396:D396"/>
    <mergeCell ref="C397:D397"/>
    <mergeCell ref="C430:D430"/>
    <mergeCell ref="C432:D432"/>
    <mergeCell ref="C436:D436"/>
    <mergeCell ref="C437:D437"/>
    <mergeCell ref="C438:D438"/>
    <mergeCell ref="C439:D439"/>
    <mergeCell ref="C440:D440"/>
    <mergeCell ref="C442:D442"/>
    <mergeCell ref="C413:D413"/>
    <mergeCell ref="C415:D415"/>
    <mergeCell ref="C421:D421"/>
    <mergeCell ref="C423:D423"/>
    <mergeCell ref="C424:D424"/>
    <mergeCell ref="C426:D426"/>
    <mergeCell ref="C428:D428"/>
    <mergeCell ref="C429:D429"/>
    <mergeCell ref="C454:D454"/>
    <mergeCell ref="C455:D455"/>
    <mergeCell ref="C457:D457"/>
    <mergeCell ref="C458:D458"/>
    <mergeCell ref="C459:D459"/>
    <mergeCell ref="C460:D460"/>
    <mergeCell ref="C444:D444"/>
    <mergeCell ref="C445:D445"/>
    <mergeCell ref="C447:D447"/>
    <mergeCell ref="C449:D449"/>
    <mergeCell ref="C450:D450"/>
    <mergeCell ref="C452:D452"/>
    <mergeCell ref="C467:D467"/>
    <mergeCell ref="C471:D471"/>
    <mergeCell ref="C473:D473"/>
    <mergeCell ref="C475:D475"/>
    <mergeCell ref="C476:D476"/>
    <mergeCell ref="C477:D477"/>
    <mergeCell ref="C478:D478"/>
    <mergeCell ref="C480:D480"/>
    <mergeCell ref="C461:D461"/>
    <mergeCell ref="C462:D462"/>
    <mergeCell ref="C463:D463"/>
    <mergeCell ref="C464:D464"/>
    <mergeCell ref="C465:D465"/>
    <mergeCell ref="C466:D466"/>
    <mergeCell ref="C488:D488"/>
    <mergeCell ref="C489:D489"/>
    <mergeCell ref="C490:D490"/>
    <mergeCell ref="C492:D492"/>
    <mergeCell ref="C493:D493"/>
    <mergeCell ref="C494:D494"/>
    <mergeCell ref="C481:D481"/>
    <mergeCell ref="C482:D482"/>
    <mergeCell ref="C483:D483"/>
    <mergeCell ref="C484:D484"/>
    <mergeCell ref="C485:D485"/>
    <mergeCell ref="C487:D487"/>
    <mergeCell ref="C507:D507"/>
    <mergeCell ref="C508:D508"/>
    <mergeCell ref="C510:D510"/>
    <mergeCell ref="C511:D511"/>
    <mergeCell ref="C512:D512"/>
    <mergeCell ref="C513:D513"/>
    <mergeCell ref="C495:D495"/>
    <mergeCell ref="C496:D496"/>
    <mergeCell ref="C503:D503"/>
    <mergeCell ref="C504:D504"/>
    <mergeCell ref="C505:D505"/>
    <mergeCell ref="C506:D506"/>
    <mergeCell ref="C521:D521"/>
    <mergeCell ref="C522:D522"/>
    <mergeCell ref="C523:D523"/>
    <mergeCell ref="C524:D524"/>
    <mergeCell ref="C526:D526"/>
    <mergeCell ref="C527:D527"/>
    <mergeCell ref="C514:D514"/>
    <mergeCell ref="C515:D515"/>
    <mergeCell ref="C516:D516"/>
    <mergeCell ref="C517:D517"/>
    <mergeCell ref="C519:D519"/>
    <mergeCell ref="C520:D520"/>
    <mergeCell ref="C534:D534"/>
    <mergeCell ref="C539:D539"/>
    <mergeCell ref="C540:D540"/>
    <mergeCell ref="C542:D542"/>
    <mergeCell ref="C543:D543"/>
    <mergeCell ref="C544:D544"/>
    <mergeCell ref="C545:D545"/>
    <mergeCell ref="C546:D546"/>
    <mergeCell ref="C528:D528"/>
    <mergeCell ref="C529:D529"/>
    <mergeCell ref="C530:D530"/>
    <mergeCell ref="C531:D531"/>
    <mergeCell ref="C532:D532"/>
    <mergeCell ref="C533:D533"/>
    <mergeCell ref="C554:D554"/>
    <mergeCell ref="C555:D555"/>
    <mergeCell ref="C556:D556"/>
    <mergeCell ref="C557:D557"/>
    <mergeCell ref="C558:D558"/>
    <mergeCell ref="C559:D559"/>
    <mergeCell ref="C547:D547"/>
    <mergeCell ref="C549:D549"/>
    <mergeCell ref="C550:D550"/>
    <mergeCell ref="C551:D551"/>
    <mergeCell ref="C552:D552"/>
    <mergeCell ref="C553:D553"/>
    <mergeCell ref="C567:D567"/>
    <mergeCell ref="C568:D568"/>
    <mergeCell ref="C569:D569"/>
    <mergeCell ref="C570:D570"/>
    <mergeCell ref="C571:D571"/>
    <mergeCell ref="C572:D572"/>
    <mergeCell ref="C560:D560"/>
    <mergeCell ref="C561:D561"/>
    <mergeCell ref="C562:D562"/>
    <mergeCell ref="C563:D563"/>
    <mergeCell ref="C565:D565"/>
    <mergeCell ref="C566:D566"/>
    <mergeCell ref="C579:D579"/>
    <mergeCell ref="C581:D581"/>
    <mergeCell ref="C582:D582"/>
    <mergeCell ref="C583:D583"/>
    <mergeCell ref="C584:D584"/>
    <mergeCell ref="C585:D585"/>
    <mergeCell ref="C573:D573"/>
    <mergeCell ref="C574:D574"/>
    <mergeCell ref="C575:D575"/>
    <mergeCell ref="C576:D576"/>
    <mergeCell ref="C577:D577"/>
    <mergeCell ref="C578:D578"/>
    <mergeCell ref="C592:D592"/>
    <mergeCell ref="C593:D593"/>
    <mergeCell ref="C594:D594"/>
    <mergeCell ref="C595:D595"/>
    <mergeCell ref="C597:D597"/>
    <mergeCell ref="C598:D598"/>
    <mergeCell ref="C586:D586"/>
    <mergeCell ref="C587:D587"/>
    <mergeCell ref="C588:D588"/>
    <mergeCell ref="C589:D589"/>
    <mergeCell ref="C590:D590"/>
    <mergeCell ref="C591:D591"/>
    <mergeCell ref="C609:D609"/>
    <mergeCell ref="C610:D610"/>
    <mergeCell ref="C612:D612"/>
    <mergeCell ref="C613:D613"/>
    <mergeCell ref="C615:D615"/>
    <mergeCell ref="C616:D616"/>
    <mergeCell ref="C600:D600"/>
    <mergeCell ref="C601:D601"/>
    <mergeCell ref="C603:D603"/>
    <mergeCell ref="C604:D604"/>
    <mergeCell ref="C606:D606"/>
    <mergeCell ref="C607:D607"/>
    <mergeCell ref="C625:D625"/>
    <mergeCell ref="C626:D626"/>
    <mergeCell ref="C627:D627"/>
    <mergeCell ref="C628:D628"/>
    <mergeCell ref="C629:D629"/>
    <mergeCell ref="C630:D630"/>
    <mergeCell ref="C618:D618"/>
    <mergeCell ref="C619:D619"/>
    <mergeCell ref="C621:D621"/>
    <mergeCell ref="C622:D622"/>
    <mergeCell ref="C623:D623"/>
    <mergeCell ref="C624:D624"/>
    <mergeCell ref="C638:D638"/>
    <mergeCell ref="C639:D639"/>
    <mergeCell ref="C640:D640"/>
    <mergeCell ref="C642:D642"/>
    <mergeCell ref="C643:D643"/>
    <mergeCell ref="C644:D644"/>
    <mergeCell ref="C631:D631"/>
    <mergeCell ref="C632:D632"/>
    <mergeCell ref="C633:D633"/>
    <mergeCell ref="C634:D634"/>
    <mergeCell ref="C635:D635"/>
    <mergeCell ref="C637:D637"/>
    <mergeCell ref="C655:D655"/>
    <mergeCell ref="C656:D656"/>
    <mergeCell ref="C657:D657"/>
    <mergeCell ref="C658:D658"/>
    <mergeCell ref="C659:D659"/>
    <mergeCell ref="C660:D660"/>
    <mergeCell ref="C646:D646"/>
    <mergeCell ref="C647:D647"/>
    <mergeCell ref="C649:D649"/>
    <mergeCell ref="C650:D650"/>
    <mergeCell ref="C653:D653"/>
    <mergeCell ref="C654:D654"/>
    <mergeCell ref="C661:D661"/>
    <mergeCell ref="C662:D662"/>
    <mergeCell ref="C663:D663"/>
    <mergeCell ref="C664:D664"/>
    <mergeCell ref="C665:D665"/>
    <mergeCell ref="C680:D680"/>
    <mergeCell ref="C681:D681"/>
    <mergeCell ref="C682:D682"/>
    <mergeCell ref="C683:D683"/>
    <mergeCell ref="C684:D684"/>
    <mergeCell ref="C685:D685"/>
    <mergeCell ref="C686:D686"/>
    <mergeCell ref="C687:D687"/>
    <mergeCell ref="C688:D688"/>
    <mergeCell ref="C690:D690"/>
    <mergeCell ref="C670:D670"/>
    <mergeCell ref="C671:D671"/>
    <mergeCell ref="C672:D672"/>
    <mergeCell ref="C674:D674"/>
    <mergeCell ref="C675:D675"/>
    <mergeCell ref="C676:D676"/>
    <mergeCell ref="C677:D677"/>
    <mergeCell ref="C678:D678"/>
    <mergeCell ref="C679:D679"/>
    <mergeCell ref="C698:D698"/>
    <mergeCell ref="C699:D699"/>
    <mergeCell ref="C700:D700"/>
    <mergeCell ref="C701:D701"/>
    <mergeCell ref="C702:D702"/>
    <mergeCell ref="C703:D703"/>
    <mergeCell ref="C691:D691"/>
    <mergeCell ref="C693:D693"/>
    <mergeCell ref="C694:D694"/>
    <mergeCell ref="C695:D695"/>
    <mergeCell ref="C696:D696"/>
    <mergeCell ref="C697:D697"/>
    <mergeCell ref="C717:D717"/>
    <mergeCell ref="C718:D718"/>
    <mergeCell ref="C719:D719"/>
    <mergeCell ref="C720:D720"/>
    <mergeCell ref="C721:D721"/>
    <mergeCell ref="C723:D723"/>
    <mergeCell ref="C704:D704"/>
    <mergeCell ref="C705:D705"/>
    <mergeCell ref="C706:D706"/>
    <mergeCell ref="C711:D711"/>
    <mergeCell ref="C712:D712"/>
    <mergeCell ref="C713:D713"/>
    <mergeCell ref="C714:D714"/>
    <mergeCell ref="C715:D715"/>
    <mergeCell ref="C731:D731"/>
    <mergeCell ref="C733:D733"/>
    <mergeCell ref="C734:D734"/>
    <mergeCell ref="C735:D735"/>
    <mergeCell ref="C737:D737"/>
    <mergeCell ref="C738:D738"/>
    <mergeCell ref="C724:D724"/>
    <mergeCell ref="C725:D725"/>
    <mergeCell ref="C726:D726"/>
    <mergeCell ref="C728:D728"/>
    <mergeCell ref="C729:D729"/>
    <mergeCell ref="C730:D730"/>
    <mergeCell ref="C747:D747"/>
    <mergeCell ref="C749:D749"/>
    <mergeCell ref="C750:D750"/>
    <mergeCell ref="C751:D751"/>
    <mergeCell ref="C752:D752"/>
    <mergeCell ref="C753:D753"/>
    <mergeCell ref="C739:D739"/>
    <mergeCell ref="C741:D741"/>
    <mergeCell ref="C742:D742"/>
    <mergeCell ref="C743:D743"/>
    <mergeCell ref="C745:D745"/>
    <mergeCell ref="C746:D746"/>
    <mergeCell ref="C766:D766"/>
    <mergeCell ref="C767:D767"/>
    <mergeCell ref="C768:D768"/>
    <mergeCell ref="C770:D770"/>
    <mergeCell ref="C771:D771"/>
    <mergeCell ref="C773:D773"/>
    <mergeCell ref="C774:D774"/>
    <mergeCell ref="C775:D775"/>
    <mergeCell ref="C755:D755"/>
    <mergeCell ref="C757:D757"/>
    <mergeCell ref="C758:D758"/>
    <mergeCell ref="C759:D759"/>
    <mergeCell ref="C760:D760"/>
    <mergeCell ref="C761:D761"/>
    <mergeCell ref="C784:D784"/>
    <mergeCell ref="C785:D785"/>
    <mergeCell ref="C786:D786"/>
    <mergeCell ref="C788:D788"/>
    <mergeCell ref="C789:D789"/>
    <mergeCell ref="C791:D791"/>
    <mergeCell ref="C776:D776"/>
    <mergeCell ref="C777:D777"/>
    <mergeCell ref="C778:D778"/>
    <mergeCell ref="C780:D780"/>
    <mergeCell ref="C782:D782"/>
    <mergeCell ref="C783:D783"/>
    <mergeCell ref="C801:D801"/>
    <mergeCell ref="C802:D802"/>
    <mergeCell ref="C803:D803"/>
    <mergeCell ref="C805:D805"/>
    <mergeCell ref="C806:D806"/>
    <mergeCell ref="C807:D807"/>
    <mergeCell ref="C792:D792"/>
    <mergeCell ref="C794:D794"/>
    <mergeCell ref="C795:D795"/>
    <mergeCell ref="C797:D797"/>
    <mergeCell ref="C798:D798"/>
    <mergeCell ref="C799:D799"/>
    <mergeCell ref="C817:D817"/>
    <mergeCell ref="C818:D818"/>
    <mergeCell ref="C819:D819"/>
    <mergeCell ref="C821:D821"/>
    <mergeCell ref="C822:D822"/>
    <mergeCell ref="C823:D823"/>
    <mergeCell ref="C809:D809"/>
    <mergeCell ref="C810:D810"/>
    <mergeCell ref="C811:D811"/>
    <mergeCell ref="C813:D813"/>
    <mergeCell ref="C814:D814"/>
    <mergeCell ref="C815:D815"/>
    <mergeCell ref="C832:D832"/>
    <mergeCell ref="C833:D833"/>
    <mergeCell ref="C834:D834"/>
    <mergeCell ref="C835:D835"/>
    <mergeCell ref="C840:D840"/>
    <mergeCell ref="C841:D841"/>
    <mergeCell ref="C842:D842"/>
    <mergeCell ref="C843:D843"/>
    <mergeCell ref="C824:D824"/>
    <mergeCell ref="C825:D825"/>
    <mergeCell ref="C827:D827"/>
    <mergeCell ref="C828:D828"/>
    <mergeCell ref="C829:D829"/>
    <mergeCell ref="C830:D830"/>
    <mergeCell ref="C851:D851"/>
    <mergeCell ref="C852:D852"/>
    <mergeCell ref="C853:D853"/>
    <mergeCell ref="C854:D854"/>
    <mergeCell ref="C855:D855"/>
    <mergeCell ref="C857:D857"/>
    <mergeCell ref="C844:D844"/>
    <mergeCell ref="C845:D845"/>
    <mergeCell ref="C846:D846"/>
    <mergeCell ref="C847:D847"/>
    <mergeCell ref="C848:D848"/>
    <mergeCell ref="C850:D850"/>
    <mergeCell ref="C872:D872"/>
    <mergeCell ref="C877:D877"/>
    <mergeCell ref="C878:D878"/>
    <mergeCell ref="C879:D879"/>
    <mergeCell ref="C880:D880"/>
    <mergeCell ref="C881:D881"/>
    <mergeCell ref="C882:D882"/>
    <mergeCell ref="C883:D883"/>
    <mergeCell ref="C862:D862"/>
    <mergeCell ref="C863:D863"/>
    <mergeCell ref="C864:D864"/>
    <mergeCell ref="C866:D866"/>
    <mergeCell ref="C867:D867"/>
    <mergeCell ref="C868:D868"/>
    <mergeCell ref="C870:D870"/>
    <mergeCell ref="C871:D871"/>
    <mergeCell ref="C891:D891"/>
    <mergeCell ref="C892:D892"/>
    <mergeCell ref="C893:D893"/>
    <mergeCell ref="C894:D894"/>
    <mergeCell ref="C895:D895"/>
    <mergeCell ref="C896:D896"/>
    <mergeCell ref="C884:D884"/>
    <mergeCell ref="C885:D885"/>
    <mergeCell ref="C886:D886"/>
    <mergeCell ref="C887:D887"/>
    <mergeCell ref="C889:D889"/>
    <mergeCell ref="C890:D890"/>
    <mergeCell ref="C904:D904"/>
    <mergeCell ref="C905:D905"/>
    <mergeCell ref="C906:D906"/>
    <mergeCell ref="C907:D907"/>
    <mergeCell ref="C908:D908"/>
    <mergeCell ref="C909:D909"/>
    <mergeCell ref="C897:D897"/>
    <mergeCell ref="C898:D898"/>
    <mergeCell ref="C899:D899"/>
    <mergeCell ref="C900:D900"/>
    <mergeCell ref="C901:D901"/>
    <mergeCell ref="C902:D902"/>
    <mergeCell ref="C916:D916"/>
    <mergeCell ref="C918:D918"/>
    <mergeCell ref="C919:D919"/>
    <mergeCell ref="C920:D920"/>
    <mergeCell ref="C921:D921"/>
    <mergeCell ref="C922:D922"/>
    <mergeCell ref="C910:D910"/>
    <mergeCell ref="C911:D911"/>
    <mergeCell ref="C912:D912"/>
    <mergeCell ref="C913:D913"/>
    <mergeCell ref="C914:D914"/>
    <mergeCell ref="C915:D915"/>
    <mergeCell ref="C930:D930"/>
    <mergeCell ref="C934:D934"/>
    <mergeCell ref="C935:D935"/>
    <mergeCell ref="C948:D948"/>
    <mergeCell ref="C950:D950"/>
    <mergeCell ref="C951:D951"/>
    <mergeCell ref="C952:D952"/>
    <mergeCell ref="C923:D923"/>
    <mergeCell ref="C924:D924"/>
    <mergeCell ref="C925:D925"/>
    <mergeCell ref="C926:D926"/>
    <mergeCell ref="C928:D928"/>
    <mergeCell ref="C929:D929"/>
    <mergeCell ref="C939:D939"/>
    <mergeCell ref="C940:D940"/>
    <mergeCell ref="C941:D941"/>
    <mergeCell ref="C942:D942"/>
    <mergeCell ref="C943:D943"/>
    <mergeCell ref="C944:D944"/>
    <mergeCell ref="C945:D945"/>
    <mergeCell ref="C946:D946"/>
    <mergeCell ref="C947:D947"/>
    <mergeCell ref="C959:D959"/>
    <mergeCell ref="C961:D961"/>
    <mergeCell ref="C962:D962"/>
    <mergeCell ref="C966:D966"/>
    <mergeCell ref="C970:D970"/>
    <mergeCell ref="C953:D953"/>
    <mergeCell ref="C954:D954"/>
    <mergeCell ref="C955:D955"/>
    <mergeCell ref="C956:D956"/>
    <mergeCell ref="C957:D957"/>
    <mergeCell ref="C958:D958"/>
    <mergeCell ref="C991:D991"/>
    <mergeCell ref="C993:D993"/>
    <mergeCell ref="C985:D985"/>
    <mergeCell ref="C986:D986"/>
    <mergeCell ref="C987:D987"/>
    <mergeCell ref="C974:D974"/>
    <mergeCell ref="C978:D978"/>
    <mergeCell ref="C980:D980"/>
    <mergeCell ref="C981:D981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51"/>
  <sheetViews>
    <sheetView workbookViewId="0" topLeftCell="A19"/>
  </sheetViews>
  <sheetFormatPr defaultColWidth="9.00390625" defaultRowHeight="12.75"/>
  <cols>
    <col min="1" max="1" width="2.00390625" style="1" customWidth="1"/>
    <col min="2" max="2" width="15.00390625" style="1" customWidth="1"/>
    <col min="3" max="3" width="15.875" style="1" customWidth="1"/>
    <col min="4" max="4" width="14.625" style="1" customWidth="1"/>
    <col min="5" max="5" width="13.625" style="1" customWidth="1"/>
    <col min="6" max="6" width="16.625" style="1" customWidth="1"/>
    <col min="7" max="7" width="15.25390625" style="1" customWidth="1"/>
    <col min="8" max="16384" width="9.125" style="1" customWidth="1"/>
  </cols>
  <sheetData>
    <row r="1" spans="1:7" ht="24.75" customHeight="1" thickBot="1">
      <c r="A1" s="74" t="s">
        <v>32</v>
      </c>
      <c r="B1" s="75"/>
      <c r="C1" s="75"/>
      <c r="D1" s="75"/>
      <c r="E1" s="75"/>
      <c r="F1" s="75"/>
      <c r="G1" s="75"/>
    </row>
    <row r="2" spans="1:7" ht="12.75" customHeight="1">
      <c r="A2" s="76" t="s">
        <v>33</v>
      </c>
      <c r="B2" s="77"/>
      <c r="C2" s="78" t="s">
        <v>99</v>
      </c>
      <c r="D2" s="78" t="s">
        <v>872</v>
      </c>
      <c r="E2" s="79"/>
      <c r="F2" s="80" t="s">
        <v>34</v>
      </c>
      <c r="G2" s="81"/>
    </row>
    <row r="3" spans="1:7" ht="3" customHeight="1" hidden="1">
      <c r="A3" s="82"/>
      <c r="B3" s="83"/>
      <c r="C3" s="84"/>
      <c r="D3" s="84"/>
      <c r="E3" s="85"/>
      <c r="F3" s="86"/>
      <c r="G3" s="87"/>
    </row>
    <row r="4" spans="1:7" ht="12" customHeight="1">
      <c r="A4" s="88" t="s">
        <v>35</v>
      </c>
      <c r="B4" s="83"/>
      <c r="C4" s="84"/>
      <c r="D4" s="84"/>
      <c r="E4" s="85"/>
      <c r="F4" s="86" t="s">
        <v>36</v>
      </c>
      <c r="G4" s="89"/>
    </row>
    <row r="5" spans="1:7" ht="12.95" customHeight="1">
      <c r="A5" s="90" t="s">
        <v>871</v>
      </c>
      <c r="B5" s="91"/>
      <c r="C5" s="92" t="s">
        <v>872</v>
      </c>
      <c r="D5" s="93"/>
      <c r="E5" s="91"/>
      <c r="F5" s="86" t="s">
        <v>37</v>
      </c>
      <c r="G5" s="87"/>
    </row>
    <row r="6" spans="1:15" ht="12.95" customHeight="1">
      <c r="A6" s="88" t="s">
        <v>38</v>
      </c>
      <c r="B6" s="83"/>
      <c r="C6" s="84"/>
      <c r="D6" s="84"/>
      <c r="E6" s="85"/>
      <c r="F6" s="94" t="s">
        <v>39</v>
      </c>
      <c r="G6" s="95">
        <v>0</v>
      </c>
      <c r="O6" s="96"/>
    </row>
    <row r="7" spans="1:7" ht="12.95" customHeight="1">
      <c r="A7" s="97" t="s">
        <v>103</v>
      </c>
      <c r="B7" s="98"/>
      <c r="C7" s="99" t="s">
        <v>104</v>
      </c>
      <c r="D7" s="100"/>
      <c r="E7" s="100"/>
      <c r="F7" s="101" t="s">
        <v>40</v>
      </c>
      <c r="G7" s="95">
        <f>IF(G6=0,,ROUND((F30+F32)/G6,1))</f>
        <v>0</v>
      </c>
    </row>
    <row r="8" spans="1:9" ht="12.75">
      <c r="A8" s="102" t="s">
        <v>41</v>
      </c>
      <c r="B8" s="86"/>
      <c r="C8" s="386" t="s">
        <v>869</v>
      </c>
      <c r="D8" s="386"/>
      <c r="E8" s="387"/>
      <c r="F8" s="103" t="s">
        <v>42</v>
      </c>
      <c r="G8" s="104"/>
      <c r="H8" s="105"/>
      <c r="I8" s="106"/>
    </row>
    <row r="9" spans="1:8" ht="12.75">
      <c r="A9" s="102" t="s">
        <v>43</v>
      </c>
      <c r="B9" s="86"/>
      <c r="C9" s="386"/>
      <c r="D9" s="386"/>
      <c r="E9" s="387"/>
      <c r="F9" s="86"/>
      <c r="G9" s="107"/>
      <c r="H9" s="108"/>
    </row>
    <row r="10" spans="1:8" ht="12.75">
      <c r="A10" s="102" t="s">
        <v>44</v>
      </c>
      <c r="B10" s="86"/>
      <c r="C10" s="386" t="s">
        <v>868</v>
      </c>
      <c r="D10" s="386"/>
      <c r="E10" s="386"/>
      <c r="F10" s="109"/>
      <c r="G10" s="110"/>
      <c r="H10" s="111"/>
    </row>
    <row r="11" spans="1:57" ht="13.5" customHeight="1">
      <c r="A11" s="102" t="s">
        <v>45</v>
      </c>
      <c r="B11" s="86"/>
      <c r="C11" s="386"/>
      <c r="D11" s="386"/>
      <c r="E11" s="386"/>
      <c r="F11" s="112" t="s">
        <v>46</v>
      </c>
      <c r="G11" s="113"/>
      <c r="H11" s="108"/>
      <c r="BA11" s="114"/>
      <c r="BB11" s="114"/>
      <c r="BC11" s="114"/>
      <c r="BD11" s="114"/>
      <c r="BE11" s="114"/>
    </row>
    <row r="12" spans="1:8" ht="12.75" customHeight="1">
      <c r="A12" s="115" t="s">
        <v>47</v>
      </c>
      <c r="B12" s="83"/>
      <c r="C12" s="388"/>
      <c r="D12" s="388"/>
      <c r="E12" s="388"/>
      <c r="F12" s="116" t="s">
        <v>48</v>
      </c>
      <c r="G12" s="117"/>
      <c r="H12" s="108"/>
    </row>
    <row r="13" spans="1:8" ht="28.5" customHeight="1" thickBot="1">
      <c r="A13" s="118" t="s">
        <v>49</v>
      </c>
      <c r="B13" s="119"/>
      <c r="C13" s="119"/>
      <c r="D13" s="119"/>
      <c r="E13" s="120"/>
      <c r="F13" s="120"/>
      <c r="G13" s="121"/>
      <c r="H13" s="108"/>
    </row>
    <row r="14" spans="1:7" ht="17.25" customHeight="1" thickBot="1">
      <c r="A14" s="122" t="s">
        <v>50</v>
      </c>
      <c r="B14" s="123"/>
      <c r="C14" s="124"/>
      <c r="D14" s="125" t="s">
        <v>51</v>
      </c>
      <c r="E14" s="126"/>
      <c r="F14" s="126"/>
      <c r="G14" s="124"/>
    </row>
    <row r="15" spans="1:7" ht="15.95" customHeight="1">
      <c r="A15" s="127"/>
      <c r="B15" s="128" t="s">
        <v>52</v>
      </c>
      <c r="C15" s="129">
        <f>'SO 02 1 Rek'!E8</f>
        <v>0</v>
      </c>
      <c r="D15" s="130">
        <f>'SO 02 1 Rek'!A16</f>
        <v>0</v>
      </c>
      <c r="E15" s="131"/>
      <c r="F15" s="132"/>
      <c r="G15" s="129">
        <f>'SO 02 1 Rek'!I16</f>
        <v>0</v>
      </c>
    </row>
    <row r="16" spans="1:7" ht="15.95" customHeight="1">
      <c r="A16" s="127" t="s">
        <v>53</v>
      </c>
      <c r="B16" s="128" t="s">
        <v>54</v>
      </c>
      <c r="C16" s="129">
        <f>'SO 02 1 Rek'!F8</f>
        <v>0</v>
      </c>
      <c r="D16" s="82"/>
      <c r="E16" s="133"/>
      <c r="F16" s="134"/>
      <c r="G16" s="129"/>
    </row>
    <row r="17" spans="1:7" ht="15.95" customHeight="1">
      <c r="A17" s="127" t="s">
        <v>55</v>
      </c>
      <c r="B17" s="128" t="s">
        <v>56</v>
      </c>
      <c r="C17" s="129">
        <f>'SO 02 1 Rek'!H8</f>
        <v>0</v>
      </c>
      <c r="D17" s="82"/>
      <c r="E17" s="133"/>
      <c r="F17" s="134"/>
      <c r="G17" s="129"/>
    </row>
    <row r="18" spans="1:7" ht="15.95" customHeight="1">
      <c r="A18" s="135" t="s">
        <v>57</v>
      </c>
      <c r="B18" s="136" t="s">
        <v>58</v>
      </c>
      <c r="C18" s="129">
        <f>'SO 02 1 Rek'!G8</f>
        <v>0</v>
      </c>
      <c r="D18" s="82"/>
      <c r="E18" s="133"/>
      <c r="F18" s="134"/>
      <c r="G18" s="129"/>
    </row>
    <row r="19" spans="1:7" ht="15.95" customHeight="1">
      <c r="A19" s="137" t="s">
        <v>59</v>
      </c>
      <c r="B19" s="128"/>
      <c r="C19" s="129">
        <f>SUM(C15:C18)</f>
        <v>0</v>
      </c>
      <c r="D19" s="82"/>
      <c r="E19" s="133"/>
      <c r="F19" s="134"/>
      <c r="G19" s="129"/>
    </row>
    <row r="20" spans="1:7" ht="15.95" customHeight="1">
      <c r="A20" s="137"/>
      <c r="B20" s="128"/>
      <c r="C20" s="129"/>
      <c r="D20" s="82"/>
      <c r="E20" s="133"/>
      <c r="F20" s="134"/>
      <c r="G20" s="129"/>
    </row>
    <row r="21" spans="1:7" ht="15.95" customHeight="1">
      <c r="A21" s="137" t="s">
        <v>29</v>
      </c>
      <c r="B21" s="128"/>
      <c r="C21" s="129">
        <f>'SO 02 1 Rek'!I8</f>
        <v>0</v>
      </c>
      <c r="D21" s="82"/>
      <c r="E21" s="133"/>
      <c r="F21" s="134"/>
      <c r="G21" s="129"/>
    </row>
    <row r="22" spans="1:7" ht="15.95" customHeight="1">
      <c r="A22" s="138" t="s">
        <v>60</v>
      </c>
      <c r="B22" s="108"/>
      <c r="C22" s="129">
        <f>C19+C21</f>
        <v>0</v>
      </c>
      <c r="D22" s="82" t="s">
        <v>61</v>
      </c>
      <c r="E22" s="133"/>
      <c r="F22" s="134"/>
      <c r="G22" s="129">
        <f>G23-SUM(G15:G21)</f>
        <v>0</v>
      </c>
    </row>
    <row r="23" spans="1:7" ht="15.95" customHeight="1" thickBot="1">
      <c r="A23" s="384" t="s">
        <v>62</v>
      </c>
      <c r="B23" s="385"/>
      <c r="C23" s="139">
        <f>C22+G23</f>
        <v>0</v>
      </c>
      <c r="D23" s="140" t="s">
        <v>63</v>
      </c>
      <c r="E23" s="141"/>
      <c r="F23" s="142"/>
      <c r="G23" s="129">
        <f>'SO 02 1 Rek'!H14</f>
        <v>0</v>
      </c>
    </row>
    <row r="24" spans="1:7" ht="12.75">
      <c r="A24" s="143" t="s">
        <v>64</v>
      </c>
      <c r="B24" s="144"/>
      <c r="C24" s="145"/>
      <c r="D24" s="144" t="s">
        <v>65</v>
      </c>
      <c r="E24" s="144"/>
      <c r="F24" s="146" t="s">
        <v>66</v>
      </c>
      <c r="G24" s="147"/>
    </row>
    <row r="25" spans="1:7" ht="12.75">
      <c r="A25" s="138" t="s">
        <v>67</v>
      </c>
      <c r="B25" s="108"/>
      <c r="C25" s="148"/>
      <c r="D25" s="108" t="s">
        <v>67</v>
      </c>
      <c r="F25" s="149" t="s">
        <v>67</v>
      </c>
      <c r="G25" s="150"/>
    </row>
    <row r="26" spans="1:7" ht="37.5" customHeight="1">
      <c r="A26" s="138" t="s">
        <v>68</v>
      </c>
      <c r="B26" s="151"/>
      <c r="C26" s="148"/>
      <c r="D26" s="108" t="s">
        <v>68</v>
      </c>
      <c r="F26" s="149" t="s">
        <v>68</v>
      </c>
      <c r="G26" s="150"/>
    </row>
    <row r="27" spans="1:7" ht="12.75">
      <c r="A27" s="138"/>
      <c r="B27" s="152"/>
      <c r="C27" s="148"/>
      <c r="D27" s="108"/>
      <c r="F27" s="149"/>
      <c r="G27" s="150"/>
    </row>
    <row r="28" spans="1:7" ht="12.75">
      <c r="A28" s="138" t="s">
        <v>69</v>
      </c>
      <c r="B28" s="108"/>
      <c r="C28" s="148"/>
      <c r="D28" s="149" t="s">
        <v>70</v>
      </c>
      <c r="E28" s="148"/>
      <c r="F28" s="153" t="s">
        <v>70</v>
      </c>
      <c r="G28" s="150"/>
    </row>
    <row r="29" spans="1:7" ht="69" customHeight="1">
      <c r="A29" s="138"/>
      <c r="B29" s="108"/>
      <c r="C29" s="154"/>
      <c r="D29" s="155"/>
      <c r="E29" s="154"/>
      <c r="F29" s="108"/>
      <c r="G29" s="150"/>
    </row>
    <row r="30" spans="1:7" ht="12.75">
      <c r="A30" s="156" t="s">
        <v>11</v>
      </c>
      <c r="B30" s="157"/>
      <c r="C30" s="158">
        <v>21</v>
      </c>
      <c r="D30" s="157" t="s">
        <v>71</v>
      </c>
      <c r="E30" s="159"/>
      <c r="F30" s="379">
        <f>C23-F32</f>
        <v>0</v>
      </c>
      <c r="G30" s="380"/>
    </row>
    <row r="31" spans="1:7" ht="12.75">
      <c r="A31" s="156" t="s">
        <v>72</v>
      </c>
      <c r="B31" s="157"/>
      <c r="C31" s="158">
        <f>C30</f>
        <v>21</v>
      </c>
      <c r="D31" s="157" t="s">
        <v>73</v>
      </c>
      <c r="E31" s="159"/>
      <c r="F31" s="379">
        <f>ROUND(PRODUCT(F30,C31/100),0)</f>
        <v>0</v>
      </c>
      <c r="G31" s="380"/>
    </row>
    <row r="32" spans="1:7" ht="12.75">
      <c r="A32" s="156" t="s">
        <v>11</v>
      </c>
      <c r="B32" s="157"/>
      <c r="C32" s="158">
        <v>0</v>
      </c>
      <c r="D32" s="157" t="s">
        <v>73</v>
      </c>
      <c r="E32" s="159"/>
      <c r="F32" s="379">
        <v>0</v>
      </c>
      <c r="G32" s="380"/>
    </row>
    <row r="33" spans="1:7" ht="12.75">
      <c r="A33" s="156" t="s">
        <v>72</v>
      </c>
      <c r="B33" s="160"/>
      <c r="C33" s="161">
        <f>C32</f>
        <v>0</v>
      </c>
      <c r="D33" s="157" t="s">
        <v>73</v>
      </c>
      <c r="E33" s="134"/>
      <c r="F33" s="379">
        <f>ROUND(PRODUCT(F32,C33/100),0)</f>
        <v>0</v>
      </c>
      <c r="G33" s="380"/>
    </row>
    <row r="34" spans="1:7" s="165" customFormat="1" ht="19.5" customHeight="1" thickBot="1">
      <c r="A34" s="162" t="s">
        <v>74</v>
      </c>
      <c r="B34" s="163"/>
      <c r="C34" s="163"/>
      <c r="D34" s="163"/>
      <c r="E34" s="164"/>
      <c r="F34" s="381">
        <f>ROUND(SUM(F30:F33),0)</f>
        <v>0</v>
      </c>
      <c r="G34" s="382"/>
    </row>
    <row r="36" spans="1:8" ht="12.75">
      <c r="A36" s="2" t="s">
        <v>75</v>
      </c>
      <c r="B36" s="2"/>
      <c r="C36" s="2"/>
      <c r="D36" s="2"/>
      <c r="E36" s="2"/>
      <c r="F36" s="2"/>
      <c r="G36" s="2"/>
      <c r="H36" s="1" t="s">
        <v>1</v>
      </c>
    </row>
    <row r="37" spans="1:8" ht="14.25" customHeight="1">
      <c r="A37" s="2"/>
      <c r="B37" s="383"/>
      <c r="C37" s="383"/>
      <c r="D37" s="383"/>
      <c r="E37" s="383"/>
      <c r="F37" s="383"/>
      <c r="G37" s="383"/>
      <c r="H37" s="1" t="s">
        <v>1</v>
      </c>
    </row>
    <row r="38" spans="1:8" ht="12.75" customHeight="1">
      <c r="A38" s="166"/>
      <c r="B38" s="383"/>
      <c r="C38" s="383"/>
      <c r="D38" s="383"/>
      <c r="E38" s="383"/>
      <c r="F38" s="383"/>
      <c r="G38" s="383"/>
      <c r="H38" s="1" t="s">
        <v>1</v>
      </c>
    </row>
    <row r="39" spans="1:8" ht="12.75">
      <c r="A39" s="166"/>
      <c r="B39" s="383"/>
      <c r="C39" s="383"/>
      <c r="D39" s="383"/>
      <c r="E39" s="383"/>
      <c r="F39" s="383"/>
      <c r="G39" s="383"/>
      <c r="H39" s="1" t="s">
        <v>1</v>
      </c>
    </row>
    <row r="40" spans="1:8" ht="12.75">
      <c r="A40" s="166"/>
      <c r="B40" s="383"/>
      <c r="C40" s="383"/>
      <c r="D40" s="383"/>
      <c r="E40" s="383"/>
      <c r="F40" s="383"/>
      <c r="G40" s="383"/>
      <c r="H40" s="1" t="s">
        <v>1</v>
      </c>
    </row>
    <row r="41" spans="1:8" ht="12.75">
      <c r="A41" s="166"/>
      <c r="B41" s="383"/>
      <c r="C41" s="383"/>
      <c r="D41" s="383"/>
      <c r="E41" s="383"/>
      <c r="F41" s="383"/>
      <c r="G41" s="383"/>
      <c r="H41" s="1" t="s">
        <v>1</v>
      </c>
    </row>
    <row r="42" spans="1:8" ht="12.75">
      <c r="A42" s="166"/>
      <c r="B42" s="383"/>
      <c r="C42" s="383"/>
      <c r="D42" s="383"/>
      <c r="E42" s="383"/>
      <c r="F42" s="383"/>
      <c r="G42" s="383"/>
      <c r="H42" s="1" t="s">
        <v>1</v>
      </c>
    </row>
    <row r="43" spans="1:8" ht="12.75">
      <c r="A43" s="166"/>
      <c r="B43" s="383"/>
      <c r="C43" s="383"/>
      <c r="D43" s="383"/>
      <c r="E43" s="383"/>
      <c r="F43" s="383"/>
      <c r="G43" s="383"/>
      <c r="H43" s="1" t="s">
        <v>1</v>
      </c>
    </row>
    <row r="44" spans="1:8" ht="12.75" customHeight="1">
      <c r="A44" s="166"/>
      <c r="B44" s="383"/>
      <c r="C44" s="383"/>
      <c r="D44" s="383"/>
      <c r="E44" s="383"/>
      <c r="F44" s="383"/>
      <c r="G44" s="383"/>
      <c r="H44" s="1" t="s">
        <v>1</v>
      </c>
    </row>
    <row r="45" spans="1:8" ht="12.75" customHeight="1">
      <c r="A45" s="166"/>
      <c r="B45" s="383"/>
      <c r="C45" s="383"/>
      <c r="D45" s="383"/>
      <c r="E45" s="383"/>
      <c r="F45" s="383"/>
      <c r="G45" s="383"/>
      <c r="H45" s="1" t="s">
        <v>1</v>
      </c>
    </row>
    <row r="46" spans="2:7" ht="12.75">
      <c r="B46" s="378"/>
      <c r="C46" s="378"/>
      <c r="D46" s="378"/>
      <c r="E46" s="378"/>
      <c r="F46" s="378"/>
      <c r="G46" s="378"/>
    </row>
    <row r="47" spans="2:7" ht="12.75">
      <c r="B47" s="378"/>
      <c r="C47" s="378"/>
      <c r="D47" s="378"/>
      <c r="E47" s="378"/>
      <c r="F47" s="378"/>
      <c r="G47" s="378"/>
    </row>
    <row r="48" spans="2:7" ht="12.75">
      <c r="B48" s="378"/>
      <c r="C48" s="378"/>
      <c r="D48" s="378"/>
      <c r="E48" s="378"/>
      <c r="F48" s="378"/>
      <c r="G48" s="378"/>
    </row>
    <row r="49" spans="2:7" ht="12.75">
      <c r="B49" s="378"/>
      <c r="C49" s="378"/>
      <c r="D49" s="378"/>
      <c r="E49" s="378"/>
      <c r="F49" s="378"/>
      <c r="G49" s="378"/>
    </row>
    <row r="50" spans="2:7" ht="12.75">
      <c r="B50" s="378"/>
      <c r="C50" s="378"/>
      <c r="D50" s="378"/>
      <c r="E50" s="378"/>
      <c r="F50" s="378"/>
      <c r="G50" s="378"/>
    </row>
    <row r="51" spans="2:7" ht="12.75">
      <c r="B51" s="378"/>
      <c r="C51" s="378"/>
      <c r="D51" s="378"/>
      <c r="E51" s="378"/>
      <c r="F51" s="378"/>
      <c r="G51" s="378"/>
    </row>
  </sheetData>
  <mergeCells count="18">
    <mergeCell ref="A23:B23"/>
    <mergeCell ref="C8:E8"/>
    <mergeCell ref="C9:E9"/>
    <mergeCell ref="C10:E10"/>
    <mergeCell ref="C11:E11"/>
    <mergeCell ref="C12:E12"/>
    <mergeCell ref="B51:G51"/>
    <mergeCell ref="F30:G30"/>
    <mergeCell ref="F31:G31"/>
    <mergeCell ref="F32:G32"/>
    <mergeCell ref="F33:G33"/>
    <mergeCell ref="F34:G34"/>
    <mergeCell ref="B37:G45"/>
    <mergeCell ref="B46:G46"/>
    <mergeCell ref="B47:G47"/>
    <mergeCell ref="B48:G48"/>
    <mergeCell ref="B49:G49"/>
    <mergeCell ref="B50:G50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65"/>
  <sheetViews>
    <sheetView workbookViewId="0" topLeftCell="A1">
      <selection activeCell="A1" sqref="A1:B1"/>
    </sheetView>
  </sheetViews>
  <sheetFormatPr defaultColWidth="9.00390625" defaultRowHeight="12.75"/>
  <cols>
    <col min="1" max="1" width="5.875" style="1" customWidth="1"/>
    <col min="2" max="2" width="6.125" style="1" customWidth="1"/>
    <col min="3" max="3" width="11.375" style="1" customWidth="1"/>
    <col min="4" max="4" width="15.875" style="1" customWidth="1"/>
    <col min="5" max="5" width="11.25390625" style="1" customWidth="1"/>
    <col min="6" max="6" width="10.875" style="1" customWidth="1"/>
    <col min="7" max="7" width="11.00390625" style="1" customWidth="1"/>
    <col min="8" max="8" width="11.125" style="1" customWidth="1"/>
    <col min="9" max="9" width="10.75390625" style="1" customWidth="1"/>
    <col min="10" max="16384" width="9.125" style="1" customWidth="1"/>
  </cols>
  <sheetData>
    <row r="1" spans="1:9" ht="13.5" thickTop="1">
      <c r="A1" s="389" t="s">
        <v>2</v>
      </c>
      <c r="B1" s="390"/>
      <c r="C1" s="167" t="s">
        <v>105</v>
      </c>
      <c r="D1" s="168"/>
      <c r="E1" s="169"/>
      <c r="F1" s="168"/>
      <c r="G1" s="170" t="s">
        <v>76</v>
      </c>
      <c r="H1" s="171" t="s">
        <v>99</v>
      </c>
      <c r="I1" s="172"/>
    </row>
    <row r="2" spans="1:9" ht="13.5" thickBot="1">
      <c r="A2" s="391" t="s">
        <v>77</v>
      </c>
      <c r="B2" s="392"/>
      <c r="C2" s="173" t="s">
        <v>873</v>
      </c>
      <c r="D2" s="174"/>
      <c r="E2" s="175"/>
      <c r="F2" s="174"/>
      <c r="G2" s="393" t="s">
        <v>872</v>
      </c>
      <c r="H2" s="394"/>
      <c r="I2" s="395"/>
    </row>
    <row r="3" ht="13.5" thickTop="1">
      <c r="F3" s="108"/>
    </row>
    <row r="4" spans="1:9" ht="19.5" customHeight="1">
      <c r="A4" s="176" t="s">
        <v>78</v>
      </c>
      <c r="B4" s="177"/>
      <c r="C4" s="177"/>
      <c r="D4" s="177"/>
      <c r="E4" s="178"/>
      <c r="F4" s="177"/>
      <c r="G4" s="177"/>
      <c r="H4" s="177"/>
      <c r="I4" s="177"/>
    </row>
    <row r="5" ht="13.5" thickBot="1"/>
    <row r="6" spans="1:9" s="108" customFormat="1" ht="13.5" thickBot="1">
      <c r="A6" s="179"/>
      <c r="B6" s="180" t="s">
        <v>79</v>
      </c>
      <c r="C6" s="180"/>
      <c r="D6" s="181"/>
      <c r="E6" s="182" t="s">
        <v>25</v>
      </c>
      <c r="F6" s="183" t="s">
        <v>26</v>
      </c>
      <c r="G6" s="183" t="s">
        <v>27</v>
      </c>
      <c r="H6" s="183" t="s">
        <v>28</v>
      </c>
      <c r="I6" s="184" t="s">
        <v>29</v>
      </c>
    </row>
    <row r="7" spans="1:9" s="108" customFormat="1" ht="13.5" thickBot="1">
      <c r="A7" s="274" t="str">
        <f>'SO 02 1 Pol'!B7</f>
        <v>01</v>
      </c>
      <c r="B7" s="47" t="str">
        <f>'SO 02 1 Pol'!C7</f>
        <v>Vedlejší rozpočtové náklady</v>
      </c>
      <c r="D7" s="185"/>
      <c r="E7" s="275">
        <f>'SO 02 1 Pol'!BA16</f>
        <v>0</v>
      </c>
      <c r="F7" s="276">
        <f>'SO 02 1 Pol'!BB16</f>
        <v>0</v>
      </c>
      <c r="G7" s="276">
        <f>'SO 02 1 Pol'!BC16</f>
        <v>0</v>
      </c>
      <c r="H7" s="276">
        <f>'SO 02 1 Pol'!BD16</f>
        <v>0</v>
      </c>
      <c r="I7" s="277">
        <f>'SO 02 1 Pol'!BE16</f>
        <v>0</v>
      </c>
    </row>
    <row r="8" spans="1:9" s="4" customFormat="1" ht="13.5" thickBot="1">
      <c r="A8" s="186"/>
      <c r="B8" s="187" t="s">
        <v>80</v>
      </c>
      <c r="C8" s="187"/>
      <c r="D8" s="188"/>
      <c r="E8" s="189">
        <f>SUM(E7:E7)</f>
        <v>0</v>
      </c>
      <c r="F8" s="190">
        <f>SUM(F7:F7)</f>
        <v>0</v>
      </c>
      <c r="G8" s="190">
        <f>SUM(G7:G7)</f>
        <v>0</v>
      </c>
      <c r="H8" s="190">
        <f>SUM(H7:H7)</f>
        <v>0</v>
      </c>
      <c r="I8" s="191">
        <f>SUM(I7:I7)</f>
        <v>0</v>
      </c>
    </row>
    <row r="9" spans="1:9" ht="12.75">
      <c r="A9" s="108"/>
      <c r="B9" s="108"/>
      <c r="C9" s="108"/>
      <c r="D9" s="108"/>
      <c r="E9" s="108"/>
      <c r="F9" s="108"/>
      <c r="G9" s="108"/>
      <c r="H9" s="108"/>
      <c r="I9" s="108"/>
    </row>
    <row r="10" spans="1:57" ht="19.5" customHeight="1">
      <c r="A10" s="177" t="s">
        <v>81</v>
      </c>
      <c r="B10" s="177"/>
      <c r="C10" s="177"/>
      <c r="D10" s="177"/>
      <c r="E10" s="177"/>
      <c r="F10" s="177"/>
      <c r="G10" s="192"/>
      <c r="H10" s="177"/>
      <c r="I10" s="177"/>
      <c r="BA10" s="114"/>
      <c r="BB10" s="114"/>
      <c r="BC10" s="114"/>
      <c r="BD10" s="114"/>
      <c r="BE10" s="114"/>
    </row>
    <row r="11" ht="13.5" thickBot="1"/>
    <row r="12" spans="1:9" ht="12.75">
      <c r="A12" s="143" t="s">
        <v>82</v>
      </c>
      <c r="B12" s="144"/>
      <c r="C12" s="144"/>
      <c r="D12" s="193"/>
      <c r="E12" s="194" t="s">
        <v>83</v>
      </c>
      <c r="F12" s="195" t="s">
        <v>12</v>
      </c>
      <c r="G12" s="196" t="s">
        <v>84</v>
      </c>
      <c r="H12" s="197"/>
      <c r="I12" s="198" t="s">
        <v>83</v>
      </c>
    </row>
    <row r="13" spans="1:53" ht="12.75">
      <c r="A13" s="137"/>
      <c r="B13" s="128"/>
      <c r="C13" s="128"/>
      <c r="D13" s="199"/>
      <c r="E13" s="200"/>
      <c r="F13" s="201"/>
      <c r="G13" s="202">
        <f>CHOOSE(BA13+1,E8+F8,E8+F8+H8,E8+F8+G8+H8,E8,F8,H8,G8,H8+G8,0)</f>
        <v>0</v>
      </c>
      <c r="H13" s="203"/>
      <c r="I13" s="204">
        <f>E13+F13*G13/100</f>
        <v>0</v>
      </c>
      <c r="BA13" s="1">
        <v>8</v>
      </c>
    </row>
    <row r="14" spans="1:9" ht="13.5" thickBot="1">
      <c r="A14" s="205"/>
      <c r="B14" s="206" t="s">
        <v>85</v>
      </c>
      <c r="C14" s="207"/>
      <c r="D14" s="208"/>
      <c r="E14" s="209"/>
      <c r="F14" s="210"/>
      <c r="G14" s="210"/>
      <c r="H14" s="396">
        <f>SUM(I13:I13)</f>
        <v>0</v>
      </c>
      <c r="I14" s="397"/>
    </row>
    <row r="16" spans="2:9" ht="12.75">
      <c r="B16" s="4"/>
      <c r="F16" s="211"/>
      <c r="G16" s="212"/>
      <c r="H16" s="212"/>
      <c r="I16" s="31"/>
    </row>
    <row r="17" spans="6:9" ht="12.75">
      <c r="F17" s="211"/>
      <c r="G17" s="212"/>
      <c r="H17" s="212"/>
      <c r="I17" s="31"/>
    </row>
    <row r="18" spans="6:9" ht="12.75">
      <c r="F18" s="211"/>
      <c r="G18" s="212"/>
      <c r="H18" s="212"/>
      <c r="I18" s="31"/>
    </row>
    <row r="19" spans="6:9" ht="12.75">
      <c r="F19" s="211"/>
      <c r="G19" s="212"/>
      <c r="H19" s="212"/>
      <c r="I19" s="31"/>
    </row>
    <row r="20" spans="6:9" ht="12.75">
      <c r="F20" s="211"/>
      <c r="G20" s="212"/>
      <c r="H20" s="212"/>
      <c r="I20" s="31"/>
    </row>
    <row r="21" spans="6:9" ht="12.75">
      <c r="F21" s="211"/>
      <c r="G21" s="212"/>
      <c r="H21" s="212"/>
      <c r="I21" s="31"/>
    </row>
    <row r="22" spans="6:9" ht="12.75">
      <c r="F22" s="211"/>
      <c r="G22" s="212"/>
      <c r="H22" s="212"/>
      <c r="I22" s="31"/>
    </row>
    <row r="23" spans="6:9" ht="12.75">
      <c r="F23" s="211"/>
      <c r="G23" s="212"/>
      <c r="H23" s="212"/>
      <c r="I23" s="31"/>
    </row>
    <row r="24" spans="6:9" ht="12.75">
      <c r="F24" s="211"/>
      <c r="G24" s="212"/>
      <c r="H24" s="212"/>
      <c r="I24" s="31"/>
    </row>
    <row r="25" spans="6:9" ht="12.75">
      <c r="F25" s="211"/>
      <c r="G25" s="212"/>
      <c r="H25" s="212"/>
      <c r="I25" s="31"/>
    </row>
    <row r="26" spans="6:9" ht="12.75">
      <c r="F26" s="211"/>
      <c r="G26" s="212"/>
      <c r="H26" s="212"/>
      <c r="I26" s="31"/>
    </row>
    <row r="27" spans="6:9" ht="12.75">
      <c r="F27" s="211"/>
      <c r="G27" s="212"/>
      <c r="H27" s="212"/>
      <c r="I27" s="31"/>
    </row>
    <row r="28" spans="6:9" ht="12.75">
      <c r="F28" s="211"/>
      <c r="G28" s="212"/>
      <c r="H28" s="212"/>
      <c r="I28" s="31"/>
    </row>
    <row r="29" spans="6:9" ht="12.75">
      <c r="F29" s="211"/>
      <c r="G29" s="212"/>
      <c r="H29" s="212"/>
      <c r="I29" s="31"/>
    </row>
    <row r="30" spans="6:9" ht="12.75">
      <c r="F30" s="211"/>
      <c r="G30" s="212"/>
      <c r="H30" s="212"/>
      <c r="I30" s="31"/>
    </row>
    <row r="31" spans="6:9" ht="12.75">
      <c r="F31" s="211"/>
      <c r="G31" s="212"/>
      <c r="H31" s="212"/>
      <c r="I31" s="31"/>
    </row>
    <row r="32" spans="6:9" ht="12.75">
      <c r="F32" s="211"/>
      <c r="G32" s="212"/>
      <c r="H32" s="212"/>
      <c r="I32" s="31"/>
    </row>
    <row r="33" spans="6:9" ht="12.75">
      <c r="F33" s="211"/>
      <c r="G33" s="212"/>
      <c r="H33" s="212"/>
      <c r="I33" s="31"/>
    </row>
    <row r="34" spans="6:9" ht="12.75">
      <c r="F34" s="211"/>
      <c r="G34" s="212"/>
      <c r="H34" s="212"/>
      <c r="I34" s="31"/>
    </row>
    <row r="35" spans="6:9" ht="12.75">
      <c r="F35" s="211"/>
      <c r="G35" s="212"/>
      <c r="H35" s="212"/>
      <c r="I35" s="31"/>
    </row>
    <row r="36" spans="6:9" ht="12.75">
      <c r="F36" s="211"/>
      <c r="G36" s="212"/>
      <c r="H36" s="212"/>
      <c r="I36" s="31"/>
    </row>
    <row r="37" spans="6:9" ht="12.75">
      <c r="F37" s="211"/>
      <c r="G37" s="212"/>
      <c r="H37" s="212"/>
      <c r="I37" s="31"/>
    </row>
    <row r="38" spans="6:9" ht="12.75">
      <c r="F38" s="211"/>
      <c r="G38" s="212"/>
      <c r="H38" s="212"/>
      <c r="I38" s="31"/>
    </row>
    <row r="39" spans="6:9" ht="12.75">
      <c r="F39" s="211"/>
      <c r="G39" s="212"/>
      <c r="H39" s="212"/>
      <c r="I39" s="31"/>
    </row>
    <row r="40" spans="6:9" ht="12.75">
      <c r="F40" s="211"/>
      <c r="G40" s="212"/>
      <c r="H40" s="212"/>
      <c r="I40" s="31"/>
    </row>
    <row r="41" spans="6:9" ht="12.75">
      <c r="F41" s="211"/>
      <c r="G41" s="212"/>
      <c r="H41" s="212"/>
      <c r="I41" s="31"/>
    </row>
    <row r="42" spans="6:9" ht="12.75">
      <c r="F42" s="211"/>
      <c r="G42" s="212"/>
      <c r="H42" s="212"/>
      <c r="I42" s="31"/>
    </row>
    <row r="43" spans="6:9" ht="12.75">
      <c r="F43" s="211"/>
      <c r="G43" s="212"/>
      <c r="H43" s="212"/>
      <c r="I43" s="31"/>
    </row>
    <row r="44" spans="6:9" ht="12.75">
      <c r="F44" s="211"/>
      <c r="G44" s="212"/>
      <c r="H44" s="212"/>
      <c r="I44" s="31"/>
    </row>
    <row r="45" spans="6:9" ht="12.75">
      <c r="F45" s="211"/>
      <c r="G45" s="212"/>
      <c r="H45" s="212"/>
      <c r="I45" s="31"/>
    </row>
    <row r="46" spans="6:9" ht="12.75">
      <c r="F46" s="211"/>
      <c r="G46" s="212"/>
      <c r="H46" s="212"/>
      <c r="I46" s="31"/>
    </row>
    <row r="47" spans="6:9" ht="12.75">
      <c r="F47" s="211"/>
      <c r="G47" s="212"/>
      <c r="H47" s="212"/>
      <c r="I47" s="31"/>
    </row>
    <row r="48" spans="6:9" ht="12.75">
      <c r="F48" s="211"/>
      <c r="G48" s="212"/>
      <c r="H48" s="212"/>
      <c r="I48" s="31"/>
    </row>
    <row r="49" spans="6:9" ht="12.75">
      <c r="F49" s="211"/>
      <c r="G49" s="212"/>
      <c r="H49" s="212"/>
      <c r="I49" s="31"/>
    </row>
    <row r="50" spans="6:9" ht="12.75">
      <c r="F50" s="211"/>
      <c r="G50" s="212"/>
      <c r="H50" s="212"/>
      <c r="I50" s="31"/>
    </row>
    <row r="51" spans="6:9" ht="12.75">
      <c r="F51" s="211"/>
      <c r="G51" s="212"/>
      <c r="H51" s="212"/>
      <c r="I51" s="31"/>
    </row>
    <row r="52" spans="6:9" ht="12.75">
      <c r="F52" s="211"/>
      <c r="G52" s="212"/>
      <c r="H52" s="212"/>
      <c r="I52" s="31"/>
    </row>
    <row r="53" spans="6:9" ht="12.75">
      <c r="F53" s="211"/>
      <c r="G53" s="212"/>
      <c r="H53" s="212"/>
      <c r="I53" s="31"/>
    </row>
    <row r="54" spans="6:9" ht="12.75">
      <c r="F54" s="211"/>
      <c r="G54" s="212"/>
      <c r="H54" s="212"/>
      <c r="I54" s="31"/>
    </row>
    <row r="55" spans="6:9" ht="12.75">
      <c r="F55" s="211"/>
      <c r="G55" s="212"/>
      <c r="H55" s="212"/>
      <c r="I55" s="31"/>
    </row>
    <row r="56" spans="6:9" ht="12.75">
      <c r="F56" s="211"/>
      <c r="G56" s="212"/>
      <c r="H56" s="212"/>
      <c r="I56" s="31"/>
    </row>
    <row r="57" spans="6:9" ht="12.75">
      <c r="F57" s="211"/>
      <c r="G57" s="212"/>
      <c r="H57" s="212"/>
      <c r="I57" s="31"/>
    </row>
    <row r="58" spans="6:9" ht="12.75">
      <c r="F58" s="211"/>
      <c r="G58" s="212"/>
      <c r="H58" s="212"/>
      <c r="I58" s="31"/>
    </row>
    <row r="59" spans="6:9" ht="12.75">
      <c r="F59" s="211"/>
      <c r="G59" s="212"/>
      <c r="H59" s="212"/>
      <c r="I59" s="31"/>
    </row>
    <row r="60" spans="6:9" ht="12.75">
      <c r="F60" s="211"/>
      <c r="G60" s="212"/>
      <c r="H60" s="212"/>
      <c r="I60" s="31"/>
    </row>
    <row r="61" spans="6:9" ht="12.75">
      <c r="F61" s="211"/>
      <c r="G61" s="212"/>
      <c r="H61" s="212"/>
      <c r="I61" s="31"/>
    </row>
    <row r="62" spans="6:9" ht="12.75">
      <c r="F62" s="211"/>
      <c r="G62" s="212"/>
      <c r="H62" s="212"/>
      <c r="I62" s="31"/>
    </row>
    <row r="63" spans="6:9" ht="12.75">
      <c r="F63" s="211"/>
      <c r="G63" s="212"/>
      <c r="H63" s="212"/>
      <c r="I63" s="31"/>
    </row>
    <row r="64" spans="6:9" ht="12.75">
      <c r="F64" s="211"/>
      <c r="G64" s="212"/>
      <c r="H64" s="212"/>
      <c r="I64" s="31"/>
    </row>
    <row r="65" spans="6:9" ht="12.75">
      <c r="F65" s="211"/>
      <c r="G65" s="212"/>
      <c r="H65" s="212"/>
      <c r="I65" s="31"/>
    </row>
  </sheetData>
  <mergeCells count="4">
    <mergeCell ref="A1:B1"/>
    <mergeCell ref="A2:B2"/>
    <mergeCell ref="G2:I2"/>
    <mergeCell ref="H14:I14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workbookViewId="0" topLeftCell="A1">
      <selection activeCell="E11" sqref="E11"/>
    </sheetView>
  </sheetViews>
  <sheetFormatPr defaultColWidth="9.00390625" defaultRowHeight="12.75"/>
  <cols>
    <col min="2" max="2" width="41.75390625" style="0" customWidth="1"/>
    <col min="3" max="3" width="10.75390625" style="0" customWidth="1"/>
    <col min="4" max="4" width="11.125" style="0" customWidth="1"/>
    <col min="5" max="5" width="10.00390625" style="0" customWidth="1"/>
    <col min="6" max="6" width="11.625" style="0" customWidth="1"/>
  </cols>
  <sheetData>
    <row r="1" spans="1:6" ht="12.75">
      <c r="A1" s="279"/>
      <c r="C1" s="279"/>
      <c r="D1" s="279"/>
      <c r="E1" s="280"/>
      <c r="F1" s="281"/>
    </row>
    <row r="2" spans="1:6" ht="12.75">
      <c r="A2" s="279"/>
      <c r="B2" s="282" t="s">
        <v>902</v>
      </c>
      <c r="C2" s="279"/>
      <c r="D2" s="279"/>
      <c r="E2" s="283"/>
      <c r="F2" s="283"/>
    </row>
    <row r="3" spans="1:6" ht="12.75">
      <c r="A3" s="279"/>
      <c r="B3" s="282" t="s">
        <v>903</v>
      </c>
      <c r="C3" s="279"/>
      <c r="D3" s="279"/>
      <c r="E3" s="283"/>
      <c r="F3" s="283"/>
    </row>
    <row r="4" spans="1:6" ht="12.75">
      <c r="A4" s="279"/>
      <c r="B4" s="282" t="s">
        <v>904</v>
      </c>
      <c r="C4" s="279"/>
      <c r="D4" s="279"/>
      <c r="E4" s="283"/>
      <c r="F4" s="283"/>
    </row>
    <row r="5" spans="1:6" ht="15">
      <c r="A5" s="279"/>
      <c r="B5" s="284" t="s">
        <v>900</v>
      </c>
      <c r="C5" s="279"/>
      <c r="D5" s="285"/>
      <c r="E5" s="280"/>
      <c r="F5" s="281"/>
    </row>
    <row r="6" spans="1:6" ht="15">
      <c r="A6" s="279"/>
      <c r="B6" s="286"/>
      <c r="C6" s="279"/>
      <c r="D6" s="285"/>
      <c r="E6" s="280"/>
      <c r="F6" s="281"/>
    </row>
    <row r="7" spans="1:6" ht="12.75">
      <c r="A7" s="279"/>
      <c r="C7" s="279"/>
      <c r="D7" s="285"/>
      <c r="E7" s="280"/>
      <c r="F7" s="281"/>
    </row>
    <row r="8" spans="1:6" ht="12.75">
      <c r="A8" s="279"/>
      <c r="B8" t="s">
        <v>905</v>
      </c>
      <c r="C8" s="279"/>
      <c r="D8" s="285"/>
      <c r="E8" s="280"/>
      <c r="F8" s="281"/>
    </row>
    <row r="9" spans="1:6" ht="12.75">
      <c r="A9" s="279"/>
      <c r="C9" s="279"/>
      <c r="D9" s="285"/>
      <c r="E9" s="280"/>
      <c r="F9" s="281"/>
    </row>
    <row r="10" spans="1:6" ht="12.75">
      <c r="A10" s="287"/>
      <c r="B10" s="288" t="s">
        <v>906</v>
      </c>
      <c r="C10" s="289" t="s">
        <v>907</v>
      </c>
      <c r="D10" s="289" t="s">
        <v>908</v>
      </c>
      <c r="E10" s="290" t="s">
        <v>909</v>
      </c>
      <c r="F10" s="291" t="s">
        <v>910</v>
      </c>
    </row>
    <row r="11" spans="1:6" ht="12.75">
      <c r="A11" s="287">
        <v>1</v>
      </c>
      <c r="B11" s="292" t="s">
        <v>911</v>
      </c>
      <c r="C11" s="293" t="s">
        <v>228</v>
      </c>
      <c r="D11" s="294">
        <v>410</v>
      </c>
      <c r="E11" s="345"/>
      <c r="F11" s="296">
        <f>SUM(D11*E11)</f>
        <v>0</v>
      </c>
    </row>
    <row r="12" spans="1:6" ht="12.75">
      <c r="A12" s="287">
        <f>SUM(A11+1)</f>
        <v>2</v>
      </c>
      <c r="B12" s="292" t="s">
        <v>912</v>
      </c>
      <c r="C12" s="293" t="s">
        <v>228</v>
      </c>
      <c r="D12" s="294">
        <v>30</v>
      </c>
      <c r="E12" s="345"/>
      <c r="F12" s="296">
        <f aca="true" t="shared" si="0" ref="F12:F22">SUM(D12*E12)</f>
        <v>0</v>
      </c>
    </row>
    <row r="13" spans="1:6" ht="12.75">
      <c r="A13" s="287">
        <v>3</v>
      </c>
      <c r="B13" s="292" t="s">
        <v>913</v>
      </c>
      <c r="C13" s="293" t="s">
        <v>228</v>
      </c>
      <c r="D13" s="294">
        <v>110</v>
      </c>
      <c r="E13" s="345"/>
      <c r="F13" s="296">
        <f t="shared" si="0"/>
        <v>0</v>
      </c>
    </row>
    <row r="14" spans="1:6" ht="12.75">
      <c r="A14" s="287">
        <v>4</v>
      </c>
      <c r="B14" s="292" t="s">
        <v>914</v>
      </c>
      <c r="C14" s="293" t="s">
        <v>101</v>
      </c>
      <c r="D14" s="294">
        <v>128</v>
      </c>
      <c r="E14" s="345"/>
      <c r="F14" s="296">
        <f t="shared" si="0"/>
        <v>0</v>
      </c>
    </row>
    <row r="15" spans="1:6" ht="12.75">
      <c r="A15" s="287">
        <v>5</v>
      </c>
      <c r="B15" s="292" t="s">
        <v>915</v>
      </c>
      <c r="C15" s="293" t="s">
        <v>101</v>
      </c>
      <c r="D15" s="294">
        <v>4</v>
      </c>
      <c r="E15" s="345"/>
      <c r="F15" s="296">
        <f t="shared" si="0"/>
        <v>0</v>
      </c>
    </row>
    <row r="16" spans="1:6" ht="12.75">
      <c r="A16" s="287">
        <v>6</v>
      </c>
      <c r="B16" s="292" t="s">
        <v>916</v>
      </c>
      <c r="C16" s="293" t="s">
        <v>101</v>
      </c>
      <c r="D16" s="294">
        <v>8</v>
      </c>
      <c r="E16" s="345"/>
      <c r="F16" s="296">
        <f t="shared" si="0"/>
        <v>0</v>
      </c>
    </row>
    <row r="17" spans="1:6" ht="12.75">
      <c r="A17" s="287">
        <v>7</v>
      </c>
      <c r="B17" s="292" t="s">
        <v>917</v>
      </c>
      <c r="C17" s="293" t="s">
        <v>101</v>
      </c>
      <c r="D17" s="294">
        <v>12</v>
      </c>
      <c r="E17" s="345"/>
      <c r="F17" s="296">
        <f t="shared" si="0"/>
        <v>0</v>
      </c>
    </row>
    <row r="18" spans="1:6" ht="12.75">
      <c r="A18" s="287">
        <v>8</v>
      </c>
      <c r="B18" s="292" t="s">
        <v>918</v>
      </c>
      <c r="C18" s="293" t="s">
        <v>101</v>
      </c>
      <c r="D18" s="294">
        <v>10</v>
      </c>
      <c r="E18" s="345"/>
      <c r="F18" s="296">
        <f t="shared" si="0"/>
        <v>0</v>
      </c>
    </row>
    <row r="19" spans="1:6" ht="12.75">
      <c r="A19" s="287">
        <v>9</v>
      </c>
      <c r="B19" s="297" t="s">
        <v>919</v>
      </c>
      <c r="C19" s="287" t="s">
        <v>101</v>
      </c>
      <c r="D19" s="287">
        <v>10</v>
      </c>
      <c r="E19" s="346"/>
      <c r="F19" s="296">
        <f t="shared" si="0"/>
        <v>0</v>
      </c>
    </row>
    <row r="20" spans="1:6" ht="12.75">
      <c r="A20" s="287">
        <v>10</v>
      </c>
      <c r="B20" s="297" t="s">
        <v>920</v>
      </c>
      <c r="C20" s="287" t="s">
        <v>101</v>
      </c>
      <c r="D20" s="287">
        <v>10</v>
      </c>
      <c r="E20" s="346"/>
      <c r="F20" s="296">
        <f t="shared" si="0"/>
        <v>0</v>
      </c>
    </row>
    <row r="21" spans="1:6" ht="12.75">
      <c r="A21" s="287">
        <v>11</v>
      </c>
      <c r="B21" s="297" t="s">
        <v>921</v>
      </c>
      <c r="C21" s="287" t="s">
        <v>101</v>
      </c>
      <c r="D21" s="287">
        <v>20</v>
      </c>
      <c r="E21" s="346"/>
      <c r="F21" s="296">
        <f t="shared" si="0"/>
        <v>0</v>
      </c>
    </row>
    <row r="22" spans="1:6" ht="12.75">
      <c r="A22" s="287">
        <v>12</v>
      </c>
      <c r="B22" s="297" t="s">
        <v>922</v>
      </c>
      <c r="C22" s="287" t="s">
        <v>101</v>
      </c>
      <c r="D22" s="287">
        <v>10</v>
      </c>
      <c r="E22" s="346"/>
      <c r="F22" s="296">
        <f t="shared" si="0"/>
        <v>0</v>
      </c>
    </row>
    <row r="23" spans="1:6" ht="12.75">
      <c r="A23" s="287">
        <v>13</v>
      </c>
      <c r="B23" s="297" t="s">
        <v>923</v>
      </c>
      <c r="C23" s="287" t="s">
        <v>924</v>
      </c>
      <c r="D23" s="287">
        <v>16</v>
      </c>
      <c r="E23" s="347"/>
      <c r="F23" s="295">
        <f>SUM(D23*E23)</f>
        <v>0</v>
      </c>
    </row>
    <row r="24" spans="1:6" ht="12.75">
      <c r="A24" s="287">
        <v>14</v>
      </c>
      <c r="B24" s="297" t="s">
        <v>925</v>
      </c>
      <c r="C24" s="287" t="s">
        <v>228</v>
      </c>
      <c r="D24" s="287">
        <v>110</v>
      </c>
      <c r="E24" s="347"/>
      <c r="F24" s="295">
        <f>SUM(D24*E24)</f>
        <v>0</v>
      </c>
    </row>
    <row r="25" spans="1:6" ht="12.75">
      <c r="A25" s="287">
        <v>15</v>
      </c>
      <c r="B25" s="297" t="s">
        <v>926</v>
      </c>
      <c r="C25" s="287" t="s">
        <v>228</v>
      </c>
      <c r="D25" s="287">
        <v>3</v>
      </c>
      <c r="E25" s="347"/>
      <c r="F25" s="295">
        <f>SUM(D25*E25)</f>
        <v>0</v>
      </c>
    </row>
    <row r="26" spans="1:6" ht="12.75">
      <c r="A26" s="287">
        <v>16</v>
      </c>
      <c r="B26" s="297" t="s">
        <v>927</v>
      </c>
      <c r="C26" s="287" t="s">
        <v>112</v>
      </c>
      <c r="D26" s="300">
        <v>1.3</v>
      </c>
      <c r="E26" s="347"/>
      <c r="F26" s="295">
        <f>SUM(D26*E26)</f>
        <v>0</v>
      </c>
    </row>
    <row r="27" spans="1:6" ht="12.75">
      <c r="A27" s="287">
        <v>17</v>
      </c>
      <c r="B27" s="297" t="s">
        <v>928</v>
      </c>
      <c r="C27" s="287" t="s">
        <v>101</v>
      </c>
      <c r="D27" s="287">
        <v>1</v>
      </c>
      <c r="E27" s="347"/>
      <c r="F27" s="295">
        <f>SUM(D27*E27)</f>
        <v>0</v>
      </c>
    </row>
    <row r="28" spans="1:6" ht="12.75">
      <c r="A28" s="287"/>
      <c r="B28" s="297"/>
      <c r="C28" s="287"/>
      <c r="D28" s="287"/>
      <c r="E28" s="298"/>
      <c r="F28" s="299"/>
    </row>
    <row r="29" spans="1:6" ht="12.75">
      <c r="A29" s="301"/>
      <c r="B29" s="302" t="s">
        <v>929</v>
      </c>
      <c r="C29" s="301"/>
      <c r="D29" s="301"/>
      <c r="E29" s="303"/>
      <c r="F29" s="304">
        <f>SUM(F11:F27)</f>
        <v>0</v>
      </c>
    </row>
    <row r="30" spans="1:6" ht="12.75">
      <c r="A30" s="279"/>
      <c r="C30" s="279"/>
      <c r="D30" s="279"/>
      <c r="E30" s="280"/>
      <c r="F30" s="281"/>
    </row>
    <row r="31" spans="1:6" ht="12.75">
      <c r="A31" s="279"/>
      <c r="C31" s="279"/>
      <c r="D31" s="279"/>
      <c r="E31" s="280"/>
      <c r="F31" s="281"/>
    </row>
  </sheetData>
  <sheetProtection algorithmName="SHA-512" hashValue="WJzAMqocOEn7YWmK7atl3/p8coRNBMwITcCXMq9Pjs8DDuakxjNZOCbHxxLOr+XveitI4EuZeXfiS7Zjm7WUvg==" saltValue="FbRPE1ZkI52GueJIveysVQ==" spinCount="100000" sheet="1" objects="1" scenarios="1"/>
  <printOptions/>
  <pageMargins left="0.3333333333333333" right="0.22916666666666666" top="0.787401575" bottom="0.7874015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workbookViewId="0" topLeftCell="A1">
      <selection activeCell="C4" sqref="C4"/>
    </sheetView>
  </sheetViews>
  <sheetFormatPr defaultColWidth="9.00390625" defaultRowHeight="12.75"/>
  <cols>
    <col min="1" max="1" width="44.125" style="0" customWidth="1"/>
    <col min="2" max="2" width="21.75390625" style="0" customWidth="1"/>
    <col min="3" max="3" width="19.625" style="0" customWidth="1"/>
    <col min="4" max="4" width="19.00390625" style="0" customWidth="1"/>
    <col min="5" max="5" width="19.625" style="0" customWidth="1"/>
  </cols>
  <sheetData>
    <row r="1" spans="1:5" ht="18.75">
      <c r="A1" s="305" t="s">
        <v>930</v>
      </c>
      <c r="B1" s="306"/>
      <c r="C1" s="307"/>
      <c r="D1" s="308"/>
      <c r="E1" s="308"/>
    </row>
    <row r="2" spans="1:5" ht="19.5" thickBot="1">
      <c r="A2" s="309" t="s">
        <v>931</v>
      </c>
      <c r="B2" s="310"/>
      <c r="C2" s="311"/>
      <c r="D2" s="312"/>
      <c r="E2" s="312"/>
    </row>
    <row r="3" spans="1:5" ht="15.75" thickBot="1">
      <c r="A3" s="313" t="s">
        <v>932</v>
      </c>
      <c r="B3" s="313" t="s">
        <v>933</v>
      </c>
      <c r="C3" s="314" t="s">
        <v>934</v>
      </c>
      <c r="D3" s="315" t="s">
        <v>935</v>
      </c>
      <c r="E3" s="314" t="s">
        <v>936</v>
      </c>
    </row>
    <row r="4" spans="1:5" ht="15">
      <c r="A4" s="316" t="s">
        <v>937</v>
      </c>
      <c r="B4" s="317" t="s">
        <v>938</v>
      </c>
      <c r="C4" s="342"/>
      <c r="D4" s="318">
        <v>24</v>
      </c>
      <c r="E4" s="319">
        <f aca="true" t="shared" si="0" ref="E4:E22">C4*D4</f>
        <v>0</v>
      </c>
    </row>
    <row r="5" spans="1:5" ht="15">
      <c r="A5" s="320" t="s">
        <v>939</v>
      </c>
      <c r="B5" s="321"/>
      <c r="C5" s="343"/>
      <c r="D5" s="322">
        <v>24</v>
      </c>
      <c r="E5" s="319">
        <f t="shared" si="0"/>
        <v>0</v>
      </c>
    </row>
    <row r="6" spans="1:5" ht="15">
      <c r="A6" s="323" t="s">
        <v>940</v>
      </c>
      <c r="B6" s="321" t="s">
        <v>941</v>
      </c>
      <c r="C6" s="343"/>
      <c r="D6" s="322">
        <v>1</v>
      </c>
      <c r="E6" s="319">
        <f t="shared" si="0"/>
        <v>0</v>
      </c>
    </row>
    <row r="7" spans="1:5" ht="15">
      <c r="A7" s="323" t="s">
        <v>942</v>
      </c>
      <c r="B7" s="321"/>
      <c r="C7" s="343"/>
      <c r="D7" s="322">
        <v>1</v>
      </c>
      <c r="E7" s="319">
        <f t="shared" si="0"/>
        <v>0</v>
      </c>
    </row>
    <row r="8" spans="1:5" ht="15">
      <c r="A8" s="323" t="s">
        <v>943</v>
      </c>
      <c r="B8" s="321"/>
      <c r="C8" s="343"/>
      <c r="D8" s="324">
        <v>380</v>
      </c>
      <c r="E8" s="319">
        <f t="shared" si="0"/>
        <v>0</v>
      </c>
    </row>
    <row r="9" spans="1:5" ht="15">
      <c r="A9" s="323" t="s">
        <v>944</v>
      </c>
      <c r="B9" s="321"/>
      <c r="C9" s="343"/>
      <c r="D9" s="324">
        <v>8</v>
      </c>
      <c r="E9" s="319">
        <f t="shared" si="0"/>
        <v>0</v>
      </c>
    </row>
    <row r="10" spans="1:5" ht="15">
      <c r="A10" s="323" t="s">
        <v>945</v>
      </c>
      <c r="B10" s="325" t="s">
        <v>946</v>
      </c>
      <c r="C10" s="343"/>
      <c r="D10" s="324">
        <v>1</v>
      </c>
      <c r="E10" s="319">
        <f t="shared" si="0"/>
        <v>0</v>
      </c>
    </row>
    <row r="11" spans="1:5" ht="15">
      <c r="A11" s="320" t="s">
        <v>947</v>
      </c>
      <c r="B11" s="325"/>
      <c r="C11" s="343"/>
      <c r="D11" s="326">
        <v>1</v>
      </c>
      <c r="E11" s="327">
        <f t="shared" si="0"/>
        <v>0</v>
      </c>
    </row>
    <row r="12" spans="1:5" ht="15">
      <c r="A12" s="323" t="s">
        <v>948</v>
      </c>
      <c r="B12" s="325" t="s">
        <v>949</v>
      </c>
      <c r="C12" s="343"/>
      <c r="D12" s="326">
        <v>34</v>
      </c>
      <c r="E12" s="327">
        <f t="shared" si="0"/>
        <v>0</v>
      </c>
    </row>
    <row r="13" spans="1:5" ht="15">
      <c r="A13" s="323" t="s">
        <v>950</v>
      </c>
      <c r="B13" s="325"/>
      <c r="C13" s="343"/>
      <c r="D13" s="326">
        <v>6</v>
      </c>
      <c r="E13" s="327">
        <f t="shared" si="0"/>
        <v>0</v>
      </c>
    </row>
    <row r="14" spans="1:5" ht="15">
      <c r="A14" s="320" t="s">
        <v>951</v>
      </c>
      <c r="B14" s="325" t="s">
        <v>952</v>
      </c>
      <c r="C14" s="343"/>
      <c r="D14" s="326">
        <v>34</v>
      </c>
      <c r="E14" s="327">
        <f t="shared" si="0"/>
        <v>0</v>
      </c>
    </row>
    <row r="15" spans="1:5" ht="15">
      <c r="A15" s="323" t="s">
        <v>953</v>
      </c>
      <c r="B15" s="325"/>
      <c r="C15" s="343"/>
      <c r="D15" s="326">
        <v>9</v>
      </c>
      <c r="E15" s="327">
        <f t="shared" si="0"/>
        <v>0</v>
      </c>
    </row>
    <row r="16" spans="1:5" ht="15">
      <c r="A16" s="323" t="s">
        <v>954</v>
      </c>
      <c r="B16" s="328"/>
      <c r="C16" s="344"/>
      <c r="D16" s="326">
        <v>72</v>
      </c>
      <c r="E16" s="327">
        <f t="shared" si="0"/>
        <v>0</v>
      </c>
    </row>
    <row r="17" spans="1:5" ht="15">
      <c r="A17" s="323" t="s">
        <v>955</v>
      </c>
      <c r="B17" s="328"/>
      <c r="C17" s="344"/>
      <c r="D17" s="326">
        <v>4</v>
      </c>
      <c r="E17" s="327">
        <f t="shared" si="0"/>
        <v>0</v>
      </c>
    </row>
    <row r="18" spans="1:5" ht="15">
      <c r="A18" s="323" t="s">
        <v>956</v>
      </c>
      <c r="B18" s="328" t="s">
        <v>957</v>
      </c>
      <c r="C18" s="344"/>
      <c r="D18" s="326">
        <v>37</v>
      </c>
      <c r="E18" s="327">
        <f t="shared" si="0"/>
        <v>0</v>
      </c>
    </row>
    <row r="19" spans="1:5" ht="15">
      <c r="A19" s="323" t="s">
        <v>958</v>
      </c>
      <c r="B19" s="328" t="s">
        <v>959</v>
      </c>
      <c r="C19" s="344"/>
      <c r="D19" s="326">
        <v>1</v>
      </c>
      <c r="E19" s="327">
        <f t="shared" si="0"/>
        <v>0</v>
      </c>
    </row>
    <row r="20" spans="1:5" ht="15">
      <c r="A20" s="323" t="s">
        <v>960</v>
      </c>
      <c r="B20" s="328"/>
      <c r="C20" s="344"/>
      <c r="D20" s="326">
        <v>1</v>
      </c>
      <c r="E20" s="327">
        <f t="shared" si="0"/>
        <v>0</v>
      </c>
    </row>
    <row r="21" spans="1:5" ht="15">
      <c r="A21" s="323" t="s">
        <v>961</v>
      </c>
      <c r="B21" s="330"/>
      <c r="C21" s="344"/>
      <c r="D21" s="326">
        <v>1</v>
      </c>
      <c r="E21" s="327">
        <f t="shared" si="0"/>
        <v>0</v>
      </c>
    </row>
    <row r="22" spans="1:5" ht="15">
      <c r="A22" s="323" t="s">
        <v>962</v>
      </c>
      <c r="B22" s="330"/>
      <c r="C22" s="344"/>
      <c r="D22" s="326">
        <v>2</v>
      </c>
      <c r="E22" s="327">
        <f t="shared" si="0"/>
        <v>0</v>
      </c>
    </row>
    <row r="23" spans="1:5" ht="15">
      <c r="A23" s="328"/>
      <c r="B23" s="320"/>
      <c r="C23" s="329"/>
      <c r="D23" s="331"/>
      <c r="E23" s="332"/>
    </row>
    <row r="24" spans="1:5" ht="15.75">
      <c r="A24" s="333" t="s">
        <v>963</v>
      </c>
      <c r="B24" s="334"/>
      <c r="C24" s="335"/>
      <c r="D24" s="336"/>
      <c r="E24" s="335">
        <f>SUM(E4:E23)</f>
        <v>0</v>
      </c>
    </row>
    <row r="25" spans="2:5" ht="12.75">
      <c r="B25" s="337"/>
      <c r="D25" s="338"/>
      <c r="E25" s="339" t="s">
        <v>964</v>
      </c>
    </row>
    <row r="26" spans="1:5" ht="12.75">
      <c r="A26" t="s">
        <v>965</v>
      </c>
      <c r="C26" s="338"/>
      <c r="D26" s="339" t="s">
        <v>966</v>
      </c>
      <c r="E26" s="338" t="s">
        <v>967</v>
      </c>
    </row>
    <row r="27" spans="1:5" ht="12.75">
      <c r="A27" t="s">
        <v>968</v>
      </c>
      <c r="E27" t="s">
        <v>969</v>
      </c>
    </row>
    <row r="28" ht="12.75">
      <c r="C28" s="340"/>
    </row>
  </sheetData>
  <sheetProtection algorithmName="SHA-512" hashValue="LvEnU676HTZA5RJzpm5iz1XXcbU769zJPIMRglRVYdqMfMxYUQ//5vDTWOSrqHb1nmownrrXKrhMIWN/nG6/AA==" saltValue="RtEDsAayckjr2mzspNekHA==" spinCount="100000" sheet="1" objects="1" scenarios="1"/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89"/>
  <sheetViews>
    <sheetView showGridLines="0" showZeros="0" zoomScaleSheetLayoutView="100" workbookViewId="0" topLeftCell="A1">
      <selection activeCell="C23" sqref="C23"/>
    </sheetView>
  </sheetViews>
  <sheetFormatPr defaultColWidth="9.00390625" defaultRowHeight="12.75"/>
  <cols>
    <col min="1" max="1" width="4.375" style="213" customWidth="1"/>
    <col min="2" max="2" width="11.625" style="213" customWidth="1"/>
    <col min="3" max="3" width="40.375" style="213" customWidth="1"/>
    <col min="4" max="4" width="5.625" style="213" customWidth="1"/>
    <col min="5" max="5" width="8.625" style="223" customWidth="1"/>
    <col min="6" max="6" width="9.875" style="213" customWidth="1"/>
    <col min="7" max="7" width="13.875" style="213" customWidth="1"/>
    <col min="8" max="8" width="11.75390625" style="213" hidden="1" customWidth="1"/>
    <col min="9" max="9" width="11.625" style="213" hidden="1" customWidth="1"/>
    <col min="10" max="10" width="11.00390625" style="213" hidden="1" customWidth="1"/>
    <col min="11" max="11" width="10.375" style="213" hidden="1" customWidth="1"/>
    <col min="12" max="12" width="75.375" style="213" customWidth="1"/>
    <col min="13" max="13" width="45.25390625" style="213" customWidth="1"/>
    <col min="14" max="16384" width="9.125" style="213" customWidth="1"/>
  </cols>
  <sheetData>
    <row r="1" spans="1:7" ht="15.75">
      <c r="A1" s="401" t="s">
        <v>900</v>
      </c>
      <c r="B1" s="401"/>
      <c r="C1" s="401"/>
      <c r="D1" s="401"/>
      <c r="E1" s="401"/>
      <c r="F1" s="401"/>
      <c r="G1" s="401"/>
    </row>
    <row r="2" spans="2:7" ht="14.25" customHeight="1" thickBot="1">
      <c r="B2" s="214"/>
      <c r="C2" s="215"/>
      <c r="D2" s="215"/>
      <c r="E2" s="216"/>
      <c r="F2" s="215"/>
      <c r="G2" s="215"/>
    </row>
    <row r="3" spans="1:7" ht="13.5" thickTop="1">
      <c r="A3" s="389" t="s">
        <v>2</v>
      </c>
      <c r="B3" s="390"/>
      <c r="C3" s="167" t="s">
        <v>105</v>
      </c>
      <c r="D3" s="217"/>
      <c r="E3" s="218" t="s">
        <v>86</v>
      </c>
      <c r="F3" s="219" t="str">
        <f>'SO 02 1 Rek'!H1</f>
        <v>1</v>
      </c>
      <c r="G3" s="220"/>
    </row>
    <row r="4" spans="1:7" ht="13.5" thickBot="1">
      <c r="A4" s="402" t="s">
        <v>77</v>
      </c>
      <c r="B4" s="392"/>
      <c r="C4" s="173" t="s">
        <v>873</v>
      </c>
      <c r="D4" s="221"/>
      <c r="E4" s="403" t="str">
        <f>'SO 02 1 Rek'!G2</f>
        <v>Vedlejší náklady</v>
      </c>
      <c r="F4" s="404"/>
      <c r="G4" s="405"/>
    </row>
    <row r="5" spans="1:7" ht="13.5" thickTop="1">
      <c r="A5" s="222"/>
      <c r="G5" s="224"/>
    </row>
    <row r="6" spans="1:11" ht="27" customHeight="1">
      <c r="A6" s="225" t="s">
        <v>87</v>
      </c>
      <c r="B6" s="226" t="s">
        <v>88</v>
      </c>
      <c r="C6" s="226" t="s">
        <v>89</v>
      </c>
      <c r="D6" s="226" t="s">
        <v>90</v>
      </c>
      <c r="E6" s="227" t="s">
        <v>91</v>
      </c>
      <c r="F6" s="226" t="s">
        <v>92</v>
      </c>
      <c r="G6" s="228" t="s">
        <v>93</v>
      </c>
      <c r="H6" s="229" t="s">
        <v>94</v>
      </c>
      <c r="I6" s="229" t="s">
        <v>95</v>
      </c>
      <c r="J6" s="229" t="s">
        <v>96</v>
      </c>
      <c r="K6" s="229" t="s">
        <v>97</v>
      </c>
    </row>
    <row r="7" spans="1:15" ht="12.75">
      <c r="A7" s="230" t="s">
        <v>98</v>
      </c>
      <c r="B7" s="231" t="s">
        <v>874</v>
      </c>
      <c r="C7" s="232" t="s">
        <v>875</v>
      </c>
      <c r="D7" s="233"/>
      <c r="E7" s="234"/>
      <c r="F7" s="234"/>
      <c r="G7" s="235"/>
      <c r="H7" s="236"/>
      <c r="I7" s="237"/>
      <c r="J7" s="238"/>
      <c r="K7" s="239"/>
      <c r="O7" s="240">
        <v>1</v>
      </c>
    </row>
    <row r="8" spans="1:80" ht="22.5">
      <c r="A8" s="241">
        <v>1</v>
      </c>
      <c r="B8" s="242" t="s">
        <v>874</v>
      </c>
      <c r="C8" s="243" t="s">
        <v>877</v>
      </c>
      <c r="D8" s="244" t="s">
        <v>818</v>
      </c>
      <c r="E8" s="245">
        <v>1</v>
      </c>
      <c r="F8" s="341"/>
      <c r="G8" s="246">
        <f aca="true" t="shared" si="0" ref="G8:G15">E8*F8</f>
        <v>0</v>
      </c>
      <c r="H8" s="247">
        <v>0</v>
      </c>
      <c r="I8" s="248">
        <f aca="true" t="shared" si="1" ref="I8:I15">E8*H8</f>
        <v>0</v>
      </c>
      <c r="J8" s="247">
        <v>0</v>
      </c>
      <c r="K8" s="248">
        <f aca="true" t="shared" si="2" ref="K8:K15">E8*J8</f>
        <v>0</v>
      </c>
      <c r="O8" s="240">
        <v>2</v>
      </c>
      <c r="AA8" s="213">
        <v>1</v>
      </c>
      <c r="AB8" s="213">
        <v>1</v>
      </c>
      <c r="AC8" s="213">
        <v>1</v>
      </c>
      <c r="AZ8" s="213">
        <v>1</v>
      </c>
      <c r="BA8" s="213">
        <f aca="true" t="shared" si="3" ref="BA8:BA15">IF(AZ8=1,G8,0)</f>
        <v>0</v>
      </c>
      <c r="BB8" s="213">
        <f aca="true" t="shared" si="4" ref="BB8:BB15">IF(AZ8=2,G8,0)</f>
        <v>0</v>
      </c>
      <c r="BC8" s="213">
        <f aca="true" t="shared" si="5" ref="BC8:BC15">IF(AZ8=3,G8,0)</f>
        <v>0</v>
      </c>
      <c r="BD8" s="213">
        <f aca="true" t="shared" si="6" ref="BD8:BD15">IF(AZ8=4,G8,0)</f>
        <v>0</v>
      </c>
      <c r="BE8" s="213">
        <f aca="true" t="shared" si="7" ref="BE8:BE15">IF(AZ8=5,G8,0)</f>
        <v>0</v>
      </c>
      <c r="CA8" s="240">
        <v>1</v>
      </c>
      <c r="CB8" s="240">
        <v>1</v>
      </c>
    </row>
    <row r="9" spans="1:80" ht="22.5">
      <c r="A9" s="241">
        <v>2</v>
      </c>
      <c r="B9" s="242" t="s">
        <v>878</v>
      </c>
      <c r="C9" s="243" t="s">
        <v>879</v>
      </c>
      <c r="D9" s="244" t="s">
        <v>818</v>
      </c>
      <c r="E9" s="245">
        <v>1</v>
      </c>
      <c r="F9" s="341"/>
      <c r="G9" s="246">
        <f t="shared" si="0"/>
        <v>0</v>
      </c>
      <c r="H9" s="247">
        <v>0</v>
      </c>
      <c r="I9" s="248">
        <f t="shared" si="1"/>
        <v>0</v>
      </c>
      <c r="J9" s="247">
        <v>0</v>
      </c>
      <c r="K9" s="248">
        <f t="shared" si="2"/>
        <v>0</v>
      </c>
      <c r="O9" s="240">
        <v>2</v>
      </c>
      <c r="AA9" s="213">
        <v>1</v>
      </c>
      <c r="AB9" s="213">
        <v>1</v>
      </c>
      <c r="AC9" s="213">
        <v>1</v>
      </c>
      <c r="AZ9" s="213">
        <v>1</v>
      </c>
      <c r="BA9" s="213">
        <f t="shared" si="3"/>
        <v>0</v>
      </c>
      <c r="BB9" s="213">
        <f t="shared" si="4"/>
        <v>0</v>
      </c>
      <c r="BC9" s="213">
        <f t="shared" si="5"/>
        <v>0</v>
      </c>
      <c r="BD9" s="213">
        <f t="shared" si="6"/>
        <v>0</v>
      </c>
      <c r="BE9" s="213">
        <f t="shared" si="7"/>
        <v>0</v>
      </c>
      <c r="CA9" s="240">
        <v>1</v>
      </c>
      <c r="CB9" s="240">
        <v>1</v>
      </c>
    </row>
    <row r="10" spans="1:80" ht="22.5">
      <c r="A10" s="241">
        <v>3</v>
      </c>
      <c r="B10" s="242" t="s">
        <v>880</v>
      </c>
      <c r="C10" s="243" t="s">
        <v>881</v>
      </c>
      <c r="D10" s="244" t="s">
        <v>818</v>
      </c>
      <c r="E10" s="245">
        <v>1</v>
      </c>
      <c r="F10" s="341"/>
      <c r="G10" s="246">
        <f t="shared" si="0"/>
        <v>0</v>
      </c>
      <c r="H10" s="247">
        <v>0</v>
      </c>
      <c r="I10" s="248">
        <f t="shared" si="1"/>
        <v>0</v>
      </c>
      <c r="J10" s="247">
        <v>0</v>
      </c>
      <c r="K10" s="248">
        <f t="shared" si="2"/>
        <v>0</v>
      </c>
      <c r="O10" s="240">
        <v>2</v>
      </c>
      <c r="AA10" s="213">
        <v>1</v>
      </c>
      <c r="AB10" s="213">
        <v>1</v>
      </c>
      <c r="AC10" s="213">
        <v>1</v>
      </c>
      <c r="AZ10" s="213">
        <v>1</v>
      </c>
      <c r="BA10" s="213">
        <f t="shared" si="3"/>
        <v>0</v>
      </c>
      <c r="BB10" s="213">
        <f t="shared" si="4"/>
        <v>0</v>
      </c>
      <c r="BC10" s="213">
        <f t="shared" si="5"/>
        <v>0</v>
      </c>
      <c r="BD10" s="213">
        <f t="shared" si="6"/>
        <v>0</v>
      </c>
      <c r="BE10" s="213">
        <f t="shared" si="7"/>
        <v>0</v>
      </c>
      <c r="CA10" s="240">
        <v>1</v>
      </c>
      <c r="CB10" s="240">
        <v>1</v>
      </c>
    </row>
    <row r="11" spans="1:80" ht="12.75">
      <c r="A11" s="241">
        <v>4</v>
      </c>
      <c r="B11" s="242" t="s">
        <v>882</v>
      </c>
      <c r="C11" s="243" t="s">
        <v>883</v>
      </c>
      <c r="D11" s="244" t="s">
        <v>818</v>
      </c>
      <c r="E11" s="245">
        <v>1</v>
      </c>
      <c r="F11" s="341"/>
      <c r="G11" s="246">
        <f t="shared" si="0"/>
        <v>0</v>
      </c>
      <c r="H11" s="247">
        <v>0</v>
      </c>
      <c r="I11" s="248">
        <f t="shared" si="1"/>
        <v>0</v>
      </c>
      <c r="J11" s="247">
        <v>0</v>
      </c>
      <c r="K11" s="248">
        <f t="shared" si="2"/>
        <v>0</v>
      </c>
      <c r="O11" s="240">
        <v>2</v>
      </c>
      <c r="AA11" s="213">
        <v>1</v>
      </c>
      <c r="AB11" s="213">
        <v>1</v>
      </c>
      <c r="AC11" s="213">
        <v>1</v>
      </c>
      <c r="AZ11" s="213">
        <v>1</v>
      </c>
      <c r="BA11" s="213">
        <f t="shared" si="3"/>
        <v>0</v>
      </c>
      <c r="BB11" s="213">
        <f t="shared" si="4"/>
        <v>0</v>
      </c>
      <c r="BC11" s="213">
        <f t="shared" si="5"/>
        <v>0</v>
      </c>
      <c r="BD11" s="213">
        <f t="shared" si="6"/>
        <v>0</v>
      </c>
      <c r="BE11" s="213">
        <f t="shared" si="7"/>
        <v>0</v>
      </c>
      <c r="CA11" s="240">
        <v>1</v>
      </c>
      <c r="CB11" s="240">
        <v>1</v>
      </c>
    </row>
    <row r="12" spans="1:80" ht="22.5">
      <c r="A12" s="241">
        <v>5</v>
      </c>
      <c r="B12" s="242" t="s">
        <v>884</v>
      </c>
      <c r="C12" s="243" t="s">
        <v>885</v>
      </c>
      <c r="D12" s="244" t="s">
        <v>818</v>
      </c>
      <c r="E12" s="245">
        <v>1</v>
      </c>
      <c r="F12" s="341"/>
      <c r="G12" s="246">
        <f t="shared" si="0"/>
        <v>0</v>
      </c>
      <c r="H12" s="247">
        <v>0</v>
      </c>
      <c r="I12" s="248">
        <f t="shared" si="1"/>
        <v>0</v>
      </c>
      <c r="J12" s="247">
        <v>0</v>
      </c>
      <c r="K12" s="248">
        <f t="shared" si="2"/>
        <v>0</v>
      </c>
      <c r="O12" s="240">
        <v>2</v>
      </c>
      <c r="AA12" s="213">
        <v>1</v>
      </c>
      <c r="AB12" s="213">
        <v>1</v>
      </c>
      <c r="AC12" s="213">
        <v>1</v>
      </c>
      <c r="AZ12" s="213">
        <v>1</v>
      </c>
      <c r="BA12" s="213">
        <f t="shared" si="3"/>
        <v>0</v>
      </c>
      <c r="BB12" s="213">
        <f t="shared" si="4"/>
        <v>0</v>
      </c>
      <c r="BC12" s="213">
        <f t="shared" si="5"/>
        <v>0</v>
      </c>
      <c r="BD12" s="213">
        <f t="shared" si="6"/>
        <v>0</v>
      </c>
      <c r="BE12" s="213">
        <f t="shared" si="7"/>
        <v>0</v>
      </c>
      <c r="CA12" s="240">
        <v>1</v>
      </c>
      <c r="CB12" s="240">
        <v>1</v>
      </c>
    </row>
    <row r="13" spans="1:80" ht="12.75">
      <c r="A13" s="241">
        <v>6</v>
      </c>
      <c r="B13" s="242" t="s">
        <v>886</v>
      </c>
      <c r="C13" s="243" t="s">
        <v>970</v>
      </c>
      <c r="D13" s="244" t="s">
        <v>818</v>
      </c>
      <c r="E13" s="245">
        <v>1</v>
      </c>
      <c r="F13" s="341"/>
      <c r="G13" s="246">
        <f t="shared" si="0"/>
        <v>0</v>
      </c>
      <c r="H13" s="247">
        <v>0</v>
      </c>
      <c r="I13" s="248">
        <f t="shared" si="1"/>
        <v>0</v>
      </c>
      <c r="J13" s="247">
        <v>0</v>
      </c>
      <c r="K13" s="248">
        <f t="shared" si="2"/>
        <v>0</v>
      </c>
      <c r="O13" s="240">
        <v>2</v>
      </c>
      <c r="AA13" s="213">
        <v>1</v>
      </c>
      <c r="AB13" s="213">
        <v>1</v>
      </c>
      <c r="AC13" s="213">
        <v>1</v>
      </c>
      <c r="AZ13" s="213">
        <v>1</v>
      </c>
      <c r="BA13" s="213">
        <f t="shared" si="3"/>
        <v>0</v>
      </c>
      <c r="BB13" s="213">
        <f t="shared" si="4"/>
        <v>0</v>
      </c>
      <c r="BC13" s="213">
        <f t="shared" si="5"/>
        <v>0</v>
      </c>
      <c r="BD13" s="213">
        <f t="shared" si="6"/>
        <v>0</v>
      </c>
      <c r="BE13" s="213">
        <f t="shared" si="7"/>
        <v>0</v>
      </c>
      <c r="CA13" s="240">
        <v>1</v>
      </c>
      <c r="CB13" s="240">
        <v>1</v>
      </c>
    </row>
    <row r="14" spans="1:80" ht="12.75">
      <c r="A14" s="241">
        <v>7</v>
      </c>
      <c r="B14" s="242" t="s">
        <v>887</v>
      </c>
      <c r="C14" s="243" t="s">
        <v>888</v>
      </c>
      <c r="D14" s="244" t="s">
        <v>818</v>
      </c>
      <c r="E14" s="245">
        <v>1</v>
      </c>
      <c r="F14" s="341"/>
      <c r="G14" s="246">
        <f t="shared" si="0"/>
        <v>0</v>
      </c>
      <c r="H14" s="247">
        <v>0</v>
      </c>
      <c r="I14" s="248">
        <f t="shared" si="1"/>
        <v>0</v>
      </c>
      <c r="J14" s="247">
        <v>0</v>
      </c>
      <c r="K14" s="248">
        <f t="shared" si="2"/>
        <v>0</v>
      </c>
      <c r="O14" s="240">
        <v>2</v>
      </c>
      <c r="AA14" s="213">
        <v>1</v>
      </c>
      <c r="AB14" s="213">
        <v>1</v>
      </c>
      <c r="AC14" s="213">
        <v>1</v>
      </c>
      <c r="AZ14" s="213">
        <v>1</v>
      </c>
      <c r="BA14" s="213">
        <f t="shared" si="3"/>
        <v>0</v>
      </c>
      <c r="BB14" s="213">
        <f t="shared" si="4"/>
        <v>0</v>
      </c>
      <c r="BC14" s="213">
        <f t="shared" si="5"/>
        <v>0</v>
      </c>
      <c r="BD14" s="213">
        <f t="shared" si="6"/>
        <v>0</v>
      </c>
      <c r="BE14" s="213">
        <f t="shared" si="7"/>
        <v>0</v>
      </c>
      <c r="CA14" s="240">
        <v>1</v>
      </c>
      <c r="CB14" s="240">
        <v>1</v>
      </c>
    </row>
    <row r="15" spans="1:80" ht="12.75">
      <c r="A15" s="241">
        <v>8</v>
      </c>
      <c r="B15" s="242" t="s">
        <v>889</v>
      </c>
      <c r="C15" s="243" t="s">
        <v>890</v>
      </c>
      <c r="D15" s="244" t="s">
        <v>818</v>
      </c>
      <c r="E15" s="245">
        <v>1</v>
      </c>
      <c r="F15" s="341"/>
      <c r="G15" s="246">
        <f t="shared" si="0"/>
        <v>0</v>
      </c>
      <c r="H15" s="247">
        <v>0</v>
      </c>
      <c r="I15" s="248">
        <f t="shared" si="1"/>
        <v>0</v>
      </c>
      <c r="J15" s="247">
        <v>0</v>
      </c>
      <c r="K15" s="248">
        <f t="shared" si="2"/>
        <v>0</v>
      </c>
      <c r="O15" s="240">
        <v>2</v>
      </c>
      <c r="AA15" s="213">
        <v>1</v>
      </c>
      <c r="AB15" s="213">
        <v>1</v>
      </c>
      <c r="AC15" s="213">
        <v>1</v>
      </c>
      <c r="AZ15" s="213">
        <v>1</v>
      </c>
      <c r="BA15" s="213">
        <f t="shared" si="3"/>
        <v>0</v>
      </c>
      <c r="BB15" s="213">
        <f t="shared" si="4"/>
        <v>0</v>
      </c>
      <c r="BC15" s="213">
        <f t="shared" si="5"/>
        <v>0</v>
      </c>
      <c r="BD15" s="213">
        <f t="shared" si="6"/>
        <v>0</v>
      </c>
      <c r="BE15" s="213">
        <f t="shared" si="7"/>
        <v>0</v>
      </c>
      <c r="CA15" s="240">
        <v>1</v>
      </c>
      <c r="CB15" s="240">
        <v>1</v>
      </c>
    </row>
    <row r="16" spans="1:57" ht="12.75">
      <c r="A16" s="258"/>
      <c r="B16" s="259" t="s">
        <v>102</v>
      </c>
      <c r="C16" s="260" t="s">
        <v>876</v>
      </c>
      <c r="D16" s="261"/>
      <c r="E16" s="262"/>
      <c r="F16" s="263"/>
      <c r="G16" s="264">
        <f>SUM(G7:G15)</f>
        <v>0</v>
      </c>
      <c r="H16" s="265"/>
      <c r="I16" s="266">
        <f>SUM(I7:I15)</f>
        <v>0</v>
      </c>
      <c r="J16" s="265"/>
      <c r="K16" s="266">
        <f>SUM(K7:K15)</f>
        <v>0</v>
      </c>
      <c r="O16" s="240">
        <v>4</v>
      </c>
      <c r="BA16" s="267">
        <f>SUM(BA7:BA15)</f>
        <v>0</v>
      </c>
      <c r="BB16" s="267">
        <f>SUM(BB7:BB15)</f>
        <v>0</v>
      </c>
      <c r="BC16" s="267">
        <f>SUM(BC7:BC15)</f>
        <v>0</v>
      </c>
      <c r="BD16" s="267">
        <f>SUM(BD7:BD15)</f>
        <v>0</v>
      </c>
      <c r="BE16" s="267">
        <f>SUM(BE7:BE15)</f>
        <v>0</v>
      </c>
    </row>
    <row r="17" ht="12.75">
      <c r="E17" s="213"/>
    </row>
    <row r="18" ht="12.75">
      <c r="E18" s="213"/>
    </row>
    <row r="19" ht="12.75">
      <c r="E19" s="213"/>
    </row>
    <row r="20" ht="12.75">
      <c r="E20" s="213"/>
    </row>
    <row r="21" ht="12.75">
      <c r="E21" s="213"/>
    </row>
    <row r="22" ht="12.75">
      <c r="E22" s="213"/>
    </row>
    <row r="23" ht="12.75">
      <c r="E23" s="213"/>
    </row>
    <row r="24" ht="12.75">
      <c r="E24" s="213"/>
    </row>
    <row r="25" ht="12.75">
      <c r="E25" s="213"/>
    </row>
    <row r="26" ht="12.75">
      <c r="E26" s="213"/>
    </row>
    <row r="27" ht="12.75">
      <c r="E27" s="213"/>
    </row>
    <row r="28" ht="12.75">
      <c r="E28" s="213"/>
    </row>
    <row r="29" ht="12.75">
      <c r="E29" s="213"/>
    </row>
    <row r="30" ht="12.75">
      <c r="E30" s="213"/>
    </row>
    <row r="31" ht="12.75">
      <c r="E31" s="213"/>
    </row>
    <row r="32" ht="12.75">
      <c r="E32" s="213"/>
    </row>
    <row r="33" ht="12.75">
      <c r="E33" s="213"/>
    </row>
    <row r="34" ht="12.75">
      <c r="E34" s="213"/>
    </row>
    <row r="35" ht="12.75">
      <c r="E35" s="213"/>
    </row>
    <row r="36" ht="12.75">
      <c r="E36" s="213"/>
    </row>
    <row r="37" ht="12.75">
      <c r="E37" s="213"/>
    </row>
    <row r="38" ht="12.75">
      <c r="E38" s="213"/>
    </row>
    <row r="39" ht="12.75">
      <c r="E39" s="213"/>
    </row>
    <row r="40" spans="1:7" ht="12.75">
      <c r="A40" s="257"/>
      <c r="B40" s="257"/>
      <c r="C40" s="257"/>
      <c r="D40" s="257"/>
      <c r="E40" s="257"/>
      <c r="F40" s="257"/>
      <c r="G40" s="257"/>
    </row>
    <row r="41" spans="1:7" ht="12.75">
      <c r="A41" s="257"/>
      <c r="B41" s="257"/>
      <c r="C41" s="257"/>
      <c r="D41" s="257"/>
      <c r="E41" s="257"/>
      <c r="F41" s="257"/>
      <c r="G41" s="257"/>
    </row>
    <row r="42" spans="1:7" ht="12.75">
      <c r="A42" s="257"/>
      <c r="B42" s="257"/>
      <c r="C42" s="257"/>
      <c r="D42" s="257"/>
      <c r="E42" s="257"/>
      <c r="F42" s="257"/>
      <c r="G42" s="257"/>
    </row>
    <row r="43" spans="1:7" ht="12.75">
      <c r="A43" s="257"/>
      <c r="B43" s="257"/>
      <c r="C43" s="257"/>
      <c r="D43" s="257"/>
      <c r="E43" s="257"/>
      <c r="F43" s="257"/>
      <c r="G43" s="257"/>
    </row>
    <row r="44" ht="12.75">
      <c r="E44" s="213"/>
    </row>
    <row r="45" ht="12.75">
      <c r="E45" s="213"/>
    </row>
    <row r="46" ht="12.75">
      <c r="E46" s="213"/>
    </row>
    <row r="47" ht="12.75">
      <c r="E47" s="213"/>
    </row>
    <row r="48" ht="12.75">
      <c r="E48" s="213"/>
    </row>
    <row r="49" ht="12.75">
      <c r="E49" s="213"/>
    </row>
    <row r="50" ht="12.75">
      <c r="E50" s="213"/>
    </row>
    <row r="51" ht="12.75">
      <c r="E51" s="213"/>
    </row>
    <row r="52" ht="12.75">
      <c r="E52" s="213"/>
    </row>
    <row r="53" ht="12.75">
      <c r="E53" s="213"/>
    </row>
    <row r="54" ht="12.75">
      <c r="E54" s="213"/>
    </row>
    <row r="55" ht="12.75">
      <c r="E55" s="213"/>
    </row>
    <row r="56" ht="12.75">
      <c r="E56" s="213"/>
    </row>
    <row r="57" ht="12.75">
      <c r="E57" s="213"/>
    </row>
    <row r="58" ht="12.75">
      <c r="E58" s="213"/>
    </row>
    <row r="59" ht="12.75">
      <c r="E59" s="213"/>
    </row>
    <row r="60" ht="12.75">
      <c r="E60" s="213"/>
    </row>
    <row r="61" ht="12.75">
      <c r="E61" s="213"/>
    </row>
    <row r="62" ht="12.75">
      <c r="E62" s="213"/>
    </row>
    <row r="63" ht="12.75">
      <c r="E63" s="213"/>
    </row>
    <row r="64" ht="12.75">
      <c r="E64" s="213"/>
    </row>
    <row r="65" ht="12.75">
      <c r="E65" s="213"/>
    </row>
    <row r="66" ht="12.75">
      <c r="E66" s="213"/>
    </row>
    <row r="67" ht="12.75">
      <c r="E67" s="213"/>
    </row>
    <row r="68" ht="12.75">
      <c r="E68" s="213"/>
    </row>
    <row r="69" ht="12.75">
      <c r="E69" s="213"/>
    </row>
    <row r="70" ht="12.75">
      <c r="E70" s="213"/>
    </row>
    <row r="71" ht="12.75">
      <c r="E71" s="213"/>
    </row>
    <row r="72" ht="12.75">
      <c r="E72" s="213"/>
    </row>
    <row r="73" ht="12.75">
      <c r="E73" s="213"/>
    </row>
    <row r="74" ht="12.75">
      <c r="E74" s="213"/>
    </row>
    <row r="75" spans="1:2" ht="12.75">
      <c r="A75" s="268"/>
      <c r="B75" s="268"/>
    </row>
    <row r="76" spans="1:7" ht="12.75">
      <c r="A76" s="257"/>
      <c r="B76" s="257"/>
      <c r="C76" s="269"/>
      <c r="D76" s="269"/>
      <c r="E76" s="270"/>
      <c r="F76" s="269"/>
      <c r="G76" s="271"/>
    </row>
    <row r="77" spans="1:7" ht="12.75">
      <c r="A77" s="272"/>
      <c r="B77" s="272"/>
      <c r="C77" s="257"/>
      <c r="D77" s="257"/>
      <c r="E77" s="273"/>
      <c r="F77" s="257"/>
      <c r="G77" s="257"/>
    </row>
    <row r="78" spans="1:7" ht="12.75">
      <c r="A78" s="257"/>
      <c r="B78" s="257"/>
      <c r="C78" s="257"/>
      <c r="D78" s="257"/>
      <c r="E78" s="273"/>
      <c r="F78" s="257"/>
      <c r="G78" s="257"/>
    </row>
    <row r="79" spans="1:7" ht="12.75">
      <c r="A79" s="257"/>
      <c r="B79" s="257"/>
      <c r="C79" s="257"/>
      <c r="D79" s="257"/>
      <c r="E79" s="273"/>
      <c r="F79" s="257"/>
      <c r="G79" s="257"/>
    </row>
    <row r="80" spans="1:7" ht="12.75">
      <c r="A80" s="257"/>
      <c r="B80" s="257"/>
      <c r="C80" s="257"/>
      <c r="D80" s="257"/>
      <c r="E80" s="273"/>
      <c r="F80" s="257"/>
      <c r="G80" s="257"/>
    </row>
    <row r="81" spans="1:7" ht="12.75">
      <c r="A81" s="257"/>
      <c r="B81" s="257"/>
      <c r="C81" s="257"/>
      <c r="D81" s="257"/>
      <c r="E81" s="273"/>
      <c r="F81" s="257"/>
      <c r="G81" s="257"/>
    </row>
    <row r="82" spans="1:7" ht="12.75">
      <c r="A82" s="257"/>
      <c r="B82" s="257"/>
      <c r="C82" s="257"/>
      <c r="D82" s="257"/>
      <c r="E82" s="273"/>
      <c r="F82" s="257"/>
      <c r="G82" s="257"/>
    </row>
    <row r="83" spans="1:7" ht="12.75">
      <c r="A83" s="257"/>
      <c r="B83" s="257"/>
      <c r="C83" s="257"/>
      <c r="D83" s="257"/>
      <c r="E83" s="273"/>
      <c r="F83" s="257"/>
      <c r="G83" s="257"/>
    </row>
    <row r="84" spans="1:7" ht="12.75">
      <c r="A84" s="257"/>
      <c r="B84" s="257"/>
      <c r="C84" s="257"/>
      <c r="D84" s="257"/>
      <c r="E84" s="273"/>
      <c r="F84" s="257"/>
      <c r="G84" s="257"/>
    </row>
    <row r="85" spans="1:7" ht="12.75">
      <c r="A85" s="257"/>
      <c r="B85" s="257"/>
      <c r="C85" s="257"/>
      <c r="D85" s="257"/>
      <c r="E85" s="273"/>
      <c r="F85" s="257"/>
      <c r="G85" s="257"/>
    </row>
    <row r="86" spans="1:7" ht="12.75">
      <c r="A86" s="257"/>
      <c r="B86" s="257"/>
      <c r="C86" s="257"/>
      <c r="D86" s="257"/>
      <c r="E86" s="273"/>
      <c r="F86" s="257"/>
      <c r="G86" s="257"/>
    </row>
    <row r="87" spans="1:7" ht="12.75">
      <c r="A87" s="257"/>
      <c r="B87" s="257"/>
      <c r="C87" s="257"/>
      <c r="D87" s="257"/>
      <c r="E87" s="273"/>
      <c r="F87" s="257"/>
      <c r="G87" s="257"/>
    </row>
    <row r="88" spans="1:7" ht="12.75">
      <c r="A88" s="257"/>
      <c r="B88" s="257"/>
      <c r="C88" s="257"/>
      <c r="D88" s="257"/>
      <c r="E88" s="273"/>
      <c r="F88" s="257"/>
      <c r="G88" s="257"/>
    </row>
    <row r="89" spans="1:7" ht="12.75">
      <c r="A89" s="257"/>
      <c r="B89" s="257"/>
      <c r="C89" s="257"/>
      <c r="D89" s="257"/>
      <c r="E89" s="273"/>
      <c r="F89" s="257"/>
      <c r="G89" s="257"/>
    </row>
  </sheetData>
  <sheetProtection algorithmName="SHA-512" hashValue="1ck5scUjVXsOtmQRYebVyxEakkh77FxPvUODDz65hqTyDpNxWHO19cKuyoaSgQ3vAO6m9rvFGEq/JS+iKHKQKA==" saltValue="SgW93gVeIFnbaeoWi60qZw==" spinCount="100000" sheet="1" objects="1" scenarios="1"/>
  <mergeCells count="4">
    <mergeCell ref="A1:G1"/>
    <mergeCell ref="A3:B3"/>
    <mergeCell ref="A4:B4"/>
    <mergeCell ref="E4:G4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Šafář</dc:creator>
  <cp:keywords/>
  <dc:description/>
  <cp:lastModifiedBy>Zachoval Jan - Energy Benefit Centre a.s.</cp:lastModifiedBy>
  <dcterms:created xsi:type="dcterms:W3CDTF">2016-03-30T11:31:37Z</dcterms:created>
  <dcterms:modified xsi:type="dcterms:W3CDTF">2017-05-11T15:00:36Z</dcterms:modified>
  <cp:category/>
  <cp:version/>
  <cp:contentType/>
  <cp:contentStatus/>
</cp:coreProperties>
</file>