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120" yWindow="555" windowWidth="15975" windowHeight="12720" activeTab="5"/>
  </bookViews>
  <sheets>
    <sheet name="Rekapitulace stavby" sheetId="1" r:id="rId1"/>
    <sheet name="Budova  A - B - Budova A ..." sheetId="2" r:id="rId2"/>
    <sheet name="Buidova  C- D - Budova   ..." sheetId="3" r:id="rId3"/>
    <sheet name="Elektro - Elektroinstalac..." sheetId="4" r:id="rId4"/>
    <sheet name="Pokyny pro vyplnění" sheetId="5" r:id="rId5"/>
    <sheet name="Elektroinstalace samostatný" sheetId="6" r:id="rId6"/>
  </sheets>
  <definedNames>
    <definedName name="_xlnm._FilterDatabase" localSheetId="1" hidden="1">'Budova  A - B - Budova A ...'!$C$101:$K$952</definedName>
    <definedName name="_xlnm._FilterDatabase" localSheetId="2" hidden="1">'Buidova  C- D - Budova   ...'!$C$103:$K$732</definedName>
    <definedName name="_xlnm._FilterDatabase" localSheetId="3" hidden="1">'Elektro - Elektroinstalac...'!$C$77:$K$81</definedName>
    <definedName name="_xlnm.Print_Area" localSheetId="1">'Budova  A - B - Budova A ...'!$C$4:$J$36,'Budova  A - B - Budova A ...'!$C$42:$J$83,'Budova  A - B - Budova A ...'!$C$89:$K$952</definedName>
    <definedName name="_xlnm.Print_Area" localSheetId="2">'Buidova  C- D - Budova   ...'!$C$4:$J$36,'Buidova  C- D - Budova   ...'!$C$42:$J$85,'Buidova  C- D - Budova   ...'!$C$91:$K$732</definedName>
    <definedName name="_xlnm.Print_Area" localSheetId="3">'Elektro - Elektroinstalac...'!$C$4:$J$36,'Elektro - Elektroinstalac...'!$C$42:$J$59,'Elektro - Elektroinstalac...'!$C$65:$K$81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'Budova  A - B - Budova A ...'!$101:$101</definedName>
    <definedName name="_xlnm.Print_Titles" localSheetId="2">'Buidova  C- D - Budova   ...'!$103:$103</definedName>
    <definedName name="_xlnm.Print_Titles" localSheetId="3">'Elektro - Elektroinstalac...'!$77:$77</definedName>
  </definedNames>
  <calcPr calcId="144525"/>
</workbook>
</file>

<file path=xl/sharedStrings.xml><?xml version="1.0" encoding="utf-8"?>
<sst xmlns="http://schemas.openxmlformats.org/spreadsheetml/2006/main" count="16880" uniqueCount="2240">
  <si>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</si>
  <si>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</si>
  <si>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</si>
  <si>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</si>
  <si>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</si>
  <si>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</si>
  <si>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</si>
  <si>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{d7f7bb2c-9620-46ca-bb3a-ab5f53efc444}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</si>
  <si>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</si>
  <si>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</si>
  <si>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</si>
  <si>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</si>
  <si>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</si>
  <si>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</si>
  <si>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</si>
  <si>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</si>
  <si>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SOU-LB-30-6-17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</si>
  <si>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</si>
  <si>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</si>
  <si>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 xml:space="preserve"> LÁZNĚ BĚLOHRAD - Střední odborné učiliště  - Zámecká č.p.478 - Snížení energetické náročnosti budov</t>
  </si>
  <si>
    <t>0,1</t>
  </si>
  <si>
    <t>KSO:</t>
  </si>
  <si>
    <t/>
  </si>
  <si>
    <t>CC-CZ:</t>
  </si>
  <si>
    <t>1</t>
  </si>
  <si>
    <t>Místo:</t>
  </si>
  <si>
    <t>Lázně Bělohrad</t>
  </si>
  <si>
    <t>Datum:</t>
  </si>
  <si>
    <t>1. 4. 2016</t>
  </si>
  <si>
    <t>10</t>
  </si>
  <si>
    <t>100</t>
  </si>
  <si>
    <t>Zadavatel:</t>
  </si>
  <si>
    <t>IČ:</t>
  </si>
  <si>
    <t>: 00087726</t>
  </si>
  <si>
    <t>SOU Lázně Bělohrad - Zámecká č.p.478</t>
  </si>
  <si>
    <t>DIČ:</t>
  </si>
  <si>
    <t>Uchazeč:</t>
  </si>
  <si>
    <t>Vyplň údaj</t>
  </si>
  <si>
    <t>Projektant:</t>
  </si>
  <si>
    <t>IČ : 16742613</t>
  </si>
  <si>
    <t>ING.MILAN POUR -  Haklova 1317, 50801 Hořice v P.</t>
  </si>
  <si>
    <t>CZ 521020172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</si>
  <si>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</si>
  <si>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</si>
  <si>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</si>
  <si>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</si>
  <si>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</si>
  <si>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</si>
  <si>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</si>
  <si>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</si>
  <si>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</si>
  <si>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</si>
  <si>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</si>
  <si>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</si>
  <si>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</si>
  <si>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</si>
  <si>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</si>
  <si>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</si>
  <si>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</si>
  <si>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</si>
  <si>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</si>
  <si>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</si>
  <si>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</si>
  <si>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</si>
  <si>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</si>
  <si>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</si>
  <si>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</si>
  <si>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</si>
  <si>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</si>
  <si>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</si>
  <si>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</si>
  <si>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</si>
  <si>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</si>
  <si>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</si>
  <si>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</si>
  <si>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</si>
  <si>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</si>
  <si>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</si>
  <si>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</si>
  <si>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</si>
  <si>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</si>
  <si>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</si>
  <si>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</si>
  <si>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Budova  A - B</t>
  </si>
  <si>
    <t>Budova A   a    B</t>
  </si>
  <si>
    <t>STA</t>
  </si>
  <si>
    <t>{c890f781-c59f-496d-9467-cf3d9a282d9d}</t>
  </si>
  <si>
    <t>2</t>
  </si>
  <si>
    <t>Buidova  C- D</t>
  </si>
  <si>
    <t>Budova    C a D</t>
  </si>
  <si>
    <t>{f2bf45e2-f19e-4340-9f2d-6a277359cf21}</t>
  </si>
  <si>
    <t>Elektro</t>
  </si>
  <si>
    <t>Elektroinstalace A,B.C,D</t>
  </si>
  <si>
    <t>{5b03ecb9-bf32-4be3-933f-310ca3b05ba5}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</si>
  <si>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</si>
  <si>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</si>
  <si>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</si>
  <si>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</si>
  <si>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</si>
  <si>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</si>
  <si>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</si>
  <si>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Budova  A - B - Budova A   a    B</t>
  </si>
  <si>
    <t>00087726</t>
  </si>
  <si>
    <t xml:space="preserve">SOU Lázně Bělohrad - Zámecká č.p.478, </t>
  </si>
  <si>
    <t>ING.MILAN POUR -Haklova 1317, 50801 Hořice v P.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</si>
  <si>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</si>
  <si>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</si>
  <si>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</si>
  <si>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</si>
  <si>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</si>
  <si>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</si>
  <si>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</si>
  <si>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</si>
  <si>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</si>
  <si>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</si>
  <si>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</si>
  <si>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</si>
  <si>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</si>
  <si>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</si>
  <si>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</si>
  <si>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</si>
  <si>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</si>
  <si>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</si>
  <si>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</si>
  <si>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  735 - Ústřední vytápění - otopná tělesa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</si>
  <si>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</si>
  <si>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</si>
  <si>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</si>
  <si>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</si>
  <si>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</si>
  <si>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</si>
  <si>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</si>
  <si>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</si>
  <si>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</si>
  <si>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</si>
  <si>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</si>
  <si>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</si>
  <si>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</si>
  <si>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</si>
  <si>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</si>
  <si>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</si>
  <si>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</si>
  <si>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</si>
  <si>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</si>
  <si>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</si>
  <si>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</si>
  <si>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</si>
  <si>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</si>
  <si>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</si>
  <si>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</si>
  <si>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</si>
  <si>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</si>
  <si>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</si>
  <si>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</si>
  <si>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</si>
  <si>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</si>
  <si>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</si>
  <si>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</si>
  <si>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</si>
  <si>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</si>
  <si>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384381616</t>
  </si>
  <si>
    <t>VV</t>
  </si>
  <si>
    <t>východ</t>
  </si>
  <si>
    <t>(56,93+0,35+6,78) *0,8</t>
  </si>
  <si>
    <t>jih</t>
  </si>
  <si>
    <t>10,2*0,4</t>
  </si>
  <si>
    <t>západ</t>
  </si>
  <si>
    <t>(56,93+3)*0,4</t>
  </si>
  <si>
    <t>objekt B</t>
  </si>
  <si>
    <t>(39,94-3)  *0,4</t>
  </si>
  <si>
    <t>(25,716-(1,9+3,5))*0,8</t>
  </si>
  <si>
    <t>Součet</t>
  </si>
  <si>
    <t>120001101</t>
  </si>
  <si>
    <t>Příplatek za ztížení vykopávky v blízkosti podzemního vedení</t>
  </si>
  <si>
    <t>m3</t>
  </si>
  <si>
    <t>-977142358</t>
  </si>
  <si>
    <t>3</t>
  </si>
  <si>
    <t>130901121</t>
  </si>
  <si>
    <t>Bourání kcí v hloubených vykopávkách ze zdiva z betonu prostého ručně</t>
  </si>
  <si>
    <t>-1628248534</t>
  </si>
  <si>
    <t>132201201</t>
  </si>
  <si>
    <t>Hloubení rýh š do 2000 mm v hornině tř. 3 objemu do 100 m3</t>
  </si>
  <si>
    <t>-697081399</t>
  </si>
  <si>
    <t>(56,93+0,35+6,78) *0,8  *1,35</t>
  </si>
  <si>
    <t>10,2*0,8 *1,35</t>
  </si>
  <si>
    <t>(56,93+3)*0,8 *1,35</t>
  </si>
  <si>
    <t>5</t>
  </si>
  <si>
    <t>174101101</t>
  </si>
  <si>
    <t>Zásyp jam, šachet rýh nebo kolem objektů sypaninou se zhutněním</t>
  </si>
  <si>
    <t>1033690561</t>
  </si>
  <si>
    <t>144,925</t>
  </si>
  <si>
    <t>6</t>
  </si>
  <si>
    <t>181951101</t>
  </si>
  <si>
    <t>Úprava pláně v hornině tř. 1 až 4 bez zhutnění</t>
  </si>
  <si>
    <t>-1655155948</t>
  </si>
  <si>
    <t>"uprava kole okap.chodníkU</t>
  </si>
  <si>
    <t>80</t>
  </si>
  <si>
    <t>Svislé a kompletní konstrukce</t>
  </si>
  <si>
    <t>7</t>
  </si>
  <si>
    <t>310239211</t>
  </si>
  <si>
    <t>Zazdívka otvorů pl do 4 m2 ve zdivu nadzákladovém cihlami pálenými na MVC</t>
  </si>
  <si>
    <t>-958578301</t>
  </si>
  <si>
    <t>podezdění okna  OK 9</t>
  </si>
  <si>
    <t>4,14*0,25 *0,4</t>
  </si>
  <si>
    <t>8</t>
  </si>
  <si>
    <t>340235212</t>
  </si>
  <si>
    <t>Zazdívka otvorů pl do 0,0225 m2 v příčkách nebo stěnách z cihel tl přes 100 mm</t>
  </si>
  <si>
    <t>kus</t>
  </si>
  <si>
    <t>-733446014</t>
  </si>
  <si>
    <t>větrací otvory střechy</t>
  </si>
  <si>
    <t>85</t>
  </si>
  <si>
    <t>Vodorovné konstrukce</t>
  </si>
  <si>
    <t>9</t>
  </si>
  <si>
    <t>417321313</t>
  </si>
  <si>
    <t>Ztužující pásy a věnce ze ŽB tř. C 16/20</t>
  </si>
  <si>
    <t>-2062510140</t>
  </si>
  <si>
    <t>212,81*0,26*0,19</t>
  </si>
  <si>
    <t>417352411</t>
  </si>
  <si>
    <t>Ztracené bednění věnců z pórobetonových U-profilů  na  zdech tl 375 mm</t>
  </si>
  <si>
    <t>m</t>
  </si>
  <si>
    <t>1937162256</t>
  </si>
  <si>
    <t>59,6+0,35+6,78+6,1+59,6+3+7,53+4,14+7,53</t>
  </si>
  <si>
    <t>39,88+9,15+9,15</t>
  </si>
  <si>
    <t>11</t>
  </si>
  <si>
    <t>417361821</t>
  </si>
  <si>
    <t>Výztuž ztužujících pásů a věnců betonářskou ocelí 10 505</t>
  </si>
  <si>
    <t>t</t>
  </si>
  <si>
    <t>-236035807</t>
  </si>
  <si>
    <t>10,53  *2,5  *0,04</t>
  </si>
  <si>
    <t>Úpravy povrchů, podlahy a osazování výplní</t>
  </si>
  <si>
    <t>12</t>
  </si>
  <si>
    <t>61232521-01</t>
  </si>
  <si>
    <t>Vápenocem. hl. omítka malých ploch do 4,0 m2 na  vnějších stěnách</t>
  </si>
  <si>
    <t>-188406739</t>
  </si>
  <si>
    <t>podezdívka okna OK 9</t>
  </si>
  <si>
    <t>13</t>
  </si>
  <si>
    <t>612325225</t>
  </si>
  <si>
    <t>Vápenocementová štuková omítka malých ploch do 4,0 m2 na stěnách</t>
  </si>
  <si>
    <t>1577047712</t>
  </si>
  <si>
    <t>14</t>
  </si>
  <si>
    <t>612325302</t>
  </si>
  <si>
    <t>Vápenocementová štuková omítka ostění nebo nadpraží</t>
  </si>
  <si>
    <t>1706810345</t>
  </si>
  <si>
    <t>sever</t>
  </si>
  <si>
    <t xml:space="preserve">"OK 9"   (4,14+4,35+4,35) </t>
  </si>
  <si>
    <t>"OK 6"   ( 2,1+0,9+0,9)    * 11</t>
  </si>
  <si>
    <t xml:space="preserve">  "OK 7"  (1,2+0,9+0,9)     * 4</t>
  </si>
  <si>
    <t>"OK 5"   (1,2+1,2+1,2)   * 8</t>
  </si>
  <si>
    <t>"OK 2"  (1,5+0,9+0,9)  *  2</t>
  </si>
  <si>
    <t>"OK 4"   (2,1+1,8+1,8)   *  21</t>
  </si>
  <si>
    <t>"OK 1"   ( 2,1+2,1+2,1)     *  5</t>
  </si>
  <si>
    <t>"OK8"   0,9*3   *4 *3</t>
  </si>
  <si>
    <t>"OK 6"  (2,1+0,9+0,9) *2</t>
  </si>
  <si>
    <t>"OK  1" ( 2,1+2,1+2,1)    *4</t>
  </si>
  <si>
    <t>"OK 2 "   ( 1,5+0,9+0,9 )  * 14</t>
  </si>
  <si>
    <t>"OK 1"  (2,1+2,1+2,1)    * 34</t>
  </si>
  <si>
    <t>"OK 3"   (1,5+2,1+2,1)     *2</t>
  </si>
  <si>
    <t>Mezisoučet</t>
  </si>
  <si>
    <t>OBJEKT B</t>
  </si>
  <si>
    <t>"OK 12"   (2,1+1,5+1,5) *15</t>
  </si>
  <si>
    <t>dveře</t>
  </si>
  <si>
    <t>"DV 6"   ( 3,05 +2,4+2,4)   *2</t>
  </si>
  <si>
    <t>"DV 1 a 1b"  (2,45+2,4+2,4)  *2</t>
  </si>
  <si>
    <t>"DV 2" ( 1,45+2,4+2,4)</t>
  </si>
  <si>
    <t>"DV 7"  1,42+2,4 +2,4</t>
  </si>
  <si>
    <t>Součet   bm</t>
  </si>
  <si>
    <t xml:space="preserve">Celkem   </t>
  </si>
  <si>
    <t xml:space="preserve"> 710,71*0,4</t>
  </si>
  <si>
    <t>619995001</t>
  </si>
  <si>
    <t>Začištění omítek kolem oken, dveří, podlah nebo obkladů</t>
  </si>
  <si>
    <t>-431466685</t>
  </si>
  <si>
    <t>"OK 9"   (4,14+4,35) *2</t>
  </si>
  <si>
    <t>"OK 6"   ( 2,1+0,9) *2   * 11</t>
  </si>
  <si>
    <t xml:space="preserve">  "OK 7"  (1,2+0,9) *2    * 4</t>
  </si>
  <si>
    <t>"OK 5"   (1,2+1,2) * 2   * 8</t>
  </si>
  <si>
    <t>"OK 2"  (1,5+0,9)*2  *  2</t>
  </si>
  <si>
    <t>"OK 4"   (2,1+2,1) *2   *  16</t>
  </si>
  <si>
    <t>"OK 1"   ( 2,1+2,1) *2    *  5</t>
  </si>
  <si>
    <t>"OK8"   0,9*4   *4 *3</t>
  </si>
  <si>
    <t>"OK 6"  (2,1+0,9)*2 *2</t>
  </si>
  <si>
    <t>"OK  1" ( 2,1+2,1) *2   *4</t>
  </si>
  <si>
    <t>"OK 2 "   ( 1,5+0,9 ) * 2 * 14</t>
  </si>
  <si>
    <t>"OK 1"  (2,1+2,1) * 2   * 34</t>
  </si>
  <si>
    <t>"OK 2"   (1,5+2,1) * 2     *2</t>
  </si>
  <si>
    <t>"OK 12"   (2,1+1,5)*2 * 15</t>
  </si>
  <si>
    <t>16</t>
  </si>
  <si>
    <t>621221011</t>
  </si>
  <si>
    <t>Montáž kontaktního zateplení vnějších podhledů z minerální vlny s podélnou orientací tl do 80 mm</t>
  </si>
  <si>
    <t>1057869119</t>
  </si>
  <si>
    <t>podhled stříšky vstupu</t>
  </si>
  <si>
    <t>8,67*2,53</t>
  </si>
  <si>
    <t>(2,53+8,67)*0,42</t>
  </si>
  <si>
    <t>17</t>
  </si>
  <si>
    <t>M</t>
  </si>
  <si>
    <t>631515200</t>
  </si>
  <si>
    <t>deska minerální izolační  tl. 60 mm</t>
  </si>
  <si>
    <t>-1883503954</t>
  </si>
  <si>
    <t>26,639*1,02 'Přepočtené koeficientem množství</t>
  </si>
  <si>
    <t>18</t>
  </si>
  <si>
    <t>621251101</t>
  </si>
  <si>
    <t>Příplatek k cenám kontaktního zateplení podhledů za použití tepelněizolačních zátek z polystyrenu</t>
  </si>
  <si>
    <t>1038161428</t>
  </si>
  <si>
    <t>19</t>
  </si>
  <si>
    <t>621251105</t>
  </si>
  <si>
    <t>Příplatek k cenám kontaktního zateplení podhledů za použití tepelněizolačních zátek z minerální vlny</t>
  </si>
  <si>
    <t>-1289433190</t>
  </si>
  <si>
    <t>20</t>
  </si>
  <si>
    <t>622131121</t>
  </si>
  <si>
    <t>Penetrace akrylát-silikon vnějších stěn nanášená ručně</t>
  </si>
  <si>
    <t>-1606332561</t>
  </si>
  <si>
    <t>622211021</t>
  </si>
  <si>
    <t>Montáž kontaktního zateplení vnějších stěn z polystyrénových desek tl do 120 mm</t>
  </si>
  <si>
    <t>2072624082</t>
  </si>
  <si>
    <t xml:space="preserve">vnitřní strana atik </t>
  </si>
  <si>
    <t>(59,6-0,54-0,54) *2  *0,4</t>
  </si>
  <si>
    <t>(19,616-0,54-0,54)  *2 *0,4</t>
  </si>
  <si>
    <t>B</t>
  </si>
  <si>
    <t>(39,781-0,565-0,565)  *0,15</t>
  </si>
  <si>
    <t>8,875*0,2 *2</t>
  </si>
  <si>
    <t>22</t>
  </si>
  <si>
    <t>283759380</t>
  </si>
  <si>
    <t>deska fasádní polystyrénová EPS 70 F 1000 x 500 x 100 mm</t>
  </si>
  <si>
    <t>1056812110</t>
  </si>
  <si>
    <t>70,993*1,02 'Přepočtené koeficientem množství</t>
  </si>
  <si>
    <t>23</t>
  </si>
  <si>
    <t>622211031</t>
  </si>
  <si>
    <t xml:space="preserve">Montáž kontaktního zateplení vnějších stěn z polystyrénových desek tl 150mm </t>
  </si>
  <si>
    <t>1695611642</t>
  </si>
  <si>
    <t>(56,93+0,35+6,78 +9,07+3+56,93)  * (9,925+1,8)</t>
  </si>
  <si>
    <t>14,066* (9,92-3,875)</t>
  </si>
  <si>
    <t>2,75  *9,925</t>
  </si>
  <si>
    <t>(5,13-2,75)  *(9,925+1,8)</t>
  </si>
  <si>
    <t>39,946  *4,675</t>
  </si>
  <si>
    <t>25,716  *(3,785+0,45)</t>
  </si>
  <si>
    <t>8,67*4,225</t>
  </si>
  <si>
    <t>odpočet otvorú</t>
  </si>
  <si>
    <t>-  493,098</t>
  </si>
  <si>
    <t>24</t>
  </si>
  <si>
    <t>283759350</t>
  </si>
  <si>
    <t>deska fasádní polystyrénová EPS 70 F 1000 x 500 x 150 mm</t>
  </si>
  <si>
    <t>1317528017</t>
  </si>
  <si>
    <t>1539,54 *1,02</t>
  </si>
  <si>
    <t>odpočet XPS</t>
  </si>
  <si>
    <t>-332,241</t>
  </si>
  <si>
    <t>25</t>
  </si>
  <si>
    <t>283764240</t>
  </si>
  <si>
    <t>deska z extrudovaného polystyrénu  XPS  130 mm</t>
  </si>
  <si>
    <t>-1903352900</t>
  </si>
  <si>
    <t>(56,93+0,35+6,78 +9,07+3+56,93)  * 1,95</t>
  </si>
  <si>
    <t>(5,134 -2,75)*1,95</t>
  </si>
  <si>
    <t>(39,946-3)  *0,55</t>
  </si>
  <si>
    <t>(25,716 -3-2,4) *0,55</t>
  </si>
  <si>
    <t>26</t>
  </si>
  <si>
    <t>622212001</t>
  </si>
  <si>
    <t>Montáž kontaktního zateplení vnějšího parapetu do 200 mm z polystyrenu tl do 40 mm</t>
  </si>
  <si>
    <t>-1534196187</t>
  </si>
  <si>
    <t>dle parapetu</t>
  </si>
  <si>
    <t>241,04 * 0,165</t>
  </si>
  <si>
    <t>27</t>
  </si>
  <si>
    <t>283764160</t>
  </si>
  <si>
    <t>deska z extrudovaného polystyrénu XPS 300 SF 40 mm  - parapety</t>
  </si>
  <si>
    <t>-324798699</t>
  </si>
  <si>
    <t>39,772*1,02</t>
  </si>
  <si>
    <t>28</t>
  </si>
  <si>
    <t>6222510</t>
  </si>
  <si>
    <t>Příplatek k cenám kontaktního zateplení vnějších stěn za  zvýšení spotřeby tmelu na hrubý podklad</t>
  </si>
  <si>
    <t>340415866</t>
  </si>
  <si>
    <t>29</t>
  </si>
  <si>
    <t>622251101</t>
  </si>
  <si>
    <t>Příplatek k cenám kontaktního zateplení stěn za použití tepelněizolačních zátek z polystyrenu</t>
  </si>
  <si>
    <t>-1182338714</t>
  </si>
  <si>
    <t>30</t>
  </si>
  <si>
    <t>622252001</t>
  </si>
  <si>
    <t>Montáž zakládacích soklových lišt kontaktního zateplení</t>
  </si>
  <si>
    <t>893326690</t>
  </si>
  <si>
    <t>56,93+0,35+6,78+6,1+3+56,93+4,97</t>
  </si>
  <si>
    <t>39,88+28,716</t>
  </si>
  <si>
    <t>-(2,45+2,45+1,45)</t>
  </si>
  <si>
    <t>31</t>
  </si>
  <si>
    <t>590516520</t>
  </si>
  <si>
    <t>lišta soklová Al s okapničkou, zakládací U 15 cm, 0,95/200 cm</t>
  </si>
  <si>
    <t>1595019112</t>
  </si>
  <si>
    <t>32</t>
  </si>
  <si>
    <t>622252002</t>
  </si>
  <si>
    <t>Montáž ostatních lišt kontaktního zateplení</t>
  </si>
  <si>
    <t>1911394363</t>
  </si>
  <si>
    <t>Začišťovací u oken</t>
  </si>
  <si>
    <t>"OK 2"   (1,5+2,1+2,1)     *2</t>
  </si>
  <si>
    <t>přístř.podhled</t>
  </si>
  <si>
    <t>2,53+8,67</t>
  </si>
  <si>
    <t>parapetní lišty - dle parapet.</t>
  </si>
  <si>
    <t>241,04</t>
  </si>
  <si>
    <t>hl.rohy</t>
  </si>
  <si>
    <t>11,425*8</t>
  </si>
  <si>
    <t>(9,925-3,782)  *1</t>
  </si>
  <si>
    <t>4,672 *1</t>
  </si>
  <si>
    <t>dilatační B-C</t>
  </si>
  <si>
    <t>4,675*2</t>
  </si>
  <si>
    <t>33</t>
  </si>
  <si>
    <t>590514840</t>
  </si>
  <si>
    <t>lišta rohová PVC 10/10 cm s tkaninou bal. 2,5 m</t>
  </si>
  <si>
    <t>-914620705</t>
  </si>
  <si>
    <t>okna,dveře</t>
  </si>
  <si>
    <t>710,71</t>
  </si>
  <si>
    <t>102,215</t>
  </si>
  <si>
    <t>přístř</t>
  </si>
  <si>
    <t>11,2</t>
  </si>
  <si>
    <t>34</t>
  </si>
  <si>
    <t>631275600</t>
  </si>
  <si>
    <t>dilatační profil ze sklovláknité tkaniny, výztuž z plastu unive</t>
  </si>
  <si>
    <t>-2050202291</t>
  </si>
  <si>
    <t>35</t>
  </si>
  <si>
    <t>590514750</t>
  </si>
  <si>
    <t>profil okenní začišťovací s tkaninou - 6 mm/2,4 m</t>
  </si>
  <si>
    <t>1989020567</t>
  </si>
  <si>
    <t>okna A</t>
  </si>
  <si>
    <t>591,54</t>
  </si>
  <si>
    <t>76,5</t>
  </si>
  <si>
    <t>Dveře</t>
  </si>
  <si>
    <t>42,67</t>
  </si>
  <si>
    <t>36</t>
  </si>
  <si>
    <t>590515120</t>
  </si>
  <si>
    <t>profil parapetní -  LPE plast 2 m</t>
  </si>
  <si>
    <t>-6617212</t>
  </si>
  <si>
    <t>37</t>
  </si>
  <si>
    <t>622335102</t>
  </si>
  <si>
    <t>Oprava cementové hladké omítky vnějších stěn v rozsahu do 30%</t>
  </si>
  <si>
    <t>-835324420</t>
  </si>
  <si>
    <t>1539</t>
  </si>
  <si>
    <t>38</t>
  </si>
  <si>
    <t>622511111</t>
  </si>
  <si>
    <t>Tenkovrstvá akrylátová mozaiková střednězrnná omítka včetně penetrace vnějších stěn</t>
  </si>
  <si>
    <t>241731183</t>
  </si>
  <si>
    <t>(56,93+0,35+6,78 +9,07+3+56,93)  * 0,7</t>
  </si>
  <si>
    <t>2,75  * 0,15)</t>
  </si>
  <si>
    <t>(5,13-2,75) *0,7</t>
  </si>
  <si>
    <t>(39,946)   *0,15</t>
  </si>
  <si>
    <t>(39,946-3)*0,55</t>
  </si>
  <si>
    <t>2,75*0,55</t>
  </si>
  <si>
    <t>25,716   *0,15</t>
  </si>
  <si>
    <t>(25,71-3-2,4) *0,55</t>
  </si>
  <si>
    <t>8,67*0,5</t>
  </si>
  <si>
    <t>angl.dvorek</t>
  </si>
  <si>
    <t>13,1*  1</t>
  </si>
  <si>
    <t>13,1*  1,3</t>
  </si>
  <si>
    <t>1*1,3 *2</t>
  </si>
  <si>
    <t>39</t>
  </si>
  <si>
    <t>622521021</t>
  </si>
  <si>
    <t>Tenkovrstvá silikátová zrnitá omítka tl. 2,0 mm včetně penetrace vnějších stěn</t>
  </si>
  <si>
    <t>1666132634</t>
  </si>
  <si>
    <t>(56,93+0,35+6,78 +9,07+3+56,93)  * (9,925-0,15)</t>
  </si>
  <si>
    <t>2,75  *(9,925-0,15)</t>
  </si>
  <si>
    <t>(5,13-2,75)  *(9,92-0,15)</t>
  </si>
  <si>
    <t>39,946  *(4,225-0,1)</t>
  </si>
  <si>
    <t>25,716  *(3,785-0,1)</t>
  </si>
  <si>
    <t>podhled</t>
  </si>
  <si>
    <t>2,53+8,67 *0,41</t>
  </si>
  <si>
    <t>ostění</t>
  </si>
  <si>
    <t>710,71*0,165</t>
  </si>
  <si>
    <t>40</t>
  </si>
  <si>
    <t>62913510</t>
  </si>
  <si>
    <t>Vyrovnávací vrstva pod parapety z MC š do 400 mm</t>
  </si>
  <si>
    <t>-673381840</t>
  </si>
  <si>
    <t>41</t>
  </si>
  <si>
    <t>629991011</t>
  </si>
  <si>
    <t>M+ demontáž ochranné  a stínící sítě fasády na lešení</t>
  </si>
  <si>
    <t>1438856730</t>
  </si>
  <si>
    <t>42</t>
  </si>
  <si>
    <t>629991012</t>
  </si>
  <si>
    <t>Zakrytí výplní otvorů fólií přilepenou na začišťovací lišty</t>
  </si>
  <si>
    <t>-1202115409</t>
  </si>
  <si>
    <t>okna</t>
  </si>
  <si>
    <t>18,268+9,722+62,01+322,56</t>
  </si>
  <si>
    <t>"B"    2,1*1,5  *15</t>
  </si>
  <si>
    <t>"DV 6"    3,05  *2,4   *2</t>
  </si>
  <si>
    <t>"DV 1 a 1b"  2,45*2,4  *2</t>
  </si>
  <si>
    <t>"DV 2"  1,45*2,4</t>
  </si>
  <si>
    <t xml:space="preserve">"DV 7"  1,42*2,4 </t>
  </si>
  <si>
    <t>43</t>
  </si>
  <si>
    <t>629995101</t>
  </si>
  <si>
    <t>Očištění vnějších ploch tlakovou vodou</t>
  </si>
  <si>
    <t>-362800304</t>
  </si>
  <si>
    <t>44</t>
  </si>
  <si>
    <t>632451022</t>
  </si>
  <si>
    <t>Vyrovnávací potěr tl do 30 mm z MC 15 provedený v pásu</t>
  </si>
  <si>
    <t>77285451</t>
  </si>
  <si>
    <t>pod oplechování atik</t>
  </si>
  <si>
    <t>212,81  *0,4</t>
  </si>
  <si>
    <t>45</t>
  </si>
  <si>
    <t>632451441</t>
  </si>
  <si>
    <t>Doplnění cementového potěru hlazeného pl do 1 m2 tl do 40 mm</t>
  </si>
  <si>
    <t>836917961</t>
  </si>
  <si>
    <t>46</t>
  </si>
  <si>
    <t>637121112</t>
  </si>
  <si>
    <t>Okapový chodník z kačírku tl 150 mm s udusáním</t>
  </si>
  <si>
    <t>1640686767</t>
  </si>
  <si>
    <t>(56,93 -2,4 +0,35+6,78 +0,4) *0,4</t>
  </si>
  <si>
    <t>8,1*0,4</t>
  </si>
  <si>
    <t>(56,93+3 +0,4) *0,4</t>
  </si>
  <si>
    <t>objekt 5</t>
  </si>
  <si>
    <t>(39,94-3) *0,4</t>
  </si>
  <si>
    <t>(25,71-3-2,4)  *0,4</t>
  </si>
  <si>
    <t>47</t>
  </si>
  <si>
    <t>637211121</t>
  </si>
  <si>
    <t>Okapový chodník z betonových dlaždic tl 40 mm kladených do písku se zalitím spár MC</t>
  </si>
  <si>
    <t>-520135683</t>
  </si>
  <si>
    <t>objekt A</t>
  </si>
  <si>
    <t>36,93 *0,4</t>
  </si>
  <si>
    <t>objekt B jih</t>
  </si>
  <si>
    <t>(25,71-3-2,4)*0,4</t>
  </si>
  <si>
    <t>48</t>
  </si>
  <si>
    <t>64494111</t>
  </si>
  <si>
    <t>Osazování budky pro rorýse velikosti  390/190/150</t>
  </si>
  <si>
    <t>1169682993</t>
  </si>
  <si>
    <t>49</t>
  </si>
  <si>
    <t>55341410</t>
  </si>
  <si>
    <t>Dodávka budky pro rorýse  vel.390/190/150 dle výkr. D.1.1.b.4</t>
  </si>
  <si>
    <t>-1088768921</t>
  </si>
  <si>
    <t>Ostatní konstrukce a práce, bourání</t>
  </si>
  <si>
    <t>50</t>
  </si>
  <si>
    <t>916371211</t>
  </si>
  <si>
    <t>Osazení skrytého flexibilního zahradního obrubníku plastového jednostranným odkopáním zeminy</t>
  </si>
  <si>
    <t>-1984377935</t>
  </si>
  <si>
    <t>(56,93 -2,4 +0,35+6,78) +0,4</t>
  </si>
  <si>
    <t>8,1+ 0,04+0,4</t>
  </si>
  <si>
    <t>(56,93+3) +0,4</t>
  </si>
  <si>
    <t>39,94-3-0,4</t>
  </si>
  <si>
    <t>25,71-3-2,4</t>
  </si>
  <si>
    <t>51</t>
  </si>
  <si>
    <t>272451750</t>
  </si>
  <si>
    <t>obrubník zahradní z recyklovaného materiálu ZO125 12 m x 125 mm x 4 mm</t>
  </si>
  <si>
    <t>-517082232</t>
  </si>
  <si>
    <t>52</t>
  </si>
  <si>
    <t>941111121</t>
  </si>
  <si>
    <t>Montáž lešení řadového trubkového lehkého s podlahami zatížení do 200 kg/m2 š do 1,2 m v do 10 m</t>
  </si>
  <si>
    <t>946153344</t>
  </si>
  <si>
    <t>(58,93+0,35+8,78 +8,1+3+58,93)  * 9,993</t>
  </si>
  <si>
    <t>(8,53+4,14+8,53)*(9,925-4)</t>
  </si>
  <si>
    <t>5,97*4</t>
  </si>
  <si>
    <t>40,946  *4,2</t>
  </si>
  <si>
    <t>25,716  *3,785</t>
  </si>
  <si>
    <t>9,67*4</t>
  </si>
  <si>
    <t>53</t>
  </si>
  <si>
    <t>941111221</t>
  </si>
  <si>
    <t>Příplatek k lešení řadovému trubkovému lehkému s podlahami š 1,2 m v 10 m za první a ZKD den použití</t>
  </si>
  <si>
    <t>1590438670</t>
  </si>
  <si>
    <t>1837,411 *60</t>
  </si>
  <si>
    <t>54</t>
  </si>
  <si>
    <t>941111811</t>
  </si>
  <si>
    <t>Demontáž lešení řadového trubkového lehkého s podlahami zatížení do 200 kg/m2 š do 0,9 m v do 10 m</t>
  </si>
  <si>
    <t>1989596062</t>
  </si>
  <si>
    <t>1837,411</t>
  </si>
  <si>
    <t>55</t>
  </si>
  <si>
    <t>95203</t>
  </si>
  <si>
    <t>Demontáže  a zpětná montáž  výrobků a zařízení na fasádě  na fasádě, antény,nápisy info tabulky,el.skřínňky</t>
  </si>
  <si>
    <t>soubor</t>
  </si>
  <si>
    <t>-1239952986</t>
  </si>
  <si>
    <t>56</t>
  </si>
  <si>
    <t>952901111</t>
  </si>
  <si>
    <t>Vyčištění budov bytové a občanské výstavby při výšce podlaží do 4 m</t>
  </si>
  <si>
    <t>1677361272</t>
  </si>
  <si>
    <t>692,72+711,3+712,96</t>
  </si>
  <si>
    <t>(8,27*38,88)  -10</t>
  </si>
  <si>
    <t>57</t>
  </si>
  <si>
    <t>953921113</t>
  </si>
  <si>
    <t>Dlaždice betonové 400x400 mm kladené na sucho na ploché střechy</t>
  </si>
  <si>
    <t>-1922611837</t>
  </si>
  <si>
    <t>58</t>
  </si>
  <si>
    <t>953921114</t>
  </si>
  <si>
    <t>Příplatek k dlaždicím betonovým 400x400 mm kladeným na sucho za podkladové čtverce z lepenky</t>
  </si>
  <si>
    <t>332589591</t>
  </si>
  <si>
    <t>59</t>
  </si>
  <si>
    <t>953943113</t>
  </si>
  <si>
    <t>Osazování výrobků do 15 kg/kus do vysekaných kapes zdiva bez jejich dodání</t>
  </si>
  <si>
    <t>1060609769</t>
  </si>
  <si>
    <t>60</t>
  </si>
  <si>
    <t>548001</t>
  </si>
  <si>
    <t>kotvy záchytného systému</t>
  </si>
  <si>
    <t>843478192</t>
  </si>
  <si>
    <t>61</t>
  </si>
  <si>
    <t>953961113</t>
  </si>
  <si>
    <t>Kotvy chemickým tmelem M 12 hl 110 mm do betonu, ŽB nebo kamene s vyvrtáním otvoru</t>
  </si>
  <si>
    <t>262012224</t>
  </si>
  <si>
    <t>62</t>
  </si>
  <si>
    <t>953965121</t>
  </si>
  <si>
    <t>Kotevní šroub pro chemické kotvy M 12 dl 160 mm</t>
  </si>
  <si>
    <t>-192249849</t>
  </si>
  <si>
    <t>63</t>
  </si>
  <si>
    <t>962031132</t>
  </si>
  <si>
    <t>Bourání příček z cihel pálených na MVC tl do 100 mm</t>
  </si>
  <si>
    <t>-874001561</t>
  </si>
  <si>
    <t>(56,93 -2,4 +0,35+6,78)   *1,3</t>
  </si>
  <si>
    <t>8,1 *1,3</t>
  </si>
  <si>
    <t>(56,93+3) *1,3</t>
  </si>
  <si>
    <t>64</t>
  </si>
  <si>
    <t>962081131</t>
  </si>
  <si>
    <t>Bourání příček ze skleněných tvárnic tl do 100 mm</t>
  </si>
  <si>
    <t>1899616549</t>
  </si>
  <si>
    <t>"OK 9"  4,19*4,36</t>
  </si>
  <si>
    <t>65</t>
  </si>
  <si>
    <t>968062374</t>
  </si>
  <si>
    <t>Vybourání dřevěných rámů oken zdvojených včetně křídel pl do 1 m2</t>
  </si>
  <si>
    <t>530611788</t>
  </si>
  <si>
    <t>zapad</t>
  </si>
  <si>
    <t>OK8</t>
  </si>
  <si>
    <t>0,9*0,9  *   4  *3</t>
  </si>
  <si>
    <t>66</t>
  </si>
  <si>
    <t>968062375</t>
  </si>
  <si>
    <t>Vybourání dřevěných rámů oken zdvojených včetně křídel pl do 2 m2</t>
  </si>
  <si>
    <t>972834646</t>
  </si>
  <si>
    <t>"OK 2 "    1,5*0,9 * 14</t>
  </si>
  <si>
    <t>" OK 6"     2,1*0,9  *2</t>
  </si>
  <si>
    <t xml:space="preserve">"OK 6"    2,1*0,9  * 8 </t>
  </si>
  <si>
    <t xml:space="preserve">  "OK 7"  1,2*0,9   * 4</t>
  </si>
  <si>
    <t>"OK 5"   1,2*1,2  * 8</t>
  </si>
  <si>
    <t>"OK 2"    1,5*0,9   * 2</t>
  </si>
  <si>
    <t>"OK 6"   2,1*0,9   *3</t>
  </si>
  <si>
    <t>67</t>
  </si>
  <si>
    <t>968062376</t>
  </si>
  <si>
    <t>Vybourání dřevěných rámů oken zdvojených včetně křídel pl do 4 m2</t>
  </si>
  <si>
    <t>835943505</t>
  </si>
  <si>
    <t>"OK 1"  2,1*2,1   * 34</t>
  </si>
  <si>
    <t>"OK 2"   1,5*2,1     *2</t>
  </si>
  <si>
    <t>"OK  1"  2,1*2,1  *4</t>
  </si>
  <si>
    <t>"OK 4"   2,1*1,8  *  21</t>
  </si>
  <si>
    <t>"OK 1"    2,1*2,1   *  5</t>
  </si>
  <si>
    <t>objekt  B</t>
  </si>
  <si>
    <t>"OK 12"    2,1*1,5* 15</t>
  </si>
  <si>
    <t>68</t>
  </si>
  <si>
    <t>968062456</t>
  </si>
  <si>
    <t>Vybourání dřevěných dveřních zárubní pl přes 2 m2</t>
  </si>
  <si>
    <t>57795829</t>
  </si>
  <si>
    <t>1,42*2</t>
  </si>
  <si>
    <t>69</t>
  </si>
  <si>
    <t>968072456</t>
  </si>
  <si>
    <t>Vybourání kovových dveřních zárubní pl přes 2 m2</t>
  </si>
  <si>
    <t>1549421146</t>
  </si>
  <si>
    <t>70</t>
  </si>
  <si>
    <t>968072641</t>
  </si>
  <si>
    <t>Vybourání kovových stěn kromě výkladních</t>
  </si>
  <si>
    <t>447252979</t>
  </si>
  <si>
    <t>závětrná stěna</t>
  </si>
  <si>
    <t>1,5*2,6</t>
  </si>
  <si>
    <t>71</t>
  </si>
  <si>
    <t>-578194550</t>
  </si>
  <si>
    <t>krycí stěna B</t>
  </si>
  <si>
    <t>39*0,9</t>
  </si>
  <si>
    <t>72</t>
  </si>
  <si>
    <t>968072875</t>
  </si>
  <si>
    <t>Vybourání  mříží  pl do 2 m2</t>
  </si>
  <si>
    <t>-1438052606</t>
  </si>
  <si>
    <t>73</t>
  </si>
  <si>
    <t>977151131</t>
  </si>
  <si>
    <t>Jádrové vrty diamantovými korunkami do D 400 mm do stavebních materiálů</t>
  </si>
  <si>
    <t>1120250870</t>
  </si>
  <si>
    <t>přisávací a ods. otvory rekuperace</t>
  </si>
  <si>
    <t>12*2  *0,45</t>
  </si>
  <si>
    <t>74</t>
  </si>
  <si>
    <t>978013191</t>
  </si>
  <si>
    <t>Otlučení vnitřní vápenné nebo vápenocementové omítky stěn stěn v rozsahu do 100 %</t>
  </si>
  <si>
    <t>962757964</t>
  </si>
  <si>
    <t>množství dle  omítek ostění</t>
  </si>
  <si>
    <t>289,324</t>
  </si>
  <si>
    <t>75</t>
  </si>
  <si>
    <t>978015341</t>
  </si>
  <si>
    <t>Otlučení vnější vápenné nebo vápenocementové vnější omítky stupně členitosti 1 a 2 rozsahu do 30%</t>
  </si>
  <si>
    <t>-78381216</t>
  </si>
  <si>
    <t>76</t>
  </si>
  <si>
    <t>978059641</t>
  </si>
  <si>
    <t>Odsekání a odebrání obkladů stěn z vnějších obkládaček plochy přes 1 m2</t>
  </si>
  <si>
    <t>-345332405</t>
  </si>
  <si>
    <t>56,93 * 0,7</t>
  </si>
  <si>
    <t>6*1</t>
  </si>
  <si>
    <t>8,1 *7</t>
  </si>
  <si>
    <t>(56,93+3) *0,7</t>
  </si>
  <si>
    <t>23,36*0,5</t>
  </si>
  <si>
    <t>5,13*1,3</t>
  </si>
  <si>
    <t>(39,94-3)   *0,45</t>
  </si>
  <si>
    <t>(25,71-3-2,4+2,7)  *0,45</t>
  </si>
  <si>
    <t>997</t>
  </si>
  <si>
    <t>Přesun sutě</t>
  </si>
  <si>
    <t>77</t>
  </si>
  <si>
    <t>997013113</t>
  </si>
  <si>
    <t>Vnitrostaveništní doprava suti a vybouraných hmot pro budovy v do 12 m s použitím mechanizace</t>
  </si>
  <si>
    <t>739242458</t>
  </si>
  <si>
    <t>78</t>
  </si>
  <si>
    <t>997013509</t>
  </si>
  <si>
    <t>Příplatek k odvozu suti a vybouraných hmot na skládku ZKD 1 km přes 1 km</t>
  </si>
  <si>
    <t>334397652</t>
  </si>
  <si>
    <t>79</t>
  </si>
  <si>
    <t>997013831</t>
  </si>
  <si>
    <t>Poplatek za uložení stavebního směsného odpadu na skládce (skládkovné)</t>
  </si>
  <si>
    <t>-2115340369</t>
  </si>
  <si>
    <t>998</t>
  </si>
  <si>
    <t>Přesun hmot</t>
  </si>
  <si>
    <t>998017002</t>
  </si>
  <si>
    <t>Přesun hmot s omezením mechanizace pro budovy v do 12 m</t>
  </si>
  <si>
    <t>-1723223663</t>
  </si>
  <si>
    <t>PSV</t>
  </si>
  <si>
    <t>Práce a dodávky PSV</t>
  </si>
  <si>
    <t>711</t>
  </si>
  <si>
    <t>Izolace proti vodě, vlhkosti a plynům</t>
  </si>
  <si>
    <t>81</t>
  </si>
  <si>
    <t>711142559</t>
  </si>
  <si>
    <t>Provedení izolace proti zemní vlhkosti pásy přitavením svislé NAIP</t>
  </si>
  <si>
    <t>-445767334</t>
  </si>
  <si>
    <t>(56,93 -2,4 +0,35+6,78)   *1,6</t>
  </si>
  <si>
    <t>8,1 *1,6</t>
  </si>
  <si>
    <t>(56,93+3) *1,6</t>
  </si>
  <si>
    <t>82</t>
  </si>
  <si>
    <t>628331590</t>
  </si>
  <si>
    <t>pás těžký asfaltovaný  G 200 S40</t>
  </si>
  <si>
    <t>-1172451132</t>
  </si>
  <si>
    <t>207,504*1,2 'Přepočtené koeficientem množství</t>
  </si>
  <si>
    <t>83</t>
  </si>
  <si>
    <t>711161303</t>
  </si>
  <si>
    <t>Izolace proti zemní vlhkosti stěn foliemi nopovými pro běžné podmínky  šířky 1,5 m</t>
  </si>
  <si>
    <t>574586958</t>
  </si>
  <si>
    <t>(56,93 -2,4 +0,35+6,78)   *1,5</t>
  </si>
  <si>
    <t>8,1 *1,5</t>
  </si>
  <si>
    <t>(56,93+3) *1,5</t>
  </si>
  <si>
    <t>84</t>
  </si>
  <si>
    <t>711161382</t>
  </si>
  <si>
    <t>Izolace proti zemní vlhkosti foliemi nopovými ukončené horní provětrávací lištou</t>
  </si>
  <si>
    <t>-1510721589</t>
  </si>
  <si>
    <t xml:space="preserve">(57,07 -2,4 +0,35+6,78)   </t>
  </si>
  <si>
    <t>8,36</t>
  </si>
  <si>
    <t xml:space="preserve">(57,07+3) </t>
  </si>
  <si>
    <t>998711102</t>
  </si>
  <si>
    <t>Přesun hmot tonážní pro izolace proti vodě, vlhkosti a plynům v objektech výšky do 12 m</t>
  </si>
  <si>
    <t>505265674</t>
  </si>
  <si>
    <t>712</t>
  </si>
  <si>
    <t>Povlakové krytiny</t>
  </si>
  <si>
    <t>86</t>
  </si>
  <si>
    <t>712341559</t>
  </si>
  <si>
    <t>Provedení povlakové krytiny střech do 10° pásy NAIP přitavením v plné ploše</t>
  </si>
  <si>
    <t>-250184390</t>
  </si>
  <si>
    <t>23,916*19,616</t>
  </si>
  <si>
    <t>4,15*18,226</t>
  </si>
  <si>
    <t>10,2*11,4</t>
  </si>
  <si>
    <t>13,6*10,486</t>
  </si>
  <si>
    <t>5,9*9,486</t>
  </si>
  <si>
    <t>střecha obj.B</t>
  </si>
  <si>
    <t>38,88*8,875</t>
  </si>
  <si>
    <t>-13,6*0,54</t>
  </si>
  <si>
    <t>dvě vrstvy</t>
  </si>
  <si>
    <t>1268,3 *2</t>
  </si>
  <si>
    <t>87</t>
  </si>
  <si>
    <t>62852254</t>
  </si>
  <si>
    <t>pás asfaltovaný modifikovaný SBS  vyztužený vložkou z polyesterové rohože,podélně vyztužené skleněnými vlákny a s retardéry hoření</t>
  </si>
  <si>
    <t>571213737</t>
  </si>
  <si>
    <t>1268,34  *1,15</t>
  </si>
  <si>
    <t>88</t>
  </si>
  <si>
    <t>628662800</t>
  </si>
  <si>
    <t>podkladní pás asfaltový SBS modifikovaný za studena samolepící se samolepícímy přesahy  SU tl. 3 mm</t>
  </si>
  <si>
    <t>1969821283</t>
  </si>
  <si>
    <t>89</t>
  </si>
  <si>
    <t>998712102</t>
  </si>
  <si>
    <t>Přesun hmot tonážní tonážní pro krytiny povlakové v objektech v do 12 m</t>
  </si>
  <si>
    <t>1683935948</t>
  </si>
  <si>
    <t>713</t>
  </si>
  <si>
    <t>Izolace tepelné</t>
  </si>
  <si>
    <t>90</t>
  </si>
  <si>
    <t>713141172</t>
  </si>
  <si>
    <t xml:space="preserve">Montáž izolace tepelné střech plochých tl do 170 mm šrouby krajní pole, budova v do 20 m  </t>
  </si>
  <si>
    <t>-347663944</t>
  </si>
  <si>
    <t>přístřešek</t>
  </si>
  <si>
    <t>23,92</t>
  </si>
  <si>
    <t>atika</t>
  </si>
  <si>
    <t>(59,6+0,35+6,78+9,486+59,6+3+7,53+4,14+7,53) *0,64</t>
  </si>
  <si>
    <t>(39,88+9,15+9,15) *0,64</t>
  </si>
  <si>
    <t>91</t>
  </si>
  <si>
    <t>283723060</t>
  </si>
  <si>
    <t>deska z pěnového polystyrenu EPS 100 S 1000 x 500 x 60 mm</t>
  </si>
  <si>
    <t>1483663384</t>
  </si>
  <si>
    <t>92</t>
  </si>
  <si>
    <t>283763820</t>
  </si>
  <si>
    <t>polystyren extrudovaný  XPS N-V-L - 1250 x 600 x 100 mm</t>
  </si>
  <si>
    <t>-1266618381</t>
  </si>
  <si>
    <t>93</t>
  </si>
  <si>
    <t>713141131</t>
  </si>
  <si>
    <t>Montáž izolace tepelné střech plochých lepené za studena 1 vrstva rohoží, pásů, dílců, desek</t>
  </si>
  <si>
    <t>-1797263345</t>
  </si>
  <si>
    <t>23,116*17,86</t>
  </si>
  <si>
    <t>16,51 *4,15</t>
  </si>
  <si>
    <t>9,5*10,1</t>
  </si>
  <si>
    <t>13,6*9,1</t>
  </si>
  <si>
    <t>5,9*8,1</t>
  </si>
  <si>
    <t>39,025*8,86</t>
  </si>
  <si>
    <t>8,7*2,75</t>
  </si>
  <si>
    <t>druhá vrstva</t>
  </si>
  <si>
    <t xml:space="preserve">1111,212 *2 </t>
  </si>
  <si>
    <t>94</t>
  </si>
  <si>
    <t>283723090</t>
  </si>
  <si>
    <t>deska z pěnového polystyrenu EPS 100 S 1000 x 500 x 100 mm</t>
  </si>
  <si>
    <t>-1658038621</t>
  </si>
  <si>
    <t>1087,287</t>
  </si>
  <si>
    <t>95</t>
  </si>
  <si>
    <t>283723120</t>
  </si>
  <si>
    <t>deska z pěnového polystyrenu EPS 100 S 1000 x 500 x 120 mm</t>
  </si>
  <si>
    <t>-1759244637</t>
  </si>
  <si>
    <t>96</t>
  </si>
  <si>
    <t>283723190</t>
  </si>
  <si>
    <t>deska z pěnového polystyrenu EPS 100 S 1000 x 500 x 150 mm</t>
  </si>
  <si>
    <t>-780864492</t>
  </si>
  <si>
    <t>748,86</t>
  </si>
  <si>
    <t>97</t>
  </si>
  <si>
    <t>713141181</t>
  </si>
  <si>
    <t>Montáž izolace tepelné střech plochých tl přes 170 mm šrouby vnitřní pole, budova v do 20 m</t>
  </si>
  <si>
    <t>-114662867</t>
  </si>
  <si>
    <t>98</t>
  </si>
  <si>
    <t>713141182</t>
  </si>
  <si>
    <t>Montáž izolace tepelné střech plochých tl přes 170 mm šrouby krajní pole, budova v do 20 m</t>
  </si>
  <si>
    <t>1351868136</t>
  </si>
  <si>
    <t>objekt B - jih</t>
  </si>
  <si>
    <t>25,71</t>
  </si>
  <si>
    <t>99</t>
  </si>
  <si>
    <t>713141211</t>
  </si>
  <si>
    <t>Montáž izolace tepelné střech plochých volně položené atikový klín</t>
  </si>
  <si>
    <t>-759618057</t>
  </si>
  <si>
    <t>215,81</t>
  </si>
  <si>
    <t>(1,4+0,4) *2</t>
  </si>
  <si>
    <t>(1,2+2,4)*2</t>
  </si>
  <si>
    <t>631529020</t>
  </si>
  <si>
    <t>klín atikový přechodný  50 x 50 mm</t>
  </si>
  <si>
    <t>1102783781</t>
  </si>
  <si>
    <t>101</t>
  </si>
  <si>
    <t>998713102</t>
  </si>
  <si>
    <t>Přesun hmot tonážní pro izolace tepelné v objektech v do 12 m</t>
  </si>
  <si>
    <t>103925491</t>
  </si>
  <si>
    <t>721</t>
  </si>
  <si>
    <t>Zdravotechnika - vnitřní kanalizace</t>
  </si>
  <si>
    <t>102</t>
  </si>
  <si>
    <t>721210822</t>
  </si>
  <si>
    <t>Demontáž vpustí střešních DN 100</t>
  </si>
  <si>
    <t>522758009</t>
  </si>
  <si>
    <t>103</t>
  </si>
  <si>
    <t>721233212</t>
  </si>
  <si>
    <t>Střešní vtok polypropylen PP pro pochůzné střechy svislý odtok DN 110</t>
  </si>
  <si>
    <t>139494970</t>
  </si>
  <si>
    <t>104</t>
  </si>
  <si>
    <t>72127315</t>
  </si>
  <si>
    <t>Nastavení ventilačních hlavic na střeše DN 110</t>
  </si>
  <si>
    <t>-2071416636</t>
  </si>
  <si>
    <t>105</t>
  </si>
  <si>
    <t>998721102</t>
  </si>
  <si>
    <t>Přesun hmot tonážní pro vnitřní kanalizace v objektech v do 12 m</t>
  </si>
  <si>
    <t>-1357855629</t>
  </si>
  <si>
    <t>731</t>
  </si>
  <si>
    <t xml:space="preserve">Ústřední vytápění </t>
  </si>
  <si>
    <t>106</t>
  </si>
  <si>
    <t>73101</t>
  </si>
  <si>
    <t>Vyregulování otopné soustavy</t>
  </si>
  <si>
    <t>s</t>
  </si>
  <si>
    <t>1104871697</t>
  </si>
  <si>
    <t>107</t>
  </si>
  <si>
    <t>735000911</t>
  </si>
  <si>
    <t>Vyregulování ventilu nebo kohoutu dvojregulačního s ručním ovládáním</t>
  </si>
  <si>
    <t>650537725</t>
  </si>
  <si>
    <t>735</t>
  </si>
  <si>
    <t>Ústřední vytápění - otopná tělesa</t>
  </si>
  <si>
    <t>108</t>
  </si>
  <si>
    <t>735000912</t>
  </si>
  <si>
    <t>Vyregulování ventilu nebo kohoutu dvojregulačního s termostatickým ovládáním</t>
  </si>
  <si>
    <t>566638719</t>
  </si>
  <si>
    <t>751</t>
  </si>
  <si>
    <t>Vzduchotechnika</t>
  </si>
  <si>
    <t>109</t>
  </si>
  <si>
    <t>75101</t>
  </si>
  <si>
    <t xml:space="preserve">Montáž rekuperačních jednotek vč. mřížek,prostup potrubí  a  stav.úprav </t>
  </si>
  <si>
    <t>986897205</t>
  </si>
  <si>
    <t>110</t>
  </si>
  <si>
    <t>99903</t>
  </si>
  <si>
    <t>Dodávka rekuperačníéch jenotek,vč.mřížek  a prostup potrubí</t>
  </si>
  <si>
    <t>-978240036</t>
  </si>
  <si>
    <t>111</t>
  </si>
  <si>
    <t>998751101</t>
  </si>
  <si>
    <t>Přesun hmot tonážní pro vzduchotechniku v objektech v do 12 m</t>
  </si>
  <si>
    <t>950701022</t>
  </si>
  <si>
    <t>764</t>
  </si>
  <si>
    <t>Konstrukce klempířské</t>
  </si>
  <si>
    <t>112</t>
  </si>
  <si>
    <t>764002811</t>
  </si>
  <si>
    <t>Demontáž okapového plechu do suti v krytině povlakové</t>
  </si>
  <si>
    <t>-399049597</t>
  </si>
  <si>
    <t>113</t>
  </si>
  <si>
    <t>764002841</t>
  </si>
  <si>
    <t>Demontáž oplechování horních ploch zdí a nadezdívek do suti</t>
  </si>
  <si>
    <t>-238613874</t>
  </si>
  <si>
    <t>114</t>
  </si>
  <si>
    <t>764002851</t>
  </si>
  <si>
    <t>Demontáž oplechování parapetů do suti</t>
  </si>
  <si>
    <t>950803012</t>
  </si>
  <si>
    <t>115</t>
  </si>
  <si>
    <t>764011614</t>
  </si>
  <si>
    <t>Podkladní plech z Pz s upraveným povrchem rš 330 mm</t>
  </si>
  <si>
    <t>553435215</t>
  </si>
  <si>
    <t>25,7+8,67</t>
  </si>
  <si>
    <t>116</t>
  </si>
  <si>
    <t>764101131</t>
  </si>
  <si>
    <t>Montáž krytiny střechy rovné drážkováním z tabulí sklonu do 30°</t>
  </si>
  <si>
    <t>-496333401</t>
  </si>
  <si>
    <t>Přístřešek B</t>
  </si>
  <si>
    <t>(8,67 +0,2+0,2) *(2,53+0,2+0,2)</t>
  </si>
  <si>
    <t>117</t>
  </si>
  <si>
    <t>283292230</t>
  </si>
  <si>
    <t>fólie strukturovaná  pod plech krytinu</t>
  </si>
  <si>
    <t>11396397</t>
  </si>
  <si>
    <t>118</t>
  </si>
  <si>
    <t>138801030</t>
  </si>
  <si>
    <t>plech tabule 0,5 mm šířka 1250 mm povrch 25 µm  mat</t>
  </si>
  <si>
    <t>717899283</t>
  </si>
  <si>
    <t>119</t>
  </si>
  <si>
    <t>764212664</t>
  </si>
  <si>
    <t>Oplechování rovné okapové hrany z Pz s povrchovou úpravou rš 330 mm</t>
  </si>
  <si>
    <t>-1165898918</t>
  </si>
  <si>
    <t>25,71+8,67</t>
  </si>
  <si>
    <t>120</t>
  </si>
  <si>
    <t>764215609</t>
  </si>
  <si>
    <t>Oplechování horních ploch a atik bez rohů z Pz plechu s povrch úpravou celoplošně lepené rš 800 mm</t>
  </si>
  <si>
    <t>1461935577</t>
  </si>
  <si>
    <t>59,6+0,35+6,78+9,486+59,6+3+7,53+4,14+7,53</t>
  </si>
  <si>
    <t>39,781+8,67-0,54</t>
  </si>
  <si>
    <t>8,875    " vč.lemování obj.C"</t>
  </si>
  <si>
    <t>121</t>
  </si>
  <si>
    <t>764215646</t>
  </si>
  <si>
    <t>Příplatek za zvýšenou pracnost při oplechování rohů nadezdívek(atik)z Pz s povrch úprav rš přes400mm</t>
  </si>
  <si>
    <t>-1737444131</t>
  </si>
  <si>
    <t>122</t>
  </si>
  <si>
    <t>764216643</t>
  </si>
  <si>
    <t>Oplechování rovných parapetů celoplošně lepené z Pz s povrchovou úpravou rš 250 mm</t>
  </si>
  <si>
    <t>1668495330</t>
  </si>
  <si>
    <t>"OK 9"   4,14</t>
  </si>
  <si>
    <t>"OK 6"   2,1   * 11</t>
  </si>
  <si>
    <t xml:space="preserve">  "OK 7"  1,2    * 4</t>
  </si>
  <si>
    <t>"OK 5"  1,2   * 8</t>
  </si>
  <si>
    <t>"OK 2"  1,5  *  2</t>
  </si>
  <si>
    <t>"OK 4"  2,1  *  16 +5</t>
  </si>
  <si>
    <t>"OK 1"    2,1   *  5</t>
  </si>
  <si>
    <t>"OK8"   0,9  *4 *3</t>
  </si>
  <si>
    <t>"OK 6"  2,1 *2</t>
  </si>
  <si>
    <t>"OK  1"  2,1    *4</t>
  </si>
  <si>
    <t>"OK3"  1,5*2</t>
  </si>
  <si>
    <t>"OK 2 "  1,5 * 14</t>
  </si>
  <si>
    <t>"OK 1"  2,1    * 34</t>
  </si>
  <si>
    <t>"OK 12 "    2,1*  (9+6)</t>
  </si>
  <si>
    <t>123</t>
  </si>
  <si>
    <t>764311614</t>
  </si>
  <si>
    <t>Lemování rovných zdí střech s krytinou povlakovou z Pz s povrchovou úpravou rš 330 mm</t>
  </si>
  <si>
    <t>1304927423</t>
  </si>
  <si>
    <t>střecha B</t>
  </si>
  <si>
    <t>13,6+0,4</t>
  </si>
  <si>
    <t>střecha A</t>
  </si>
  <si>
    <t>0,85*4</t>
  </si>
  <si>
    <t>(1,4+0,4)*2</t>
  </si>
  <si>
    <t>124</t>
  </si>
  <si>
    <t>764312462</t>
  </si>
  <si>
    <t>Příplatek za kotvení lemování zdí  a oplechování z Pz plechu do zatepleného podkladu</t>
  </si>
  <si>
    <t>2119472281</t>
  </si>
  <si>
    <t>216,196+25,7 +8,67+2,75</t>
  </si>
  <si>
    <t>125</t>
  </si>
  <si>
    <t>764315624</t>
  </si>
  <si>
    <t>Lemování trub, konzol,držáků z Pz s povrch úpravou střech s krytinou povlakovou D do 200 mm</t>
  </si>
  <si>
    <t>447111581</t>
  </si>
  <si>
    <t>126</t>
  </si>
  <si>
    <t>764315631</t>
  </si>
  <si>
    <t>Lemování trub prostupovou manžetou z Pz s povrch úpravou střech s krytinou povlakovou D do 75 mm</t>
  </si>
  <si>
    <t>-969344095</t>
  </si>
  <si>
    <t>127</t>
  </si>
  <si>
    <t>764511601</t>
  </si>
  <si>
    <t>Žlab podokapní půlkruhový z Pz s povrchovou úpravou rš 250 mm</t>
  </si>
  <si>
    <t>1499670367</t>
  </si>
  <si>
    <t>8,67</t>
  </si>
  <si>
    <t>128</t>
  </si>
  <si>
    <t>764511602</t>
  </si>
  <si>
    <t>Žlab podokapní půlkruhový z Pz s povrchovou úpravou rš 330 mm</t>
  </si>
  <si>
    <t>-657055180</t>
  </si>
  <si>
    <t>129</t>
  </si>
  <si>
    <t>764518621</t>
  </si>
  <si>
    <t>Svody kruhové včetně objímek, kolen, odskoků z Pz s povrchovou úpravou průměru 87 mm</t>
  </si>
  <si>
    <t>-1523984325</t>
  </si>
  <si>
    <t>130</t>
  </si>
  <si>
    <t>764518622</t>
  </si>
  <si>
    <t>Svody kruhové včetně objímek, kolen, odskoků z Pz s povrchovou úpravou průměru 100 mm</t>
  </si>
  <si>
    <t>-871505020</t>
  </si>
  <si>
    <t>131</t>
  </si>
  <si>
    <t>998764102</t>
  </si>
  <si>
    <t>Přesun hmot tonážní pro konstrukce klempířské v objektech v do 12 m</t>
  </si>
  <si>
    <t>565008529</t>
  </si>
  <si>
    <t>766</t>
  </si>
  <si>
    <t>Konstrukce truhlářské</t>
  </si>
  <si>
    <t>132</t>
  </si>
  <si>
    <t>76604</t>
  </si>
  <si>
    <t>Montáž žaluzii</t>
  </si>
  <si>
    <t>-390191528</t>
  </si>
  <si>
    <t>133</t>
  </si>
  <si>
    <t>61124344</t>
  </si>
  <si>
    <t xml:space="preserve">žaluzie hliníková interiérová bílá </t>
  </si>
  <si>
    <t>-2075137610</t>
  </si>
  <si>
    <t>OK 1</t>
  </si>
  <si>
    <t>2,1*2,1  * (19+24)</t>
  </si>
  <si>
    <t>OK 4</t>
  </si>
  <si>
    <t>2,1*1,8   *5</t>
  </si>
  <si>
    <t>134</t>
  </si>
  <si>
    <t>76605</t>
  </si>
  <si>
    <t>Montáž   ochranných sítěk proti hmyzu</t>
  </si>
  <si>
    <t>-624384419</t>
  </si>
  <si>
    <t xml:space="preserve">OK 1 </t>
  </si>
  <si>
    <t>2,1*2,1*5</t>
  </si>
  <si>
    <t>OK 2</t>
  </si>
  <si>
    <t>1,5*0,9    *9</t>
  </si>
  <si>
    <t xml:space="preserve">OK 4 </t>
  </si>
  <si>
    <t>2,1*1,8    * 2</t>
  </si>
  <si>
    <t>OK 6</t>
  </si>
  <si>
    <t>2,1*0,8   *3</t>
  </si>
  <si>
    <t>OK 7</t>
  </si>
  <si>
    <t>1,2*0,9  *1</t>
  </si>
  <si>
    <t>135</t>
  </si>
  <si>
    <t>952001</t>
  </si>
  <si>
    <t>Síťka ochranná proti hmyzu  v rámu</t>
  </si>
  <si>
    <t>626276021</t>
  </si>
  <si>
    <t>136</t>
  </si>
  <si>
    <t>766441811</t>
  </si>
  <si>
    <t>Demontáž parapetních desek dřevěných nebo plastových šířky do 30 cm délky do 1,0 m</t>
  </si>
  <si>
    <t>-1234692540</t>
  </si>
  <si>
    <t>137</t>
  </si>
  <si>
    <t>766441821</t>
  </si>
  <si>
    <t>Demontáž parapetních desek dřevěných nebo plastových šířky do 30 cm délky přes 1,0 m</t>
  </si>
  <si>
    <t>-844830858</t>
  </si>
  <si>
    <t>30+79</t>
  </si>
  <si>
    <t>138</t>
  </si>
  <si>
    <t>766622131</t>
  </si>
  <si>
    <t>Montáž plastových oken plochy přes 1 m2 otevíravých výšky do 1,5 m s rámem do zdiva</t>
  </si>
  <si>
    <t>636182806</t>
  </si>
  <si>
    <t>dle tabulky</t>
  </si>
  <si>
    <t>"OK 2 "    1,5*0,9 * 16</t>
  </si>
  <si>
    <t>"OK 6"    2,1*0,9  * 13</t>
  </si>
  <si>
    <t>"OK 5"   1,2*1,2*8</t>
  </si>
  <si>
    <t>139</t>
  </si>
  <si>
    <t>611400230</t>
  </si>
  <si>
    <t>okno plastové jednokřídlé vyklápěcí 120 x 90 cm - ozn. OK 7</t>
  </si>
  <si>
    <t>-1633492057</t>
  </si>
  <si>
    <t>"OK 7"  4</t>
  </si>
  <si>
    <t>140</t>
  </si>
  <si>
    <t>611400180</t>
  </si>
  <si>
    <t>okno plast.jednokřídlé otvíravé a vyklápěcí pravé 150 x 90 cm- OK 2</t>
  </si>
  <si>
    <t>-1345781122</t>
  </si>
  <si>
    <t>"OK 2"  14+2</t>
  </si>
  <si>
    <t>141</t>
  </si>
  <si>
    <t>6114003</t>
  </si>
  <si>
    <t>okno plastové dvoukřídlé otvíravé +otvíravé a vyklápěcí 210 * 90  cm  -  ozn. OK 6</t>
  </si>
  <si>
    <t>-2023521285</t>
  </si>
  <si>
    <t>"OK 6"  8+3 +2</t>
  </si>
  <si>
    <t>142</t>
  </si>
  <si>
    <t>611400170</t>
  </si>
  <si>
    <t>okno plastové jednokřídlé otvíravé a vyklápěcí  120 x 120 cm-OK 5</t>
  </si>
  <si>
    <t>878064597</t>
  </si>
  <si>
    <t>"OK 5  1,2x1,2"         8</t>
  </si>
  <si>
    <t>143</t>
  </si>
  <si>
    <t>766622132</t>
  </si>
  <si>
    <t>Montáž plastových oken plochy přes 1 m2 otevíravých výšky do 2,5 m s rámem do zdiva</t>
  </si>
  <si>
    <t>-763977058</t>
  </si>
  <si>
    <t>"OK 1"  2,1*2,1   * 43</t>
  </si>
  <si>
    <t>"OK 4"   2,1*1,8  *  (13+8)</t>
  </si>
  <si>
    <t>"OK 12"    2,1*1,5 *   15</t>
  </si>
  <si>
    <t>144</t>
  </si>
  <si>
    <t>61140035</t>
  </si>
  <si>
    <t xml:space="preserve">okno plastové trojkřídlé otvíravé vyklápěcí+otvíravé+otvíravé a vyklápěcí 210x180 cm  - ozn. OK 4 </t>
  </si>
  <si>
    <t>-1161026907</t>
  </si>
  <si>
    <t>"OK 4   210 x 180" 16 +5</t>
  </si>
  <si>
    <t>145</t>
  </si>
  <si>
    <t>611400310</t>
  </si>
  <si>
    <t>okno plastové dvoukřídlé otvíravé +otvíravé a vyklápěcí 210 x 150 cm - ozn OK 12</t>
  </si>
  <si>
    <t>550911496</t>
  </si>
  <si>
    <t>"OK 12"     15</t>
  </si>
  <si>
    <t>146</t>
  </si>
  <si>
    <t>611400</t>
  </si>
  <si>
    <t>okno plastové čtyřkřídlé otvíravé vyklápěcí+otvíravé+otvíravé a vyklápěcí 210x210 cm  ozn.OK 1</t>
  </si>
  <si>
    <t>-1399668836</t>
  </si>
  <si>
    <t>"OK 1   210*210"    43</t>
  </si>
  <si>
    <t>147</t>
  </si>
  <si>
    <t>766622216</t>
  </si>
  <si>
    <t>Montáž plastových oken plochy do 1 m2 otevíravých s rámem do zdiva</t>
  </si>
  <si>
    <t>700186117</t>
  </si>
  <si>
    <t>OK8   0,9*0,9</t>
  </si>
  <si>
    <t xml:space="preserve">   3  *3</t>
  </si>
  <si>
    <t>OK8b</t>
  </si>
  <si>
    <t>1 * 3</t>
  </si>
  <si>
    <t>148</t>
  </si>
  <si>
    <t>611400150</t>
  </si>
  <si>
    <t>okno plastové jednokřídlé otvíravé a vyklápěcí  90 x 90 cm- OK 8+OK8b</t>
  </si>
  <si>
    <t>985097400</t>
  </si>
  <si>
    <t>149</t>
  </si>
  <si>
    <t>766622833</t>
  </si>
  <si>
    <t>Demontáž rámu zdvojených oken dřevěných nebo plastových do 4m2 k opětovnému použití</t>
  </si>
  <si>
    <t>1349327889</t>
  </si>
  <si>
    <t>2,1*2,1  *3</t>
  </si>
  <si>
    <t>2,1*1,8 *2</t>
  </si>
  <si>
    <t>150</t>
  </si>
  <si>
    <t>766629214</t>
  </si>
  <si>
    <t>Příplatek k montáži oken rovné ostění připojovací spára do 15 mm - páska</t>
  </si>
  <si>
    <t>-1834474794</t>
  </si>
  <si>
    <t>951,75</t>
  </si>
  <si>
    <t>151</t>
  </si>
  <si>
    <t>76666068</t>
  </si>
  <si>
    <t>Montáž plastových stěn s  vchodovými  dveřmi 2křídlových</t>
  </si>
  <si>
    <t>106793080</t>
  </si>
  <si>
    <t>DV 1</t>
  </si>
  <si>
    <t>2,45*2,47</t>
  </si>
  <si>
    <t>152</t>
  </si>
  <si>
    <t>6114416</t>
  </si>
  <si>
    <t>stěna plastová s  vchodovými  dveřmi 145 x 197 ozn.DV 1</t>
  </si>
  <si>
    <t>-1028728437</t>
  </si>
  <si>
    <t>153</t>
  </si>
  <si>
    <t>766660421</t>
  </si>
  <si>
    <t>Montáž vchodových dveří 1křídlových s nadsvětlíkem do zdiva</t>
  </si>
  <si>
    <t>924890505</t>
  </si>
  <si>
    <t>154</t>
  </si>
  <si>
    <t>61144164</t>
  </si>
  <si>
    <t>dveře plastové vchodové 1křídlové otevíravé 145 x 240  cm vč,rámu  - ozn DV 2</t>
  </si>
  <si>
    <t>836163204</t>
  </si>
  <si>
    <t>"DV 2"     1</t>
  </si>
  <si>
    <t>155</t>
  </si>
  <si>
    <t>766694121</t>
  </si>
  <si>
    <t>Montáž parapetních desek dřevěných nebo plastových šířky přes 30 cm délky do 1,0 m</t>
  </si>
  <si>
    <t>-450345624</t>
  </si>
  <si>
    <t>" OK 8"  12</t>
  </si>
  <si>
    <t>156</t>
  </si>
  <si>
    <t>607941050</t>
  </si>
  <si>
    <t>deska parapetní dřevotřísková vnitřní  0,4 x 1 m</t>
  </si>
  <si>
    <t>1678066038</t>
  </si>
  <si>
    <t>12*0,9</t>
  </si>
  <si>
    <t>157</t>
  </si>
  <si>
    <t>766694122</t>
  </si>
  <si>
    <t>Montáž parapetních dřevěných nebo plastových šířky přes 30 cm délky do 1,6 m</t>
  </si>
  <si>
    <t>-941832570</t>
  </si>
  <si>
    <t>"OK 2 "    16</t>
  </si>
  <si>
    <t xml:space="preserve">  "OK 7"   4</t>
  </si>
  <si>
    <t>"OK 3"  2</t>
  </si>
  <si>
    <t>"OK 5 "  8</t>
  </si>
  <si>
    <t>158</t>
  </si>
  <si>
    <t>1697040485</t>
  </si>
  <si>
    <t>"OK 2 "    16  *1,5</t>
  </si>
  <si>
    <t xml:space="preserve">  "OK 7"   4   *1,2</t>
  </si>
  <si>
    <t>"OK 3"  2  *1,5</t>
  </si>
  <si>
    <t>"OK 5"  8*1,2</t>
  </si>
  <si>
    <t>159</t>
  </si>
  <si>
    <t>766694123</t>
  </si>
  <si>
    <t>Montáž parapetních dřevěných nebo plastových šířky přes 30 cm délky do 2,6 m</t>
  </si>
  <si>
    <t>1539200002</t>
  </si>
  <si>
    <t>"OK 1"   34</t>
  </si>
  <si>
    <t>"OK  1"     4</t>
  </si>
  <si>
    <t>"OK 4"     16 +5</t>
  </si>
  <si>
    <t>"OK 1"       5</t>
  </si>
  <si>
    <t>"OK 12"      15</t>
  </si>
  <si>
    <t>160</t>
  </si>
  <si>
    <t>882128980</t>
  </si>
  <si>
    <t>"OK 1"  2,1  * 34</t>
  </si>
  <si>
    <t>"OK  1"  2,1  *4</t>
  </si>
  <si>
    <t>"OK 4"   2,1 *  (16 +5)</t>
  </si>
  <si>
    <t>"OK 12"    2,1 *   15</t>
  </si>
  <si>
    <t>161</t>
  </si>
  <si>
    <t>607941210</t>
  </si>
  <si>
    <t>koncovka PVC k parapetním deskám</t>
  </si>
  <si>
    <t>-1303926595</t>
  </si>
  <si>
    <t>(81+30+79) *2</t>
  </si>
  <si>
    <t>162</t>
  </si>
  <si>
    <t>998766102</t>
  </si>
  <si>
    <t>Přesun hmot tonážní pro konstrukce truhlářské v objektech v do 12 m</t>
  </si>
  <si>
    <t>1787128418</t>
  </si>
  <si>
    <t>767</t>
  </si>
  <si>
    <t>Konstrukce zámečnické</t>
  </si>
  <si>
    <t>163</t>
  </si>
  <si>
    <t>76731121</t>
  </si>
  <si>
    <t>Montáž výlezu na střechu ,s pož odolností a zateplený s ocelovým žebříkem  dle vykr.č. D.1.1.b.4</t>
  </si>
  <si>
    <t>ks</t>
  </si>
  <si>
    <t>-1028373103</t>
  </si>
  <si>
    <t>164</t>
  </si>
  <si>
    <t>61233174</t>
  </si>
  <si>
    <t>Výlez na střechu  ,protipožární uzávěr-víko s protipožární,protihlukovou a zateplovací vložkou vč.ocel žebříku   dle výkr.č. D.1.1.b.4</t>
  </si>
  <si>
    <t>-1361848594</t>
  </si>
  <si>
    <t>165</t>
  </si>
  <si>
    <t>767620128</t>
  </si>
  <si>
    <t>Montáž oken zdvojených otevíravých do zdiva plochy přes 2,5 m2</t>
  </si>
  <si>
    <t>1870350376</t>
  </si>
  <si>
    <t>"OK 3"       1,5*2,1 *2</t>
  </si>
  <si>
    <t>" OK 9"     4,15*4,35</t>
  </si>
  <si>
    <t>166</t>
  </si>
  <si>
    <t>55301</t>
  </si>
  <si>
    <t>Okno - skladba  -ocelo-hlinikové dle tabulky  OK 9</t>
  </si>
  <si>
    <t>-2038395898</t>
  </si>
  <si>
    <t>"OK 9  4,14*4,10"   1</t>
  </si>
  <si>
    <t>167</t>
  </si>
  <si>
    <t>55302</t>
  </si>
  <si>
    <t>Okno  kov-hliník      150x210 cm s izol dvojsklem  ozn  OK 3</t>
  </si>
  <si>
    <t>2028726597</t>
  </si>
  <si>
    <t>168</t>
  </si>
  <si>
    <t>76764022</t>
  </si>
  <si>
    <t>Montáž ocelových stěn s vchodovými  dvoukřídlými dveřmi  s pevným bočním dílem a nadsvětlíkem</t>
  </si>
  <si>
    <t>606226682</t>
  </si>
  <si>
    <t>DV 1 b</t>
  </si>
  <si>
    <t>2,45* 2,47</t>
  </si>
  <si>
    <t>DV 6</t>
  </si>
  <si>
    <t>3,05 *2,47</t>
  </si>
  <si>
    <t>DV 6 b</t>
  </si>
  <si>
    <t>3,05*2,47</t>
  </si>
  <si>
    <t>169</t>
  </si>
  <si>
    <t>55303</t>
  </si>
  <si>
    <t>Stěna kov-hliník   s vhod.dveřmi  145x197  ozn   DV 1 b</t>
  </si>
  <si>
    <t>-1993099674</t>
  </si>
  <si>
    <t>170</t>
  </si>
  <si>
    <t>55304</t>
  </si>
  <si>
    <t>Stěna kov-hliník   s vhod.dveřmi  145x197  ozn   DV 6</t>
  </si>
  <si>
    <t>1354679155</t>
  </si>
  <si>
    <t>171</t>
  </si>
  <si>
    <t>55305</t>
  </si>
  <si>
    <t>Stěna kov-hliník   s vhod.dveřmi  145x197  ozn   DV 6 b</t>
  </si>
  <si>
    <t>87221693</t>
  </si>
  <si>
    <t>172</t>
  </si>
  <si>
    <t>767640222</t>
  </si>
  <si>
    <t>Montáž dveří ocelových vchodových dvoukřídlových s nadsvětlíkem</t>
  </si>
  <si>
    <t>1485415225</t>
  </si>
  <si>
    <t>"DV 7"   1</t>
  </si>
  <si>
    <t>173</t>
  </si>
  <si>
    <t>55306</t>
  </si>
  <si>
    <t>Dveře  kov-hliník   142x200 cm s nadsvětlíkem dle tabulky DV 7</t>
  </si>
  <si>
    <t>-1312744181</t>
  </si>
  <si>
    <t>174</t>
  </si>
  <si>
    <t>767649191</t>
  </si>
  <si>
    <t>Montáž dveří - samozavírače hydraulického</t>
  </si>
  <si>
    <t>-1762796802</t>
  </si>
  <si>
    <t>175</t>
  </si>
  <si>
    <t>549172650</t>
  </si>
  <si>
    <t>samozavírač dveří hydraulický č.14 zlatá bronz</t>
  </si>
  <si>
    <t>1998355537</t>
  </si>
  <si>
    <t>176</t>
  </si>
  <si>
    <t>76788116</t>
  </si>
  <si>
    <t>Montáž lana do nástavců v záchytném systému poddajného kotvícího vedení</t>
  </si>
  <si>
    <t>-1393003292</t>
  </si>
  <si>
    <t>177</t>
  </si>
  <si>
    <t>314521090</t>
  </si>
  <si>
    <t>lano ocelové šestipramenné pozink 6 x19 drátů  D 14,0 mm</t>
  </si>
  <si>
    <t>-317942637</t>
  </si>
  <si>
    <t>(15,615+52,93)*2</t>
  </si>
  <si>
    <t>178</t>
  </si>
  <si>
    <t>314001</t>
  </si>
  <si>
    <t>Závěsné lano</t>
  </si>
  <si>
    <t>-251729888</t>
  </si>
  <si>
    <t>179</t>
  </si>
  <si>
    <t>314002</t>
  </si>
  <si>
    <t>Upínací popruh</t>
  </si>
  <si>
    <t>-745677357</t>
  </si>
  <si>
    <t>180</t>
  </si>
  <si>
    <t>7679919</t>
  </si>
  <si>
    <t>Oprava a úprava  ocel. stěny u vstupu</t>
  </si>
  <si>
    <t>-1553295007</t>
  </si>
  <si>
    <t>181</t>
  </si>
  <si>
    <t>998767102</t>
  </si>
  <si>
    <t>Přesun hmot tonážní pro zámečnické konstrukce v objektech v do 12 m</t>
  </si>
  <si>
    <t>927145607</t>
  </si>
  <si>
    <t>784</t>
  </si>
  <si>
    <t>Dokončovací práce - malby a tapety</t>
  </si>
  <si>
    <t>182</t>
  </si>
  <si>
    <t>784121001</t>
  </si>
  <si>
    <t>Oškrabání malby v mísnostech výšky do 3,80 m</t>
  </si>
  <si>
    <t>-716494545</t>
  </si>
  <si>
    <t xml:space="preserve">1. S </t>
  </si>
  <si>
    <t>58,85  * 3,05  *2</t>
  </si>
  <si>
    <t>-(0,1+0+1+0,1+0,3+0,1+0,3+0,1+0,3+0,3)*3,05</t>
  </si>
  <si>
    <t>-(0,1+0,3+0,3+0,3+0,3+0,3+0,3+0,3)*3,05</t>
  </si>
  <si>
    <t xml:space="preserve">18,12*3,05 </t>
  </si>
  <si>
    <t>-(0,1+0,1+0,3+1+1+1)*3,05</t>
  </si>
  <si>
    <t>1. N.P</t>
  </si>
  <si>
    <t xml:space="preserve">58,85 * 3,35 *2 </t>
  </si>
  <si>
    <t>-( 0,15+0,15+0,3+0,1+0,1+0,3) * 3,35</t>
  </si>
  <si>
    <t>-(0,15+0,3+0,3+0,3+0,3+0,3+0,3) *3,35</t>
  </si>
  <si>
    <t>18,12*3,35</t>
  </si>
  <si>
    <t>-(0,1+0,1+0,3+1+1+1)*3,35</t>
  </si>
  <si>
    <t>2.N.P</t>
  </si>
  <si>
    <t>38,85* 3,53 *2</t>
  </si>
  <si>
    <t>-(0,15+0,15+0,15+0,3+0,1+0,1+0,3) * 3,53</t>
  </si>
  <si>
    <t>-(0,15+0,3+0,3+0,3+0,3+0,3+0,3)*3,53</t>
  </si>
  <si>
    <t>18,12*3,53</t>
  </si>
  <si>
    <t>-(0,1+0,1+0,3+1+1+1) *5,53</t>
  </si>
  <si>
    <t>27,7*3</t>
  </si>
  <si>
    <t>-(0,1)*3</t>
  </si>
  <si>
    <t>38,88 *3</t>
  </si>
  <si>
    <t>-(0,1+0,3+0,3)*3</t>
  </si>
  <si>
    <t>39,946-1,08</t>
  </si>
  <si>
    <t>8,29*3</t>
  </si>
  <si>
    <t>183</t>
  </si>
  <si>
    <t>784211001</t>
  </si>
  <si>
    <t>Jednonásobné bílé malby ze směsí za mokra výborně otěruvzdorných v místnostech výšky do 3,80 m</t>
  </si>
  <si>
    <t>-759608278</t>
  </si>
  <si>
    <t>HZS</t>
  </si>
  <si>
    <t>Hodinové zúčtovací sazby</t>
  </si>
  <si>
    <t>184</t>
  </si>
  <si>
    <t>HZS2491</t>
  </si>
  <si>
    <t>Hodinová zúčtovací sazba dělník zednických výpomocí</t>
  </si>
  <si>
    <t>hod</t>
  </si>
  <si>
    <t>512</t>
  </si>
  <si>
    <t>613294516</t>
  </si>
  <si>
    <t>VRN</t>
  </si>
  <si>
    <t>Vedlejší rozpočtové náklady</t>
  </si>
  <si>
    <t>VRN1</t>
  </si>
  <si>
    <t>Průzkumné, geodetické a projektové práce</t>
  </si>
  <si>
    <t>185</t>
  </si>
  <si>
    <t>011514000</t>
  </si>
  <si>
    <t>Stavebně-statický průzkum</t>
  </si>
  <si>
    <t>1024</t>
  </si>
  <si>
    <t>-403780614</t>
  </si>
  <si>
    <t>186</t>
  </si>
  <si>
    <t>013254000</t>
  </si>
  <si>
    <t>Dokumentace skutečného provedení stavby- objektu A a B</t>
  </si>
  <si>
    <t>sou…</t>
  </si>
  <si>
    <t>-1751908942</t>
  </si>
  <si>
    <t>VRN3</t>
  </si>
  <si>
    <t>Zařízení staveniště</t>
  </si>
  <si>
    <t>187</t>
  </si>
  <si>
    <t>030001000</t>
  </si>
  <si>
    <t>soubor…</t>
  </si>
  <si>
    <t>337181516</t>
  </si>
  <si>
    <t>VRN4</t>
  </si>
  <si>
    <t>Inženýrská činnost</t>
  </si>
  <si>
    <t>188</t>
  </si>
  <si>
    <t>043103000</t>
  </si>
  <si>
    <t>Zkoušky - odtrhová,výtažná,zkouška vlhkosti</t>
  </si>
  <si>
    <t>-1464725309</t>
  </si>
  <si>
    <t>VRN8</t>
  </si>
  <si>
    <t>Přesun stavebních kapacit</t>
  </si>
  <si>
    <t>Buidova  C- D - Budova    C a D</t>
  </si>
  <si>
    <t xml:space="preserve">SOU Lázně Bělohrad -Zámecká č.p.478, </t>
  </si>
  <si>
    <t>16742613,</t>
  </si>
  <si>
    <t>ING.MILAN POUR - Haklova 1317, 50801 Hořice v P.</t>
  </si>
  <si>
    <t>521020172</t>
  </si>
  <si>
    <t xml:space="preserve">    735 - Ústřední vytápění - otopná tělesa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</si>
  <si>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</si>
  <si>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</si>
  <si>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</si>
  <si>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1705974318</t>
  </si>
  <si>
    <t>(10,4+12)*0,4</t>
  </si>
  <si>
    <t>310235241</t>
  </si>
  <si>
    <t>Zazdívka otvorů pl do 0,0225 m2 ve zdivu nadzákladovém cihlami pálenými tl do 300 mm</t>
  </si>
  <si>
    <t>-1769216460</t>
  </si>
  <si>
    <t>319202213</t>
  </si>
  <si>
    <t>Dodatečná izolace zdiva tl 450 mm beztlakovou injektáží silikonovou mikroemulzí</t>
  </si>
  <si>
    <t>511868938</t>
  </si>
  <si>
    <t>11,8+25+11,8</t>
  </si>
  <si>
    <t>61201</t>
  </si>
  <si>
    <t>Oprava omítek po provedení infuzní clony</t>
  </si>
  <si>
    <t>-2079528982</t>
  </si>
  <si>
    <t>-1827206592</t>
  </si>
  <si>
    <t xml:space="preserve">"OK 11"   (1,5+1,8) *2    *14   </t>
  </si>
  <si>
    <t>"OK 10"      1,5*4  * 5</t>
  </si>
  <si>
    <t>"OK 5"   1,2 *4    *3</t>
  </si>
  <si>
    <t>"OK 15"    (0,9+1,2)*2  *3</t>
  </si>
  <si>
    <t>"OK 10 b"   1,5*4    *7</t>
  </si>
  <si>
    <t>"OK 13"    (0,6+1,2)*2   *2</t>
  </si>
  <si>
    <t>(1+2+2)</t>
  </si>
  <si>
    <t>2,4*3</t>
  </si>
  <si>
    <t>1,2*2</t>
  </si>
  <si>
    <t>213,2    *0,4</t>
  </si>
  <si>
    <t>612821001</t>
  </si>
  <si>
    <t>Vnitřní sanační zatřená omítka pro vlhké zdivo prov. ručně -pod obklad</t>
  </si>
  <si>
    <t>550309156</t>
  </si>
  <si>
    <t>(3,3+1,2+2,2)*1</t>
  </si>
  <si>
    <t>612821012</t>
  </si>
  <si>
    <t>Vnitřní sanační štuková omítka pro vlhké a zasolené zdivo prováděná ručně</t>
  </si>
  <si>
    <t>-1686595513</t>
  </si>
  <si>
    <t>44,69-6,7</t>
  </si>
  <si>
    <t>612821031</t>
  </si>
  <si>
    <t>Vnitřní vyrovnávací sanační omítka prováděná ručně</t>
  </si>
  <si>
    <t>1461501769</t>
  </si>
  <si>
    <t>1.NP - nad izolací</t>
  </si>
  <si>
    <t>(11,4+24,59+11,4)  *1</t>
  </si>
  <si>
    <t>-( 0,15+0,15+0,15+0,4+0,4+0,15+0,3+0,3+0,15+0,4+0,15)*1</t>
  </si>
  <si>
    <t>44,69/2</t>
  </si>
  <si>
    <t>1259646179</t>
  </si>
  <si>
    <t>621221021</t>
  </si>
  <si>
    <t>Montáž kontaktního zateplení vnějších podhledů z minerální vlny s podélnou orientací  tl do 120 mm</t>
  </si>
  <si>
    <t>648505042</t>
  </si>
  <si>
    <t>7,2</t>
  </si>
  <si>
    <t>10,7*0,4</t>
  </si>
  <si>
    <t>631515270</t>
  </si>
  <si>
    <t>deska minerální izolační  tl. 100 mm</t>
  </si>
  <si>
    <t>1013763277</t>
  </si>
  <si>
    <t>11,48*1,02 'Přepočtené koeficientem množství</t>
  </si>
  <si>
    <t>275296558</t>
  </si>
  <si>
    <t>Montáž kontaktního zateplení vnějších stěn z polystyrénových desek tl do 120 mm  - SOKL HALY</t>
  </si>
  <si>
    <t>-460971767</t>
  </si>
  <si>
    <t>objekt C</t>
  </si>
  <si>
    <t>vnitř stěny atiky</t>
  </si>
  <si>
    <t>(11,325+24,59+11,325) * 0,15</t>
  </si>
  <si>
    <t>1378067425</t>
  </si>
  <si>
    <t>7,086*1,02 'Přepočtené koeficientem množství</t>
  </si>
  <si>
    <t>-1319555977</t>
  </si>
  <si>
    <t>(11,8+0,3)  *11,65</t>
  </si>
  <si>
    <t>25,2*11,2</t>
  </si>
  <si>
    <t>10*0,4</t>
  </si>
  <si>
    <t>-8,9*4,12</t>
  </si>
  <si>
    <t>(11,8+0,3+0,3)* 11,65</t>
  </si>
  <si>
    <t>hala</t>
  </si>
  <si>
    <t>(42,4+42,4+24,65-3,9) * 1,2</t>
  </si>
  <si>
    <t>odpočet otvory</t>
  </si>
  <si>
    <t>-2,4*2,4</t>
  </si>
  <si>
    <t>-1,2*0,6*2</t>
  </si>
  <si>
    <t>-73,8</t>
  </si>
  <si>
    <t>-304035804</t>
  </si>
  <si>
    <t>580,657</t>
  </si>
  <si>
    <t>odpočet soklu C</t>
  </si>
  <si>
    <t>-19,2</t>
  </si>
  <si>
    <t>Montáž kontaktního zateplení vnějšího ostění hl. špalety do 200 mm z polystyrenu tl do 40 mm</t>
  </si>
  <si>
    <t>1164605308</t>
  </si>
  <si>
    <t>parapety</t>
  </si>
  <si>
    <t>16,5</t>
  </si>
  <si>
    <t>283763650</t>
  </si>
  <si>
    <t>polystyren extrudovaný  XPS III - 1250 x 600 x 40 mm</t>
  </si>
  <si>
    <t>-173417401</t>
  </si>
  <si>
    <t>46,5*0,165</t>
  </si>
  <si>
    <t>-94910886</t>
  </si>
  <si>
    <t>-2103681828</t>
  </si>
  <si>
    <t>-1271518360</t>
  </si>
  <si>
    <t>11,8+0,3+25,2-8,9+11,8+0,3+0,3</t>
  </si>
  <si>
    <t>obj.D</t>
  </si>
  <si>
    <t>106,5</t>
  </si>
  <si>
    <t>870745428</t>
  </si>
  <si>
    <t>698269029</t>
  </si>
  <si>
    <t>"OK 11"   (1,5+1,8) *2    *14</t>
  </si>
  <si>
    <t>rohy</t>
  </si>
  <si>
    <t>11,6*4</t>
  </si>
  <si>
    <t>-1880966797</t>
  </si>
  <si>
    <t>"OK 11"   (1,5+1,8+1,8)     *14</t>
  </si>
  <si>
    <t>"OK 10"      1,5* 3  * 5</t>
  </si>
  <si>
    <t>"OK 5"   1,2 *3     *3</t>
  </si>
  <si>
    <t>"OK 15"    (0,9+1,2+1,2  )   *3</t>
  </si>
  <si>
    <t>"OK 10 b"   1,5*3     *7</t>
  </si>
  <si>
    <t>"OK 13"    (0,6+1,2+1,2 )    *2</t>
  </si>
  <si>
    <t>1+2+2</t>
  </si>
  <si>
    <t>1238487079</t>
  </si>
  <si>
    <t>-1960427283</t>
  </si>
  <si>
    <t>622331121</t>
  </si>
  <si>
    <t>Cementová omítka hladká jednovrstvá vnějších stěn nanášená ručně -sokly</t>
  </si>
  <si>
    <t>1331277690</t>
  </si>
  <si>
    <t>(11,2+0,3)*0,5</t>
  </si>
  <si>
    <t>10*0,5</t>
  </si>
  <si>
    <t>(11,2+0,3+0,3) *0,5</t>
  </si>
  <si>
    <t>objek D</t>
  </si>
  <si>
    <t>-794690963</t>
  </si>
  <si>
    <t>-1890464895</t>
  </si>
  <si>
    <t>0,165*1,2*2</t>
  </si>
  <si>
    <t>-2023489190</t>
  </si>
  <si>
    <t>"OK 11"   (1,5+1,8+1,8)     *14     *0,165</t>
  </si>
  <si>
    <t>"OK 10"      1,5* 3  * 5       *0,165</t>
  </si>
  <si>
    <t>"OK 5"   1,2 *3     *3           *0,165</t>
  </si>
  <si>
    <t>"OK 15"    (0,9+1,2+1,2  )   *3     0,165</t>
  </si>
  <si>
    <t>"OK 10 b"   1,5*3     *7     0,165</t>
  </si>
  <si>
    <t>"OK 13"    (0,6+1,2+1,2 )    *2    0,165</t>
  </si>
  <si>
    <t>(1+2+2)  *0,165</t>
  </si>
  <si>
    <t>2,4*3    * 0,165</t>
  </si>
  <si>
    <t>1,2*2   *0,165</t>
  </si>
  <si>
    <t>-1227616186</t>
  </si>
  <si>
    <t>0,6*2</t>
  </si>
  <si>
    <t>0,9*3</t>
  </si>
  <si>
    <t>1,2*3</t>
  </si>
  <si>
    <t>1,5* 26</t>
  </si>
  <si>
    <t>62999100</t>
  </si>
  <si>
    <t>Zakrytí podlahových ploch - tělocvična</t>
  </si>
  <si>
    <t>-229372345</t>
  </si>
  <si>
    <t>1682294680</t>
  </si>
  <si>
    <t>566,132 +1098</t>
  </si>
  <si>
    <t>965378456</t>
  </si>
  <si>
    <t>37,8+34,56+1,44</t>
  </si>
  <si>
    <t>0,9*1,7</t>
  </si>
  <si>
    <t>2,4*2,4</t>
  </si>
  <si>
    <t>1675479999</t>
  </si>
  <si>
    <t>631341132</t>
  </si>
  <si>
    <t>Mazanina tl do 240 mm z betonu lehkého konstrukčního liaporového LC 12/13</t>
  </si>
  <si>
    <t>CS ÚRS 2017 01</t>
  </si>
  <si>
    <t>488175198</t>
  </si>
  <si>
    <t>spádový beton prům. 14 cm</t>
  </si>
  <si>
    <t>25,156*12,073*0,14</t>
  </si>
  <si>
    <t>632451432</t>
  </si>
  <si>
    <t>Potěr pískocementový tl do 30 mm tř. C 10 běžný</t>
  </si>
  <si>
    <t>1872514628</t>
  </si>
  <si>
    <t>vyrovnání podkladu</t>
  </si>
  <si>
    <t>25,156*12,073</t>
  </si>
  <si>
    <t>1655973811</t>
  </si>
  <si>
    <t>632451445</t>
  </si>
  <si>
    <t>Potěr pískocementový tl do 40 mm tř. C 20 běžný</t>
  </si>
  <si>
    <t>-512259330</t>
  </si>
  <si>
    <t>1468080799</t>
  </si>
  <si>
    <t>výměra  dle rozebrání dlažby</t>
  </si>
  <si>
    <t>8,96</t>
  </si>
  <si>
    <t>771591111</t>
  </si>
  <si>
    <t xml:space="preserve">Podlahy penetrace podkladu </t>
  </si>
  <si>
    <t>-951741620</t>
  </si>
  <si>
    <t>-1498853767</t>
  </si>
  <si>
    <t>10,4+12,16  +(12,16-2,5)</t>
  </si>
  <si>
    <t>1858852795</t>
  </si>
  <si>
    <t>531664806</t>
  </si>
  <si>
    <t>13,8*11</t>
  </si>
  <si>
    <t>27,2 *11</t>
  </si>
  <si>
    <t>941111132</t>
  </si>
  <si>
    <t>Montáž lešení řadového trubkového lehkého s podlahami zatížení do 200 kg/m2 š do 1,5 m v do 25 m  - HALA</t>
  </si>
  <si>
    <t>185670556</t>
  </si>
  <si>
    <t>-906315654</t>
  </si>
  <si>
    <t>566,132  *60</t>
  </si>
  <si>
    <t>941111231</t>
  </si>
  <si>
    <t>Příplatek k lešení řadovému trubkovému lehkému s podlahami š 1,5 m v 10 m za první a ZKD den použití - HALA</t>
  </si>
  <si>
    <t>1779385428</t>
  </si>
  <si>
    <t>1000,93*30</t>
  </si>
  <si>
    <t>-207250687</t>
  </si>
  <si>
    <t>941111832</t>
  </si>
  <si>
    <t>Demontáž lešení řadového trubkového lehkého s podlahami zatížení do 200 kg/m2 š do 1,5 m v do 25 m - HALA</t>
  </si>
  <si>
    <t>-1657000491</t>
  </si>
  <si>
    <t>943111211</t>
  </si>
  <si>
    <t>Příplatek k lešení prostorovému trubkovému lehkému bez podlah v do 10 m za první a ZKD den použití</t>
  </si>
  <si>
    <t>-697196172</t>
  </si>
  <si>
    <t>1440 *10</t>
  </si>
  <si>
    <t>943211111</t>
  </si>
  <si>
    <t>Montáž lešení prostorového rámového lehkého s podlahami zatížení do 200 kg/m2 v do 10 m - HALA</t>
  </si>
  <si>
    <t>341211255</t>
  </si>
  <si>
    <t>4*4  *9*10</t>
  </si>
  <si>
    <t>943211211</t>
  </si>
  <si>
    <t>Příplatek k lešení prostorovému rámovému lehkému s podlahami v do 10 m za první a ZKD den použití - HALA</t>
  </si>
  <si>
    <t>130997353</t>
  </si>
  <si>
    <t>1440*10</t>
  </si>
  <si>
    <t>943211811</t>
  </si>
  <si>
    <t>Demontáž lešení prostorového rámového lehkého s podlahami zatížení do 200 kg/m2 v do 10 m - HALA</t>
  </si>
  <si>
    <t>769444706</t>
  </si>
  <si>
    <t>Demontáže  a zpětná montáž  výrobků a zařízení na fasádě  na fasádě,anténa, info tabulky el.skříńky</t>
  </si>
  <si>
    <t>-1114672732</t>
  </si>
  <si>
    <t>-797502024</t>
  </si>
  <si>
    <t xml:space="preserve">11*23,8  *3 </t>
  </si>
  <si>
    <t>-30</t>
  </si>
  <si>
    <t>952901114</t>
  </si>
  <si>
    <t>Vyčištění budov bytové a občanské výstavby při výšce podlaží přes 4 m</t>
  </si>
  <si>
    <t>-261229386</t>
  </si>
  <si>
    <t>-685930697</t>
  </si>
  <si>
    <t>-227738347</t>
  </si>
  <si>
    <t>-22910715</t>
  </si>
  <si>
    <t>8*4</t>
  </si>
  <si>
    <t>-514204237</t>
  </si>
  <si>
    <t>965041441</t>
  </si>
  <si>
    <t>Bourání podkladů pod dlažby nebo mazanin škvárobetonových tl přes 100 mm pl přes 4 m2</t>
  </si>
  <si>
    <t>-292688480</t>
  </si>
  <si>
    <t>spádový beton prům.12 cm</t>
  </si>
  <si>
    <t>25,156*12,073 *0,12</t>
  </si>
  <si>
    <t>-1220263875</t>
  </si>
  <si>
    <t>"OK 13"  0,6*1,2  *2</t>
  </si>
  <si>
    <t>2033968479</t>
  </si>
  <si>
    <t>"OK 5"   1,2*1,2*3</t>
  </si>
  <si>
    <t>"OK 15"    0,9*1,2  *3</t>
  </si>
  <si>
    <t>-1939289025</t>
  </si>
  <si>
    <t>"OK 10"  1,5*1,5    *2</t>
  </si>
  <si>
    <t xml:space="preserve">"OK 11"   1,5*1,8  *4 </t>
  </si>
  <si>
    <t>"OK 10"   1,5*1,5*3</t>
  </si>
  <si>
    <t>"OK 11"   1,5*1,8   *7</t>
  </si>
  <si>
    <t>"OK 10 b"   1,5*1,5*7</t>
  </si>
  <si>
    <t>"OK 11"      1,5*1,8   *3</t>
  </si>
  <si>
    <t>968072455</t>
  </si>
  <si>
    <t>Vybourání kovových dveřních zárubní pl do 2 m2</t>
  </si>
  <si>
    <t>201147520</t>
  </si>
  <si>
    <t>1*2</t>
  </si>
  <si>
    <t>474734869</t>
  </si>
  <si>
    <t>-942357611</t>
  </si>
  <si>
    <t>152,1*0,4</t>
  </si>
  <si>
    <t>371387686</t>
  </si>
  <si>
    <t>978059541</t>
  </si>
  <si>
    <t>Odsekání a odebrání obkladů stěn z vnitřních obkládaček plochy přes 1 m2</t>
  </si>
  <si>
    <t>1173421338</t>
  </si>
  <si>
    <t>umyvárna D</t>
  </si>
  <si>
    <t>6,7</t>
  </si>
  <si>
    <t>-1908305562</t>
  </si>
  <si>
    <t>1692088992</t>
  </si>
  <si>
    <t>997013501</t>
  </si>
  <si>
    <t>Odvoz suti a vybouraných hmot na skládku nebo meziskládku do 1 km se složením</t>
  </si>
  <si>
    <t>1614515576</t>
  </si>
  <si>
    <t>1291091858</t>
  </si>
  <si>
    <t>99701350</t>
  </si>
  <si>
    <t>Příplatek k odvozu suti a vybouraných hmot na skládku ZKD 1 km přes 1 km - odvoz izolačních pásů</t>
  </si>
  <si>
    <t>933617872</t>
  </si>
  <si>
    <t>odvoz izol pásů  na skládku</t>
  </si>
  <si>
    <t xml:space="preserve">(3,89+1,61) *20 </t>
  </si>
  <si>
    <t>997013814</t>
  </si>
  <si>
    <t>Poplatek za uložení stavebního odpadu z izolačních hmot na skládce (skládkovné)</t>
  </si>
  <si>
    <t>866916202</t>
  </si>
  <si>
    <t>3,89+1,61</t>
  </si>
  <si>
    <t>-155342270</t>
  </si>
  <si>
    <t>105,055-5,5</t>
  </si>
  <si>
    <t>1056172366</t>
  </si>
  <si>
    <t>712300833</t>
  </si>
  <si>
    <t>Odstranění povlakové krytiny střech do 10° třívrstvé</t>
  </si>
  <si>
    <t>123419931</t>
  </si>
  <si>
    <t>24,59*11,3</t>
  </si>
  <si>
    <t>712311101</t>
  </si>
  <si>
    <t>Provedení povlakové krytiny střech do 10° za studena lakem penetračním nebo asfaltovým</t>
  </si>
  <si>
    <t>1353207407</t>
  </si>
  <si>
    <t>303,708</t>
  </si>
  <si>
    <t>zvýšení sv.</t>
  </si>
  <si>
    <t>(25,176+12,07)*2*0,15</t>
  </si>
  <si>
    <t>111631500</t>
  </si>
  <si>
    <t>lak asfaltový ALP/9 (MJ t) bal 9 kg</t>
  </si>
  <si>
    <t>618247039</t>
  </si>
  <si>
    <t>314,882 *0,0002</t>
  </si>
  <si>
    <t>-395184835</t>
  </si>
  <si>
    <t>25,67*11,86</t>
  </si>
  <si>
    <t>311,532*2</t>
  </si>
  <si>
    <t>1709420782</t>
  </si>
  <si>
    <t>311,532 *1,15</t>
  </si>
  <si>
    <t>-1024792050</t>
  </si>
  <si>
    <t>-740505689</t>
  </si>
  <si>
    <t>628522640</t>
  </si>
  <si>
    <t>pás s modifikovaným asfaltem  mineral</t>
  </si>
  <si>
    <t>-498209445</t>
  </si>
  <si>
    <t>314,882*1,15 'Přepočtené koeficientem množství</t>
  </si>
  <si>
    <t>-1958615119</t>
  </si>
  <si>
    <t>713113111</t>
  </si>
  <si>
    <t>Tepelná izolace stropů lehkou stříkanou PUR pěnou</t>
  </si>
  <si>
    <t>-8768531</t>
  </si>
  <si>
    <t>1000,94    *0,18</t>
  </si>
  <si>
    <t>713121211</t>
  </si>
  <si>
    <t>Montáž izolace tepelné podlah volně kladenými okrajovými pásky</t>
  </si>
  <si>
    <t>314279682</t>
  </si>
  <si>
    <t>(25,156+12,073)*2</t>
  </si>
  <si>
    <t>631402740</t>
  </si>
  <si>
    <t>pásek okrajový š 120 mm tl.12 mm</t>
  </si>
  <si>
    <t>580984326</t>
  </si>
  <si>
    <t>713133111</t>
  </si>
  <si>
    <t>Tepelná izolace stěn lehkou stříkanou PUR pěnou</t>
  </si>
  <si>
    <t>-1140579024</t>
  </si>
  <si>
    <t>štít</t>
  </si>
  <si>
    <t>24,45* 2,8/2  * 0,08</t>
  </si>
  <si>
    <t>713140863</t>
  </si>
  <si>
    <t>Odstranění tepelné izolace střech nadstřešní lepené z polystyrenu tl přes 100 mm</t>
  </si>
  <si>
    <t>780676087</t>
  </si>
  <si>
    <t>154526672</t>
  </si>
  <si>
    <t>objekt C - střecha</t>
  </si>
  <si>
    <t>25,67*11,86 *2</t>
  </si>
  <si>
    <t>1249756975</t>
  </si>
  <si>
    <t>304.446</t>
  </si>
  <si>
    <t>1859926464</t>
  </si>
  <si>
    <t>304,446</t>
  </si>
  <si>
    <t>71314113</t>
  </si>
  <si>
    <t>Montáž izolace tepelné střech plochých lepené za studena 1 vrstva  desek - balkon</t>
  </si>
  <si>
    <t>1409000764</t>
  </si>
  <si>
    <t>balkon</t>
  </si>
  <si>
    <t>283723030</t>
  </si>
  <si>
    <t>deska z pěnového polystyrenu EPS 100 S 1000 x 500 x 40 mm</t>
  </si>
  <si>
    <t>-718014704</t>
  </si>
  <si>
    <t>-65047039</t>
  </si>
  <si>
    <t>vrch nadezdívky</t>
  </si>
  <si>
    <t>(25,456+12,37+12,37) *0,8</t>
  </si>
  <si>
    <t>283763810</t>
  </si>
  <si>
    <t>deska z extrudovaného polystyrénu  -  80 mm</t>
  </si>
  <si>
    <t>-633720715</t>
  </si>
  <si>
    <t>40,157*1,02 'Přepočtené koeficientem množství</t>
  </si>
  <si>
    <t>-1787982672</t>
  </si>
  <si>
    <t>-488737051</t>
  </si>
  <si>
    <t>(23,9+11,1)  *2</t>
  </si>
  <si>
    <t>(1,5+0,9)*2</t>
  </si>
  <si>
    <t>klín atikový přechodný  AK tl.50 x 50 mm</t>
  </si>
  <si>
    <t>586802480</t>
  </si>
  <si>
    <t>713153111</t>
  </si>
  <si>
    <t>Tepelná izolace šikmých střech lehkou stříkanou PUR pěnou</t>
  </si>
  <si>
    <t>285614273</t>
  </si>
  <si>
    <t>12,5 * 42,3  *2    *0,08</t>
  </si>
  <si>
    <t>713291132</t>
  </si>
  <si>
    <t>Montáž izolace tepelné parotěsné zábrany stropů vrchem fólií</t>
  </si>
  <si>
    <t>45362832</t>
  </si>
  <si>
    <t>283292330</t>
  </si>
  <si>
    <t>fólie parotěsná</t>
  </si>
  <si>
    <t>-344060993</t>
  </si>
  <si>
    <t>304,5*1,1 'Přepočtené koeficientem množství</t>
  </si>
  <si>
    <t>106262222</t>
  </si>
  <si>
    <t>992265516</t>
  </si>
  <si>
    <t>Střešní vtok polypropylen PP pro pochůzné střechy svislý odtok DN 110  - nastavení</t>
  </si>
  <si>
    <t>-549773238</t>
  </si>
  <si>
    <t>Nastavení ventilačních hlavic na střešeP DN 110</t>
  </si>
  <si>
    <t>589699272</t>
  </si>
  <si>
    <t>-1846119222</t>
  </si>
  <si>
    <t>-790704639</t>
  </si>
  <si>
    <t>295624683</t>
  </si>
  <si>
    <t>365312525</t>
  </si>
  <si>
    <t>Montáž rekuperační jednotky</t>
  </si>
  <si>
    <t>1978744939</t>
  </si>
  <si>
    <t>99901</t>
  </si>
  <si>
    <t>Dodávka rekuperační jednotky</t>
  </si>
  <si>
    <t>1452432126</t>
  </si>
  <si>
    <t>-315705132</t>
  </si>
  <si>
    <t>764002801</t>
  </si>
  <si>
    <t>Demontáž závětrné lišty do suti</t>
  </si>
  <si>
    <t>-78750079</t>
  </si>
  <si>
    <t>764002823</t>
  </si>
  <si>
    <t>Demontáž střešního výlezu k dalšímu použití</t>
  </si>
  <si>
    <t>944703690</t>
  </si>
  <si>
    <t>-904137941</t>
  </si>
  <si>
    <t>25,34+11,62+11,62</t>
  </si>
  <si>
    <t>-123865623</t>
  </si>
  <si>
    <t>764004801</t>
  </si>
  <si>
    <t>Demontáž podokapního žlabu do suti</t>
  </si>
  <si>
    <t>-1131211677</t>
  </si>
  <si>
    <t>764004861</t>
  </si>
  <si>
    <t>Demontáž svodu do suti</t>
  </si>
  <si>
    <t>2016310344</t>
  </si>
  <si>
    <t>764213456</t>
  </si>
  <si>
    <t>Sněhový zachytávač krytiny z Pz plechu průběžný dvoutrubkový</t>
  </si>
  <si>
    <t>593155266</t>
  </si>
  <si>
    <t>42*2</t>
  </si>
  <si>
    <t>764214603</t>
  </si>
  <si>
    <t>Oplechování horních ploch a atik bez rohů z Pz s povrch úpravou mechanicky kotvené rš 250 mm</t>
  </si>
  <si>
    <t>624281178</t>
  </si>
  <si>
    <t>vrch zateplení</t>
  </si>
  <si>
    <t>42,5+42,5+24,65-4</t>
  </si>
  <si>
    <t>-781795428</t>
  </si>
  <si>
    <t>12,373+  (25,756-1,28)  +12,373</t>
  </si>
  <si>
    <t>1068643063</t>
  </si>
  <si>
    <t>-251737327</t>
  </si>
  <si>
    <t>1,5*12</t>
  </si>
  <si>
    <t>1,5*14</t>
  </si>
  <si>
    <t>76431161-01</t>
  </si>
  <si>
    <t>Lemování rovných zdí střech z Pz s povrchovou úpravou rš 330 mm</t>
  </si>
  <si>
    <t>694424870</t>
  </si>
  <si>
    <t>obj C</t>
  </si>
  <si>
    <t>25,765-1,4</t>
  </si>
  <si>
    <t>šachty</t>
  </si>
  <si>
    <t>(1,4+0,5)*2</t>
  </si>
  <si>
    <t>(0,6+0,4)*2</t>
  </si>
  <si>
    <t>(1,4+0,7)*2</t>
  </si>
  <si>
    <t>Lemování trub, konzol,držáků z Pz s povrch úpravou střech s krytinou skládanou D do 200 mm</t>
  </si>
  <si>
    <t>1066786064</t>
  </si>
  <si>
    <t>Lemování trub prostupovou manžetou z Pz s povrch úpravou střech s krytinou skládanou D do 75 mm</t>
  </si>
  <si>
    <t>1820557625</t>
  </si>
  <si>
    <t>76450813</t>
  </si>
  <si>
    <t>Montáž kruhového svodu vč.objímek a kotev</t>
  </si>
  <si>
    <t>1789271653</t>
  </si>
  <si>
    <t>39,4</t>
  </si>
  <si>
    <t>1832655726</t>
  </si>
  <si>
    <t>-1614573261</t>
  </si>
  <si>
    <t>-717762205</t>
  </si>
  <si>
    <t>Montáž žaluzii hlinikových interiérových</t>
  </si>
  <si>
    <t>-237210968</t>
  </si>
  <si>
    <t>"OK 11 "    1,5*1,8*13</t>
  </si>
  <si>
    <t>-716301874</t>
  </si>
  <si>
    <t>136156030</t>
  </si>
  <si>
    <t>-1659308358</t>
  </si>
  <si>
    <t>1822901194</t>
  </si>
  <si>
    <t>" OK 11    150x180"   1,5*1,8  *13</t>
  </si>
  <si>
    <t>61140019</t>
  </si>
  <si>
    <t xml:space="preserve">okno plastové jednokřídlé otvíravé a vykl. 150 x 180 cm- ozn.OK 11 </t>
  </si>
  <si>
    <t>178484163</t>
  </si>
  <si>
    <t>"OK 11   150x180"      13</t>
  </si>
  <si>
    <t>-1648595770</t>
  </si>
  <si>
    <t>"OK 10"  1,5*1,5    * 5</t>
  </si>
  <si>
    <t>"OK 15"    0,9*1,2  *(2+1)</t>
  </si>
  <si>
    <t>okno plastové jednokřídlé otvíravé a vykl.  120 x 120 cm- ozn.OK 5</t>
  </si>
  <si>
    <t>-1291670218</t>
  </si>
  <si>
    <t>"OK 5  1,2x1,2"        3</t>
  </si>
  <si>
    <t>okno plastové jednokřídlé vyklápěcí 90 x 120 cm - ozn.OK 15</t>
  </si>
  <si>
    <t>932121290</t>
  </si>
  <si>
    <t>"OK 15   90 x120"     3</t>
  </si>
  <si>
    <t>611400190</t>
  </si>
  <si>
    <t>okno plastové jednokřídlé otv.a vykl. 150 x 150 cm-ozn.OK 10+10b</t>
  </si>
  <si>
    <t>-791581031</t>
  </si>
  <si>
    <t>"OK 10   150x150"     5</t>
  </si>
  <si>
    <t>"OK  10 b  150x150"     7</t>
  </si>
  <si>
    <t>472430050</t>
  </si>
  <si>
    <t>OK 13</t>
  </si>
  <si>
    <t>61140026</t>
  </si>
  <si>
    <t>okno plastové jednokřídlé vyklápěcí 60x120 cm - ozn. OK 13</t>
  </si>
  <si>
    <t>2102121368</t>
  </si>
  <si>
    <t>197870374</t>
  </si>
  <si>
    <t>"OK 10"  1,5* 4     *5</t>
  </si>
  <si>
    <t>"OK 5"   1,2*4      *3</t>
  </si>
  <si>
    <t>"OK 15"    (0,9*1,2) *2  *3</t>
  </si>
  <si>
    <t>"OK 10 b"   1,5*4*7</t>
  </si>
  <si>
    <t>"OK 11"   (1,5+1,8)*2  *13</t>
  </si>
  <si>
    <t>"OK 13"   (0,6+1,2) *2  *2</t>
  </si>
  <si>
    <t>76664114</t>
  </si>
  <si>
    <t>Montáž sestavy balkónových dveří  rámu do zdiva  - ozn. OK 16</t>
  </si>
  <si>
    <t>-902419416</t>
  </si>
  <si>
    <t>OK 16</t>
  </si>
  <si>
    <t>0,9*2,2</t>
  </si>
  <si>
    <t>0,6*1,8</t>
  </si>
  <si>
    <t>61143252</t>
  </si>
  <si>
    <t>sestava dveře plastové balkonové jednodílné OS 90x220 + okno  ozn.OK 16</t>
  </si>
  <si>
    <t>-717570857</t>
  </si>
  <si>
    <t>766660411</t>
  </si>
  <si>
    <t>Montáž vchodových dveří 1křídlových bez nadsvětlíku do zdiva</t>
  </si>
  <si>
    <t>-166256806</t>
  </si>
  <si>
    <t>611441630</t>
  </si>
  <si>
    <t xml:space="preserve">dveře plastové vchod, 1křídlové otevíravé 90x197 cm -ozn. DV 4 </t>
  </si>
  <si>
    <t>-109179792</t>
  </si>
  <si>
    <t>DV 4</t>
  </si>
  <si>
    <t>-891320176</t>
  </si>
  <si>
    <t>OK 13+ OK 15</t>
  </si>
  <si>
    <t>2+3</t>
  </si>
  <si>
    <t>1468333482</t>
  </si>
  <si>
    <t>-1046209853</t>
  </si>
  <si>
    <t>1248967179</t>
  </si>
  <si>
    <t>OK 10 +OK 11</t>
  </si>
  <si>
    <t>1,5*26</t>
  </si>
  <si>
    <t>OK 5</t>
  </si>
  <si>
    <t>koncovka PVC k parapetním deskám 600 mm</t>
  </si>
  <si>
    <t>-1948227392</t>
  </si>
  <si>
    <t>1441882577</t>
  </si>
  <si>
    <t>767001</t>
  </si>
  <si>
    <t>Uprava prostupů  nosné konstrukce rekuper jednotky  střešní krytinou</t>
  </si>
  <si>
    <t>-1789311585</t>
  </si>
  <si>
    <t>76701</t>
  </si>
  <si>
    <t>Odstranění stříšky nad vstupem</t>
  </si>
  <si>
    <t>1259435072</t>
  </si>
  <si>
    <t>767134802</t>
  </si>
  <si>
    <t>Demontáž oplechování stěn šroubovaných vč oken a lištování</t>
  </si>
  <si>
    <t>-251432329</t>
  </si>
  <si>
    <t>42,4  *9,85   *2</t>
  </si>
  <si>
    <t>24,8 *9,85</t>
  </si>
  <si>
    <t>24,8*2,25/2</t>
  </si>
  <si>
    <t>-3,9*2,8</t>
  </si>
  <si>
    <t>767135221</t>
  </si>
  <si>
    <t xml:space="preserve">Montáž  stěnových panelů sendvičových </t>
  </si>
  <si>
    <t>-1881201277</t>
  </si>
  <si>
    <t>553910570</t>
  </si>
  <si>
    <t>panel sendvičový stěnový   600 *100 cm, tl 120 mm ,   U= 0,187 Wm2K</t>
  </si>
  <si>
    <t>100100495</t>
  </si>
  <si>
    <t>55391057</t>
  </si>
  <si>
    <t>panel prosvětlovací  -  600*100 cm     U = 1,2   W/m2K  - ozn.OK 17</t>
  </si>
  <si>
    <t>377475610</t>
  </si>
  <si>
    <t>10 *6</t>
  </si>
  <si>
    <t>767136151</t>
  </si>
  <si>
    <t>Montáž  lišt horní ch lemovacích -  obvod</t>
  </si>
  <si>
    <t>1623104762</t>
  </si>
  <si>
    <t>42,4*2</t>
  </si>
  <si>
    <t>12,6*2*2</t>
  </si>
  <si>
    <t>767136153</t>
  </si>
  <si>
    <t>Montáž  lišt rohových</t>
  </si>
  <si>
    <t>320665094</t>
  </si>
  <si>
    <t>rohy haly</t>
  </si>
  <si>
    <t>9,85*4</t>
  </si>
  <si>
    <t>rohy ostění</t>
  </si>
  <si>
    <t>(6*1)*2 *10</t>
  </si>
  <si>
    <t>3,9*3</t>
  </si>
  <si>
    <t>5534304-01</t>
  </si>
  <si>
    <t>lišta ochranná rohová  a obvodová 120 mm</t>
  </si>
  <si>
    <t>-367205370</t>
  </si>
  <si>
    <t>767161214</t>
  </si>
  <si>
    <t xml:space="preserve"> Úprava a montáž zábradlí rovného hmotnosti  1 m 30 kg</t>
  </si>
  <si>
    <t>-1011894678</t>
  </si>
  <si>
    <t>767161814</t>
  </si>
  <si>
    <t>Demontáž zábradlí rovného nerozebíratelného hmotnosti 1m zábradlí přes 20 kg</t>
  </si>
  <si>
    <t>1866931057</t>
  </si>
  <si>
    <t>0,9+3,9+5+0,9</t>
  </si>
  <si>
    <t>76731121-01</t>
  </si>
  <si>
    <t>-840636583</t>
  </si>
  <si>
    <t>-55291970</t>
  </si>
  <si>
    <t>767391112</t>
  </si>
  <si>
    <t>Montáž krytin střech plechových tvarovaných šroubováním</t>
  </si>
  <si>
    <t>1333627081</t>
  </si>
  <si>
    <t>7*2 *2    *2</t>
  </si>
  <si>
    <t>767392802</t>
  </si>
  <si>
    <t>Demontáž krytin střech z plechů šroubovaných - mont.otvory</t>
  </si>
  <si>
    <t>-1442504168</t>
  </si>
  <si>
    <t>7*2*2*2</t>
  </si>
  <si>
    <t>767581802</t>
  </si>
  <si>
    <t>Demontáž podhledu lamel  - montážní otvory</t>
  </si>
  <si>
    <t>273409307</t>
  </si>
  <si>
    <t>montážní otvory</t>
  </si>
  <si>
    <t>2*2  *10</t>
  </si>
  <si>
    <t>76758371</t>
  </si>
  <si>
    <t>Zpětná montáž  podhledu</t>
  </si>
  <si>
    <t>-904847387</t>
  </si>
  <si>
    <t>767651220</t>
  </si>
  <si>
    <t>Montáž vrat garážových otočných do ocelové zárubně plochy do 9 m2</t>
  </si>
  <si>
    <t>1586069835</t>
  </si>
  <si>
    <t>DV 3 240/240 -vrata do skladu</t>
  </si>
  <si>
    <t>55344710</t>
  </si>
  <si>
    <t>vrata ocelová otočná s rámem  240 x 240cm- s tepelnou izolací ozn. DV 3</t>
  </si>
  <si>
    <t>1449832162</t>
  </si>
  <si>
    <t>OK 3 - vrata do skladu</t>
  </si>
  <si>
    <t>767651230</t>
  </si>
  <si>
    <t>Montáž vrat garážových otočných do ocelové zárubně plochy do 13 m2</t>
  </si>
  <si>
    <t>-2139210893</t>
  </si>
  <si>
    <t>DV 9</t>
  </si>
  <si>
    <t>55344713</t>
  </si>
  <si>
    <t>vrata ocelová otočná s rámem  390 x 390 cm-    s tepelnou izolací  ozn. DV 9</t>
  </si>
  <si>
    <t>-2106353389</t>
  </si>
  <si>
    <t>76788112-01</t>
  </si>
  <si>
    <t xml:space="preserve">Montáž sloupků záchytného systému </t>
  </si>
  <si>
    <t>1041904447</t>
  </si>
  <si>
    <t>312532170</t>
  </si>
  <si>
    <t>2114351232</t>
  </si>
  <si>
    <t>-1478730012</t>
  </si>
  <si>
    <t>41,2</t>
  </si>
  <si>
    <t>-673296512</t>
  </si>
  <si>
    <t>-805397878</t>
  </si>
  <si>
    <t>767995114</t>
  </si>
  <si>
    <t>Montáž atypických zámečnických konstr.  hmot.i do 50 kg-pro rekuper.jednotky</t>
  </si>
  <si>
    <t>kg</t>
  </si>
  <si>
    <t>-274813252</t>
  </si>
  <si>
    <t>99902</t>
  </si>
  <si>
    <t>Dodávka  ocel konstukce    -  rekuper.jednotky</t>
  </si>
  <si>
    <t>1670248992</t>
  </si>
  <si>
    <t>1809869010</t>
  </si>
  <si>
    <t>771</t>
  </si>
  <si>
    <t>Podlahy z dlaždic</t>
  </si>
  <si>
    <t>771444115</t>
  </si>
  <si>
    <t>Montáž soklíků z obkladaček hutných rovných flexibilní lepidlo v do 200 mm</t>
  </si>
  <si>
    <t>-1779044226</t>
  </si>
  <si>
    <t>771574116</t>
  </si>
  <si>
    <t>Montáž podlah keramických režných hladkých lepených flexibilním lepidlem do 25 ks/m2</t>
  </si>
  <si>
    <t>227124258</t>
  </si>
  <si>
    <t>(3,9+4,1) *0,9</t>
  </si>
  <si>
    <t>189</t>
  </si>
  <si>
    <t>597614060</t>
  </si>
  <si>
    <t>dlaždice keramické slinuté neglazované mrazuvzdorné 19,8 x 19,8 x 0,9 cm</t>
  </si>
  <si>
    <t>1218865139</t>
  </si>
  <si>
    <t>7,4*0,2</t>
  </si>
  <si>
    <t>8,68*1,1 'Přepočtené koeficientem množství</t>
  </si>
  <si>
    <t>190</t>
  </si>
  <si>
    <t>771591175</t>
  </si>
  <si>
    <t>Montáž profilu ukončujícího pro balkony a terasy</t>
  </si>
  <si>
    <t>-859327157</t>
  </si>
  <si>
    <t>191</t>
  </si>
  <si>
    <t>771591212</t>
  </si>
  <si>
    <t>Rohož lepená roznášecí, separační s pasivní kontaktní drenáží do podlah ve spojení s dlažbou - balkon</t>
  </si>
  <si>
    <t>-1225171840</t>
  </si>
  <si>
    <t>192</t>
  </si>
  <si>
    <t>77159132</t>
  </si>
  <si>
    <t>Montáž balkonového profilu pro odvodněn</t>
  </si>
  <si>
    <t>1789210172</t>
  </si>
  <si>
    <t>193</t>
  </si>
  <si>
    <t>59054342</t>
  </si>
  <si>
    <t xml:space="preserve">profil  ukončovací s okapničkou 6 …, barevně lakovaný Al, výška 4 mm, </t>
  </si>
  <si>
    <t>1188940902</t>
  </si>
  <si>
    <t>194</t>
  </si>
  <si>
    <t>998771103</t>
  </si>
  <si>
    <t>Přesun hmot tonážní pro podlahy z dlaždic v objektech v do 24 m</t>
  </si>
  <si>
    <t>577136377</t>
  </si>
  <si>
    <t>781</t>
  </si>
  <si>
    <t>Dokončovací práce - obklady</t>
  </si>
  <si>
    <t>195</t>
  </si>
  <si>
    <t>781474117</t>
  </si>
  <si>
    <t>Montáž obkladů vnitřních keramických hladkých do 45 ks/m2 lepených flexibilním lepidlem</t>
  </si>
  <si>
    <t>-1506516126</t>
  </si>
  <si>
    <t xml:space="preserve">doplnění obkladu  </t>
  </si>
  <si>
    <t>196</t>
  </si>
  <si>
    <t>597612550</t>
  </si>
  <si>
    <t xml:space="preserve">obkladačky keramické </t>
  </si>
  <si>
    <t>-1321699606</t>
  </si>
  <si>
    <t>6,7*1,1 'Přepočtené koeficientem množství</t>
  </si>
  <si>
    <t>197</t>
  </si>
  <si>
    <t>781494511</t>
  </si>
  <si>
    <t>Plastové profily ukončovací lepené flexibilním lepidlem - balkon</t>
  </si>
  <si>
    <t>443278467</t>
  </si>
  <si>
    <t>198</t>
  </si>
  <si>
    <t>998781102</t>
  </si>
  <si>
    <t>Přesun hmot tonážní pro obklady keramické v objektech v do 12 m</t>
  </si>
  <si>
    <t>1612714510</t>
  </si>
  <si>
    <t>783</t>
  </si>
  <si>
    <t>Dokončovací práce - nátěry</t>
  </si>
  <si>
    <t>199</t>
  </si>
  <si>
    <t>78301</t>
  </si>
  <si>
    <t>Pozinkování nosné  ocel kostrukce rekuper.jednotek</t>
  </si>
  <si>
    <t>369319355</t>
  </si>
  <si>
    <t>200</t>
  </si>
  <si>
    <t>783301303</t>
  </si>
  <si>
    <t>Bezoplachové odrezivění zámečnických konstrukcí - oprava nátěrů</t>
  </si>
  <si>
    <t>-681901274</t>
  </si>
  <si>
    <t>201</t>
  </si>
  <si>
    <t>783314201</t>
  </si>
  <si>
    <t>Základní antikorozní jednonásobný syntetický standardní nátěr zámečnických konstrukcí - oprava nátěrů ocel.konstr.haly</t>
  </si>
  <si>
    <t>1489235540</t>
  </si>
  <si>
    <t>202</t>
  </si>
  <si>
    <t>783317101</t>
  </si>
  <si>
    <t>Krycí jednonásobný syntetický standardní nátěr zámečnických konstrukcí</t>
  </si>
  <si>
    <t>259019748</t>
  </si>
  <si>
    <t xml:space="preserve">zábradlí  </t>
  </si>
  <si>
    <t xml:space="preserve">  10,7* 1,1</t>
  </si>
  <si>
    <t>203</t>
  </si>
  <si>
    <t>-1127990858</t>
  </si>
  <si>
    <t>1.NP</t>
  </si>
  <si>
    <t>11,3*3 *2</t>
  </si>
  <si>
    <t>-(0,15+0,15+0,15)*3</t>
  </si>
  <si>
    <t>-0,15*3</t>
  </si>
  <si>
    <t>24,59*3</t>
  </si>
  <si>
    <t>-(0,3+0,3+0,15+0,3+0,3+0,1+0,3)*3</t>
  </si>
  <si>
    <t>2.NP</t>
  </si>
  <si>
    <t>7*3,2*1</t>
  </si>
  <si>
    <t>8,2*3,2</t>
  </si>
  <si>
    <t xml:space="preserve">- 0,15*3,2  </t>
  </si>
  <si>
    <t>24,59*3,2</t>
  </si>
  <si>
    <t>-(0,4+0,15+0,15+0,15+0,3+0,3)  *3,2</t>
  </si>
  <si>
    <t>3.NP</t>
  </si>
  <si>
    <t>11,3*3,6 *1</t>
  </si>
  <si>
    <t>8,2*3,6</t>
  </si>
  <si>
    <t>18*3,6</t>
  </si>
  <si>
    <t>-(0,15+0,15+0,4)*3,6</t>
  </si>
  <si>
    <t>204</t>
  </si>
  <si>
    <t>784211003</t>
  </si>
  <si>
    <t>Jednonásobné bílé malby ze směsí za mokra výborně otěruvzdorných v místnostech výšky do 5,00 m</t>
  </si>
  <si>
    <t>1532288104</t>
  </si>
  <si>
    <t>205</t>
  </si>
  <si>
    <t>244018064</t>
  </si>
  <si>
    <t>206</t>
  </si>
  <si>
    <t>1575427189</t>
  </si>
  <si>
    <t>207</t>
  </si>
  <si>
    <t>Dokumentace skutečného provedení  části stavby- budovy C+D</t>
  </si>
  <si>
    <t>-1192366448</t>
  </si>
  <si>
    <t>208</t>
  </si>
  <si>
    <t>910641482</t>
  </si>
  <si>
    <t>209</t>
  </si>
  <si>
    <t>-1241161173</t>
  </si>
  <si>
    <t>Elektro - Elektroinstalace A,B.C,D</t>
  </si>
  <si>
    <t xml:space="preserve">    741 - Elektroinstalace </t>
  </si>
  <si>
    <t>741</t>
  </si>
  <si>
    <t xml:space="preserve">Elektroinstalace </t>
  </si>
  <si>
    <t>74101</t>
  </si>
  <si>
    <t>Elektroinstalace - dle samostat.rozpočtu</t>
  </si>
  <si>
    <t>-1016334983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</si>
  <si>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</si>
  <si>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</si>
  <si>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</si>
  <si>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</si>
  <si>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</si>
  <si>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</si>
  <si>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</si>
  <si>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</si>
  <si>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</si>
  <si>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</si>
  <si>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</si>
  <si>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</si>
  <si>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</si>
  <si>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</si>
  <si>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</si>
  <si>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</si>
  <si>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</si>
  <si>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</si>
  <si>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</si>
  <si>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</si>
  <si>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</si>
  <si>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</si>
  <si>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</si>
  <si>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</si>
  <si>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</si>
  <si>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</si>
  <si>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</si>
  <si>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</si>
  <si>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</si>
  <si>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</si>
  <si>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</si>
  <si>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</si>
  <si>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</si>
  <si>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</si>
  <si>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</si>
  <si>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</si>
  <si>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</si>
  <si>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</si>
  <si>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</si>
  <si>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</si>
  <si>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</si>
  <si>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</si>
  <si>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</si>
  <si>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</si>
  <si>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</si>
  <si>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</si>
  <si>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</si>
  <si>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</si>
  <si>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</si>
  <si>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</si>
  <si>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</si>
  <si>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</si>
  <si>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</si>
  <si>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</si>
  <si>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</si>
  <si>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</si>
  <si>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</si>
  <si>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</si>
  <si>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</si>
  <si>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</si>
  <si>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</si>
  <si>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</si>
  <si>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</si>
  <si>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</si>
  <si>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</si>
  <si>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</si>
  <si>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</si>
  <si>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</si>
  <si>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</si>
  <si>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</si>
  <si>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</si>
  <si>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</si>
  <si>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</si>
  <si>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</si>
  <si>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</si>
  <si>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</si>
  <si>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</si>
  <si>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</si>
  <si>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</si>
  <si>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</si>
  <si>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</si>
  <si>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</si>
  <si>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</si>
  <si>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</si>
  <si>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</si>
  <si>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</si>
  <si>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</si>
  <si>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</si>
  <si>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</si>
  <si>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</si>
  <si>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</si>
  <si>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</si>
  <si>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</si>
  <si>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</si>
  <si>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</si>
  <si>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</si>
  <si>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</si>
  <si>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</si>
  <si>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</si>
  <si>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</si>
  <si>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</si>
  <si>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</si>
  <si>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</si>
  <si>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</si>
  <si>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</si>
  <si>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</si>
  <si>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</si>
  <si>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</si>
  <si>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</si>
  <si>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</si>
  <si>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</si>
  <si>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</si>
  <si>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</si>
  <si>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</si>
  <si>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</si>
  <si>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</si>
  <si>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</si>
  <si>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</si>
  <si>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</si>
  <si>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</si>
  <si>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</si>
  <si>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</si>
  <si>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</si>
  <si>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</si>
  <si>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</si>
  <si>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</si>
  <si>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</si>
  <si>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</si>
  <si>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</si>
  <si>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</si>
  <si>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</si>
  <si>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</si>
  <si>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</si>
  <si>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</si>
  <si>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</si>
  <si>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</si>
  <si>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</si>
  <si>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</si>
  <si>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</si>
  <si>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</si>
  <si>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</si>
  <si>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</si>
  <si>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</si>
  <si>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</si>
  <si>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</si>
  <si>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</si>
  <si>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</si>
  <si>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</si>
  <si>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</si>
  <si>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</si>
  <si>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</si>
  <si>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</si>
  <si>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</si>
  <si>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</si>
  <si>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</si>
  <si>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</si>
  <si>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</si>
  <si>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</si>
  <si>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</si>
  <si>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</si>
  <si>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</si>
  <si>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</si>
  <si>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</si>
  <si>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</si>
  <si>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</si>
  <si>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</si>
  <si>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</si>
  <si>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</si>
  <si>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</si>
  <si>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</si>
  <si>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</si>
  <si>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</si>
  <si>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</si>
  <si>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</si>
  <si>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</si>
  <si>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</si>
  <si>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</si>
  <si>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</si>
  <si>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</si>
  <si>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</si>
  <si>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</si>
  <si>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</si>
  <si>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</si>
  <si>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SPECIFIKACE MATERIÁLU A PRACÍ VČETNĚ OCENĚNÍ</t>
  </si>
  <si>
    <t>vedení jímací, uzemňovací</t>
  </si>
  <si>
    <t>položka</t>
  </si>
  <si>
    <t>jednotka</t>
  </si>
  <si>
    <t>počet</t>
  </si>
  <si>
    <t>cena/jedn.</t>
  </si>
  <si>
    <t>cena mat.</t>
  </si>
  <si>
    <t>mont./jedn</t>
  </si>
  <si>
    <t>cena mont.</t>
  </si>
  <si>
    <t>uzemňovací pásek FeZn 30x4</t>
  </si>
  <si>
    <t>kulatina FeZn pr. 10 mm - vývody ze zemniče k ochranné svorce</t>
  </si>
  <si>
    <t>provedení spoje v zemi - napojení nových svodů</t>
  </si>
  <si>
    <t>provedení spoje v zemi - napojení stávajících svodů - budova A</t>
  </si>
  <si>
    <t>kulatina FeZn pr. 10 mm - vývody ze zemniče k hlavnímu ochrannému pospojování</t>
  </si>
  <si>
    <t>průchodka obvodovou stěnou dle technické zprávy</t>
  </si>
  <si>
    <t>ochranný úhelník</t>
  </si>
  <si>
    <t>zkušební svorka</t>
  </si>
  <si>
    <t>krabice do zateplovacího systému - zkušební svorka na budově tělocvičny</t>
  </si>
  <si>
    <t>vedení jímací soustava - zkušební svorka (13x10 m), včetně podpěr do zateplovací soustavy (FeZn pr. 8 mm) - budova A</t>
  </si>
  <si>
    <t>vedení jímací soustava - zkušební svorka (3x5 m), včetně podpěr do zateplovací soustavy (FeZn pr. 8 mm) - budova B</t>
  </si>
  <si>
    <t>vedení jímací soustava - zkušební svorka (3x12 m), včetně podpěr do zateplovací soustavy (FeZn pr. 8 mm) - budova C</t>
  </si>
  <si>
    <t>jimací vedení po atice, včetně upevňovacího materiálu, FeZn pr. 8 mm</t>
  </si>
  <si>
    <t>příčné spojky, napojení jímačů, včetně podpěr na plochou střechu</t>
  </si>
  <si>
    <t>jímač +3,0 m, vzorový průměr 16 mm, včetně svorek</t>
  </si>
  <si>
    <t>upevňovací konzola pro montáž jímače na stěnu (boční stěna nástavku)</t>
  </si>
  <si>
    <t>hlavní ochranné pospojování</t>
  </si>
  <si>
    <t>vodič CY25</t>
  </si>
  <si>
    <t>svorka pro hlavní ochranné pospojování</t>
  </si>
  <si>
    <t>napojení věracích jednotek - tělocvična</t>
  </si>
  <si>
    <t>kabel CYKY 5x2,5</t>
  </si>
  <si>
    <t>přepěťová ochrana B+C - přívodní vedení (4x ochrana + instalační krabice)</t>
  </si>
  <si>
    <t>nová venkovní svítidla na fasádě objektu</t>
  </si>
  <si>
    <t>demontáž stávajících svítidel na fasádě objektu (vchody ..) včetně ekologické likvidace</t>
  </si>
  <si>
    <t>prodloužení stávajícího napájecího vedení - spojka + 0,25 m CYKY 3x1,5</t>
  </si>
  <si>
    <t xml:space="preserve">svítidlo ve venkovním provedení, sklo + ochranný koš, 2x 11W, IP 44, včetně zdroje </t>
  </si>
  <si>
    <t>ostatní dle nabízejícího</t>
  </si>
  <si>
    <t>sečteno bez DPH</t>
  </si>
  <si>
    <t>sečteno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</si>
</sst>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u val="single"/>
      <sz val="16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right" indent="1"/>
    </xf>
    <xf numFmtId="0" fontId="44" fillId="0" borderId="36" xfId="0" applyFont="1" applyBorder="1" applyAlignment="1">
      <alignment horizontal="left" wrapText="1"/>
    </xf>
    <xf numFmtId="0" fontId="43" fillId="0" borderId="36" xfId="0" applyFont="1" applyBorder="1" applyAlignment="1">
      <alignment horizontal="center"/>
    </xf>
    <xf numFmtId="4" fontId="43" fillId="0" borderId="36" xfId="0" applyNumberFormat="1" applyFont="1" applyBorder="1" applyAlignment="1">
      <alignment horizontal="center"/>
    </xf>
    <xf numFmtId="4" fontId="43" fillId="0" borderId="36" xfId="0" applyNumberFormat="1" applyFont="1" applyBorder="1" applyAlignment="1">
      <alignment horizontal="right" indent="1"/>
    </xf>
    <xf numFmtId="0" fontId="45" fillId="0" borderId="37" xfId="0" applyFont="1" applyBorder="1" applyAlignment="1">
      <alignment horizontal="left" wrapText="1"/>
    </xf>
    <xf numFmtId="0" fontId="45" fillId="0" borderId="37" xfId="0" applyFont="1" applyBorder="1" applyAlignment="1">
      <alignment horizontal="center"/>
    </xf>
    <xf numFmtId="4" fontId="45" fillId="0" borderId="37" xfId="0" applyNumberFormat="1" applyFont="1" applyBorder="1" applyAlignment="1">
      <alignment horizontal="center"/>
    </xf>
    <xf numFmtId="4" fontId="45" fillId="0" borderId="37" xfId="0" applyNumberFormat="1" applyFont="1" applyBorder="1" applyAlignment="1">
      <alignment horizontal="right" indent="1"/>
    </xf>
    <xf numFmtId="0" fontId="43" fillId="0" borderId="38" xfId="0" applyFont="1" applyBorder="1" applyAlignment="1">
      <alignment horizontal="left" wrapText="1"/>
    </xf>
    <xf numFmtId="0" fontId="43" fillId="0" borderId="38" xfId="0" applyFont="1" applyBorder="1" applyAlignment="1">
      <alignment horizontal="center"/>
    </xf>
    <xf numFmtId="4" fontId="43" fillId="0" borderId="38" xfId="0" applyNumberFormat="1" applyFont="1" applyBorder="1" applyAlignment="1">
      <alignment horizontal="center"/>
    </xf>
    <xf numFmtId="4" fontId="43" fillId="0" borderId="38" xfId="0" applyNumberFormat="1" applyFont="1" applyBorder="1" applyAlignment="1">
      <alignment horizontal="right" indent="1"/>
    </xf>
    <xf numFmtId="0" fontId="43" fillId="0" borderId="36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90" t="s">
        <v>16</v>
      </c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29"/>
      <c r="AQ5" s="31"/>
      <c r="BE5" s="38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92" t="s">
        <v>19</v>
      </c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29"/>
      <c r="AQ6" s="31"/>
      <c r="BE6" s="389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89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89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9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33</v>
      </c>
      <c r="AO10" s="29"/>
      <c r="AP10" s="29"/>
      <c r="AQ10" s="31"/>
      <c r="BE10" s="389"/>
      <c r="BS10" s="24" t="s">
        <v>20</v>
      </c>
    </row>
    <row r="11" spans="2:71" ht="18.4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22</v>
      </c>
      <c r="AO11" s="29"/>
      <c r="AP11" s="29"/>
      <c r="AQ11" s="31"/>
      <c r="BE11" s="38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9"/>
      <c r="BS12" s="24" t="s">
        <v>20</v>
      </c>
    </row>
    <row r="13" spans="2:71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37</v>
      </c>
      <c r="AO13" s="29"/>
      <c r="AP13" s="29"/>
      <c r="AQ13" s="31"/>
      <c r="BE13" s="389"/>
      <c r="BS13" s="24" t="s">
        <v>20</v>
      </c>
    </row>
    <row r="14" spans="2:71" ht="15">
      <c r="B14" s="28"/>
      <c r="C14" s="29"/>
      <c r="D14" s="29"/>
      <c r="E14" s="393" t="s">
        <v>37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7" t="s">
        <v>35</v>
      </c>
      <c r="AL14" s="29"/>
      <c r="AM14" s="29"/>
      <c r="AN14" s="39" t="s">
        <v>37</v>
      </c>
      <c r="AO14" s="29"/>
      <c r="AP14" s="29"/>
      <c r="AQ14" s="31"/>
      <c r="BE14" s="38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9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39</v>
      </c>
      <c r="AO16" s="29"/>
      <c r="AP16" s="29"/>
      <c r="AQ16" s="31"/>
      <c r="BE16" s="389"/>
      <c r="BS16" s="24" t="s">
        <v>6</v>
      </c>
    </row>
    <row r="17" spans="2:71" ht="18.4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41</v>
      </c>
      <c r="AO17" s="29"/>
      <c r="AP17" s="29"/>
      <c r="AQ17" s="31"/>
      <c r="BE17" s="389"/>
      <c r="BS17" s="24" t="s">
        <v>42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9"/>
      <c r="BS18" s="24" t="s">
        <v>8</v>
      </c>
    </row>
    <row r="19" spans="2:71" ht="14.45" customHeight="1">
      <c r="B19" s="28"/>
      <c r="C19" s="29"/>
      <c r="D19" s="37" t="s">
        <v>43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9"/>
      <c r="BS19" s="24" t="s">
        <v>8</v>
      </c>
    </row>
    <row r="20" spans="2:71" ht="22.5" customHeight="1">
      <c r="B20" s="28"/>
      <c r="C20" s="29"/>
      <c r="D20" s="29"/>
      <c r="E20" s="395" t="s">
        <v>22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29"/>
      <c r="AP20" s="29"/>
      <c r="AQ20" s="31"/>
      <c r="BE20" s="389"/>
      <c r="BS20" s="24" t="s">
        <v>42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9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89"/>
    </row>
    <row r="23" spans="2:57" s="1" customFormat="1" ht="25.9" customHeight="1">
      <c r="B23" s="41"/>
      <c r="C23" s="42"/>
      <c r="D23" s="43" t="s">
        <v>44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96">
        <f>ROUND(AG51,2)</f>
        <v>0</v>
      </c>
      <c r="AL23" s="397"/>
      <c r="AM23" s="397"/>
      <c r="AN23" s="397"/>
      <c r="AO23" s="397"/>
      <c r="AP23" s="42"/>
      <c r="AQ23" s="45"/>
      <c r="BE23" s="38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8" t="s">
        <v>45</v>
      </c>
      <c r="M25" s="398"/>
      <c r="N25" s="398"/>
      <c r="O25" s="398"/>
      <c r="P25" s="42"/>
      <c r="Q25" s="42"/>
      <c r="R25" s="42"/>
      <c r="S25" s="42"/>
      <c r="T25" s="42"/>
      <c r="U25" s="42"/>
      <c r="V25" s="42"/>
      <c r="W25" s="398" t="s">
        <v>46</v>
      </c>
      <c r="X25" s="398"/>
      <c r="Y25" s="398"/>
      <c r="Z25" s="398"/>
      <c r="AA25" s="398"/>
      <c r="AB25" s="398"/>
      <c r="AC25" s="398"/>
      <c r="AD25" s="398"/>
      <c r="AE25" s="398"/>
      <c r="AF25" s="42"/>
      <c r="AG25" s="42"/>
      <c r="AH25" s="42"/>
      <c r="AI25" s="42"/>
      <c r="AJ25" s="42"/>
      <c r="AK25" s="398" t="s">
        <v>47</v>
      </c>
      <c r="AL25" s="398"/>
      <c r="AM25" s="398"/>
      <c r="AN25" s="398"/>
      <c r="AO25" s="398"/>
      <c r="AP25" s="42"/>
      <c r="AQ25" s="45"/>
      <c r="BE25" s="389"/>
    </row>
    <row r="26" spans="2:57" s="2" customFormat="1" ht="14.45" customHeight="1">
      <c r="B26" s="47"/>
      <c r="C26" s="48"/>
      <c r="D26" s="49" t="s">
        <v>48</v>
      </c>
      <c r="E26" s="48"/>
      <c r="F26" s="49" t="s">
        <v>49</v>
      </c>
      <c r="G26" s="48"/>
      <c r="H26" s="48"/>
      <c r="I26" s="48"/>
      <c r="J26" s="48"/>
      <c r="K26" s="48"/>
      <c r="L26" s="381">
        <v>0.21</v>
      </c>
      <c r="M26" s="382"/>
      <c r="N26" s="382"/>
      <c r="O26" s="382"/>
      <c r="P26" s="48"/>
      <c r="Q26" s="48"/>
      <c r="R26" s="48"/>
      <c r="S26" s="48"/>
      <c r="T26" s="48"/>
      <c r="U26" s="48"/>
      <c r="V26" s="48"/>
      <c r="W26" s="383">
        <f>ROUND(AZ51,2)</f>
        <v>0</v>
      </c>
      <c r="X26" s="382"/>
      <c r="Y26" s="382"/>
      <c r="Z26" s="382"/>
      <c r="AA26" s="382"/>
      <c r="AB26" s="382"/>
      <c r="AC26" s="382"/>
      <c r="AD26" s="382"/>
      <c r="AE26" s="382"/>
      <c r="AF26" s="48"/>
      <c r="AG26" s="48"/>
      <c r="AH26" s="48"/>
      <c r="AI26" s="48"/>
      <c r="AJ26" s="48"/>
      <c r="AK26" s="383">
        <f>ROUND(AV51,2)</f>
        <v>0</v>
      </c>
      <c r="AL26" s="382"/>
      <c r="AM26" s="382"/>
      <c r="AN26" s="382"/>
      <c r="AO26" s="382"/>
      <c r="AP26" s="48"/>
      <c r="AQ26" s="50"/>
      <c r="BE26" s="389"/>
    </row>
    <row r="27" spans="2:57" s="2" customFormat="1" ht="14.45" customHeight="1">
      <c r="B27" s="47"/>
      <c r="C27" s="48"/>
      <c r="D27" s="48"/>
      <c r="E27" s="48"/>
      <c r="F27" s="49" t="s">
        <v>50</v>
      </c>
      <c r="G27" s="48"/>
      <c r="H27" s="48"/>
      <c r="I27" s="48"/>
      <c r="J27" s="48"/>
      <c r="K27" s="48"/>
      <c r="L27" s="381">
        <v>0.15</v>
      </c>
      <c r="M27" s="382"/>
      <c r="N27" s="382"/>
      <c r="O27" s="382"/>
      <c r="P27" s="48"/>
      <c r="Q27" s="48"/>
      <c r="R27" s="48"/>
      <c r="S27" s="48"/>
      <c r="T27" s="48"/>
      <c r="U27" s="48"/>
      <c r="V27" s="48"/>
      <c r="W27" s="383">
        <f>ROUND(BA51,2)</f>
        <v>0</v>
      </c>
      <c r="X27" s="382"/>
      <c r="Y27" s="382"/>
      <c r="Z27" s="382"/>
      <c r="AA27" s="382"/>
      <c r="AB27" s="382"/>
      <c r="AC27" s="382"/>
      <c r="AD27" s="382"/>
      <c r="AE27" s="382"/>
      <c r="AF27" s="48"/>
      <c r="AG27" s="48"/>
      <c r="AH27" s="48"/>
      <c r="AI27" s="48"/>
      <c r="AJ27" s="48"/>
      <c r="AK27" s="383">
        <f>ROUND(AW51,2)</f>
        <v>0</v>
      </c>
      <c r="AL27" s="382"/>
      <c r="AM27" s="382"/>
      <c r="AN27" s="382"/>
      <c r="AO27" s="382"/>
      <c r="AP27" s="48"/>
      <c r="AQ27" s="50"/>
      <c r="BE27" s="389"/>
    </row>
    <row r="28" spans="2:57" s="2" customFormat="1" ht="14.45" customHeight="1" hidden="1">
      <c r="B28" s="47"/>
      <c r="C28" s="48"/>
      <c r="D28" s="48"/>
      <c r="E28" s="48"/>
      <c r="F28" s="49" t="s">
        <v>51</v>
      </c>
      <c r="G28" s="48"/>
      <c r="H28" s="48"/>
      <c r="I28" s="48"/>
      <c r="J28" s="48"/>
      <c r="K28" s="48"/>
      <c r="L28" s="381">
        <v>0.21</v>
      </c>
      <c r="M28" s="382"/>
      <c r="N28" s="382"/>
      <c r="O28" s="382"/>
      <c r="P28" s="48"/>
      <c r="Q28" s="48"/>
      <c r="R28" s="48"/>
      <c r="S28" s="48"/>
      <c r="T28" s="48"/>
      <c r="U28" s="48"/>
      <c r="V28" s="48"/>
      <c r="W28" s="383">
        <f>ROUND(BB51,2)</f>
        <v>0</v>
      </c>
      <c r="X28" s="382"/>
      <c r="Y28" s="382"/>
      <c r="Z28" s="382"/>
      <c r="AA28" s="382"/>
      <c r="AB28" s="382"/>
      <c r="AC28" s="382"/>
      <c r="AD28" s="382"/>
      <c r="AE28" s="382"/>
      <c r="AF28" s="48"/>
      <c r="AG28" s="48"/>
      <c r="AH28" s="48"/>
      <c r="AI28" s="48"/>
      <c r="AJ28" s="48"/>
      <c r="AK28" s="383">
        <v>0</v>
      </c>
      <c r="AL28" s="382"/>
      <c r="AM28" s="382"/>
      <c r="AN28" s="382"/>
      <c r="AO28" s="382"/>
      <c r="AP28" s="48"/>
      <c r="AQ28" s="50"/>
      <c r="BE28" s="389"/>
    </row>
    <row r="29" spans="2:57" s="2" customFormat="1" ht="14.45" customHeight="1" hidden="1">
      <c r="B29" s="47"/>
      <c r="C29" s="48"/>
      <c r="D29" s="48"/>
      <c r="E29" s="48"/>
      <c r="F29" s="49" t="s">
        <v>52</v>
      </c>
      <c r="G29" s="48"/>
      <c r="H29" s="48"/>
      <c r="I29" s="48"/>
      <c r="J29" s="48"/>
      <c r="K29" s="48"/>
      <c r="L29" s="381">
        <v>0.15</v>
      </c>
      <c r="M29" s="382"/>
      <c r="N29" s="382"/>
      <c r="O29" s="382"/>
      <c r="P29" s="48"/>
      <c r="Q29" s="48"/>
      <c r="R29" s="48"/>
      <c r="S29" s="48"/>
      <c r="T29" s="48"/>
      <c r="U29" s="48"/>
      <c r="V29" s="48"/>
      <c r="W29" s="383">
        <f>ROUND(BC51,2)</f>
        <v>0</v>
      </c>
      <c r="X29" s="382"/>
      <c r="Y29" s="382"/>
      <c r="Z29" s="382"/>
      <c r="AA29" s="382"/>
      <c r="AB29" s="382"/>
      <c r="AC29" s="382"/>
      <c r="AD29" s="382"/>
      <c r="AE29" s="382"/>
      <c r="AF29" s="48"/>
      <c r="AG29" s="48"/>
      <c r="AH29" s="48"/>
      <c r="AI29" s="48"/>
      <c r="AJ29" s="48"/>
      <c r="AK29" s="383">
        <v>0</v>
      </c>
      <c r="AL29" s="382"/>
      <c r="AM29" s="382"/>
      <c r="AN29" s="382"/>
      <c r="AO29" s="382"/>
      <c r="AP29" s="48"/>
      <c r="AQ29" s="50"/>
      <c r="BE29" s="389"/>
    </row>
    <row r="30" spans="2:57" s="2" customFormat="1" ht="14.45" customHeight="1" hidden="1">
      <c r="B30" s="47"/>
      <c r="C30" s="48"/>
      <c r="D30" s="48"/>
      <c r="E30" s="48"/>
      <c r="F30" s="49" t="s">
        <v>53</v>
      </c>
      <c r="G30" s="48"/>
      <c r="H30" s="48"/>
      <c r="I30" s="48"/>
      <c r="J30" s="48"/>
      <c r="K30" s="48"/>
      <c r="L30" s="381">
        <v>0</v>
      </c>
      <c r="M30" s="382"/>
      <c r="N30" s="382"/>
      <c r="O30" s="382"/>
      <c r="P30" s="48"/>
      <c r="Q30" s="48"/>
      <c r="R30" s="48"/>
      <c r="S30" s="48"/>
      <c r="T30" s="48"/>
      <c r="U30" s="48"/>
      <c r="V30" s="48"/>
      <c r="W30" s="383">
        <f>ROUND(BD51,2)</f>
        <v>0</v>
      </c>
      <c r="X30" s="382"/>
      <c r="Y30" s="382"/>
      <c r="Z30" s="382"/>
      <c r="AA30" s="382"/>
      <c r="AB30" s="382"/>
      <c r="AC30" s="382"/>
      <c r="AD30" s="382"/>
      <c r="AE30" s="382"/>
      <c r="AF30" s="48"/>
      <c r="AG30" s="48"/>
      <c r="AH30" s="48"/>
      <c r="AI30" s="48"/>
      <c r="AJ30" s="48"/>
      <c r="AK30" s="383">
        <v>0</v>
      </c>
      <c r="AL30" s="382"/>
      <c r="AM30" s="382"/>
      <c r="AN30" s="382"/>
      <c r="AO30" s="382"/>
      <c r="AP30" s="48"/>
      <c r="AQ30" s="50"/>
      <c r="BE30" s="38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9"/>
    </row>
    <row r="32" spans="2:57" s="1" customFormat="1" ht="25.9" customHeight="1">
      <c r="B32" s="41"/>
      <c r="C32" s="51"/>
      <c r="D32" s="52" t="s">
        <v>54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55</v>
      </c>
      <c r="U32" s="53"/>
      <c r="V32" s="53"/>
      <c r="W32" s="53"/>
      <c r="X32" s="384" t="s">
        <v>56</v>
      </c>
      <c r="Y32" s="385"/>
      <c r="Z32" s="385"/>
      <c r="AA32" s="385"/>
      <c r="AB32" s="385"/>
      <c r="AC32" s="53"/>
      <c r="AD32" s="53"/>
      <c r="AE32" s="53"/>
      <c r="AF32" s="53"/>
      <c r="AG32" s="53"/>
      <c r="AH32" s="53"/>
      <c r="AI32" s="53"/>
      <c r="AJ32" s="53"/>
      <c r="AK32" s="386">
        <f>SUM(AK23:AK30)</f>
        <v>0</v>
      </c>
      <c r="AL32" s="385"/>
      <c r="AM32" s="385"/>
      <c r="AN32" s="385"/>
      <c r="AO32" s="387"/>
      <c r="AP32" s="51"/>
      <c r="AQ32" s="55"/>
      <c r="BE32" s="38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SOU-LB-30-6-17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7" t="str">
        <f>K6</f>
        <v xml:space="preserve"> LÁZNĚ BĚLOHRAD - Střední odborné učiliště  - Zámecká č.p.478 - Snížení energetické náročnosti budov</v>
      </c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Lázně Bělohrad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69" t="str">
        <f>IF(AN8="","",AN8)</f>
        <v>1. 4. 2016</v>
      </c>
      <c r="AN44" s="36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SOU Lázně Bělohrad - Zámecká č.p.478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70" t="str">
        <f>IF(E17="","",E17)</f>
        <v>ING.MILAN POUR -  Haklova 1317, 50801 Hořice v P.</v>
      </c>
      <c r="AN46" s="370"/>
      <c r="AO46" s="370"/>
      <c r="AP46" s="370"/>
      <c r="AQ46" s="63"/>
      <c r="AR46" s="61"/>
      <c r="AS46" s="371" t="s">
        <v>58</v>
      </c>
      <c r="AT46" s="37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3"/>
      <c r="AT47" s="37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5"/>
      <c r="AT48" s="37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7" t="s">
        <v>59</v>
      </c>
      <c r="D49" s="378"/>
      <c r="E49" s="378"/>
      <c r="F49" s="378"/>
      <c r="G49" s="378"/>
      <c r="H49" s="79"/>
      <c r="I49" s="379" t="s">
        <v>60</v>
      </c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80" t="s">
        <v>61</v>
      </c>
      <c r="AH49" s="378"/>
      <c r="AI49" s="378"/>
      <c r="AJ49" s="378"/>
      <c r="AK49" s="378"/>
      <c r="AL49" s="378"/>
      <c r="AM49" s="378"/>
      <c r="AN49" s="379" t="s">
        <v>62</v>
      </c>
      <c r="AO49" s="378"/>
      <c r="AP49" s="378"/>
      <c r="AQ49" s="80" t="s">
        <v>63</v>
      </c>
      <c r="AR49" s="61"/>
      <c r="AS49" s="81" t="s">
        <v>64</v>
      </c>
      <c r="AT49" s="82" t="s">
        <v>65</v>
      </c>
      <c r="AU49" s="82" t="s">
        <v>66</v>
      </c>
      <c r="AV49" s="82" t="s">
        <v>67</v>
      </c>
      <c r="AW49" s="82" t="s">
        <v>68</v>
      </c>
      <c r="AX49" s="82" t="s">
        <v>69</v>
      </c>
      <c r="AY49" s="82" t="s">
        <v>70</v>
      </c>
      <c r="AZ49" s="82" t="s">
        <v>71</v>
      </c>
      <c r="BA49" s="82" t="s">
        <v>72</v>
      </c>
      <c r="BB49" s="82" t="s">
        <v>73</v>
      </c>
      <c r="BC49" s="82" t="s">
        <v>74</v>
      </c>
      <c r="BD49" s="83" t="s">
        <v>75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76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5">
        <f>ROUND(SUM(AG52:AG54),2)</f>
        <v>0</v>
      </c>
      <c r="AH51" s="365"/>
      <c r="AI51" s="365"/>
      <c r="AJ51" s="365"/>
      <c r="AK51" s="365"/>
      <c r="AL51" s="365"/>
      <c r="AM51" s="365"/>
      <c r="AN51" s="366">
        <f>SUM(AG51,AT51)</f>
        <v>0</v>
      </c>
      <c r="AO51" s="366"/>
      <c r="AP51" s="366"/>
      <c r="AQ51" s="89" t="s">
        <v>22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22</v>
      </c>
    </row>
    <row r="52" spans="1:91" s="5" customFormat="1" ht="37.5" customHeight="1">
      <c r="A52" s="96" t="s">
        <v>82</v>
      </c>
      <c r="B52" s="97"/>
      <c r="C52" s="98"/>
      <c r="D52" s="364" t="s">
        <v>83</v>
      </c>
      <c r="E52" s="364"/>
      <c r="F52" s="364"/>
      <c r="G52" s="364"/>
      <c r="H52" s="364"/>
      <c r="I52" s="99"/>
      <c r="J52" s="364" t="s">
        <v>84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2">
        <f>'Budova  A - B - Budova A ...'!J27</f>
        <v>0</v>
      </c>
      <c r="AH52" s="363"/>
      <c r="AI52" s="363"/>
      <c r="AJ52" s="363"/>
      <c r="AK52" s="363"/>
      <c r="AL52" s="363"/>
      <c r="AM52" s="363"/>
      <c r="AN52" s="362">
        <f>SUM(AG52,AT52)</f>
        <v>0</v>
      </c>
      <c r="AO52" s="363"/>
      <c r="AP52" s="363"/>
      <c r="AQ52" s="100" t="s">
        <v>85</v>
      </c>
      <c r="AR52" s="101"/>
      <c r="AS52" s="102">
        <v>0</v>
      </c>
      <c r="AT52" s="103">
        <f>ROUND(SUM(AV52:AW52),2)</f>
        <v>0</v>
      </c>
      <c r="AU52" s="104">
        <f>'Budova  A - B - Budova A ...'!P102</f>
        <v>0</v>
      </c>
      <c r="AV52" s="103">
        <f>'Budova  A - B - Budova A ...'!J30</f>
        <v>0</v>
      </c>
      <c r="AW52" s="103">
        <f>'Budova  A - B - Budova A ...'!J31</f>
        <v>0</v>
      </c>
      <c r="AX52" s="103">
        <f>'Budova  A - B - Budova A ...'!J32</f>
        <v>0</v>
      </c>
      <c r="AY52" s="103">
        <f>'Budova  A - B - Budova A ...'!J33</f>
        <v>0</v>
      </c>
      <c r="AZ52" s="103">
        <f>'Budova  A - B - Budova A ...'!F30</f>
        <v>0</v>
      </c>
      <c r="BA52" s="103">
        <f>'Budova  A - B - Budova A ...'!F31</f>
        <v>0</v>
      </c>
      <c r="BB52" s="103">
        <f>'Budova  A - B - Budova A ...'!F32</f>
        <v>0</v>
      </c>
      <c r="BC52" s="103">
        <f>'Budova  A - B - Budova A ...'!F33</f>
        <v>0</v>
      </c>
      <c r="BD52" s="105">
        <f>'Budova  A - B - Budova A ...'!F34</f>
        <v>0</v>
      </c>
      <c r="BT52" s="106" t="s">
        <v>24</v>
      </c>
      <c r="BV52" s="106" t="s">
        <v>80</v>
      </c>
      <c r="BW52" s="106" t="s">
        <v>86</v>
      </c>
      <c r="BX52" s="106" t="s">
        <v>7</v>
      </c>
      <c r="CL52" s="106" t="s">
        <v>22</v>
      </c>
      <c r="CM52" s="106" t="s">
        <v>87</v>
      </c>
    </row>
    <row r="53" spans="1:91" s="5" customFormat="1" ht="37.5" customHeight="1">
      <c r="A53" s="96" t="s">
        <v>82</v>
      </c>
      <c r="B53" s="97"/>
      <c r="C53" s="98"/>
      <c r="D53" s="364" t="s">
        <v>88</v>
      </c>
      <c r="E53" s="364"/>
      <c r="F53" s="364"/>
      <c r="G53" s="364"/>
      <c r="H53" s="364"/>
      <c r="I53" s="99"/>
      <c r="J53" s="364" t="s">
        <v>89</v>
      </c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2">
        <f>'Buidova  C- D - Budova   ...'!J27</f>
        <v>0</v>
      </c>
      <c r="AH53" s="363"/>
      <c r="AI53" s="363"/>
      <c r="AJ53" s="363"/>
      <c r="AK53" s="363"/>
      <c r="AL53" s="363"/>
      <c r="AM53" s="363"/>
      <c r="AN53" s="362">
        <f>SUM(AG53,AT53)</f>
        <v>0</v>
      </c>
      <c r="AO53" s="363"/>
      <c r="AP53" s="363"/>
      <c r="AQ53" s="100" t="s">
        <v>85</v>
      </c>
      <c r="AR53" s="101"/>
      <c r="AS53" s="102">
        <v>0</v>
      </c>
      <c r="AT53" s="103">
        <f>ROUND(SUM(AV53:AW53),2)</f>
        <v>0</v>
      </c>
      <c r="AU53" s="104">
        <f>'Buidova  C- D - Budova   ...'!P104</f>
        <v>0</v>
      </c>
      <c r="AV53" s="103">
        <f>'Buidova  C- D - Budova   ...'!J30</f>
        <v>0</v>
      </c>
      <c r="AW53" s="103">
        <f>'Buidova  C- D - Budova   ...'!J31</f>
        <v>0</v>
      </c>
      <c r="AX53" s="103">
        <f>'Buidova  C- D - Budova   ...'!J32</f>
        <v>0</v>
      </c>
      <c r="AY53" s="103">
        <f>'Buidova  C- D - Budova   ...'!J33</f>
        <v>0</v>
      </c>
      <c r="AZ53" s="103">
        <f>'Buidova  C- D - Budova   ...'!F30</f>
        <v>0</v>
      </c>
      <c r="BA53" s="103">
        <f>'Buidova  C- D - Budova   ...'!F31</f>
        <v>0</v>
      </c>
      <c r="BB53" s="103">
        <f>'Buidova  C- D - Budova   ...'!F32</f>
        <v>0</v>
      </c>
      <c r="BC53" s="103">
        <f>'Buidova  C- D - Budova   ...'!F33</f>
        <v>0</v>
      </c>
      <c r="BD53" s="105">
        <f>'Buidova  C- D - Budova   ...'!F34</f>
        <v>0</v>
      </c>
      <c r="BT53" s="106" t="s">
        <v>24</v>
      </c>
      <c r="BV53" s="106" t="s">
        <v>80</v>
      </c>
      <c r="BW53" s="106" t="s">
        <v>90</v>
      </c>
      <c r="BX53" s="106" t="s">
        <v>7</v>
      </c>
      <c r="CL53" s="106" t="s">
        <v>22</v>
      </c>
      <c r="CM53" s="106" t="s">
        <v>87</v>
      </c>
    </row>
    <row r="54" spans="1:91" s="5" customFormat="1" ht="22.5" customHeight="1">
      <c r="A54" s="96" t="s">
        <v>82</v>
      </c>
      <c r="B54" s="97"/>
      <c r="C54" s="98"/>
      <c r="D54" s="364" t="s">
        <v>91</v>
      </c>
      <c r="E54" s="364"/>
      <c r="F54" s="364"/>
      <c r="G54" s="364"/>
      <c r="H54" s="364"/>
      <c r="I54" s="99"/>
      <c r="J54" s="364" t="s">
        <v>92</v>
      </c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2">
        <f>'Elektro - Elektroinstalac...'!J27</f>
        <v>0</v>
      </c>
      <c r="AH54" s="363"/>
      <c r="AI54" s="363"/>
      <c r="AJ54" s="363"/>
      <c r="AK54" s="363"/>
      <c r="AL54" s="363"/>
      <c r="AM54" s="363"/>
      <c r="AN54" s="362">
        <f>SUM(AG54,AT54)</f>
        <v>0</v>
      </c>
      <c r="AO54" s="363"/>
      <c r="AP54" s="363"/>
      <c r="AQ54" s="100" t="s">
        <v>85</v>
      </c>
      <c r="AR54" s="101"/>
      <c r="AS54" s="107">
        <v>0</v>
      </c>
      <c r="AT54" s="108">
        <f>ROUND(SUM(AV54:AW54),2)</f>
        <v>0</v>
      </c>
      <c r="AU54" s="109">
        <f>'Elektro - Elektroinstalac...'!P78</f>
        <v>0</v>
      </c>
      <c r="AV54" s="108">
        <f>'Elektro - Elektroinstalac...'!J30</f>
        <v>0</v>
      </c>
      <c r="AW54" s="108">
        <f>'Elektro - Elektroinstalac...'!J31</f>
        <v>0</v>
      </c>
      <c r="AX54" s="108">
        <f>'Elektro - Elektroinstalac...'!J32</f>
        <v>0</v>
      </c>
      <c r="AY54" s="108">
        <f>'Elektro - Elektroinstalac...'!J33</f>
        <v>0</v>
      </c>
      <c r="AZ54" s="108">
        <f>'Elektro - Elektroinstalac...'!F30</f>
        <v>0</v>
      </c>
      <c r="BA54" s="108">
        <f>'Elektro - Elektroinstalac...'!F31</f>
        <v>0</v>
      </c>
      <c r="BB54" s="108">
        <f>'Elektro - Elektroinstalac...'!F32</f>
        <v>0</v>
      </c>
      <c r="BC54" s="108">
        <f>'Elektro - Elektroinstalac...'!F33</f>
        <v>0</v>
      </c>
      <c r="BD54" s="110">
        <f>'Elektro - Elektroinstalac...'!F34</f>
        <v>0</v>
      </c>
      <c r="BT54" s="106" t="s">
        <v>24</v>
      </c>
      <c r="BV54" s="106" t="s">
        <v>80</v>
      </c>
      <c r="BW54" s="106" t="s">
        <v>93</v>
      </c>
      <c r="BX54" s="106" t="s">
        <v>7</v>
      </c>
      <c r="CL54" s="106" t="s">
        <v>22</v>
      </c>
      <c r="CM54" s="106" t="s">
        <v>87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Budova  A - B - Budova A ...'!C2" display="/"/>
    <hyperlink ref="A53" location="'Buidova  C- D - Budova   ...'!C2" display="/"/>
    <hyperlink ref="A54" location="'Elektro - Elektroinstala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94</v>
      </c>
      <c r="G1" s="402" t="s">
        <v>95</v>
      </c>
      <c r="H1" s="402"/>
      <c r="I1" s="115"/>
      <c r="J1" s="114" t="s">
        <v>96</v>
      </c>
      <c r="K1" s="113" t="s">
        <v>97</v>
      </c>
      <c r="L1" s="114" t="s">
        <v>98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3" t="str">
        <f>'Rekapitulace stavby'!K6</f>
        <v xml:space="preserve"> LÁZNĚ BĚLOHRAD - Střední odborné učiliště  - Zámecká č.p.478 - Snížení energetické náročnosti budov</v>
      </c>
      <c r="F7" s="404"/>
      <c r="G7" s="404"/>
      <c r="H7" s="404"/>
      <c r="I7" s="117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05" t="s">
        <v>101</v>
      </c>
      <c r="F9" s="406"/>
      <c r="G9" s="406"/>
      <c r="H9" s="40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1. 4. 2016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102</v>
      </c>
      <c r="K14" s="45"/>
    </row>
    <row r="15" spans="2:11" s="1" customFormat="1" ht="18" customHeight="1">
      <c r="B15" s="41"/>
      <c r="C15" s="42"/>
      <c r="D15" s="42"/>
      <c r="E15" s="35" t="s">
        <v>103</v>
      </c>
      <c r="F15" s="42"/>
      <c r="G15" s="42"/>
      <c r="H15" s="42"/>
      <c r="I15" s="119" t="s">
        <v>35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19" t="s">
        <v>32</v>
      </c>
      <c r="J20" s="35" t="s">
        <v>39</v>
      </c>
      <c r="K20" s="45"/>
    </row>
    <row r="21" spans="2:11" s="1" customFormat="1" ht="18" customHeight="1">
      <c r="B21" s="41"/>
      <c r="C21" s="42"/>
      <c r="D21" s="42"/>
      <c r="E21" s="35" t="s">
        <v>104</v>
      </c>
      <c r="F21" s="42"/>
      <c r="G21" s="42"/>
      <c r="H21" s="42"/>
      <c r="I21" s="119" t="s">
        <v>35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5" t="s">
        <v>22</v>
      </c>
      <c r="F24" s="395"/>
      <c r="G24" s="395"/>
      <c r="H24" s="39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ROUND(J102,2)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ROUND(SUM(BE102:BE952),2)</f>
        <v>0</v>
      </c>
      <c r="G30" s="42"/>
      <c r="H30" s="42"/>
      <c r="I30" s="131">
        <v>0.21</v>
      </c>
      <c r="J30" s="130">
        <f>ROUND(ROUND((SUM(BE102:BE952)),2)*I30,2)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ROUND(SUM(BF102:BF952),2)</f>
        <v>0</v>
      </c>
      <c r="G31" s="42"/>
      <c r="H31" s="42"/>
      <c r="I31" s="131">
        <v>0.15</v>
      </c>
      <c r="J31" s="130">
        <f>ROUND(ROUND((SUM(BF102:BF952)),2)*I31,2)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51</v>
      </c>
      <c r="F32" s="130">
        <f>ROUND(SUM(BG102:BG952),2)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52</v>
      </c>
      <c r="F33" s="130">
        <f>ROUND(SUM(BH102:BH952),2)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53</v>
      </c>
      <c r="F34" s="130">
        <f>ROUND(SUM(BI102:BI952),2)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3" t="str">
        <f>E7</f>
        <v xml:space="preserve"> LÁZNĚ BĚLOHRAD - Střední odborné učiliště  - Zámecká č.p.478 - Snížení energetické náročnosti budov</v>
      </c>
      <c r="F45" s="404"/>
      <c r="G45" s="404"/>
      <c r="H45" s="404"/>
      <c r="I45" s="118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5" t="str">
        <f>E9</f>
        <v>Budova  A - B - Budova A   a    B</v>
      </c>
      <c r="F47" s="406"/>
      <c r="G47" s="406"/>
      <c r="H47" s="40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Lázně Bělohrad</v>
      </c>
      <c r="G49" s="42"/>
      <c r="H49" s="42"/>
      <c r="I49" s="119" t="s">
        <v>27</v>
      </c>
      <c r="J49" s="120" t="str">
        <f>IF(J12="","",J12)</f>
        <v>1. 4. 2016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SOU Lázně Bělohrad - Zámecká č.p.478, </v>
      </c>
      <c r="G51" s="42"/>
      <c r="H51" s="42"/>
      <c r="I51" s="119" t="s">
        <v>38</v>
      </c>
      <c r="J51" s="35" t="str">
        <f>E21</f>
        <v>ING.MILAN POUR -Haklova 1317, 50801 Hořice v P.</v>
      </c>
      <c r="K51" s="45"/>
    </row>
    <row r="52" spans="2:11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106</v>
      </c>
      <c r="D54" s="132"/>
      <c r="E54" s="132"/>
      <c r="F54" s="132"/>
      <c r="G54" s="132"/>
      <c r="H54" s="132"/>
      <c r="I54" s="145"/>
      <c r="J54" s="146" t="s">
        <v>107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108</v>
      </c>
      <c r="D56" s="42"/>
      <c r="E56" s="42"/>
      <c r="F56" s="42"/>
      <c r="G56" s="42"/>
      <c r="H56" s="42"/>
      <c r="I56" s="118"/>
      <c r="J56" s="128">
        <f>J102</f>
        <v>0</v>
      </c>
      <c r="K56" s="45"/>
      <c r="AU56" s="24" t="s">
        <v>109</v>
      </c>
    </row>
    <row r="57" spans="2:11" s="7" customFormat="1" ht="24.95" customHeight="1">
      <c r="B57" s="149"/>
      <c r="C57" s="150"/>
      <c r="D57" s="151" t="s">
        <v>110</v>
      </c>
      <c r="E57" s="152"/>
      <c r="F57" s="152"/>
      <c r="G57" s="152"/>
      <c r="H57" s="152"/>
      <c r="I57" s="153"/>
      <c r="J57" s="154">
        <f>J103</f>
        <v>0</v>
      </c>
      <c r="K57" s="155"/>
    </row>
    <row r="58" spans="2:11" s="8" customFormat="1" ht="19.9" customHeight="1">
      <c r="B58" s="156"/>
      <c r="C58" s="157"/>
      <c r="D58" s="158" t="s">
        <v>111</v>
      </c>
      <c r="E58" s="159"/>
      <c r="F58" s="159"/>
      <c r="G58" s="159"/>
      <c r="H58" s="159"/>
      <c r="I58" s="160"/>
      <c r="J58" s="161">
        <f>J104</f>
        <v>0</v>
      </c>
      <c r="K58" s="162"/>
    </row>
    <row r="59" spans="2:11" s="8" customFormat="1" ht="19.9" customHeight="1">
      <c r="B59" s="156"/>
      <c r="C59" s="157"/>
      <c r="D59" s="158" t="s">
        <v>112</v>
      </c>
      <c r="E59" s="159"/>
      <c r="F59" s="159"/>
      <c r="G59" s="159"/>
      <c r="H59" s="159"/>
      <c r="I59" s="160"/>
      <c r="J59" s="161">
        <f>J131</f>
        <v>0</v>
      </c>
      <c r="K59" s="162"/>
    </row>
    <row r="60" spans="2:11" s="8" customFormat="1" ht="19.9" customHeight="1">
      <c r="B60" s="156"/>
      <c r="C60" s="157"/>
      <c r="D60" s="158" t="s">
        <v>113</v>
      </c>
      <c r="E60" s="159"/>
      <c r="F60" s="159"/>
      <c r="G60" s="159"/>
      <c r="H60" s="159"/>
      <c r="I60" s="160"/>
      <c r="J60" s="161">
        <f>J138</f>
        <v>0</v>
      </c>
      <c r="K60" s="162"/>
    </row>
    <row r="61" spans="2:11" s="8" customFormat="1" ht="19.9" customHeight="1">
      <c r="B61" s="156"/>
      <c r="C61" s="157"/>
      <c r="D61" s="158" t="s">
        <v>114</v>
      </c>
      <c r="E61" s="159"/>
      <c r="F61" s="159"/>
      <c r="G61" s="159"/>
      <c r="H61" s="159"/>
      <c r="I61" s="160"/>
      <c r="J61" s="161">
        <f>J147</f>
        <v>0</v>
      </c>
      <c r="K61" s="162"/>
    </row>
    <row r="62" spans="2:11" s="8" customFormat="1" ht="19.9" customHeight="1">
      <c r="B62" s="156"/>
      <c r="C62" s="157"/>
      <c r="D62" s="158" t="s">
        <v>115</v>
      </c>
      <c r="E62" s="159"/>
      <c r="F62" s="159"/>
      <c r="G62" s="159"/>
      <c r="H62" s="159"/>
      <c r="I62" s="160"/>
      <c r="J62" s="161">
        <f>J417</f>
        <v>0</v>
      </c>
      <c r="K62" s="162"/>
    </row>
    <row r="63" spans="2:11" s="8" customFormat="1" ht="19.9" customHeight="1">
      <c r="B63" s="156"/>
      <c r="C63" s="157"/>
      <c r="D63" s="158" t="s">
        <v>116</v>
      </c>
      <c r="E63" s="159"/>
      <c r="F63" s="159"/>
      <c r="G63" s="159"/>
      <c r="H63" s="159"/>
      <c r="I63" s="160"/>
      <c r="J63" s="161">
        <f>J538</f>
        <v>0</v>
      </c>
      <c r="K63" s="162"/>
    </row>
    <row r="64" spans="2:11" s="8" customFormat="1" ht="19.9" customHeight="1">
      <c r="B64" s="156"/>
      <c r="C64" s="157"/>
      <c r="D64" s="158" t="s">
        <v>117</v>
      </c>
      <c r="E64" s="159"/>
      <c r="F64" s="159"/>
      <c r="G64" s="159"/>
      <c r="H64" s="159"/>
      <c r="I64" s="160"/>
      <c r="J64" s="161">
        <f>J542</f>
        <v>0</v>
      </c>
      <c r="K64" s="162"/>
    </row>
    <row r="65" spans="2:11" s="7" customFormat="1" ht="24.95" customHeight="1">
      <c r="B65" s="149"/>
      <c r="C65" s="150"/>
      <c r="D65" s="151" t="s">
        <v>118</v>
      </c>
      <c r="E65" s="152"/>
      <c r="F65" s="152"/>
      <c r="G65" s="152"/>
      <c r="H65" s="152"/>
      <c r="I65" s="153"/>
      <c r="J65" s="154">
        <f>J544</f>
        <v>0</v>
      </c>
      <c r="K65" s="155"/>
    </row>
    <row r="66" spans="2:11" s="8" customFormat="1" ht="19.9" customHeight="1">
      <c r="B66" s="156"/>
      <c r="C66" s="157"/>
      <c r="D66" s="158" t="s">
        <v>119</v>
      </c>
      <c r="E66" s="159"/>
      <c r="F66" s="159"/>
      <c r="G66" s="159"/>
      <c r="H66" s="159"/>
      <c r="I66" s="160"/>
      <c r="J66" s="161">
        <f>J545</f>
        <v>0</v>
      </c>
      <c r="K66" s="162"/>
    </row>
    <row r="67" spans="2:11" s="8" customFormat="1" ht="19.9" customHeight="1">
      <c r="B67" s="156"/>
      <c r="C67" s="157"/>
      <c r="D67" s="158" t="s">
        <v>120</v>
      </c>
      <c r="E67" s="159"/>
      <c r="F67" s="159"/>
      <c r="G67" s="159"/>
      <c r="H67" s="159"/>
      <c r="I67" s="160"/>
      <c r="J67" s="161">
        <f>J573</f>
        <v>0</v>
      </c>
      <c r="K67" s="162"/>
    </row>
    <row r="68" spans="2:11" s="8" customFormat="1" ht="19.9" customHeight="1">
      <c r="B68" s="156"/>
      <c r="C68" s="157"/>
      <c r="D68" s="158" t="s">
        <v>121</v>
      </c>
      <c r="E68" s="159"/>
      <c r="F68" s="159"/>
      <c r="G68" s="159"/>
      <c r="H68" s="159"/>
      <c r="I68" s="160"/>
      <c r="J68" s="161">
        <f>J601</f>
        <v>0</v>
      </c>
      <c r="K68" s="162"/>
    </row>
    <row r="69" spans="2:11" s="8" customFormat="1" ht="19.9" customHeight="1">
      <c r="B69" s="156"/>
      <c r="C69" s="157"/>
      <c r="D69" s="158" t="s">
        <v>122</v>
      </c>
      <c r="E69" s="159"/>
      <c r="F69" s="159"/>
      <c r="G69" s="159"/>
      <c r="H69" s="159"/>
      <c r="I69" s="160"/>
      <c r="J69" s="161">
        <f>J670</f>
        <v>0</v>
      </c>
      <c r="K69" s="162"/>
    </row>
    <row r="70" spans="2:11" s="8" customFormat="1" ht="19.9" customHeight="1">
      <c r="B70" s="156"/>
      <c r="C70" s="157"/>
      <c r="D70" s="158" t="s">
        <v>123</v>
      </c>
      <c r="E70" s="159"/>
      <c r="F70" s="159"/>
      <c r="G70" s="159"/>
      <c r="H70" s="159"/>
      <c r="I70" s="160"/>
      <c r="J70" s="161">
        <f>J676</f>
        <v>0</v>
      </c>
      <c r="K70" s="162"/>
    </row>
    <row r="71" spans="2:11" s="8" customFormat="1" ht="14.85" customHeight="1">
      <c r="B71" s="156"/>
      <c r="C71" s="157"/>
      <c r="D71" s="158" t="s">
        <v>124</v>
      </c>
      <c r="E71" s="159"/>
      <c r="F71" s="159"/>
      <c r="G71" s="159"/>
      <c r="H71" s="159"/>
      <c r="I71" s="160"/>
      <c r="J71" s="161">
        <f>J679</f>
        <v>0</v>
      </c>
      <c r="K71" s="162"/>
    </row>
    <row r="72" spans="2:11" s="8" customFormat="1" ht="19.9" customHeight="1">
      <c r="B72" s="156"/>
      <c r="C72" s="157"/>
      <c r="D72" s="158" t="s">
        <v>125</v>
      </c>
      <c r="E72" s="159"/>
      <c r="F72" s="159"/>
      <c r="G72" s="159"/>
      <c r="H72" s="159"/>
      <c r="I72" s="160"/>
      <c r="J72" s="161">
        <f>J681</f>
        <v>0</v>
      </c>
      <c r="K72" s="162"/>
    </row>
    <row r="73" spans="2:11" s="8" customFormat="1" ht="19.9" customHeight="1">
      <c r="B73" s="156"/>
      <c r="C73" s="157"/>
      <c r="D73" s="158" t="s">
        <v>126</v>
      </c>
      <c r="E73" s="159"/>
      <c r="F73" s="159"/>
      <c r="G73" s="159"/>
      <c r="H73" s="159"/>
      <c r="I73" s="160"/>
      <c r="J73" s="161">
        <f>J685</f>
        <v>0</v>
      </c>
      <c r="K73" s="162"/>
    </row>
    <row r="74" spans="2:11" s="8" customFormat="1" ht="19.9" customHeight="1">
      <c r="B74" s="156"/>
      <c r="C74" s="157"/>
      <c r="D74" s="158" t="s">
        <v>127</v>
      </c>
      <c r="E74" s="159"/>
      <c r="F74" s="159"/>
      <c r="G74" s="159"/>
      <c r="H74" s="159"/>
      <c r="I74" s="160"/>
      <c r="J74" s="161">
        <f>J749</f>
        <v>0</v>
      </c>
      <c r="K74" s="162"/>
    </row>
    <row r="75" spans="2:11" s="8" customFormat="1" ht="19.9" customHeight="1">
      <c r="B75" s="156"/>
      <c r="C75" s="157"/>
      <c r="D75" s="158" t="s">
        <v>128</v>
      </c>
      <c r="E75" s="159"/>
      <c r="F75" s="159"/>
      <c r="G75" s="159"/>
      <c r="H75" s="159"/>
      <c r="I75" s="160"/>
      <c r="J75" s="161">
        <f>J876</f>
        <v>0</v>
      </c>
      <c r="K75" s="162"/>
    </row>
    <row r="76" spans="2:11" s="8" customFormat="1" ht="19.9" customHeight="1">
      <c r="B76" s="156"/>
      <c r="C76" s="157"/>
      <c r="D76" s="158" t="s">
        <v>129</v>
      </c>
      <c r="E76" s="159"/>
      <c r="F76" s="159"/>
      <c r="G76" s="159"/>
      <c r="H76" s="159"/>
      <c r="I76" s="160"/>
      <c r="J76" s="161">
        <f>J909</f>
        <v>0</v>
      </c>
      <c r="K76" s="162"/>
    </row>
    <row r="77" spans="2:11" s="7" customFormat="1" ht="24.95" customHeight="1">
      <c r="B77" s="149"/>
      <c r="C77" s="150"/>
      <c r="D77" s="151" t="s">
        <v>130</v>
      </c>
      <c r="E77" s="152"/>
      <c r="F77" s="152"/>
      <c r="G77" s="152"/>
      <c r="H77" s="152"/>
      <c r="I77" s="153"/>
      <c r="J77" s="154">
        <f>J942</f>
        <v>0</v>
      </c>
      <c r="K77" s="155"/>
    </row>
    <row r="78" spans="2:11" s="7" customFormat="1" ht="24.95" customHeight="1">
      <c r="B78" s="149"/>
      <c r="C78" s="150"/>
      <c r="D78" s="151" t="s">
        <v>131</v>
      </c>
      <c r="E78" s="152"/>
      <c r="F78" s="152"/>
      <c r="G78" s="152"/>
      <c r="H78" s="152"/>
      <c r="I78" s="153"/>
      <c r="J78" s="154">
        <f>J944</f>
        <v>0</v>
      </c>
      <c r="K78" s="155"/>
    </row>
    <row r="79" spans="2:11" s="8" customFormat="1" ht="19.9" customHeight="1">
      <c r="B79" s="156"/>
      <c r="C79" s="157"/>
      <c r="D79" s="158" t="s">
        <v>132</v>
      </c>
      <c r="E79" s="159"/>
      <c r="F79" s="159"/>
      <c r="G79" s="159"/>
      <c r="H79" s="159"/>
      <c r="I79" s="160"/>
      <c r="J79" s="161">
        <f>J945</f>
        <v>0</v>
      </c>
      <c r="K79" s="162"/>
    </row>
    <row r="80" spans="2:11" s="8" customFormat="1" ht="19.9" customHeight="1">
      <c r="B80" s="156"/>
      <c r="C80" s="157"/>
      <c r="D80" s="158" t="s">
        <v>133</v>
      </c>
      <c r="E80" s="159"/>
      <c r="F80" s="159"/>
      <c r="G80" s="159"/>
      <c r="H80" s="159"/>
      <c r="I80" s="160"/>
      <c r="J80" s="161">
        <f>J948</f>
        <v>0</v>
      </c>
      <c r="K80" s="162"/>
    </row>
    <row r="81" spans="2:11" s="8" customFormat="1" ht="19.9" customHeight="1">
      <c r="B81" s="156"/>
      <c r="C81" s="157"/>
      <c r="D81" s="158" t="s">
        <v>134</v>
      </c>
      <c r="E81" s="159"/>
      <c r="F81" s="159"/>
      <c r="G81" s="159"/>
      <c r="H81" s="159"/>
      <c r="I81" s="160"/>
      <c r="J81" s="161">
        <f>J950</f>
        <v>0</v>
      </c>
      <c r="K81" s="162"/>
    </row>
    <row r="82" spans="2:11" s="8" customFormat="1" ht="19.9" customHeight="1">
      <c r="B82" s="156"/>
      <c r="C82" s="157"/>
      <c r="D82" s="158" t="s">
        <v>135</v>
      </c>
      <c r="E82" s="159"/>
      <c r="F82" s="159"/>
      <c r="G82" s="159"/>
      <c r="H82" s="159"/>
      <c r="I82" s="160"/>
      <c r="J82" s="161">
        <f>J952</f>
        <v>0</v>
      </c>
      <c r="K82" s="162"/>
    </row>
    <row r="83" spans="2:11" s="1" customFormat="1" ht="21.75" customHeight="1">
      <c r="B83" s="41"/>
      <c r="C83" s="42"/>
      <c r="D83" s="42"/>
      <c r="E83" s="42"/>
      <c r="F83" s="42"/>
      <c r="G83" s="42"/>
      <c r="H83" s="42"/>
      <c r="I83" s="118"/>
      <c r="J83" s="42"/>
      <c r="K83" s="45"/>
    </row>
    <row r="84" spans="2:11" s="1" customFormat="1" ht="6.95" customHeight="1">
      <c r="B84" s="56"/>
      <c r="C84" s="57"/>
      <c r="D84" s="57"/>
      <c r="E84" s="57"/>
      <c r="F84" s="57"/>
      <c r="G84" s="57"/>
      <c r="H84" s="57"/>
      <c r="I84" s="139"/>
      <c r="J84" s="57"/>
      <c r="K84" s="58"/>
    </row>
    <row r="88" spans="2:12" s="1" customFormat="1" ht="6.95" customHeight="1">
      <c r="B88" s="59"/>
      <c r="C88" s="60"/>
      <c r="D88" s="60"/>
      <c r="E88" s="60"/>
      <c r="F88" s="60"/>
      <c r="G88" s="60"/>
      <c r="H88" s="60"/>
      <c r="I88" s="142"/>
      <c r="J88" s="60"/>
      <c r="K88" s="60"/>
      <c r="L88" s="61"/>
    </row>
    <row r="89" spans="2:12" s="1" customFormat="1" ht="36.95" customHeight="1">
      <c r="B89" s="41"/>
      <c r="C89" s="62" t="s">
        <v>136</v>
      </c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12" s="1" customFormat="1" ht="14.45" customHeight="1">
      <c r="B91" s="41"/>
      <c r="C91" s="65" t="s">
        <v>18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22.5" customHeight="1">
      <c r="B92" s="41"/>
      <c r="C92" s="63"/>
      <c r="D92" s="63"/>
      <c r="E92" s="399" t="str">
        <f>E7</f>
        <v xml:space="preserve"> LÁZNĚ BĚLOHRAD - Střední odborné učiliště  - Zámecká č.p.478 - Snížení energetické náročnosti budov</v>
      </c>
      <c r="F92" s="400"/>
      <c r="G92" s="400"/>
      <c r="H92" s="400"/>
      <c r="I92" s="163"/>
      <c r="J92" s="63"/>
      <c r="K92" s="63"/>
      <c r="L92" s="61"/>
    </row>
    <row r="93" spans="2:12" s="1" customFormat="1" ht="14.45" customHeight="1">
      <c r="B93" s="41"/>
      <c r="C93" s="65" t="s">
        <v>100</v>
      </c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23.25" customHeight="1">
      <c r="B94" s="41"/>
      <c r="C94" s="63"/>
      <c r="D94" s="63"/>
      <c r="E94" s="367" t="str">
        <f>E9</f>
        <v>Budova  A - B - Budova A   a    B</v>
      </c>
      <c r="F94" s="401"/>
      <c r="G94" s="401"/>
      <c r="H94" s="401"/>
      <c r="I94" s="163"/>
      <c r="J94" s="63"/>
      <c r="K94" s="63"/>
      <c r="L94" s="61"/>
    </row>
    <row r="95" spans="2:12" s="1" customFormat="1" ht="6.95" customHeight="1">
      <c r="B95" s="41"/>
      <c r="C95" s="63"/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18" customHeight="1">
      <c r="B96" s="41"/>
      <c r="C96" s="65" t="s">
        <v>25</v>
      </c>
      <c r="D96" s="63"/>
      <c r="E96" s="63"/>
      <c r="F96" s="164" t="str">
        <f>F12</f>
        <v>Lázně Bělohrad</v>
      </c>
      <c r="G96" s="63"/>
      <c r="H96" s="63"/>
      <c r="I96" s="165" t="s">
        <v>27</v>
      </c>
      <c r="J96" s="73" t="str">
        <f>IF(J12="","",J12)</f>
        <v>1. 4. 2016</v>
      </c>
      <c r="K96" s="63"/>
      <c r="L96" s="61"/>
    </row>
    <row r="97" spans="2:12" s="1" customFormat="1" ht="6.9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12" s="1" customFormat="1" ht="15">
      <c r="B98" s="41"/>
      <c r="C98" s="65" t="s">
        <v>31</v>
      </c>
      <c r="D98" s="63"/>
      <c r="E98" s="63"/>
      <c r="F98" s="164" t="str">
        <f>E15</f>
        <v xml:space="preserve">SOU Lázně Bělohrad - Zámecká č.p.478, </v>
      </c>
      <c r="G98" s="63"/>
      <c r="H98" s="63"/>
      <c r="I98" s="165" t="s">
        <v>38</v>
      </c>
      <c r="J98" s="164" t="str">
        <f>E21</f>
        <v>ING.MILAN POUR -Haklova 1317, 50801 Hořice v P.</v>
      </c>
      <c r="K98" s="63"/>
      <c r="L98" s="61"/>
    </row>
    <row r="99" spans="2:12" s="1" customFormat="1" ht="14.45" customHeight="1">
      <c r="B99" s="41"/>
      <c r="C99" s="65" t="s">
        <v>36</v>
      </c>
      <c r="D99" s="63"/>
      <c r="E99" s="63"/>
      <c r="F99" s="164" t="str">
        <f>IF(E18="","",E18)</f>
        <v/>
      </c>
      <c r="G99" s="63"/>
      <c r="H99" s="63"/>
      <c r="I99" s="163"/>
      <c r="J99" s="63"/>
      <c r="K99" s="63"/>
      <c r="L99" s="61"/>
    </row>
    <row r="100" spans="2:12" s="1" customFormat="1" ht="10.35" customHeight="1">
      <c r="B100" s="41"/>
      <c r="C100" s="63"/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20" s="9" customFormat="1" ht="29.25" customHeight="1">
      <c r="B101" s="166"/>
      <c r="C101" s="167" t="s">
        <v>137</v>
      </c>
      <c r="D101" s="168" t="s">
        <v>63</v>
      </c>
      <c r="E101" s="168" t="s">
        <v>59</v>
      </c>
      <c r="F101" s="168" t="s">
        <v>138</v>
      </c>
      <c r="G101" s="168" t="s">
        <v>139</v>
      </c>
      <c r="H101" s="168" t="s">
        <v>140</v>
      </c>
      <c r="I101" s="169" t="s">
        <v>141</v>
      </c>
      <c r="J101" s="168" t="s">
        <v>107</v>
      </c>
      <c r="K101" s="170" t="s">
        <v>142</v>
      </c>
      <c r="L101" s="171"/>
      <c r="M101" s="81" t="s">
        <v>143</v>
      </c>
      <c r="N101" s="82" t="s">
        <v>48</v>
      </c>
      <c r="O101" s="82" t="s">
        <v>144</v>
      </c>
      <c r="P101" s="82" t="s">
        <v>145</v>
      </c>
      <c r="Q101" s="82" t="s">
        <v>146</v>
      </c>
      <c r="R101" s="82" t="s">
        <v>147</v>
      </c>
      <c r="S101" s="82" t="s">
        <v>148</v>
      </c>
      <c r="T101" s="83" t="s">
        <v>149</v>
      </c>
    </row>
    <row r="102" spans="2:63" s="1" customFormat="1" ht="29.25" customHeight="1">
      <c r="B102" s="41"/>
      <c r="C102" s="87" t="s">
        <v>108</v>
      </c>
      <c r="D102" s="63"/>
      <c r="E102" s="63"/>
      <c r="F102" s="63"/>
      <c r="G102" s="63"/>
      <c r="H102" s="63"/>
      <c r="I102" s="163"/>
      <c r="J102" s="172">
        <f>BK102</f>
        <v>0</v>
      </c>
      <c r="K102" s="63"/>
      <c r="L102" s="61"/>
      <c r="M102" s="84"/>
      <c r="N102" s="85"/>
      <c r="O102" s="85"/>
      <c r="P102" s="173">
        <f>P103+P544+P942+P944</f>
        <v>0</v>
      </c>
      <c r="Q102" s="85"/>
      <c r="R102" s="173">
        <f>R103+R544+R942+R944</f>
        <v>182.65283981999997</v>
      </c>
      <c r="S102" s="85"/>
      <c r="T102" s="174">
        <f>T103+T544+T942+T944</f>
        <v>129.98212019</v>
      </c>
      <c r="AT102" s="24" t="s">
        <v>77</v>
      </c>
      <c r="AU102" s="24" t="s">
        <v>109</v>
      </c>
      <c r="BK102" s="175">
        <f>BK103+BK544+BK942+BK944</f>
        <v>0</v>
      </c>
    </row>
    <row r="103" spans="2:63" s="10" customFormat="1" ht="37.35" customHeight="1">
      <c r="B103" s="176"/>
      <c r="C103" s="177"/>
      <c r="D103" s="178" t="s">
        <v>77</v>
      </c>
      <c r="E103" s="179" t="s">
        <v>150</v>
      </c>
      <c r="F103" s="179" t="s">
        <v>151</v>
      </c>
      <c r="G103" s="177"/>
      <c r="H103" s="177"/>
      <c r="I103" s="180"/>
      <c r="J103" s="181">
        <f>BK103</f>
        <v>0</v>
      </c>
      <c r="K103" s="177"/>
      <c r="L103" s="182"/>
      <c r="M103" s="183"/>
      <c r="N103" s="184"/>
      <c r="O103" s="184"/>
      <c r="P103" s="185">
        <f>P104+P131+P138+P147+P417+P538+P542</f>
        <v>0</v>
      </c>
      <c r="Q103" s="184"/>
      <c r="R103" s="185">
        <f>R104+R131+R138+R147+R417+R538+R542</f>
        <v>141.84018924999998</v>
      </c>
      <c r="S103" s="184"/>
      <c r="T103" s="186">
        <f>T104+T131+T138+T147+T417+T538+T542</f>
        <v>126.92944299999999</v>
      </c>
      <c r="AR103" s="187" t="s">
        <v>24</v>
      </c>
      <c r="AT103" s="188" t="s">
        <v>77</v>
      </c>
      <c r="AU103" s="188" t="s">
        <v>78</v>
      </c>
      <c r="AY103" s="187" t="s">
        <v>152</v>
      </c>
      <c r="BK103" s="189">
        <f>BK104+BK131+BK138+BK147+BK417+BK538+BK542</f>
        <v>0</v>
      </c>
    </row>
    <row r="104" spans="2:63" s="10" customFormat="1" ht="19.9" customHeight="1">
      <c r="B104" s="176"/>
      <c r="C104" s="177"/>
      <c r="D104" s="190" t="s">
        <v>77</v>
      </c>
      <c r="E104" s="191" t="s">
        <v>24</v>
      </c>
      <c r="F104" s="191" t="s">
        <v>153</v>
      </c>
      <c r="G104" s="177"/>
      <c r="H104" s="177"/>
      <c r="I104" s="180"/>
      <c r="J104" s="192">
        <f>BK104</f>
        <v>0</v>
      </c>
      <c r="K104" s="177"/>
      <c r="L104" s="182"/>
      <c r="M104" s="183"/>
      <c r="N104" s="184"/>
      <c r="O104" s="184"/>
      <c r="P104" s="185">
        <f>SUM(P105:P130)</f>
        <v>0</v>
      </c>
      <c r="Q104" s="184"/>
      <c r="R104" s="185">
        <f>SUM(R105:R130)</f>
        <v>0</v>
      </c>
      <c r="S104" s="184"/>
      <c r="T104" s="186">
        <f>SUM(T105:T130)</f>
        <v>28.133895</v>
      </c>
      <c r="AR104" s="187" t="s">
        <v>24</v>
      </c>
      <c r="AT104" s="188" t="s">
        <v>77</v>
      </c>
      <c r="AU104" s="188" t="s">
        <v>24</v>
      </c>
      <c r="AY104" s="187" t="s">
        <v>152</v>
      </c>
      <c r="BK104" s="189">
        <f>SUM(BK105:BK130)</f>
        <v>0</v>
      </c>
    </row>
    <row r="105" spans="2:65" s="1" customFormat="1" ht="22.5" customHeight="1">
      <c r="B105" s="41"/>
      <c r="C105" s="193" t="s">
        <v>24</v>
      </c>
      <c r="D105" s="193" t="s">
        <v>154</v>
      </c>
      <c r="E105" s="194" t="s">
        <v>155</v>
      </c>
      <c r="F105" s="195" t="s">
        <v>156</v>
      </c>
      <c r="G105" s="196" t="s">
        <v>157</v>
      </c>
      <c r="H105" s="197">
        <v>110.329</v>
      </c>
      <c r="I105" s="198"/>
      <c r="J105" s="199">
        <f>ROUND(I105*H105,2)</f>
        <v>0</v>
      </c>
      <c r="K105" s="195" t="s">
        <v>158</v>
      </c>
      <c r="L105" s="61"/>
      <c r="M105" s="200" t="s">
        <v>22</v>
      </c>
      <c r="N105" s="201" t="s">
        <v>49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0.255</v>
      </c>
      <c r="T105" s="203">
        <f>S105*H105</f>
        <v>28.133895</v>
      </c>
      <c r="AR105" s="24" t="s">
        <v>159</v>
      </c>
      <c r="AT105" s="24" t="s">
        <v>154</v>
      </c>
      <c r="AU105" s="24" t="s">
        <v>87</v>
      </c>
      <c r="AY105" s="24" t="s">
        <v>152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24</v>
      </c>
      <c r="BK105" s="204">
        <f>ROUND(I105*H105,2)</f>
        <v>0</v>
      </c>
      <c r="BL105" s="24" t="s">
        <v>159</v>
      </c>
      <c r="BM105" s="24" t="s">
        <v>160</v>
      </c>
    </row>
    <row r="106" spans="2:51" s="11" customFormat="1" ht="13.5">
      <c r="B106" s="205"/>
      <c r="C106" s="206"/>
      <c r="D106" s="207" t="s">
        <v>161</v>
      </c>
      <c r="E106" s="208" t="s">
        <v>22</v>
      </c>
      <c r="F106" s="209" t="s">
        <v>162</v>
      </c>
      <c r="G106" s="206"/>
      <c r="H106" s="210" t="s">
        <v>22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161</v>
      </c>
      <c r="AU106" s="216" t="s">
        <v>87</v>
      </c>
      <c r="AV106" s="11" t="s">
        <v>24</v>
      </c>
      <c r="AW106" s="11" t="s">
        <v>42</v>
      </c>
      <c r="AX106" s="11" t="s">
        <v>78</v>
      </c>
      <c r="AY106" s="216" t="s">
        <v>152</v>
      </c>
    </row>
    <row r="107" spans="2:51" s="12" customFormat="1" ht="13.5">
      <c r="B107" s="217"/>
      <c r="C107" s="218"/>
      <c r="D107" s="207" t="s">
        <v>161</v>
      </c>
      <c r="E107" s="219" t="s">
        <v>22</v>
      </c>
      <c r="F107" s="220" t="s">
        <v>163</v>
      </c>
      <c r="G107" s="218"/>
      <c r="H107" s="221">
        <v>51.248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161</v>
      </c>
      <c r="AU107" s="227" t="s">
        <v>87</v>
      </c>
      <c r="AV107" s="12" t="s">
        <v>87</v>
      </c>
      <c r="AW107" s="12" t="s">
        <v>42</v>
      </c>
      <c r="AX107" s="12" t="s">
        <v>78</v>
      </c>
      <c r="AY107" s="227" t="s">
        <v>152</v>
      </c>
    </row>
    <row r="108" spans="2:51" s="11" customFormat="1" ht="13.5">
      <c r="B108" s="205"/>
      <c r="C108" s="206"/>
      <c r="D108" s="207" t="s">
        <v>161</v>
      </c>
      <c r="E108" s="208" t="s">
        <v>22</v>
      </c>
      <c r="F108" s="209" t="s">
        <v>164</v>
      </c>
      <c r="G108" s="206"/>
      <c r="H108" s="210" t="s">
        <v>22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161</v>
      </c>
      <c r="AU108" s="216" t="s">
        <v>87</v>
      </c>
      <c r="AV108" s="11" t="s">
        <v>24</v>
      </c>
      <c r="AW108" s="11" t="s">
        <v>42</v>
      </c>
      <c r="AX108" s="11" t="s">
        <v>78</v>
      </c>
      <c r="AY108" s="216" t="s">
        <v>152</v>
      </c>
    </row>
    <row r="109" spans="2:51" s="12" customFormat="1" ht="13.5">
      <c r="B109" s="217"/>
      <c r="C109" s="218"/>
      <c r="D109" s="207" t="s">
        <v>161</v>
      </c>
      <c r="E109" s="219" t="s">
        <v>22</v>
      </c>
      <c r="F109" s="220" t="s">
        <v>165</v>
      </c>
      <c r="G109" s="218"/>
      <c r="H109" s="221">
        <v>4.08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161</v>
      </c>
      <c r="AU109" s="227" t="s">
        <v>87</v>
      </c>
      <c r="AV109" s="12" t="s">
        <v>87</v>
      </c>
      <c r="AW109" s="12" t="s">
        <v>42</v>
      </c>
      <c r="AX109" s="12" t="s">
        <v>78</v>
      </c>
      <c r="AY109" s="227" t="s">
        <v>152</v>
      </c>
    </row>
    <row r="110" spans="2:51" s="11" customFormat="1" ht="13.5">
      <c r="B110" s="205"/>
      <c r="C110" s="206"/>
      <c r="D110" s="207" t="s">
        <v>161</v>
      </c>
      <c r="E110" s="208" t="s">
        <v>22</v>
      </c>
      <c r="F110" s="209" t="s">
        <v>166</v>
      </c>
      <c r="G110" s="206"/>
      <c r="H110" s="210" t="s">
        <v>22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161</v>
      </c>
      <c r="AU110" s="216" t="s">
        <v>87</v>
      </c>
      <c r="AV110" s="11" t="s">
        <v>24</v>
      </c>
      <c r="AW110" s="11" t="s">
        <v>42</v>
      </c>
      <c r="AX110" s="11" t="s">
        <v>78</v>
      </c>
      <c r="AY110" s="216" t="s">
        <v>152</v>
      </c>
    </row>
    <row r="111" spans="2:51" s="12" customFormat="1" ht="13.5">
      <c r="B111" s="217"/>
      <c r="C111" s="218"/>
      <c r="D111" s="207" t="s">
        <v>161</v>
      </c>
      <c r="E111" s="219" t="s">
        <v>22</v>
      </c>
      <c r="F111" s="220" t="s">
        <v>167</v>
      </c>
      <c r="G111" s="218"/>
      <c r="H111" s="221">
        <v>23.972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161</v>
      </c>
      <c r="AU111" s="227" t="s">
        <v>87</v>
      </c>
      <c r="AV111" s="12" t="s">
        <v>87</v>
      </c>
      <c r="AW111" s="12" t="s">
        <v>42</v>
      </c>
      <c r="AX111" s="12" t="s">
        <v>78</v>
      </c>
      <c r="AY111" s="227" t="s">
        <v>152</v>
      </c>
    </row>
    <row r="112" spans="2:51" s="11" customFormat="1" ht="13.5">
      <c r="B112" s="205"/>
      <c r="C112" s="206"/>
      <c r="D112" s="207" t="s">
        <v>161</v>
      </c>
      <c r="E112" s="208" t="s">
        <v>22</v>
      </c>
      <c r="F112" s="209" t="s">
        <v>168</v>
      </c>
      <c r="G112" s="206"/>
      <c r="H112" s="210" t="s">
        <v>22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161</v>
      </c>
      <c r="AU112" s="216" t="s">
        <v>87</v>
      </c>
      <c r="AV112" s="11" t="s">
        <v>24</v>
      </c>
      <c r="AW112" s="11" t="s">
        <v>42</v>
      </c>
      <c r="AX112" s="11" t="s">
        <v>78</v>
      </c>
      <c r="AY112" s="216" t="s">
        <v>152</v>
      </c>
    </row>
    <row r="113" spans="2:51" s="12" customFormat="1" ht="13.5">
      <c r="B113" s="217"/>
      <c r="C113" s="218"/>
      <c r="D113" s="207" t="s">
        <v>161</v>
      </c>
      <c r="E113" s="219" t="s">
        <v>22</v>
      </c>
      <c r="F113" s="220" t="s">
        <v>169</v>
      </c>
      <c r="G113" s="218"/>
      <c r="H113" s="221">
        <v>14.776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161</v>
      </c>
      <c r="AU113" s="227" t="s">
        <v>87</v>
      </c>
      <c r="AV113" s="12" t="s">
        <v>87</v>
      </c>
      <c r="AW113" s="12" t="s">
        <v>42</v>
      </c>
      <c r="AX113" s="12" t="s">
        <v>78</v>
      </c>
      <c r="AY113" s="227" t="s">
        <v>152</v>
      </c>
    </row>
    <row r="114" spans="2:51" s="12" customFormat="1" ht="13.5">
      <c r="B114" s="217"/>
      <c r="C114" s="218"/>
      <c r="D114" s="207" t="s">
        <v>161</v>
      </c>
      <c r="E114" s="219" t="s">
        <v>22</v>
      </c>
      <c r="F114" s="220" t="s">
        <v>170</v>
      </c>
      <c r="G114" s="218"/>
      <c r="H114" s="221">
        <v>16.253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161</v>
      </c>
      <c r="AU114" s="227" t="s">
        <v>87</v>
      </c>
      <c r="AV114" s="12" t="s">
        <v>87</v>
      </c>
      <c r="AW114" s="12" t="s">
        <v>42</v>
      </c>
      <c r="AX114" s="12" t="s">
        <v>78</v>
      </c>
      <c r="AY114" s="227" t="s">
        <v>152</v>
      </c>
    </row>
    <row r="115" spans="2:51" s="13" customFormat="1" ht="13.5">
      <c r="B115" s="228"/>
      <c r="C115" s="229"/>
      <c r="D115" s="230" t="s">
        <v>161</v>
      </c>
      <c r="E115" s="231" t="s">
        <v>22</v>
      </c>
      <c r="F115" s="232" t="s">
        <v>171</v>
      </c>
      <c r="G115" s="229"/>
      <c r="H115" s="233">
        <v>110.329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161</v>
      </c>
      <c r="AU115" s="239" t="s">
        <v>87</v>
      </c>
      <c r="AV115" s="13" t="s">
        <v>159</v>
      </c>
      <c r="AW115" s="13" t="s">
        <v>42</v>
      </c>
      <c r="AX115" s="13" t="s">
        <v>24</v>
      </c>
      <c r="AY115" s="239" t="s">
        <v>152</v>
      </c>
    </row>
    <row r="116" spans="2:65" s="1" customFormat="1" ht="22.5" customHeight="1">
      <c r="B116" s="41"/>
      <c r="C116" s="193" t="s">
        <v>87</v>
      </c>
      <c r="D116" s="193" t="s">
        <v>154</v>
      </c>
      <c r="E116" s="194" t="s">
        <v>172</v>
      </c>
      <c r="F116" s="195" t="s">
        <v>173</v>
      </c>
      <c r="G116" s="196" t="s">
        <v>174</v>
      </c>
      <c r="H116" s="197">
        <v>3</v>
      </c>
      <c r="I116" s="198"/>
      <c r="J116" s="199">
        <f>ROUND(I116*H116,2)</f>
        <v>0</v>
      </c>
      <c r="K116" s="195" t="s">
        <v>158</v>
      </c>
      <c r="L116" s="61"/>
      <c r="M116" s="200" t="s">
        <v>22</v>
      </c>
      <c r="N116" s="201" t="s">
        <v>49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159</v>
      </c>
      <c r="AT116" s="24" t="s">
        <v>154</v>
      </c>
      <c r="AU116" s="24" t="s">
        <v>87</v>
      </c>
      <c r="AY116" s="24" t="s">
        <v>152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159</v>
      </c>
      <c r="BM116" s="24" t="s">
        <v>175</v>
      </c>
    </row>
    <row r="117" spans="2:65" s="1" customFormat="1" ht="22.5" customHeight="1">
      <c r="B117" s="41"/>
      <c r="C117" s="193" t="s">
        <v>176</v>
      </c>
      <c r="D117" s="193" t="s">
        <v>154</v>
      </c>
      <c r="E117" s="194" t="s">
        <v>177</v>
      </c>
      <c r="F117" s="195" t="s">
        <v>178</v>
      </c>
      <c r="G117" s="196" t="s">
        <v>174</v>
      </c>
      <c r="H117" s="197">
        <v>2</v>
      </c>
      <c r="I117" s="198"/>
      <c r="J117" s="199">
        <f>ROUND(I117*H117,2)</f>
        <v>0</v>
      </c>
      <c r="K117" s="195" t="s">
        <v>158</v>
      </c>
      <c r="L117" s="61"/>
      <c r="M117" s="200" t="s">
        <v>22</v>
      </c>
      <c r="N117" s="201" t="s">
        <v>49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159</v>
      </c>
      <c r="AT117" s="24" t="s">
        <v>154</v>
      </c>
      <c r="AU117" s="24" t="s">
        <v>87</v>
      </c>
      <c r="AY117" s="24" t="s">
        <v>152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24</v>
      </c>
      <c r="BK117" s="204">
        <f>ROUND(I117*H117,2)</f>
        <v>0</v>
      </c>
      <c r="BL117" s="24" t="s">
        <v>159</v>
      </c>
      <c r="BM117" s="24" t="s">
        <v>179</v>
      </c>
    </row>
    <row r="118" spans="2:65" s="1" customFormat="1" ht="22.5" customHeight="1">
      <c r="B118" s="41"/>
      <c r="C118" s="193" t="s">
        <v>159</v>
      </c>
      <c r="D118" s="193" t="s">
        <v>154</v>
      </c>
      <c r="E118" s="194" t="s">
        <v>180</v>
      </c>
      <c r="F118" s="195" t="s">
        <v>181</v>
      </c>
      <c r="G118" s="196" t="s">
        <v>174</v>
      </c>
      <c r="H118" s="197">
        <v>144.925</v>
      </c>
      <c r="I118" s="198"/>
      <c r="J118" s="199">
        <f>ROUND(I118*H118,2)</f>
        <v>0</v>
      </c>
      <c r="K118" s="195" t="s">
        <v>158</v>
      </c>
      <c r="L118" s="61"/>
      <c r="M118" s="200" t="s">
        <v>22</v>
      </c>
      <c r="N118" s="201" t="s">
        <v>49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159</v>
      </c>
      <c r="AT118" s="24" t="s">
        <v>154</v>
      </c>
      <c r="AU118" s="24" t="s">
        <v>87</v>
      </c>
      <c r="AY118" s="24" t="s">
        <v>152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24</v>
      </c>
      <c r="BK118" s="204">
        <f>ROUND(I118*H118,2)</f>
        <v>0</v>
      </c>
      <c r="BL118" s="24" t="s">
        <v>159</v>
      </c>
      <c r="BM118" s="24" t="s">
        <v>182</v>
      </c>
    </row>
    <row r="119" spans="2:51" s="11" customFormat="1" ht="13.5">
      <c r="B119" s="205"/>
      <c r="C119" s="206"/>
      <c r="D119" s="207" t="s">
        <v>161</v>
      </c>
      <c r="E119" s="208" t="s">
        <v>22</v>
      </c>
      <c r="F119" s="209" t="s">
        <v>162</v>
      </c>
      <c r="G119" s="206"/>
      <c r="H119" s="210" t="s">
        <v>22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161</v>
      </c>
      <c r="AU119" s="216" t="s">
        <v>87</v>
      </c>
      <c r="AV119" s="11" t="s">
        <v>24</v>
      </c>
      <c r="AW119" s="11" t="s">
        <v>42</v>
      </c>
      <c r="AX119" s="11" t="s">
        <v>78</v>
      </c>
      <c r="AY119" s="216" t="s">
        <v>152</v>
      </c>
    </row>
    <row r="120" spans="2:51" s="12" customFormat="1" ht="13.5">
      <c r="B120" s="217"/>
      <c r="C120" s="218"/>
      <c r="D120" s="207" t="s">
        <v>161</v>
      </c>
      <c r="E120" s="219" t="s">
        <v>22</v>
      </c>
      <c r="F120" s="220" t="s">
        <v>183</v>
      </c>
      <c r="G120" s="218"/>
      <c r="H120" s="221">
        <v>69.185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161</v>
      </c>
      <c r="AU120" s="227" t="s">
        <v>87</v>
      </c>
      <c r="AV120" s="12" t="s">
        <v>87</v>
      </c>
      <c r="AW120" s="12" t="s">
        <v>42</v>
      </c>
      <c r="AX120" s="12" t="s">
        <v>78</v>
      </c>
      <c r="AY120" s="227" t="s">
        <v>152</v>
      </c>
    </row>
    <row r="121" spans="2:51" s="11" customFormat="1" ht="13.5">
      <c r="B121" s="205"/>
      <c r="C121" s="206"/>
      <c r="D121" s="207" t="s">
        <v>161</v>
      </c>
      <c r="E121" s="208" t="s">
        <v>22</v>
      </c>
      <c r="F121" s="209" t="s">
        <v>164</v>
      </c>
      <c r="G121" s="206"/>
      <c r="H121" s="210" t="s">
        <v>22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161</v>
      </c>
      <c r="AU121" s="216" t="s">
        <v>87</v>
      </c>
      <c r="AV121" s="11" t="s">
        <v>24</v>
      </c>
      <c r="AW121" s="11" t="s">
        <v>42</v>
      </c>
      <c r="AX121" s="11" t="s">
        <v>78</v>
      </c>
      <c r="AY121" s="216" t="s">
        <v>152</v>
      </c>
    </row>
    <row r="122" spans="2:51" s="12" customFormat="1" ht="13.5">
      <c r="B122" s="217"/>
      <c r="C122" s="218"/>
      <c r="D122" s="207" t="s">
        <v>161</v>
      </c>
      <c r="E122" s="219" t="s">
        <v>22</v>
      </c>
      <c r="F122" s="220" t="s">
        <v>184</v>
      </c>
      <c r="G122" s="218"/>
      <c r="H122" s="221">
        <v>11.016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161</v>
      </c>
      <c r="AU122" s="227" t="s">
        <v>87</v>
      </c>
      <c r="AV122" s="12" t="s">
        <v>87</v>
      </c>
      <c r="AW122" s="12" t="s">
        <v>42</v>
      </c>
      <c r="AX122" s="12" t="s">
        <v>78</v>
      </c>
      <c r="AY122" s="227" t="s">
        <v>152</v>
      </c>
    </row>
    <row r="123" spans="2:51" s="11" customFormat="1" ht="13.5">
      <c r="B123" s="205"/>
      <c r="C123" s="206"/>
      <c r="D123" s="207" t="s">
        <v>161</v>
      </c>
      <c r="E123" s="208" t="s">
        <v>22</v>
      </c>
      <c r="F123" s="209" t="s">
        <v>166</v>
      </c>
      <c r="G123" s="206"/>
      <c r="H123" s="210" t="s">
        <v>22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161</v>
      </c>
      <c r="AU123" s="216" t="s">
        <v>87</v>
      </c>
      <c r="AV123" s="11" t="s">
        <v>24</v>
      </c>
      <c r="AW123" s="11" t="s">
        <v>42</v>
      </c>
      <c r="AX123" s="11" t="s">
        <v>78</v>
      </c>
      <c r="AY123" s="216" t="s">
        <v>152</v>
      </c>
    </row>
    <row r="124" spans="2:51" s="12" customFormat="1" ht="13.5">
      <c r="B124" s="217"/>
      <c r="C124" s="218"/>
      <c r="D124" s="207" t="s">
        <v>161</v>
      </c>
      <c r="E124" s="219" t="s">
        <v>22</v>
      </c>
      <c r="F124" s="220" t="s">
        <v>185</v>
      </c>
      <c r="G124" s="218"/>
      <c r="H124" s="221">
        <v>64.724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161</v>
      </c>
      <c r="AU124" s="227" t="s">
        <v>87</v>
      </c>
      <c r="AV124" s="12" t="s">
        <v>87</v>
      </c>
      <c r="AW124" s="12" t="s">
        <v>42</v>
      </c>
      <c r="AX124" s="12" t="s">
        <v>78</v>
      </c>
      <c r="AY124" s="227" t="s">
        <v>152</v>
      </c>
    </row>
    <row r="125" spans="2:51" s="13" customFormat="1" ht="13.5">
      <c r="B125" s="228"/>
      <c r="C125" s="229"/>
      <c r="D125" s="230" t="s">
        <v>161</v>
      </c>
      <c r="E125" s="231" t="s">
        <v>22</v>
      </c>
      <c r="F125" s="232" t="s">
        <v>171</v>
      </c>
      <c r="G125" s="229"/>
      <c r="H125" s="233">
        <v>144.925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161</v>
      </c>
      <c r="AU125" s="239" t="s">
        <v>87</v>
      </c>
      <c r="AV125" s="13" t="s">
        <v>159</v>
      </c>
      <c r="AW125" s="13" t="s">
        <v>42</v>
      </c>
      <c r="AX125" s="13" t="s">
        <v>24</v>
      </c>
      <c r="AY125" s="239" t="s">
        <v>152</v>
      </c>
    </row>
    <row r="126" spans="2:65" s="1" customFormat="1" ht="22.5" customHeight="1">
      <c r="B126" s="41"/>
      <c r="C126" s="193" t="s">
        <v>186</v>
      </c>
      <c r="D126" s="193" t="s">
        <v>154</v>
      </c>
      <c r="E126" s="194" t="s">
        <v>187</v>
      </c>
      <c r="F126" s="195" t="s">
        <v>188</v>
      </c>
      <c r="G126" s="196" t="s">
        <v>174</v>
      </c>
      <c r="H126" s="197">
        <v>144.925</v>
      </c>
      <c r="I126" s="198"/>
      <c r="J126" s="199">
        <f>ROUND(I126*H126,2)</f>
        <v>0</v>
      </c>
      <c r="K126" s="195" t="s">
        <v>158</v>
      </c>
      <c r="L126" s="61"/>
      <c r="M126" s="200" t="s">
        <v>22</v>
      </c>
      <c r="N126" s="201" t="s">
        <v>49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4" t="s">
        <v>159</v>
      </c>
      <c r="AT126" s="24" t="s">
        <v>154</v>
      </c>
      <c r="AU126" s="24" t="s">
        <v>87</v>
      </c>
      <c r="AY126" s="24" t="s">
        <v>152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24</v>
      </c>
      <c r="BK126" s="204">
        <f>ROUND(I126*H126,2)</f>
        <v>0</v>
      </c>
      <c r="BL126" s="24" t="s">
        <v>159</v>
      </c>
      <c r="BM126" s="24" t="s">
        <v>189</v>
      </c>
    </row>
    <row r="127" spans="2:51" s="12" customFormat="1" ht="13.5">
      <c r="B127" s="217"/>
      <c r="C127" s="218"/>
      <c r="D127" s="230" t="s">
        <v>161</v>
      </c>
      <c r="E127" s="240" t="s">
        <v>22</v>
      </c>
      <c r="F127" s="241" t="s">
        <v>190</v>
      </c>
      <c r="G127" s="218"/>
      <c r="H127" s="242">
        <v>144.925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161</v>
      </c>
      <c r="AU127" s="227" t="s">
        <v>87</v>
      </c>
      <c r="AV127" s="12" t="s">
        <v>87</v>
      </c>
      <c r="AW127" s="12" t="s">
        <v>42</v>
      </c>
      <c r="AX127" s="12" t="s">
        <v>24</v>
      </c>
      <c r="AY127" s="227" t="s">
        <v>152</v>
      </c>
    </row>
    <row r="128" spans="2:65" s="1" customFormat="1" ht="22.5" customHeight="1">
      <c r="B128" s="41"/>
      <c r="C128" s="193" t="s">
        <v>191</v>
      </c>
      <c r="D128" s="193" t="s">
        <v>154</v>
      </c>
      <c r="E128" s="194" t="s">
        <v>192</v>
      </c>
      <c r="F128" s="195" t="s">
        <v>193</v>
      </c>
      <c r="G128" s="196" t="s">
        <v>157</v>
      </c>
      <c r="H128" s="197">
        <v>80</v>
      </c>
      <c r="I128" s="198"/>
      <c r="J128" s="199">
        <f>ROUND(I128*H128,2)</f>
        <v>0</v>
      </c>
      <c r="K128" s="195" t="s">
        <v>158</v>
      </c>
      <c r="L128" s="61"/>
      <c r="M128" s="200" t="s">
        <v>22</v>
      </c>
      <c r="N128" s="201" t="s">
        <v>49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159</v>
      </c>
      <c r="AT128" s="24" t="s">
        <v>154</v>
      </c>
      <c r="AU128" s="24" t="s">
        <v>87</v>
      </c>
      <c r="AY128" s="24" t="s">
        <v>152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24</v>
      </c>
      <c r="BK128" s="204">
        <f>ROUND(I128*H128,2)</f>
        <v>0</v>
      </c>
      <c r="BL128" s="24" t="s">
        <v>159</v>
      </c>
      <c r="BM128" s="24" t="s">
        <v>194</v>
      </c>
    </row>
    <row r="129" spans="2:51" s="11" customFormat="1" ht="13.5">
      <c r="B129" s="205"/>
      <c r="C129" s="206"/>
      <c r="D129" s="207" t="s">
        <v>161</v>
      </c>
      <c r="E129" s="208" t="s">
        <v>22</v>
      </c>
      <c r="F129" s="209" t="s">
        <v>195</v>
      </c>
      <c r="G129" s="206"/>
      <c r="H129" s="210" t="s">
        <v>22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161</v>
      </c>
      <c r="AU129" s="216" t="s">
        <v>87</v>
      </c>
      <c r="AV129" s="11" t="s">
        <v>24</v>
      </c>
      <c r="AW129" s="11" t="s">
        <v>42</v>
      </c>
      <c r="AX129" s="11" t="s">
        <v>78</v>
      </c>
      <c r="AY129" s="216" t="s">
        <v>152</v>
      </c>
    </row>
    <row r="130" spans="2:51" s="12" customFormat="1" ht="13.5">
      <c r="B130" s="217"/>
      <c r="C130" s="218"/>
      <c r="D130" s="207" t="s">
        <v>161</v>
      </c>
      <c r="E130" s="219" t="s">
        <v>22</v>
      </c>
      <c r="F130" s="220" t="s">
        <v>196</v>
      </c>
      <c r="G130" s="218"/>
      <c r="H130" s="221">
        <v>80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161</v>
      </c>
      <c r="AU130" s="227" t="s">
        <v>87</v>
      </c>
      <c r="AV130" s="12" t="s">
        <v>87</v>
      </c>
      <c r="AW130" s="12" t="s">
        <v>42</v>
      </c>
      <c r="AX130" s="12" t="s">
        <v>24</v>
      </c>
      <c r="AY130" s="227" t="s">
        <v>152</v>
      </c>
    </row>
    <row r="131" spans="2:63" s="10" customFormat="1" ht="29.85" customHeight="1">
      <c r="B131" s="176"/>
      <c r="C131" s="177"/>
      <c r="D131" s="190" t="s">
        <v>77</v>
      </c>
      <c r="E131" s="191" t="s">
        <v>176</v>
      </c>
      <c r="F131" s="191" t="s">
        <v>197</v>
      </c>
      <c r="G131" s="177"/>
      <c r="H131" s="177"/>
      <c r="I131" s="180"/>
      <c r="J131" s="192">
        <f>BK131</f>
        <v>0</v>
      </c>
      <c r="K131" s="177"/>
      <c r="L131" s="182"/>
      <c r="M131" s="183"/>
      <c r="N131" s="184"/>
      <c r="O131" s="184"/>
      <c r="P131" s="185">
        <f>SUM(P132:P137)</f>
        <v>0</v>
      </c>
      <c r="Q131" s="184"/>
      <c r="R131" s="185">
        <f>SUM(R132:R137)</f>
        <v>1.2575349999999998</v>
      </c>
      <c r="S131" s="184"/>
      <c r="T131" s="186">
        <f>SUM(T132:T137)</f>
        <v>0</v>
      </c>
      <c r="AR131" s="187" t="s">
        <v>24</v>
      </c>
      <c r="AT131" s="188" t="s">
        <v>77</v>
      </c>
      <c r="AU131" s="188" t="s">
        <v>24</v>
      </c>
      <c r="AY131" s="187" t="s">
        <v>152</v>
      </c>
      <c r="BK131" s="189">
        <f>SUM(BK132:BK137)</f>
        <v>0</v>
      </c>
    </row>
    <row r="132" spans="2:65" s="1" customFormat="1" ht="22.5" customHeight="1">
      <c r="B132" s="41"/>
      <c r="C132" s="193" t="s">
        <v>198</v>
      </c>
      <c r="D132" s="193" t="s">
        <v>154</v>
      </c>
      <c r="E132" s="194" t="s">
        <v>199</v>
      </c>
      <c r="F132" s="195" t="s">
        <v>200</v>
      </c>
      <c r="G132" s="196" t="s">
        <v>174</v>
      </c>
      <c r="H132" s="197">
        <v>0.414</v>
      </c>
      <c r="I132" s="198"/>
      <c r="J132" s="199">
        <f>ROUND(I132*H132,2)</f>
        <v>0</v>
      </c>
      <c r="K132" s="195" t="s">
        <v>158</v>
      </c>
      <c r="L132" s="61"/>
      <c r="M132" s="200" t="s">
        <v>22</v>
      </c>
      <c r="N132" s="201" t="s">
        <v>49</v>
      </c>
      <c r="O132" s="42"/>
      <c r="P132" s="202">
        <f>O132*H132</f>
        <v>0</v>
      </c>
      <c r="Q132" s="202">
        <v>1.8775</v>
      </c>
      <c r="R132" s="202">
        <f>Q132*H132</f>
        <v>0.7772849999999999</v>
      </c>
      <c r="S132" s="202">
        <v>0</v>
      </c>
      <c r="T132" s="203">
        <f>S132*H132</f>
        <v>0</v>
      </c>
      <c r="AR132" s="24" t="s">
        <v>159</v>
      </c>
      <c r="AT132" s="24" t="s">
        <v>154</v>
      </c>
      <c r="AU132" s="24" t="s">
        <v>87</v>
      </c>
      <c r="AY132" s="24" t="s">
        <v>152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24</v>
      </c>
      <c r="BK132" s="204">
        <f>ROUND(I132*H132,2)</f>
        <v>0</v>
      </c>
      <c r="BL132" s="24" t="s">
        <v>159</v>
      </c>
      <c r="BM132" s="24" t="s">
        <v>201</v>
      </c>
    </row>
    <row r="133" spans="2:51" s="11" customFormat="1" ht="13.5">
      <c r="B133" s="205"/>
      <c r="C133" s="206"/>
      <c r="D133" s="207" t="s">
        <v>161</v>
      </c>
      <c r="E133" s="208" t="s">
        <v>22</v>
      </c>
      <c r="F133" s="209" t="s">
        <v>202</v>
      </c>
      <c r="G133" s="206"/>
      <c r="H133" s="210" t="s">
        <v>22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161</v>
      </c>
      <c r="AU133" s="216" t="s">
        <v>87</v>
      </c>
      <c r="AV133" s="11" t="s">
        <v>24</v>
      </c>
      <c r="AW133" s="11" t="s">
        <v>42</v>
      </c>
      <c r="AX133" s="11" t="s">
        <v>78</v>
      </c>
      <c r="AY133" s="216" t="s">
        <v>152</v>
      </c>
    </row>
    <row r="134" spans="2:51" s="12" customFormat="1" ht="13.5">
      <c r="B134" s="217"/>
      <c r="C134" s="218"/>
      <c r="D134" s="230" t="s">
        <v>161</v>
      </c>
      <c r="E134" s="240" t="s">
        <v>22</v>
      </c>
      <c r="F134" s="241" t="s">
        <v>203</v>
      </c>
      <c r="G134" s="218"/>
      <c r="H134" s="242">
        <v>0.414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161</v>
      </c>
      <c r="AU134" s="227" t="s">
        <v>87</v>
      </c>
      <c r="AV134" s="12" t="s">
        <v>87</v>
      </c>
      <c r="AW134" s="12" t="s">
        <v>42</v>
      </c>
      <c r="AX134" s="12" t="s">
        <v>24</v>
      </c>
      <c r="AY134" s="227" t="s">
        <v>152</v>
      </c>
    </row>
    <row r="135" spans="2:65" s="1" customFormat="1" ht="22.5" customHeight="1">
      <c r="B135" s="41"/>
      <c r="C135" s="193" t="s">
        <v>204</v>
      </c>
      <c r="D135" s="193" t="s">
        <v>154</v>
      </c>
      <c r="E135" s="194" t="s">
        <v>205</v>
      </c>
      <c r="F135" s="195" t="s">
        <v>206</v>
      </c>
      <c r="G135" s="196" t="s">
        <v>207</v>
      </c>
      <c r="H135" s="197">
        <v>85</v>
      </c>
      <c r="I135" s="198"/>
      <c r="J135" s="199">
        <f>ROUND(I135*H135,2)</f>
        <v>0</v>
      </c>
      <c r="K135" s="195" t="s">
        <v>158</v>
      </c>
      <c r="L135" s="61"/>
      <c r="M135" s="200" t="s">
        <v>22</v>
      </c>
      <c r="N135" s="201" t="s">
        <v>49</v>
      </c>
      <c r="O135" s="42"/>
      <c r="P135" s="202">
        <f>O135*H135</f>
        <v>0</v>
      </c>
      <c r="Q135" s="202">
        <v>0.00565</v>
      </c>
      <c r="R135" s="202">
        <f>Q135*H135</f>
        <v>0.48024999999999995</v>
      </c>
      <c r="S135" s="202">
        <v>0</v>
      </c>
      <c r="T135" s="203">
        <f>S135*H135</f>
        <v>0</v>
      </c>
      <c r="AR135" s="24" t="s">
        <v>159</v>
      </c>
      <c r="AT135" s="24" t="s">
        <v>154</v>
      </c>
      <c r="AU135" s="24" t="s">
        <v>87</v>
      </c>
      <c r="AY135" s="24" t="s">
        <v>152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24</v>
      </c>
      <c r="BK135" s="204">
        <f>ROUND(I135*H135,2)</f>
        <v>0</v>
      </c>
      <c r="BL135" s="24" t="s">
        <v>159</v>
      </c>
      <c r="BM135" s="24" t="s">
        <v>208</v>
      </c>
    </row>
    <row r="136" spans="2:51" s="11" customFormat="1" ht="13.5">
      <c r="B136" s="205"/>
      <c r="C136" s="206"/>
      <c r="D136" s="207" t="s">
        <v>161</v>
      </c>
      <c r="E136" s="208" t="s">
        <v>22</v>
      </c>
      <c r="F136" s="209" t="s">
        <v>209</v>
      </c>
      <c r="G136" s="206"/>
      <c r="H136" s="210" t="s">
        <v>22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161</v>
      </c>
      <c r="AU136" s="216" t="s">
        <v>87</v>
      </c>
      <c r="AV136" s="11" t="s">
        <v>24</v>
      </c>
      <c r="AW136" s="11" t="s">
        <v>42</v>
      </c>
      <c r="AX136" s="11" t="s">
        <v>78</v>
      </c>
      <c r="AY136" s="216" t="s">
        <v>152</v>
      </c>
    </row>
    <row r="137" spans="2:51" s="12" customFormat="1" ht="13.5">
      <c r="B137" s="217"/>
      <c r="C137" s="218"/>
      <c r="D137" s="207" t="s">
        <v>161</v>
      </c>
      <c r="E137" s="219" t="s">
        <v>22</v>
      </c>
      <c r="F137" s="220" t="s">
        <v>210</v>
      </c>
      <c r="G137" s="218"/>
      <c r="H137" s="221">
        <v>85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161</v>
      </c>
      <c r="AU137" s="227" t="s">
        <v>87</v>
      </c>
      <c r="AV137" s="12" t="s">
        <v>87</v>
      </c>
      <c r="AW137" s="12" t="s">
        <v>42</v>
      </c>
      <c r="AX137" s="12" t="s">
        <v>24</v>
      </c>
      <c r="AY137" s="227" t="s">
        <v>152</v>
      </c>
    </row>
    <row r="138" spans="2:63" s="10" customFormat="1" ht="29.85" customHeight="1">
      <c r="B138" s="176"/>
      <c r="C138" s="177"/>
      <c r="D138" s="190" t="s">
        <v>77</v>
      </c>
      <c r="E138" s="191" t="s">
        <v>159</v>
      </c>
      <c r="F138" s="191" t="s">
        <v>211</v>
      </c>
      <c r="G138" s="177"/>
      <c r="H138" s="177"/>
      <c r="I138" s="180"/>
      <c r="J138" s="192">
        <f>BK138</f>
        <v>0</v>
      </c>
      <c r="K138" s="177"/>
      <c r="L138" s="182"/>
      <c r="M138" s="183"/>
      <c r="N138" s="184"/>
      <c r="O138" s="184"/>
      <c r="P138" s="185">
        <f>SUM(P139:P146)</f>
        <v>0</v>
      </c>
      <c r="Q138" s="184"/>
      <c r="R138" s="185">
        <f>SUM(R139:R146)</f>
        <v>35.353859029999995</v>
      </c>
      <c r="S138" s="184"/>
      <c r="T138" s="186">
        <f>SUM(T139:T146)</f>
        <v>0</v>
      </c>
      <c r="AR138" s="187" t="s">
        <v>24</v>
      </c>
      <c r="AT138" s="188" t="s">
        <v>77</v>
      </c>
      <c r="AU138" s="188" t="s">
        <v>24</v>
      </c>
      <c r="AY138" s="187" t="s">
        <v>152</v>
      </c>
      <c r="BK138" s="189">
        <f>SUM(BK139:BK146)</f>
        <v>0</v>
      </c>
    </row>
    <row r="139" spans="2:65" s="1" customFormat="1" ht="22.5" customHeight="1">
      <c r="B139" s="41"/>
      <c r="C139" s="193" t="s">
        <v>212</v>
      </c>
      <c r="D139" s="193" t="s">
        <v>154</v>
      </c>
      <c r="E139" s="194" t="s">
        <v>213</v>
      </c>
      <c r="F139" s="195" t="s">
        <v>214</v>
      </c>
      <c r="G139" s="196" t="s">
        <v>174</v>
      </c>
      <c r="H139" s="197">
        <v>10.513</v>
      </c>
      <c r="I139" s="198"/>
      <c r="J139" s="199">
        <f>ROUND(I139*H139,2)</f>
        <v>0</v>
      </c>
      <c r="K139" s="195" t="s">
        <v>158</v>
      </c>
      <c r="L139" s="61"/>
      <c r="M139" s="200" t="s">
        <v>22</v>
      </c>
      <c r="N139" s="201" t="s">
        <v>49</v>
      </c>
      <c r="O139" s="42"/>
      <c r="P139" s="202">
        <f>O139*H139</f>
        <v>0</v>
      </c>
      <c r="Q139" s="202">
        <v>2.25645</v>
      </c>
      <c r="R139" s="202">
        <f>Q139*H139</f>
        <v>23.72205885</v>
      </c>
      <c r="S139" s="202">
        <v>0</v>
      </c>
      <c r="T139" s="203">
        <f>S139*H139</f>
        <v>0</v>
      </c>
      <c r="AR139" s="24" t="s">
        <v>159</v>
      </c>
      <c r="AT139" s="24" t="s">
        <v>154</v>
      </c>
      <c r="AU139" s="24" t="s">
        <v>87</v>
      </c>
      <c r="AY139" s="24" t="s">
        <v>152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24</v>
      </c>
      <c r="BK139" s="204">
        <f>ROUND(I139*H139,2)</f>
        <v>0</v>
      </c>
      <c r="BL139" s="24" t="s">
        <v>159</v>
      </c>
      <c r="BM139" s="24" t="s">
        <v>215</v>
      </c>
    </row>
    <row r="140" spans="2:51" s="12" customFormat="1" ht="13.5">
      <c r="B140" s="217"/>
      <c r="C140" s="218"/>
      <c r="D140" s="230" t="s">
        <v>161</v>
      </c>
      <c r="E140" s="240" t="s">
        <v>22</v>
      </c>
      <c r="F140" s="241" t="s">
        <v>216</v>
      </c>
      <c r="G140" s="218"/>
      <c r="H140" s="242">
        <v>10.513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161</v>
      </c>
      <c r="AU140" s="227" t="s">
        <v>87</v>
      </c>
      <c r="AV140" s="12" t="s">
        <v>87</v>
      </c>
      <c r="AW140" s="12" t="s">
        <v>42</v>
      </c>
      <c r="AX140" s="12" t="s">
        <v>24</v>
      </c>
      <c r="AY140" s="227" t="s">
        <v>152</v>
      </c>
    </row>
    <row r="141" spans="2:65" s="1" customFormat="1" ht="22.5" customHeight="1">
      <c r="B141" s="41"/>
      <c r="C141" s="193" t="s">
        <v>29</v>
      </c>
      <c r="D141" s="193" t="s">
        <v>154</v>
      </c>
      <c r="E141" s="194" t="s">
        <v>217</v>
      </c>
      <c r="F141" s="195" t="s">
        <v>218</v>
      </c>
      <c r="G141" s="196" t="s">
        <v>219</v>
      </c>
      <c r="H141" s="197">
        <v>212.81</v>
      </c>
      <c r="I141" s="198"/>
      <c r="J141" s="199">
        <f>ROUND(I141*H141,2)</f>
        <v>0</v>
      </c>
      <c r="K141" s="195" t="s">
        <v>158</v>
      </c>
      <c r="L141" s="61"/>
      <c r="M141" s="200" t="s">
        <v>22</v>
      </c>
      <c r="N141" s="201" t="s">
        <v>49</v>
      </c>
      <c r="O141" s="42"/>
      <c r="P141" s="202">
        <f>O141*H141</f>
        <v>0</v>
      </c>
      <c r="Q141" s="202">
        <v>0.04945</v>
      </c>
      <c r="R141" s="202">
        <f>Q141*H141</f>
        <v>10.5234545</v>
      </c>
      <c r="S141" s="202">
        <v>0</v>
      </c>
      <c r="T141" s="203">
        <f>S141*H141</f>
        <v>0</v>
      </c>
      <c r="AR141" s="24" t="s">
        <v>159</v>
      </c>
      <c r="AT141" s="24" t="s">
        <v>154</v>
      </c>
      <c r="AU141" s="24" t="s">
        <v>87</v>
      </c>
      <c r="AY141" s="24" t="s">
        <v>152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159</v>
      </c>
      <c r="BM141" s="24" t="s">
        <v>220</v>
      </c>
    </row>
    <row r="142" spans="2:51" s="12" customFormat="1" ht="13.5">
      <c r="B142" s="217"/>
      <c r="C142" s="218"/>
      <c r="D142" s="207" t="s">
        <v>161</v>
      </c>
      <c r="E142" s="219" t="s">
        <v>22</v>
      </c>
      <c r="F142" s="220" t="s">
        <v>221</v>
      </c>
      <c r="G142" s="218"/>
      <c r="H142" s="221">
        <v>154.63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161</v>
      </c>
      <c r="AU142" s="227" t="s">
        <v>87</v>
      </c>
      <c r="AV142" s="12" t="s">
        <v>87</v>
      </c>
      <c r="AW142" s="12" t="s">
        <v>42</v>
      </c>
      <c r="AX142" s="12" t="s">
        <v>78</v>
      </c>
      <c r="AY142" s="227" t="s">
        <v>152</v>
      </c>
    </row>
    <row r="143" spans="2:51" s="12" customFormat="1" ht="13.5">
      <c r="B143" s="217"/>
      <c r="C143" s="218"/>
      <c r="D143" s="207" t="s">
        <v>161</v>
      </c>
      <c r="E143" s="219" t="s">
        <v>22</v>
      </c>
      <c r="F143" s="220" t="s">
        <v>222</v>
      </c>
      <c r="G143" s="218"/>
      <c r="H143" s="221">
        <v>58.18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161</v>
      </c>
      <c r="AU143" s="227" t="s">
        <v>87</v>
      </c>
      <c r="AV143" s="12" t="s">
        <v>87</v>
      </c>
      <c r="AW143" s="12" t="s">
        <v>42</v>
      </c>
      <c r="AX143" s="12" t="s">
        <v>78</v>
      </c>
      <c r="AY143" s="227" t="s">
        <v>152</v>
      </c>
    </row>
    <row r="144" spans="2:51" s="13" customFormat="1" ht="13.5">
      <c r="B144" s="228"/>
      <c r="C144" s="229"/>
      <c r="D144" s="230" t="s">
        <v>161</v>
      </c>
      <c r="E144" s="231" t="s">
        <v>22</v>
      </c>
      <c r="F144" s="232" t="s">
        <v>171</v>
      </c>
      <c r="G144" s="229"/>
      <c r="H144" s="233">
        <v>212.81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161</v>
      </c>
      <c r="AU144" s="239" t="s">
        <v>87</v>
      </c>
      <c r="AV144" s="13" t="s">
        <v>159</v>
      </c>
      <c r="AW144" s="13" t="s">
        <v>42</v>
      </c>
      <c r="AX144" s="13" t="s">
        <v>24</v>
      </c>
      <c r="AY144" s="239" t="s">
        <v>152</v>
      </c>
    </row>
    <row r="145" spans="2:65" s="1" customFormat="1" ht="22.5" customHeight="1">
      <c r="B145" s="41"/>
      <c r="C145" s="193" t="s">
        <v>223</v>
      </c>
      <c r="D145" s="193" t="s">
        <v>154</v>
      </c>
      <c r="E145" s="194" t="s">
        <v>224</v>
      </c>
      <c r="F145" s="195" t="s">
        <v>225</v>
      </c>
      <c r="G145" s="196" t="s">
        <v>226</v>
      </c>
      <c r="H145" s="197">
        <v>1.053</v>
      </c>
      <c r="I145" s="198"/>
      <c r="J145" s="199">
        <f>ROUND(I145*H145,2)</f>
        <v>0</v>
      </c>
      <c r="K145" s="195" t="s">
        <v>158</v>
      </c>
      <c r="L145" s="61"/>
      <c r="M145" s="200" t="s">
        <v>22</v>
      </c>
      <c r="N145" s="201" t="s">
        <v>49</v>
      </c>
      <c r="O145" s="42"/>
      <c r="P145" s="202">
        <f>O145*H145</f>
        <v>0</v>
      </c>
      <c r="Q145" s="202">
        <v>1.05256</v>
      </c>
      <c r="R145" s="202">
        <f>Q145*H145</f>
        <v>1.1083456799999998</v>
      </c>
      <c r="S145" s="202">
        <v>0</v>
      </c>
      <c r="T145" s="203">
        <f>S145*H145</f>
        <v>0</v>
      </c>
      <c r="AR145" s="24" t="s">
        <v>159</v>
      </c>
      <c r="AT145" s="24" t="s">
        <v>154</v>
      </c>
      <c r="AU145" s="24" t="s">
        <v>87</v>
      </c>
      <c r="AY145" s="24" t="s">
        <v>152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24</v>
      </c>
      <c r="BK145" s="204">
        <f>ROUND(I145*H145,2)</f>
        <v>0</v>
      </c>
      <c r="BL145" s="24" t="s">
        <v>159</v>
      </c>
      <c r="BM145" s="24" t="s">
        <v>227</v>
      </c>
    </row>
    <row r="146" spans="2:51" s="12" customFormat="1" ht="13.5">
      <c r="B146" s="217"/>
      <c r="C146" s="218"/>
      <c r="D146" s="207" t="s">
        <v>161</v>
      </c>
      <c r="E146" s="219" t="s">
        <v>22</v>
      </c>
      <c r="F146" s="220" t="s">
        <v>228</v>
      </c>
      <c r="G146" s="218"/>
      <c r="H146" s="221">
        <v>1.053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161</v>
      </c>
      <c r="AU146" s="227" t="s">
        <v>87</v>
      </c>
      <c r="AV146" s="12" t="s">
        <v>87</v>
      </c>
      <c r="AW146" s="12" t="s">
        <v>42</v>
      </c>
      <c r="AX146" s="12" t="s">
        <v>24</v>
      </c>
      <c r="AY146" s="227" t="s">
        <v>152</v>
      </c>
    </row>
    <row r="147" spans="2:63" s="10" customFormat="1" ht="29.85" customHeight="1">
      <c r="B147" s="176"/>
      <c r="C147" s="177"/>
      <c r="D147" s="190" t="s">
        <v>77</v>
      </c>
      <c r="E147" s="191" t="s">
        <v>191</v>
      </c>
      <c r="F147" s="191" t="s">
        <v>229</v>
      </c>
      <c r="G147" s="177"/>
      <c r="H147" s="177"/>
      <c r="I147" s="180"/>
      <c r="J147" s="192">
        <f>BK147</f>
        <v>0</v>
      </c>
      <c r="K147" s="177"/>
      <c r="L147" s="182"/>
      <c r="M147" s="183"/>
      <c r="N147" s="184"/>
      <c r="O147" s="184"/>
      <c r="P147" s="185">
        <f>SUM(P148:P416)</f>
        <v>0</v>
      </c>
      <c r="Q147" s="184"/>
      <c r="R147" s="185">
        <f>SUM(R148:R416)</f>
        <v>102.09377509999999</v>
      </c>
      <c r="S147" s="184"/>
      <c r="T147" s="186">
        <f>SUM(T148:T416)</f>
        <v>0</v>
      </c>
      <c r="AR147" s="187" t="s">
        <v>24</v>
      </c>
      <c r="AT147" s="188" t="s">
        <v>77</v>
      </c>
      <c r="AU147" s="188" t="s">
        <v>24</v>
      </c>
      <c r="AY147" s="187" t="s">
        <v>152</v>
      </c>
      <c r="BK147" s="189">
        <f>SUM(BK148:BK416)</f>
        <v>0</v>
      </c>
    </row>
    <row r="148" spans="2:65" s="1" customFormat="1" ht="22.5" customHeight="1">
      <c r="B148" s="41"/>
      <c r="C148" s="193" t="s">
        <v>230</v>
      </c>
      <c r="D148" s="193" t="s">
        <v>154</v>
      </c>
      <c r="E148" s="194" t="s">
        <v>231</v>
      </c>
      <c r="F148" s="195" t="s">
        <v>232</v>
      </c>
      <c r="G148" s="196" t="s">
        <v>207</v>
      </c>
      <c r="H148" s="197">
        <v>1</v>
      </c>
      <c r="I148" s="198"/>
      <c r="J148" s="199">
        <f>ROUND(I148*H148,2)</f>
        <v>0</v>
      </c>
      <c r="K148" s="195" t="s">
        <v>22</v>
      </c>
      <c r="L148" s="61"/>
      <c r="M148" s="200" t="s">
        <v>22</v>
      </c>
      <c r="N148" s="201" t="s">
        <v>49</v>
      </c>
      <c r="O148" s="42"/>
      <c r="P148" s="202">
        <f>O148*H148</f>
        <v>0</v>
      </c>
      <c r="Q148" s="202">
        <v>0.147</v>
      </c>
      <c r="R148" s="202">
        <f>Q148*H148</f>
        <v>0.147</v>
      </c>
      <c r="S148" s="202">
        <v>0</v>
      </c>
      <c r="T148" s="203">
        <f>S148*H148</f>
        <v>0</v>
      </c>
      <c r="AR148" s="24" t="s">
        <v>159</v>
      </c>
      <c r="AT148" s="24" t="s">
        <v>154</v>
      </c>
      <c r="AU148" s="24" t="s">
        <v>87</v>
      </c>
      <c r="AY148" s="24" t="s">
        <v>152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24</v>
      </c>
      <c r="BK148" s="204">
        <f>ROUND(I148*H148,2)</f>
        <v>0</v>
      </c>
      <c r="BL148" s="24" t="s">
        <v>159</v>
      </c>
      <c r="BM148" s="24" t="s">
        <v>233</v>
      </c>
    </row>
    <row r="149" spans="2:51" s="11" customFormat="1" ht="13.5">
      <c r="B149" s="205"/>
      <c r="C149" s="206"/>
      <c r="D149" s="207" t="s">
        <v>161</v>
      </c>
      <c r="E149" s="208" t="s">
        <v>22</v>
      </c>
      <c r="F149" s="209" t="s">
        <v>234</v>
      </c>
      <c r="G149" s="206"/>
      <c r="H149" s="210" t="s">
        <v>22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161</v>
      </c>
      <c r="AU149" s="216" t="s">
        <v>87</v>
      </c>
      <c r="AV149" s="11" t="s">
        <v>24</v>
      </c>
      <c r="AW149" s="11" t="s">
        <v>42</v>
      </c>
      <c r="AX149" s="11" t="s">
        <v>78</v>
      </c>
      <c r="AY149" s="216" t="s">
        <v>152</v>
      </c>
    </row>
    <row r="150" spans="2:51" s="12" customFormat="1" ht="13.5">
      <c r="B150" s="217"/>
      <c r="C150" s="218"/>
      <c r="D150" s="230" t="s">
        <v>161</v>
      </c>
      <c r="E150" s="240" t="s">
        <v>22</v>
      </c>
      <c r="F150" s="241" t="s">
        <v>24</v>
      </c>
      <c r="G150" s="218"/>
      <c r="H150" s="242">
        <v>1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161</v>
      </c>
      <c r="AU150" s="227" t="s">
        <v>87</v>
      </c>
      <c r="AV150" s="12" t="s">
        <v>87</v>
      </c>
      <c r="AW150" s="12" t="s">
        <v>42</v>
      </c>
      <c r="AX150" s="12" t="s">
        <v>24</v>
      </c>
      <c r="AY150" s="227" t="s">
        <v>152</v>
      </c>
    </row>
    <row r="151" spans="2:65" s="1" customFormat="1" ht="22.5" customHeight="1">
      <c r="B151" s="41"/>
      <c r="C151" s="193" t="s">
        <v>235</v>
      </c>
      <c r="D151" s="193" t="s">
        <v>154</v>
      </c>
      <c r="E151" s="194" t="s">
        <v>236</v>
      </c>
      <c r="F151" s="195" t="s">
        <v>237</v>
      </c>
      <c r="G151" s="196" t="s">
        <v>207</v>
      </c>
      <c r="H151" s="197">
        <v>1</v>
      </c>
      <c r="I151" s="198"/>
      <c r="J151" s="199">
        <f>ROUND(I151*H151,2)</f>
        <v>0</v>
      </c>
      <c r="K151" s="195" t="s">
        <v>158</v>
      </c>
      <c r="L151" s="61"/>
      <c r="M151" s="200" t="s">
        <v>22</v>
      </c>
      <c r="N151" s="201" t="s">
        <v>49</v>
      </c>
      <c r="O151" s="42"/>
      <c r="P151" s="202">
        <f>O151*H151</f>
        <v>0</v>
      </c>
      <c r="Q151" s="202">
        <v>0.1575</v>
      </c>
      <c r="R151" s="202">
        <f>Q151*H151</f>
        <v>0.1575</v>
      </c>
      <c r="S151" s="202">
        <v>0</v>
      </c>
      <c r="T151" s="203">
        <f>S151*H151</f>
        <v>0</v>
      </c>
      <c r="AR151" s="24" t="s">
        <v>159</v>
      </c>
      <c r="AT151" s="24" t="s">
        <v>154</v>
      </c>
      <c r="AU151" s="24" t="s">
        <v>87</v>
      </c>
      <c r="AY151" s="24" t="s">
        <v>152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24</v>
      </c>
      <c r="BK151" s="204">
        <f>ROUND(I151*H151,2)</f>
        <v>0</v>
      </c>
      <c r="BL151" s="24" t="s">
        <v>159</v>
      </c>
      <c r="BM151" s="24" t="s">
        <v>238</v>
      </c>
    </row>
    <row r="152" spans="2:65" s="1" customFormat="1" ht="22.5" customHeight="1">
      <c r="B152" s="41"/>
      <c r="C152" s="193" t="s">
        <v>239</v>
      </c>
      <c r="D152" s="193" t="s">
        <v>154</v>
      </c>
      <c r="E152" s="194" t="s">
        <v>240</v>
      </c>
      <c r="F152" s="195" t="s">
        <v>241</v>
      </c>
      <c r="G152" s="196" t="s">
        <v>157</v>
      </c>
      <c r="H152" s="197">
        <v>284.284</v>
      </c>
      <c r="I152" s="198"/>
      <c r="J152" s="199">
        <f>ROUND(I152*H152,2)</f>
        <v>0</v>
      </c>
      <c r="K152" s="195" t="s">
        <v>158</v>
      </c>
      <c r="L152" s="61"/>
      <c r="M152" s="200" t="s">
        <v>22</v>
      </c>
      <c r="N152" s="201" t="s">
        <v>49</v>
      </c>
      <c r="O152" s="42"/>
      <c r="P152" s="202">
        <f>O152*H152</f>
        <v>0</v>
      </c>
      <c r="Q152" s="202">
        <v>0.03358</v>
      </c>
      <c r="R152" s="202">
        <f>Q152*H152</f>
        <v>9.546256719999999</v>
      </c>
      <c r="S152" s="202">
        <v>0</v>
      </c>
      <c r="T152" s="203">
        <f>S152*H152</f>
        <v>0</v>
      </c>
      <c r="AR152" s="24" t="s">
        <v>159</v>
      </c>
      <c r="AT152" s="24" t="s">
        <v>154</v>
      </c>
      <c r="AU152" s="24" t="s">
        <v>87</v>
      </c>
      <c r="AY152" s="24" t="s">
        <v>152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24</v>
      </c>
      <c r="BK152" s="204">
        <f>ROUND(I152*H152,2)</f>
        <v>0</v>
      </c>
      <c r="BL152" s="24" t="s">
        <v>159</v>
      </c>
      <c r="BM152" s="24" t="s">
        <v>242</v>
      </c>
    </row>
    <row r="153" spans="2:51" s="11" customFormat="1" ht="13.5">
      <c r="B153" s="205"/>
      <c r="C153" s="206"/>
      <c r="D153" s="207" t="s">
        <v>161</v>
      </c>
      <c r="E153" s="208" t="s">
        <v>22</v>
      </c>
      <c r="F153" s="209" t="s">
        <v>243</v>
      </c>
      <c r="G153" s="206"/>
      <c r="H153" s="210" t="s">
        <v>22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161</v>
      </c>
      <c r="AU153" s="216" t="s">
        <v>87</v>
      </c>
      <c r="AV153" s="11" t="s">
        <v>24</v>
      </c>
      <c r="AW153" s="11" t="s">
        <v>42</v>
      </c>
      <c r="AX153" s="11" t="s">
        <v>78</v>
      </c>
      <c r="AY153" s="216" t="s">
        <v>152</v>
      </c>
    </row>
    <row r="154" spans="2:51" s="12" customFormat="1" ht="13.5">
      <c r="B154" s="217"/>
      <c r="C154" s="218"/>
      <c r="D154" s="207" t="s">
        <v>161</v>
      </c>
      <c r="E154" s="219" t="s">
        <v>22</v>
      </c>
      <c r="F154" s="220" t="s">
        <v>244</v>
      </c>
      <c r="G154" s="218"/>
      <c r="H154" s="221">
        <v>12.84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161</v>
      </c>
      <c r="AU154" s="227" t="s">
        <v>87</v>
      </c>
      <c r="AV154" s="12" t="s">
        <v>87</v>
      </c>
      <c r="AW154" s="12" t="s">
        <v>42</v>
      </c>
      <c r="AX154" s="12" t="s">
        <v>78</v>
      </c>
      <c r="AY154" s="227" t="s">
        <v>152</v>
      </c>
    </row>
    <row r="155" spans="2:51" s="11" customFormat="1" ht="13.5">
      <c r="B155" s="205"/>
      <c r="C155" s="206"/>
      <c r="D155" s="207" t="s">
        <v>161</v>
      </c>
      <c r="E155" s="208" t="s">
        <v>22</v>
      </c>
      <c r="F155" s="209" t="s">
        <v>162</v>
      </c>
      <c r="G155" s="206"/>
      <c r="H155" s="210" t="s">
        <v>22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161</v>
      </c>
      <c r="AU155" s="216" t="s">
        <v>87</v>
      </c>
      <c r="AV155" s="11" t="s">
        <v>24</v>
      </c>
      <c r="AW155" s="11" t="s">
        <v>42</v>
      </c>
      <c r="AX155" s="11" t="s">
        <v>78</v>
      </c>
      <c r="AY155" s="216" t="s">
        <v>152</v>
      </c>
    </row>
    <row r="156" spans="2:51" s="12" customFormat="1" ht="13.5">
      <c r="B156" s="217"/>
      <c r="C156" s="218"/>
      <c r="D156" s="207" t="s">
        <v>161</v>
      </c>
      <c r="E156" s="219" t="s">
        <v>22</v>
      </c>
      <c r="F156" s="220" t="s">
        <v>245</v>
      </c>
      <c r="G156" s="218"/>
      <c r="H156" s="221">
        <v>42.9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161</v>
      </c>
      <c r="AU156" s="227" t="s">
        <v>87</v>
      </c>
      <c r="AV156" s="12" t="s">
        <v>87</v>
      </c>
      <c r="AW156" s="12" t="s">
        <v>42</v>
      </c>
      <c r="AX156" s="12" t="s">
        <v>78</v>
      </c>
      <c r="AY156" s="227" t="s">
        <v>152</v>
      </c>
    </row>
    <row r="157" spans="2:51" s="12" customFormat="1" ht="13.5">
      <c r="B157" s="217"/>
      <c r="C157" s="218"/>
      <c r="D157" s="207" t="s">
        <v>161</v>
      </c>
      <c r="E157" s="219" t="s">
        <v>22</v>
      </c>
      <c r="F157" s="220" t="s">
        <v>246</v>
      </c>
      <c r="G157" s="218"/>
      <c r="H157" s="221">
        <v>12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161</v>
      </c>
      <c r="AU157" s="227" t="s">
        <v>87</v>
      </c>
      <c r="AV157" s="12" t="s">
        <v>87</v>
      </c>
      <c r="AW157" s="12" t="s">
        <v>42</v>
      </c>
      <c r="AX157" s="12" t="s">
        <v>78</v>
      </c>
      <c r="AY157" s="227" t="s">
        <v>152</v>
      </c>
    </row>
    <row r="158" spans="2:51" s="12" customFormat="1" ht="13.5">
      <c r="B158" s="217"/>
      <c r="C158" s="218"/>
      <c r="D158" s="207" t="s">
        <v>161</v>
      </c>
      <c r="E158" s="219" t="s">
        <v>22</v>
      </c>
      <c r="F158" s="220" t="s">
        <v>247</v>
      </c>
      <c r="G158" s="218"/>
      <c r="H158" s="221">
        <v>28.8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161</v>
      </c>
      <c r="AU158" s="227" t="s">
        <v>87</v>
      </c>
      <c r="AV158" s="12" t="s">
        <v>87</v>
      </c>
      <c r="AW158" s="12" t="s">
        <v>42</v>
      </c>
      <c r="AX158" s="12" t="s">
        <v>78</v>
      </c>
      <c r="AY158" s="227" t="s">
        <v>152</v>
      </c>
    </row>
    <row r="159" spans="2:51" s="12" customFormat="1" ht="13.5">
      <c r="B159" s="217"/>
      <c r="C159" s="218"/>
      <c r="D159" s="207" t="s">
        <v>161</v>
      </c>
      <c r="E159" s="219" t="s">
        <v>22</v>
      </c>
      <c r="F159" s="220" t="s">
        <v>248</v>
      </c>
      <c r="G159" s="218"/>
      <c r="H159" s="221">
        <v>6.6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161</v>
      </c>
      <c r="AU159" s="227" t="s">
        <v>87</v>
      </c>
      <c r="AV159" s="12" t="s">
        <v>87</v>
      </c>
      <c r="AW159" s="12" t="s">
        <v>42</v>
      </c>
      <c r="AX159" s="12" t="s">
        <v>78</v>
      </c>
      <c r="AY159" s="227" t="s">
        <v>152</v>
      </c>
    </row>
    <row r="160" spans="2:51" s="12" customFormat="1" ht="13.5">
      <c r="B160" s="217"/>
      <c r="C160" s="218"/>
      <c r="D160" s="207" t="s">
        <v>161</v>
      </c>
      <c r="E160" s="219" t="s">
        <v>22</v>
      </c>
      <c r="F160" s="220" t="s">
        <v>249</v>
      </c>
      <c r="G160" s="218"/>
      <c r="H160" s="221">
        <v>119.7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161</v>
      </c>
      <c r="AU160" s="227" t="s">
        <v>87</v>
      </c>
      <c r="AV160" s="12" t="s">
        <v>87</v>
      </c>
      <c r="AW160" s="12" t="s">
        <v>42</v>
      </c>
      <c r="AX160" s="12" t="s">
        <v>78</v>
      </c>
      <c r="AY160" s="227" t="s">
        <v>152</v>
      </c>
    </row>
    <row r="161" spans="2:51" s="12" customFormat="1" ht="13.5">
      <c r="B161" s="217"/>
      <c r="C161" s="218"/>
      <c r="D161" s="207" t="s">
        <v>161</v>
      </c>
      <c r="E161" s="219" t="s">
        <v>22</v>
      </c>
      <c r="F161" s="220" t="s">
        <v>250</v>
      </c>
      <c r="G161" s="218"/>
      <c r="H161" s="221">
        <v>31.5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161</v>
      </c>
      <c r="AU161" s="227" t="s">
        <v>87</v>
      </c>
      <c r="AV161" s="12" t="s">
        <v>87</v>
      </c>
      <c r="AW161" s="12" t="s">
        <v>42</v>
      </c>
      <c r="AX161" s="12" t="s">
        <v>78</v>
      </c>
      <c r="AY161" s="227" t="s">
        <v>152</v>
      </c>
    </row>
    <row r="162" spans="2:51" s="11" customFormat="1" ht="13.5">
      <c r="B162" s="205"/>
      <c r="C162" s="206"/>
      <c r="D162" s="207" t="s">
        <v>161</v>
      </c>
      <c r="E162" s="208" t="s">
        <v>22</v>
      </c>
      <c r="F162" s="209" t="s">
        <v>164</v>
      </c>
      <c r="G162" s="206"/>
      <c r="H162" s="210" t="s">
        <v>22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161</v>
      </c>
      <c r="AU162" s="216" t="s">
        <v>87</v>
      </c>
      <c r="AV162" s="11" t="s">
        <v>24</v>
      </c>
      <c r="AW162" s="11" t="s">
        <v>42</v>
      </c>
      <c r="AX162" s="11" t="s">
        <v>78</v>
      </c>
      <c r="AY162" s="216" t="s">
        <v>152</v>
      </c>
    </row>
    <row r="163" spans="2:51" s="12" customFormat="1" ht="13.5">
      <c r="B163" s="217"/>
      <c r="C163" s="218"/>
      <c r="D163" s="207" t="s">
        <v>161</v>
      </c>
      <c r="E163" s="219" t="s">
        <v>22</v>
      </c>
      <c r="F163" s="220" t="s">
        <v>251</v>
      </c>
      <c r="G163" s="218"/>
      <c r="H163" s="221">
        <v>32.4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161</v>
      </c>
      <c r="AU163" s="227" t="s">
        <v>87</v>
      </c>
      <c r="AV163" s="12" t="s">
        <v>87</v>
      </c>
      <c r="AW163" s="12" t="s">
        <v>42</v>
      </c>
      <c r="AX163" s="12" t="s">
        <v>78</v>
      </c>
      <c r="AY163" s="227" t="s">
        <v>152</v>
      </c>
    </row>
    <row r="164" spans="2:51" s="12" customFormat="1" ht="13.5">
      <c r="B164" s="217"/>
      <c r="C164" s="218"/>
      <c r="D164" s="207" t="s">
        <v>161</v>
      </c>
      <c r="E164" s="219" t="s">
        <v>22</v>
      </c>
      <c r="F164" s="220" t="s">
        <v>252</v>
      </c>
      <c r="G164" s="218"/>
      <c r="H164" s="221">
        <v>7.8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161</v>
      </c>
      <c r="AU164" s="227" t="s">
        <v>87</v>
      </c>
      <c r="AV164" s="12" t="s">
        <v>87</v>
      </c>
      <c r="AW164" s="12" t="s">
        <v>42</v>
      </c>
      <c r="AX164" s="12" t="s">
        <v>78</v>
      </c>
      <c r="AY164" s="227" t="s">
        <v>152</v>
      </c>
    </row>
    <row r="165" spans="2:51" s="12" customFormat="1" ht="13.5">
      <c r="B165" s="217"/>
      <c r="C165" s="218"/>
      <c r="D165" s="207" t="s">
        <v>161</v>
      </c>
      <c r="E165" s="219" t="s">
        <v>22</v>
      </c>
      <c r="F165" s="220" t="s">
        <v>253</v>
      </c>
      <c r="G165" s="218"/>
      <c r="H165" s="221">
        <v>25.2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161</v>
      </c>
      <c r="AU165" s="227" t="s">
        <v>87</v>
      </c>
      <c r="AV165" s="12" t="s">
        <v>87</v>
      </c>
      <c r="AW165" s="12" t="s">
        <v>42</v>
      </c>
      <c r="AX165" s="12" t="s">
        <v>78</v>
      </c>
      <c r="AY165" s="227" t="s">
        <v>152</v>
      </c>
    </row>
    <row r="166" spans="2:51" s="11" customFormat="1" ht="13.5">
      <c r="B166" s="205"/>
      <c r="C166" s="206"/>
      <c r="D166" s="207" t="s">
        <v>161</v>
      </c>
      <c r="E166" s="208" t="s">
        <v>22</v>
      </c>
      <c r="F166" s="209" t="s">
        <v>166</v>
      </c>
      <c r="G166" s="206"/>
      <c r="H166" s="210" t="s">
        <v>22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161</v>
      </c>
      <c r="AU166" s="216" t="s">
        <v>87</v>
      </c>
      <c r="AV166" s="11" t="s">
        <v>24</v>
      </c>
      <c r="AW166" s="11" t="s">
        <v>42</v>
      </c>
      <c r="AX166" s="11" t="s">
        <v>78</v>
      </c>
      <c r="AY166" s="216" t="s">
        <v>152</v>
      </c>
    </row>
    <row r="167" spans="2:51" s="12" customFormat="1" ht="13.5">
      <c r="B167" s="217"/>
      <c r="C167" s="218"/>
      <c r="D167" s="207" t="s">
        <v>161</v>
      </c>
      <c r="E167" s="219" t="s">
        <v>22</v>
      </c>
      <c r="F167" s="220" t="s">
        <v>254</v>
      </c>
      <c r="G167" s="218"/>
      <c r="H167" s="221">
        <v>46.2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161</v>
      </c>
      <c r="AU167" s="227" t="s">
        <v>87</v>
      </c>
      <c r="AV167" s="12" t="s">
        <v>87</v>
      </c>
      <c r="AW167" s="12" t="s">
        <v>42</v>
      </c>
      <c r="AX167" s="12" t="s">
        <v>78</v>
      </c>
      <c r="AY167" s="227" t="s">
        <v>152</v>
      </c>
    </row>
    <row r="168" spans="2:51" s="12" customFormat="1" ht="13.5">
      <c r="B168" s="217"/>
      <c r="C168" s="218"/>
      <c r="D168" s="207" t="s">
        <v>161</v>
      </c>
      <c r="E168" s="219" t="s">
        <v>22</v>
      </c>
      <c r="F168" s="220" t="s">
        <v>255</v>
      </c>
      <c r="G168" s="218"/>
      <c r="H168" s="221">
        <v>214.2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161</v>
      </c>
      <c r="AU168" s="227" t="s">
        <v>87</v>
      </c>
      <c r="AV168" s="12" t="s">
        <v>87</v>
      </c>
      <c r="AW168" s="12" t="s">
        <v>42</v>
      </c>
      <c r="AX168" s="12" t="s">
        <v>78</v>
      </c>
      <c r="AY168" s="227" t="s">
        <v>152</v>
      </c>
    </row>
    <row r="169" spans="2:51" s="12" customFormat="1" ht="13.5">
      <c r="B169" s="217"/>
      <c r="C169" s="218"/>
      <c r="D169" s="207" t="s">
        <v>161</v>
      </c>
      <c r="E169" s="219" t="s">
        <v>22</v>
      </c>
      <c r="F169" s="220" t="s">
        <v>256</v>
      </c>
      <c r="G169" s="218"/>
      <c r="H169" s="221">
        <v>11.4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161</v>
      </c>
      <c r="AU169" s="227" t="s">
        <v>87</v>
      </c>
      <c r="AV169" s="12" t="s">
        <v>87</v>
      </c>
      <c r="AW169" s="12" t="s">
        <v>42</v>
      </c>
      <c r="AX169" s="12" t="s">
        <v>78</v>
      </c>
      <c r="AY169" s="227" t="s">
        <v>152</v>
      </c>
    </row>
    <row r="170" spans="2:51" s="14" customFormat="1" ht="13.5">
      <c r="B170" s="243"/>
      <c r="C170" s="244"/>
      <c r="D170" s="207" t="s">
        <v>161</v>
      </c>
      <c r="E170" s="245" t="s">
        <v>22</v>
      </c>
      <c r="F170" s="246" t="s">
        <v>257</v>
      </c>
      <c r="G170" s="244"/>
      <c r="H170" s="247">
        <v>591.54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161</v>
      </c>
      <c r="AU170" s="253" t="s">
        <v>87</v>
      </c>
      <c r="AV170" s="14" t="s">
        <v>176</v>
      </c>
      <c r="AW170" s="14" t="s">
        <v>42</v>
      </c>
      <c r="AX170" s="14" t="s">
        <v>78</v>
      </c>
      <c r="AY170" s="253" t="s">
        <v>152</v>
      </c>
    </row>
    <row r="171" spans="2:51" s="11" customFormat="1" ht="13.5">
      <c r="B171" s="205"/>
      <c r="C171" s="206"/>
      <c r="D171" s="207" t="s">
        <v>161</v>
      </c>
      <c r="E171" s="208" t="s">
        <v>22</v>
      </c>
      <c r="F171" s="209" t="s">
        <v>258</v>
      </c>
      <c r="G171" s="206"/>
      <c r="H171" s="210" t="s">
        <v>22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161</v>
      </c>
      <c r="AU171" s="216" t="s">
        <v>87</v>
      </c>
      <c r="AV171" s="11" t="s">
        <v>24</v>
      </c>
      <c r="AW171" s="11" t="s">
        <v>42</v>
      </c>
      <c r="AX171" s="11" t="s">
        <v>78</v>
      </c>
      <c r="AY171" s="216" t="s">
        <v>152</v>
      </c>
    </row>
    <row r="172" spans="2:51" s="12" customFormat="1" ht="13.5">
      <c r="B172" s="217"/>
      <c r="C172" s="218"/>
      <c r="D172" s="207" t="s">
        <v>161</v>
      </c>
      <c r="E172" s="219" t="s">
        <v>22</v>
      </c>
      <c r="F172" s="220" t="s">
        <v>259</v>
      </c>
      <c r="G172" s="218"/>
      <c r="H172" s="221">
        <v>76.5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161</v>
      </c>
      <c r="AU172" s="227" t="s">
        <v>87</v>
      </c>
      <c r="AV172" s="12" t="s">
        <v>87</v>
      </c>
      <c r="AW172" s="12" t="s">
        <v>42</v>
      </c>
      <c r="AX172" s="12" t="s">
        <v>78</v>
      </c>
      <c r="AY172" s="227" t="s">
        <v>152</v>
      </c>
    </row>
    <row r="173" spans="2:51" s="14" customFormat="1" ht="13.5">
      <c r="B173" s="243"/>
      <c r="C173" s="244"/>
      <c r="D173" s="207" t="s">
        <v>161</v>
      </c>
      <c r="E173" s="245" t="s">
        <v>22</v>
      </c>
      <c r="F173" s="246" t="s">
        <v>257</v>
      </c>
      <c r="G173" s="244"/>
      <c r="H173" s="247">
        <v>76.5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161</v>
      </c>
      <c r="AU173" s="253" t="s">
        <v>87</v>
      </c>
      <c r="AV173" s="14" t="s">
        <v>176</v>
      </c>
      <c r="AW173" s="14" t="s">
        <v>42</v>
      </c>
      <c r="AX173" s="14" t="s">
        <v>78</v>
      </c>
      <c r="AY173" s="253" t="s">
        <v>152</v>
      </c>
    </row>
    <row r="174" spans="2:51" s="11" customFormat="1" ht="13.5">
      <c r="B174" s="205"/>
      <c r="C174" s="206"/>
      <c r="D174" s="207" t="s">
        <v>161</v>
      </c>
      <c r="E174" s="208" t="s">
        <v>22</v>
      </c>
      <c r="F174" s="209" t="s">
        <v>260</v>
      </c>
      <c r="G174" s="206"/>
      <c r="H174" s="210" t="s">
        <v>22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161</v>
      </c>
      <c r="AU174" s="216" t="s">
        <v>87</v>
      </c>
      <c r="AV174" s="11" t="s">
        <v>24</v>
      </c>
      <c r="AW174" s="11" t="s">
        <v>42</v>
      </c>
      <c r="AX174" s="11" t="s">
        <v>78</v>
      </c>
      <c r="AY174" s="216" t="s">
        <v>152</v>
      </c>
    </row>
    <row r="175" spans="2:51" s="12" customFormat="1" ht="13.5">
      <c r="B175" s="217"/>
      <c r="C175" s="218"/>
      <c r="D175" s="207" t="s">
        <v>161</v>
      </c>
      <c r="E175" s="219" t="s">
        <v>22</v>
      </c>
      <c r="F175" s="220" t="s">
        <v>261</v>
      </c>
      <c r="G175" s="218"/>
      <c r="H175" s="221">
        <v>15.7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161</v>
      </c>
      <c r="AU175" s="227" t="s">
        <v>87</v>
      </c>
      <c r="AV175" s="12" t="s">
        <v>87</v>
      </c>
      <c r="AW175" s="12" t="s">
        <v>42</v>
      </c>
      <c r="AX175" s="12" t="s">
        <v>78</v>
      </c>
      <c r="AY175" s="227" t="s">
        <v>152</v>
      </c>
    </row>
    <row r="176" spans="2:51" s="12" customFormat="1" ht="13.5">
      <c r="B176" s="217"/>
      <c r="C176" s="218"/>
      <c r="D176" s="207" t="s">
        <v>161</v>
      </c>
      <c r="E176" s="219" t="s">
        <v>22</v>
      </c>
      <c r="F176" s="220" t="s">
        <v>262</v>
      </c>
      <c r="G176" s="218"/>
      <c r="H176" s="221">
        <v>14.5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161</v>
      </c>
      <c r="AU176" s="227" t="s">
        <v>87</v>
      </c>
      <c r="AV176" s="12" t="s">
        <v>87</v>
      </c>
      <c r="AW176" s="12" t="s">
        <v>42</v>
      </c>
      <c r="AX176" s="12" t="s">
        <v>78</v>
      </c>
      <c r="AY176" s="227" t="s">
        <v>152</v>
      </c>
    </row>
    <row r="177" spans="2:51" s="12" customFormat="1" ht="13.5">
      <c r="B177" s="217"/>
      <c r="C177" s="218"/>
      <c r="D177" s="207" t="s">
        <v>161</v>
      </c>
      <c r="E177" s="219" t="s">
        <v>22</v>
      </c>
      <c r="F177" s="220" t="s">
        <v>263</v>
      </c>
      <c r="G177" s="218"/>
      <c r="H177" s="221">
        <v>6.25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161</v>
      </c>
      <c r="AU177" s="227" t="s">
        <v>87</v>
      </c>
      <c r="AV177" s="12" t="s">
        <v>87</v>
      </c>
      <c r="AW177" s="12" t="s">
        <v>42</v>
      </c>
      <c r="AX177" s="12" t="s">
        <v>78</v>
      </c>
      <c r="AY177" s="227" t="s">
        <v>152</v>
      </c>
    </row>
    <row r="178" spans="2:51" s="12" customFormat="1" ht="13.5">
      <c r="B178" s="217"/>
      <c r="C178" s="218"/>
      <c r="D178" s="207" t="s">
        <v>161</v>
      </c>
      <c r="E178" s="219" t="s">
        <v>22</v>
      </c>
      <c r="F178" s="220" t="s">
        <v>264</v>
      </c>
      <c r="G178" s="218"/>
      <c r="H178" s="221">
        <v>6.22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161</v>
      </c>
      <c r="AU178" s="227" t="s">
        <v>87</v>
      </c>
      <c r="AV178" s="12" t="s">
        <v>87</v>
      </c>
      <c r="AW178" s="12" t="s">
        <v>42</v>
      </c>
      <c r="AX178" s="12" t="s">
        <v>78</v>
      </c>
      <c r="AY178" s="227" t="s">
        <v>152</v>
      </c>
    </row>
    <row r="179" spans="2:51" s="14" customFormat="1" ht="13.5">
      <c r="B179" s="243"/>
      <c r="C179" s="244"/>
      <c r="D179" s="207" t="s">
        <v>161</v>
      </c>
      <c r="E179" s="245" t="s">
        <v>22</v>
      </c>
      <c r="F179" s="246" t="s">
        <v>257</v>
      </c>
      <c r="G179" s="244"/>
      <c r="H179" s="247">
        <v>42.67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161</v>
      </c>
      <c r="AU179" s="253" t="s">
        <v>87</v>
      </c>
      <c r="AV179" s="14" t="s">
        <v>176</v>
      </c>
      <c r="AW179" s="14" t="s">
        <v>42</v>
      </c>
      <c r="AX179" s="14" t="s">
        <v>78</v>
      </c>
      <c r="AY179" s="253" t="s">
        <v>152</v>
      </c>
    </row>
    <row r="180" spans="2:51" s="13" customFormat="1" ht="13.5">
      <c r="B180" s="228"/>
      <c r="C180" s="229"/>
      <c r="D180" s="207" t="s">
        <v>161</v>
      </c>
      <c r="E180" s="254" t="s">
        <v>22</v>
      </c>
      <c r="F180" s="255" t="s">
        <v>265</v>
      </c>
      <c r="G180" s="229"/>
      <c r="H180" s="256">
        <v>710.71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161</v>
      </c>
      <c r="AU180" s="239" t="s">
        <v>87</v>
      </c>
      <c r="AV180" s="13" t="s">
        <v>159</v>
      </c>
      <c r="AW180" s="13" t="s">
        <v>42</v>
      </c>
      <c r="AX180" s="13" t="s">
        <v>78</v>
      </c>
      <c r="AY180" s="239" t="s">
        <v>152</v>
      </c>
    </row>
    <row r="181" spans="2:51" s="11" customFormat="1" ht="13.5">
      <c r="B181" s="205"/>
      <c r="C181" s="206"/>
      <c r="D181" s="207" t="s">
        <v>161</v>
      </c>
      <c r="E181" s="208" t="s">
        <v>22</v>
      </c>
      <c r="F181" s="209" t="s">
        <v>266</v>
      </c>
      <c r="G181" s="206"/>
      <c r="H181" s="210" t="s">
        <v>22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161</v>
      </c>
      <c r="AU181" s="216" t="s">
        <v>87</v>
      </c>
      <c r="AV181" s="11" t="s">
        <v>24</v>
      </c>
      <c r="AW181" s="11" t="s">
        <v>42</v>
      </c>
      <c r="AX181" s="11" t="s">
        <v>78</v>
      </c>
      <c r="AY181" s="216" t="s">
        <v>152</v>
      </c>
    </row>
    <row r="182" spans="2:51" s="12" customFormat="1" ht="13.5">
      <c r="B182" s="217"/>
      <c r="C182" s="218"/>
      <c r="D182" s="230" t="s">
        <v>161</v>
      </c>
      <c r="E182" s="240" t="s">
        <v>22</v>
      </c>
      <c r="F182" s="241" t="s">
        <v>267</v>
      </c>
      <c r="G182" s="218"/>
      <c r="H182" s="242">
        <v>284.284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161</v>
      </c>
      <c r="AU182" s="227" t="s">
        <v>87</v>
      </c>
      <c r="AV182" s="12" t="s">
        <v>87</v>
      </c>
      <c r="AW182" s="12" t="s">
        <v>42</v>
      </c>
      <c r="AX182" s="12" t="s">
        <v>24</v>
      </c>
      <c r="AY182" s="227" t="s">
        <v>152</v>
      </c>
    </row>
    <row r="183" spans="2:65" s="1" customFormat="1" ht="22.5" customHeight="1">
      <c r="B183" s="41"/>
      <c r="C183" s="193" t="s">
        <v>10</v>
      </c>
      <c r="D183" s="193" t="s">
        <v>154</v>
      </c>
      <c r="E183" s="194" t="s">
        <v>268</v>
      </c>
      <c r="F183" s="195" t="s">
        <v>269</v>
      </c>
      <c r="G183" s="196" t="s">
        <v>219</v>
      </c>
      <c r="H183" s="197">
        <v>888.18</v>
      </c>
      <c r="I183" s="198"/>
      <c r="J183" s="199">
        <f>ROUND(I183*H183,2)</f>
        <v>0</v>
      </c>
      <c r="K183" s="195" t="s">
        <v>158</v>
      </c>
      <c r="L183" s="61"/>
      <c r="M183" s="200" t="s">
        <v>22</v>
      </c>
      <c r="N183" s="201" t="s">
        <v>49</v>
      </c>
      <c r="O183" s="42"/>
      <c r="P183" s="202">
        <f>O183*H183</f>
        <v>0</v>
      </c>
      <c r="Q183" s="202">
        <v>0.0015</v>
      </c>
      <c r="R183" s="202">
        <f>Q183*H183</f>
        <v>1.3322699999999998</v>
      </c>
      <c r="S183" s="202">
        <v>0</v>
      </c>
      <c r="T183" s="203">
        <f>S183*H183</f>
        <v>0</v>
      </c>
      <c r="AR183" s="24" t="s">
        <v>159</v>
      </c>
      <c r="AT183" s="24" t="s">
        <v>154</v>
      </c>
      <c r="AU183" s="24" t="s">
        <v>87</v>
      </c>
      <c r="AY183" s="24" t="s">
        <v>152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24</v>
      </c>
      <c r="BK183" s="204">
        <f>ROUND(I183*H183,2)</f>
        <v>0</v>
      </c>
      <c r="BL183" s="24" t="s">
        <v>159</v>
      </c>
      <c r="BM183" s="24" t="s">
        <v>270</v>
      </c>
    </row>
    <row r="184" spans="2:51" s="11" customFormat="1" ht="13.5">
      <c r="B184" s="205"/>
      <c r="C184" s="206"/>
      <c r="D184" s="207" t="s">
        <v>161</v>
      </c>
      <c r="E184" s="208" t="s">
        <v>22</v>
      </c>
      <c r="F184" s="209" t="s">
        <v>243</v>
      </c>
      <c r="G184" s="206"/>
      <c r="H184" s="210" t="s">
        <v>22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161</v>
      </c>
      <c r="AU184" s="216" t="s">
        <v>87</v>
      </c>
      <c r="AV184" s="11" t="s">
        <v>24</v>
      </c>
      <c r="AW184" s="11" t="s">
        <v>42</v>
      </c>
      <c r="AX184" s="11" t="s">
        <v>78</v>
      </c>
      <c r="AY184" s="216" t="s">
        <v>152</v>
      </c>
    </row>
    <row r="185" spans="2:51" s="12" customFormat="1" ht="13.5">
      <c r="B185" s="217"/>
      <c r="C185" s="218"/>
      <c r="D185" s="207" t="s">
        <v>161</v>
      </c>
      <c r="E185" s="219" t="s">
        <v>22</v>
      </c>
      <c r="F185" s="220" t="s">
        <v>271</v>
      </c>
      <c r="G185" s="218"/>
      <c r="H185" s="221">
        <v>16.98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161</v>
      </c>
      <c r="AU185" s="227" t="s">
        <v>87</v>
      </c>
      <c r="AV185" s="12" t="s">
        <v>87</v>
      </c>
      <c r="AW185" s="12" t="s">
        <v>42</v>
      </c>
      <c r="AX185" s="12" t="s">
        <v>78</v>
      </c>
      <c r="AY185" s="227" t="s">
        <v>152</v>
      </c>
    </row>
    <row r="186" spans="2:51" s="11" customFormat="1" ht="13.5">
      <c r="B186" s="205"/>
      <c r="C186" s="206"/>
      <c r="D186" s="207" t="s">
        <v>161</v>
      </c>
      <c r="E186" s="208" t="s">
        <v>22</v>
      </c>
      <c r="F186" s="209" t="s">
        <v>162</v>
      </c>
      <c r="G186" s="206"/>
      <c r="H186" s="210" t="s">
        <v>22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161</v>
      </c>
      <c r="AU186" s="216" t="s">
        <v>87</v>
      </c>
      <c r="AV186" s="11" t="s">
        <v>24</v>
      </c>
      <c r="AW186" s="11" t="s">
        <v>42</v>
      </c>
      <c r="AX186" s="11" t="s">
        <v>78</v>
      </c>
      <c r="AY186" s="216" t="s">
        <v>152</v>
      </c>
    </row>
    <row r="187" spans="2:51" s="12" customFormat="1" ht="13.5">
      <c r="B187" s="217"/>
      <c r="C187" s="218"/>
      <c r="D187" s="207" t="s">
        <v>161</v>
      </c>
      <c r="E187" s="219" t="s">
        <v>22</v>
      </c>
      <c r="F187" s="220" t="s">
        <v>272</v>
      </c>
      <c r="G187" s="218"/>
      <c r="H187" s="221">
        <v>66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161</v>
      </c>
      <c r="AU187" s="227" t="s">
        <v>87</v>
      </c>
      <c r="AV187" s="12" t="s">
        <v>87</v>
      </c>
      <c r="AW187" s="12" t="s">
        <v>42</v>
      </c>
      <c r="AX187" s="12" t="s">
        <v>78</v>
      </c>
      <c r="AY187" s="227" t="s">
        <v>152</v>
      </c>
    </row>
    <row r="188" spans="2:51" s="12" customFormat="1" ht="13.5">
      <c r="B188" s="217"/>
      <c r="C188" s="218"/>
      <c r="D188" s="207" t="s">
        <v>161</v>
      </c>
      <c r="E188" s="219" t="s">
        <v>22</v>
      </c>
      <c r="F188" s="220" t="s">
        <v>273</v>
      </c>
      <c r="G188" s="218"/>
      <c r="H188" s="221">
        <v>16.8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161</v>
      </c>
      <c r="AU188" s="227" t="s">
        <v>87</v>
      </c>
      <c r="AV188" s="12" t="s">
        <v>87</v>
      </c>
      <c r="AW188" s="12" t="s">
        <v>42</v>
      </c>
      <c r="AX188" s="12" t="s">
        <v>78</v>
      </c>
      <c r="AY188" s="227" t="s">
        <v>152</v>
      </c>
    </row>
    <row r="189" spans="2:51" s="12" customFormat="1" ht="13.5">
      <c r="B189" s="217"/>
      <c r="C189" s="218"/>
      <c r="D189" s="207" t="s">
        <v>161</v>
      </c>
      <c r="E189" s="219" t="s">
        <v>22</v>
      </c>
      <c r="F189" s="220" t="s">
        <v>274</v>
      </c>
      <c r="G189" s="218"/>
      <c r="H189" s="221">
        <v>38.4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161</v>
      </c>
      <c r="AU189" s="227" t="s">
        <v>87</v>
      </c>
      <c r="AV189" s="12" t="s">
        <v>87</v>
      </c>
      <c r="AW189" s="12" t="s">
        <v>42</v>
      </c>
      <c r="AX189" s="12" t="s">
        <v>78</v>
      </c>
      <c r="AY189" s="227" t="s">
        <v>152</v>
      </c>
    </row>
    <row r="190" spans="2:51" s="12" customFormat="1" ht="13.5">
      <c r="B190" s="217"/>
      <c r="C190" s="218"/>
      <c r="D190" s="207" t="s">
        <v>161</v>
      </c>
      <c r="E190" s="219" t="s">
        <v>22</v>
      </c>
      <c r="F190" s="220" t="s">
        <v>275</v>
      </c>
      <c r="G190" s="218"/>
      <c r="H190" s="221">
        <v>9.6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161</v>
      </c>
      <c r="AU190" s="227" t="s">
        <v>87</v>
      </c>
      <c r="AV190" s="12" t="s">
        <v>87</v>
      </c>
      <c r="AW190" s="12" t="s">
        <v>42</v>
      </c>
      <c r="AX190" s="12" t="s">
        <v>78</v>
      </c>
      <c r="AY190" s="227" t="s">
        <v>152</v>
      </c>
    </row>
    <row r="191" spans="2:51" s="12" customFormat="1" ht="13.5">
      <c r="B191" s="217"/>
      <c r="C191" s="218"/>
      <c r="D191" s="207" t="s">
        <v>161</v>
      </c>
      <c r="E191" s="219" t="s">
        <v>22</v>
      </c>
      <c r="F191" s="220" t="s">
        <v>276</v>
      </c>
      <c r="G191" s="218"/>
      <c r="H191" s="221">
        <v>134.4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161</v>
      </c>
      <c r="AU191" s="227" t="s">
        <v>87</v>
      </c>
      <c r="AV191" s="12" t="s">
        <v>87</v>
      </c>
      <c r="AW191" s="12" t="s">
        <v>42</v>
      </c>
      <c r="AX191" s="12" t="s">
        <v>78</v>
      </c>
      <c r="AY191" s="227" t="s">
        <v>152</v>
      </c>
    </row>
    <row r="192" spans="2:51" s="12" customFormat="1" ht="13.5">
      <c r="B192" s="217"/>
      <c r="C192" s="218"/>
      <c r="D192" s="207" t="s">
        <v>161</v>
      </c>
      <c r="E192" s="219" t="s">
        <v>22</v>
      </c>
      <c r="F192" s="220" t="s">
        <v>277</v>
      </c>
      <c r="G192" s="218"/>
      <c r="H192" s="221">
        <v>42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161</v>
      </c>
      <c r="AU192" s="227" t="s">
        <v>87</v>
      </c>
      <c r="AV192" s="12" t="s">
        <v>87</v>
      </c>
      <c r="AW192" s="12" t="s">
        <v>42</v>
      </c>
      <c r="AX192" s="12" t="s">
        <v>78</v>
      </c>
      <c r="AY192" s="227" t="s">
        <v>152</v>
      </c>
    </row>
    <row r="193" spans="2:51" s="11" customFormat="1" ht="13.5">
      <c r="B193" s="205"/>
      <c r="C193" s="206"/>
      <c r="D193" s="207" t="s">
        <v>161</v>
      </c>
      <c r="E193" s="208" t="s">
        <v>22</v>
      </c>
      <c r="F193" s="209" t="s">
        <v>164</v>
      </c>
      <c r="G193" s="206"/>
      <c r="H193" s="210" t="s">
        <v>22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161</v>
      </c>
      <c r="AU193" s="216" t="s">
        <v>87</v>
      </c>
      <c r="AV193" s="11" t="s">
        <v>24</v>
      </c>
      <c r="AW193" s="11" t="s">
        <v>42</v>
      </c>
      <c r="AX193" s="11" t="s">
        <v>78</v>
      </c>
      <c r="AY193" s="216" t="s">
        <v>152</v>
      </c>
    </row>
    <row r="194" spans="2:51" s="12" customFormat="1" ht="13.5">
      <c r="B194" s="217"/>
      <c r="C194" s="218"/>
      <c r="D194" s="207" t="s">
        <v>161</v>
      </c>
      <c r="E194" s="219" t="s">
        <v>22</v>
      </c>
      <c r="F194" s="220" t="s">
        <v>278</v>
      </c>
      <c r="G194" s="218"/>
      <c r="H194" s="221">
        <v>43.2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161</v>
      </c>
      <c r="AU194" s="227" t="s">
        <v>87</v>
      </c>
      <c r="AV194" s="12" t="s">
        <v>87</v>
      </c>
      <c r="AW194" s="12" t="s">
        <v>42</v>
      </c>
      <c r="AX194" s="12" t="s">
        <v>78</v>
      </c>
      <c r="AY194" s="227" t="s">
        <v>152</v>
      </c>
    </row>
    <row r="195" spans="2:51" s="12" customFormat="1" ht="13.5">
      <c r="B195" s="217"/>
      <c r="C195" s="218"/>
      <c r="D195" s="207" t="s">
        <v>161</v>
      </c>
      <c r="E195" s="219" t="s">
        <v>22</v>
      </c>
      <c r="F195" s="220" t="s">
        <v>279</v>
      </c>
      <c r="G195" s="218"/>
      <c r="H195" s="221">
        <v>12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161</v>
      </c>
      <c r="AU195" s="227" t="s">
        <v>87</v>
      </c>
      <c r="AV195" s="12" t="s">
        <v>87</v>
      </c>
      <c r="AW195" s="12" t="s">
        <v>42</v>
      </c>
      <c r="AX195" s="12" t="s">
        <v>78</v>
      </c>
      <c r="AY195" s="227" t="s">
        <v>152</v>
      </c>
    </row>
    <row r="196" spans="2:51" s="12" customFormat="1" ht="13.5">
      <c r="B196" s="217"/>
      <c r="C196" s="218"/>
      <c r="D196" s="207" t="s">
        <v>161</v>
      </c>
      <c r="E196" s="219" t="s">
        <v>22</v>
      </c>
      <c r="F196" s="220" t="s">
        <v>280</v>
      </c>
      <c r="G196" s="218"/>
      <c r="H196" s="221">
        <v>33.6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161</v>
      </c>
      <c r="AU196" s="227" t="s">
        <v>87</v>
      </c>
      <c r="AV196" s="12" t="s">
        <v>87</v>
      </c>
      <c r="AW196" s="12" t="s">
        <v>42</v>
      </c>
      <c r="AX196" s="12" t="s">
        <v>78</v>
      </c>
      <c r="AY196" s="227" t="s">
        <v>152</v>
      </c>
    </row>
    <row r="197" spans="2:51" s="11" customFormat="1" ht="13.5">
      <c r="B197" s="205"/>
      <c r="C197" s="206"/>
      <c r="D197" s="207" t="s">
        <v>161</v>
      </c>
      <c r="E197" s="208" t="s">
        <v>22</v>
      </c>
      <c r="F197" s="209" t="s">
        <v>166</v>
      </c>
      <c r="G197" s="206"/>
      <c r="H197" s="210" t="s">
        <v>22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161</v>
      </c>
      <c r="AU197" s="216" t="s">
        <v>87</v>
      </c>
      <c r="AV197" s="11" t="s">
        <v>24</v>
      </c>
      <c r="AW197" s="11" t="s">
        <v>42</v>
      </c>
      <c r="AX197" s="11" t="s">
        <v>78</v>
      </c>
      <c r="AY197" s="216" t="s">
        <v>152</v>
      </c>
    </row>
    <row r="198" spans="2:51" s="12" customFormat="1" ht="13.5">
      <c r="B198" s="217"/>
      <c r="C198" s="218"/>
      <c r="D198" s="207" t="s">
        <v>161</v>
      </c>
      <c r="E198" s="219" t="s">
        <v>22</v>
      </c>
      <c r="F198" s="220" t="s">
        <v>281</v>
      </c>
      <c r="G198" s="218"/>
      <c r="H198" s="221">
        <v>67.2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161</v>
      </c>
      <c r="AU198" s="227" t="s">
        <v>87</v>
      </c>
      <c r="AV198" s="12" t="s">
        <v>87</v>
      </c>
      <c r="AW198" s="12" t="s">
        <v>42</v>
      </c>
      <c r="AX198" s="12" t="s">
        <v>78</v>
      </c>
      <c r="AY198" s="227" t="s">
        <v>152</v>
      </c>
    </row>
    <row r="199" spans="2:51" s="12" customFormat="1" ht="13.5">
      <c r="B199" s="217"/>
      <c r="C199" s="218"/>
      <c r="D199" s="207" t="s">
        <v>161</v>
      </c>
      <c r="E199" s="219" t="s">
        <v>22</v>
      </c>
      <c r="F199" s="220" t="s">
        <v>282</v>
      </c>
      <c r="G199" s="218"/>
      <c r="H199" s="221">
        <v>285.6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161</v>
      </c>
      <c r="AU199" s="227" t="s">
        <v>87</v>
      </c>
      <c r="AV199" s="12" t="s">
        <v>87</v>
      </c>
      <c r="AW199" s="12" t="s">
        <v>42</v>
      </c>
      <c r="AX199" s="12" t="s">
        <v>78</v>
      </c>
      <c r="AY199" s="227" t="s">
        <v>152</v>
      </c>
    </row>
    <row r="200" spans="2:51" s="12" customFormat="1" ht="13.5">
      <c r="B200" s="217"/>
      <c r="C200" s="218"/>
      <c r="D200" s="207" t="s">
        <v>161</v>
      </c>
      <c r="E200" s="219" t="s">
        <v>22</v>
      </c>
      <c r="F200" s="220" t="s">
        <v>283</v>
      </c>
      <c r="G200" s="218"/>
      <c r="H200" s="221">
        <v>14.4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161</v>
      </c>
      <c r="AU200" s="227" t="s">
        <v>87</v>
      </c>
      <c r="AV200" s="12" t="s">
        <v>87</v>
      </c>
      <c r="AW200" s="12" t="s">
        <v>42</v>
      </c>
      <c r="AX200" s="12" t="s">
        <v>78</v>
      </c>
      <c r="AY200" s="227" t="s">
        <v>152</v>
      </c>
    </row>
    <row r="201" spans="2:51" s="14" customFormat="1" ht="13.5">
      <c r="B201" s="243"/>
      <c r="C201" s="244"/>
      <c r="D201" s="207" t="s">
        <v>161</v>
      </c>
      <c r="E201" s="245" t="s">
        <v>22</v>
      </c>
      <c r="F201" s="246" t="s">
        <v>257</v>
      </c>
      <c r="G201" s="244"/>
      <c r="H201" s="247">
        <v>780.18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161</v>
      </c>
      <c r="AU201" s="253" t="s">
        <v>87</v>
      </c>
      <c r="AV201" s="14" t="s">
        <v>176</v>
      </c>
      <c r="AW201" s="14" t="s">
        <v>42</v>
      </c>
      <c r="AX201" s="14" t="s">
        <v>78</v>
      </c>
      <c r="AY201" s="253" t="s">
        <v>152</v>
      </c>
    </row>
    <row r="202" spans="2:51" s="11" customFormat="1" ht="13.5">
      <c r="B202" s="205"/>
      <c r="C202" s="206"/>
      <c r="D202" s="207" t="s">
        <v>161</v>
      </c>
      <c r="E202" s="208" t="s">
        <v>22</v>
      </c>
      <c r="F202" s="209" t="s">
        <v>258</v>
      </c>
      <c r="G202" s="206"/>
      <c r="H202" s="210" t="s">
        <v>22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161</v>
      </c>
      <c r="AU202" s="216" t="s">
        <v>87</v>
      </c>
      <c r="AV202" s="11" t="s">
        <v>24</v>
      </c>
      <c r="AW202" s="11" t="s">
        <v>42</v>
      </c>
      <c r="AX202" s="11" t="s">
        <v>78</v>
      </c>
      <c r="AY202" s="216" t="s">
        <v>152</v>
      </c>
    </row>
    <row r="203" spans="2:51" s="12" customFormat="1" ht="13.5">
      <c r="B203" s="217"/>
      <c r="C203" s="218"/>
      <c r="D203" s="207" t="s">
        <v>161</v>
      </c>
      <c r="E203" s="219" t="s">
        <v>22</v>
      </c>
      <c r="F203" s="220" t="s">
        <v>284</v>
      </c>
      <c r="G203" s="218"/>
      <c r="H203" s="221">
        <v>108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161</v>
      </c>
      <c r="AU203" s="227" t="s">
        <v>87</v>
      </c>
      <c r="AV203" s="12" t="s">
        <v>87</v>
      </c>
      <c r="AW203" s="12" t="s">
        <v>42</v>
      </c>
      <c r="AX203" s="12" t="s">
        <v>78</v>
      </c>
      <c r="AY203" s="227" t="s">
        <v>152</v>
      </c>
    </row>
    <row r="204" spans="2:51" s="14" customFormat="1" ht="13.5">
      <c r="B204" s="243"/>
      <c r="C204" s="244"/>
      <c r="D204" s="207" t="s">
        <v>161</v>
      </c>
      <c r="E204" s="245" t="s">
        <v>22</v>
      </c>
      <c r="F204" s="246" t="s">
        <v>257</v>
      </c>
      <c r="G204" s="244"/>
      <c r="H204" s="247">
        <v>108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161</v>
      </c>
      <c r="AU204" s="253" t="s">
        <v>87</v>
      </c>
      <c r="AV204" s="14" t="s">
        <v>176</v>
      </c>
      <c r="AW204" s="14" t="s">
        <v>42</v>
      </c>
      <c r="AX204" s="14" t="s">
        <v>78</v>
      </c>
      <c r="AY204" s="253" t="s">
        <v>152</v>
      </c>
    </row>
    <row r="205" spans="2:51" s="13" customFormat="1" ht="13.5">
      <c r="B205" s="228"/>
      <c r="C205" s="229"/>
      <c r="D205" s="230" t="s">
        <v>161</v>
      </c>
      <c r="E205" s="231" t="s">
        <v>22</v>
      </c>
      <c r="F205" s="232" t="s">
        <v>171</v>
      </c>
      <c r="G205" s="229"/>
      <c r="H205" s="233">
        <v>888.18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161</v>
      </c>
      <c r="AU205" s="239" t="s">
        <v>87</v>
      </c>
      <c r="AV205" s="13" t="s">
        <v>159</v>
      </c>
      <c r="AW205" s="13" t="s">
        <v>42</v>
      </c>
      <c r="AX205" s="13" t="s">
        <v>24</v>
      </c>
      <c r="AY205" s="239" t="s">
        <v>152</v>
      </c>
    </row>
    <row r="206" spans="2:65" s="1" customFormat="1" ht="31.5" customHeight="1">
      <c r="B206" s="41"/>
      <c r="C206" s="193" t="s">
        <v>285</v>
      </c>
      <c r="D206" s="193" t="s">
        <v>154</v>
      </c>
      <c r="E206" s="194" t="s">
        <v>286</v>
      </c>
      <c r="F206" s="195" t="s">
        <v>287</v>
      </c>
      <c r="G206" s="196" t="s">
        <v>157</v>
      </c>
      <c r="H206" s="197">
        <v>26.639</v>
      </c>
      <c r="I206" s="198"/>
      <c r="J206" s="199">
        <f>ROUND(I206*H206,2)</f>
        <v>0</v>
      </c>
      <c r="K206" s="195" t="s">
        <v>158</v>
      </c>
      <c r="L206" s="61"/>
      <c r="M206" s="200" t="s">
        <v>22</v>
      </c>
      <c r="N206" s="201" t="s">
        <v>49</v>
      </c>
      <c r="O206" s="42"/>
      <c r="P206" s="202">
        <f>O206*H206</f>
        <v>0</v>
      </c>
      <c r="Q206" s="202">
        <v>0.00937</v>
      </c>
      <c r="R206" s="202">
        <f>Q206*H206</f>
        <v>0.24960743</v>
      </c>
      <c r="S206" s="202">
        <v>0</v>
      </c>
      <c r="T206" s="203">
        <f>S206*H206</f>
        <v>0</v>
      </c>
      <c r="AR206" s="24" t="s">
        <v>159</v>
      </c>
      <c r="AT206" s="24" t="s">
        <v>154</v>
      </c>
      <c r="AU206" s="24" t="s">
        <v>87</v>
      </c>
      <c r="AY206" s="24" t="s">
        <v>152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24</v>
      </c>
      <c r="BK206" s="204">
        <f>ROUND(I206*H206,2)</f>
        <v>0</v>
      </c>
      <c r="BL206" s="24" t="s">
        <v>159</v>
      </c>
      <c r="BM206" s="24" t="s">
        <v>288</v>
      </c>
    </row>
    <row r="207" spans="2:51" s="11" customFormat="1" ht="13.5">
      <c r="B207" s="205"/>
      <c r="C207" s="206"/>
      <c r="D207" s="207" t="s">
        <v>161</v>
      </c>
      <c r="E207" s="208" t="s">
        <v>22</v>
      </c>
      <c r="F207" s="209" t="s">
        <v>289</v>
      </c>
      <c r="G207" s="206"/>
      <c r="H207" s="210" t="s">
        <v>22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161</v>
      </c>
      <c r="AU207" s="216" t="s">
        <v>87</v>
      </c>
      <c r="AV207" s="11" t="s">
        <v>24</v>
      </c>
      <c r="AW207" s="11" t="s">
        <v>42</v>
      </c>
      <c r="AX207" s="11" t="s">
        <v>78</v>
      </c>
      <c r="AY207" s="216" t="s">
        <v>152</v>
      </c>
    </row>
    <row r="208" spans="2:51" s="12" customFormat="1" ht="13.5">
      <c r="B208" s="217"/>
      <c r="C208" s="218"/>
      <c r="D208" s="207" t="s">
        <v>161</v>
      </c>
      <c r="E208" s="219" t="s">
        <v>22</v>
      </c>
      <c r="F208" s="220" t="s">
        <v>290</v>
      </c>
      <c r="G208" s="218"/>
      <c r="H208" s="221">
        <v>21.935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161</v>
      </c>
      <c r="AU208" s="227" t="s">
        <v>87</v>
      </c>
      <c r="AV208" s="12" t="s">
        <v>87</v>
      </c>
      <c r="AW208" s="12" t="s">
        <v>42</v>
      </c>
      <c r="AX208" s="12" t="s">
        <v>78</v>
      </c>
      <c r="AY208" s="227" t="s">
        <v>152</v>
      </c>
    </row>
    <row r="209" spans="2:51" s="12" customFormat="1" ht="13.5">
      <c r="B209" s="217"/>
      <c r="C209" s="218"/>
      <c r="D209" s="207" t="s">
        <v>161</v>
      </c>
      <c r="E209" s="219" t="s">
        <v>22</v>
      </c>
      <c r="F209" s="220" t="s">
        <v>291</v>
      </c>
      <c r="G209" s="218"/>
      <c r="H209" s="221">
        <v>4.704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161</v>
      </c>
      <c r="AU209" s="227" t="s">
        <v>87</v>
      </c>
      <c r="AV209" s="12" t="s">
        <v>87</v>
      </c>
      <c r="AW209" s="12" t="s">
        <v>42</v>
      </c>
      <c r="AX209" s="12" t="s">
        <v>78</v>
      </c>
      <c r="AY209" s="227" t="s">
        <v>152</v>
      </c>
    </row>
    <row r="210" spans="2:51" s="13" customFormat="1" ht="13.5">
      <c r="B210" s="228"/>
      <c r="C210" s="229"/>
      <c r="D210" s="230" t="s">
        <v>161</v>
      </c>
      <c r="E210" s="231" t="s">
        <v>22</v>
      </c>
      <c r="F210" s="232" t="s">
        <v>171</v>
      </c>
      <c r="G210" s="229"/>
      <c r="H210" s="233">
        <v>26.639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161</v>
      </c>
      <c r="AU210" s="239" t="s">
        <v>87</v>
      </c>
      <c r="AV210" s="13" t="s">
        <v>159</v>
      </c>
      <c r="AW210" s="13" t="s">
        <v>42</v>
      </c>
      <c r="AX210" s="13" t="s">
        <v>24</v>
      </c>
      <c r="AY210" s="239" t="s">
        <v>152</v>
      </c>
    </row>
    <row r="211" spans="2:65" s="1" customFormat="1" ht="22.5" customHeight="1">
      <c r="B211" s="41"/>
      <c r="C211" s="257" t="s">
        <v>292</v>
      </c>
      <c r="D211" s="257" t="s">
        <v>293</v>
      </c>
      <c r="E211" s="258" t="s">
        <v>294</v>
      </c>
      <c r="F211" s="259" t="s">
        <v>295</v>
      </c>
      <c r="G211" s="260" t="s">
        <v>157</v>
      </c>
      <c r="H211" s="261">
        <v>27.172</v>
      </c>
      <c r="I211" s="262"/>
      <c r="J211" s="263">
        <f>ROUND(I211*H211,2)</f>
        <v>0</v>
      </c>
      <c r="K211" s="259" t="s">
        <v>158</v>
      </c>
      <c r="L211" s="264"/>
      <c r="M211" s="265" t="s">
        <v>22</v>
      </c>
      <c r="N211" s="266" t="s">
        <v>49</v>
      </c>
      <c r="O211" s="42"/>
      <c r="P211" s="202">
        <f>O211*H211</f>
        <v>0</v>
      </c>
      <c r="Q211" s="202">
        <v>0.009</v>
      </c>
      <c r="R211" s="202">
        <f>Q211*H211</f>
        <v>0.244548</v>
      </c>
      <c r="S211" s="202">
        <v>0</v>
      </c>
      <c r="T211" s="203">
        <f>S211*H211</f>
        <v>0</v>
      </c>
      <c r="AR211" s="24" t="s">
        <v>204</v>
      </c>
      <c r="AT211" s="24" t="s">
        <v>293</v>
      </c>
      <c r="AU211" s="24" t="s">
        <v>87</v>
      </c>
      <c r="AY211" s="24" t="s">
        <v>152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4" t="s">
        <v>24</v>
      </c>
      <c r="BK211" s="204">
        <f>ROUND(I211*H211,2)</f>
        <v>0</v>
      </c>
      <c r="BL211" s="24" t="s">
        <v>159</v>
      </c>
      <c r="BM211" s="24" t="s">
        <v>296</v>
      </c>
    </row>
    <row r="212" spans="2:51" s="12" customFormat="1" ht="13.5">
      <c r="B212" s="217"/>
      <c r="C212" s="218"/>
      <c r="D212" s="230" t="s">
        <v>161</v>
      </c>
      <c r="E212" s="218"/>
      <c r="F212" s="241" t="s">
        <v>297</v>
      </c>
      <c r="G212" s="218"/>
      <c r="H212" s="242">
        <v>27.172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161</v>
      </c>
      <c r="AU212" s="227" t="s">
        <v>87</v>
      </c>
      <c r="AV212" s="12" t="s">
        <v>87</v>
      </c>
      <c r="AW212" s="12" t="s">
        <v>6</v>
      </c>
      <c r="AX212" s="12" t="s">
        <v>24</v>
      </c>
      <c r="AY212" s="227" t="s">
        <v>152</v>
      </c>
    </row>
    <row r="213" spans="2:65" s="1" customFormat="1" ht="31.5" customHeight="1">
      <c r="B213" s="41"/>
      <c r="C213" s="193" t="s">
        <v>298</v>
      </c>
      <c r="D213" s="193" t="s">
        <v>154</v>
      </c>
      <c r="E213" s="194" t="s">
        <v>299</v>
      </c>
      <c r="F213" s="195" t="s">
        <v>300</v>
      </c>
      <c r="G213" s="196" t="s">
        <v>157</v>
      </c>
      <c r="H213" s="197">
        <v>1539.546</v>
      </c>
      <c r="I213" s="198"/>
      <c r="J213" s="199">
        <f>ROUND(I213*H213,2)</f>
        <v>0</v>
      </c>
      <c r="K213" s="195" t="s">
        <v>158</v>
      </c>
      <c r="L213" s="61"/>
      <c r="M213" s="200" t="s">
        <v>22</v>
      </c>
      <c r="N213" s="201" t="s">
        <v>49</v>
      </c>
      <c r="O213" s="42"/>
      <c r="P213" s="202">
        <f>O213*H213</f>
        <v>0</v>
      </c>
      <c r="Q213" s="202">
        <v>9E-05</v>
      </c>
      <c r="R213" s="202">
        <f>Q213*H213</f>
        <v>0.13855914000000003</v>
      </c>
      <c r="S213" s="202">
        <v>0</v>
      </c>
      <c r="T213" s="203">
        <f>S213*H213</f>
        <v>0</v>
      </c>
      <c r="AR213" s="24" t="s">
        <v>159</v>
      </c>
      <c r="AT213" s="24" t="s">
        <v>154</v>
      </c>
      <c r="AU213" s="24" t="s">
        <v>87</v>
      </c>
      <c r="AY213" s="24" t="s">
        <v>152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24</v>
      </c>
      <c r="BK213" s="204">
        <f>ROUND(I213*H213,2)</f>
        <v>0</v>
      </c>
      <c r="BL213" s="24" t="s">
        <v>159</v>
      </c>
      <c r="BM213" s="24" t="s">
        <v>301</v>
      </c>
    </row>
    <row r="214" spans="2:65" s="1" customFormat="1" ht="31.5" customHeight="1">
      <c r="B214" s="41"/>
      <c r="C214" s="193" t="s">
        <v>302</v>
      </c>
      <c r="D214" s="193" t="s">
        <v>154</v>
      </c>
      <c r="E214" s="194" t="s">
        <v>303</v>
      </c>
      <c r="F214" s="195" t="s">
        <v>304</v>
      </c>
      <c r="G214" s="196" t="s">
        <v>157</v>
      </c>
      <c r="H214" s="197">
        <v>26.639</v>
      </c>
      <c r="I214" s="198"/>
      <c r="J214" s="199">
        <f>ROUND(I214*H214,2)</f>
        <v>0</v>
      </c>
      <c r="K214" s="195" t="s">
        <v>158</v>
      </c>
      <c r="L214" s="61"/>
      <c r="M214" s="200" t="s">
        <v>22</v>
      </c>
      <c r="N214" s="201" t="s">
        <v>49</v>
      </c>
      <c r="O214" s="42"/>
      <c r="P214" s="202">
        <f>O214*H214</f>
        <v>0</v>
      </c>
      <c r="Q214" s="202">
        <v>9E-05</v>
      </c>
      <c r="R214" s="202">
        <f>Q214*H214</f>
        <v>0.0023975100000000003</v>
      </c>
      <c r="S214" s="202">
        <v>0</v>
      </c>
      <c r="T214" s="203">
        <f>S214*H214</f>
        <v>0</v>
      </c>
      <c r="AR214" s="24" t="s">
        <v>159</v>
      </c>
      <c r="AT214" s="24" t="s">
        <v>154</v>
      </c>
      <c r="AU214" s="24" t="s">
        <v>87</v>
      </c>
      <c r="AY214" s="24" t="s">
        <v>152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24</v>
      </c>
      <c r="BK214" s="204">
        <f>ROUND(I214*H214,2)</f>
        <v>0</v>
      </c>
      <c r="BL214" s="24" t="s">
        <v>159</v>
      </c>
      <c r="BM214" s="24" t="s">
        <v>305</v>
      </c>
    </row>
    <row r="215" spans="2:65" s="1" customFormat="1" ht="22.5" customHeight="1">
      <c r="B215" s="41"/>
      <c r="C215" s="193" t="s">
        <v>306</v>
      </c>
      <c r="D215" s="193" t="s">
        <v>154</v>
      </c>
      <c r="E215" s="194" t="s">
        <v>307</v>
      </c>
      <c r="F215" s="195" t="s">
        <v>308</v>
      </c>
      <c r="G215" s="196" t="s">
        <v>157</v>
      </c>
      <c r="H215" s="197">
        <v>1539.546</v>
      </c>
      <c r="I215" s="198"/>
      <c r="J215" s="199">
        <f>ROUND(I215*H215,2)</f>
        <v>0</v>
      </c>
      <c r="K215" s="195" t="s">
        <v>158</v>
      </c>
      <c r="L215" s="61"/>
      <c r="M215" s="200" t="s">
        <v>22</v>
      </c>
      <c r="N215" s="201" t="s">
        <v>49</v>
      </c>
      <c r="O215" s="42"/>
      <c r="P215" s="202">
        <f>O215*H215</f>
        <v>0</v>
      </c>
      <c r="Q215" s="202">
        <v>0.00026</v>
      </c>
      <c r="R215" s="202">
        <f>Q215*H215</f>
        <v>0.40028196</v>
      </c>
      <c r="S215" s="202">
        <v>0</v>
      </c>
      <c r="T215" s="203">
        <f>S215*H215</f>
        <v>0</v>
      </c>
      <c r="AR215" s="24" t="s">
        <v>159</v>
      </c>
      <c r="AT215" s="24" t="s">
        <v>154</v>
      </c>
      <c r="AU215" s="24" t="s">
        <v>87</v>
      </c>
      <c r="AY215" s="24" t="s">
        <v>152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4" t="s">
        <v>24</v>
      </c>
      <c r="BK215" s="204">
        <f>ROUND(I215*H215,2)</f>
        <v>0</v>
      </c>
      <c r="BL215" s="24" t="s">
        <v>159</v>
      </c>
      <c r="BM215" s="24" t="s">
        <v>309</v>
      </c>
    </row>
    <row r="216" spans="2:65" s="1" customFormat="1" ht="22.5" customHeight="1">
      <c r="B216" s="41"/>
      <c r="C216" s="193" t="s">
        <v>9</v>
      </c>
      <c r="D216" s="193" t="s">
        <v>154</v>
      </c>
      <c r="E216" s="194" t="s">
        <v>310</v>
      </c>
      <c r="F216" s="195" t="s">
        <v>311</v>
      </c>
      <c r="G216" s="196" t="s">
        <v>157</v>
      </c>
      <c r="H216" s="197">
        <v>70.993</v>
      </c>
      <c r="I216" s="198"/>
      <c r="J216" s="199">
        <f>ROUND(I216*H216,2)</f>
        <v>0</v>
      </c>
      <c r="K216" s="195" t="s">
        <v>158</v>
      </c>
      <c r="L216" s="61"/>
      <c r="M216" s="200" t="s">
        <v>22</v>
      </c>
      <c r="N216" s="201" t="s">
        <v>49</v>
      </c>
      <c r="O216" s="42"/>
      <c r="P216" s="202">
        <f>O216*H216</f>
        <v>0</v>
      </c>
      <c r="Q216" s="202">
        <v>0.00832</v>
      </c>
      <c r="R216" s="202">
        <f>Q216*H216</f>
        <v>0.5906617599999999</v>
      </c>
      <c r="S216" s="202">
        <v>0</v>
      </c>
      <c r="T216" s="203">
        <f>S216*H216</f>
        <v>0</v>
      </c>
      <c r="AR216" s="24" t="s">
        <v>159</v>
      </c>
      <c r="AT216" s="24" t="s">
        <v>154</v>
      </c>
      <c r="AU216" s="24" t="s">
        <v>87</v>
      </c>
      <c r="AY216" s="24" t="s">
        <v>152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24</v>
      </c>
      <c r="BK216" s="204">
        <f>ROUND(I216*H216,2)</f>
        <v>0</v>
      </c>
      <c r="BL216" s="24" t="s">
        <v>159</v>
      </c>
      <c r="BM216" s="24" t="s">
        <v>312</v>
      </c>
    </row>
    <row r="217" spans="2:51" s="11" customFormat="1" ht="13.5">
      <c r="B217" s="205"/>
      <c r="C217" s="206"/>
      <c r="D217" s="207" t="s">
        <v>161</v>
      </c>
      <c r="E217" s="208" t="s">
        <v>22</v>
      </c>
      <c r="F217" s="209" t="s">
        <v>313</v>
      </c>
      <c r="G217" s="206"/>
      <c r="H217" s="210" t="s">
        <v>22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161</v>
      </c>
      <c r="AU217" s="216" t="s">
        <v>87</v>
      </c>
      <c r="AV217" s="11" t="s">
        <v>24</v>
      </c>
      <c r="AW217" s="11" t="s">
        <v>42</v>
      </c>
      <c r="AX217" s="11" t="s">
        <v>78</v>
      </c>
      <c r="AY217" s="216" t="s">
        <v>152</v>
      </c>
    </row>
    <row r="218" spans="2:51" s="12" customFormat="1" ht="13.5">
      <c r="B218" s="217"/>
      <c r="C218" s="218"/>
      <c r="D218" s="207" t="s">
        <v>161</v>
      </c>
      <c r="E218" s="219" t="s">
        <v>22</v>
      </c>
      <c r="F218" s="220" t="s">
        <v>314</v>
      </c>
      <c r="G218" s="218"/>
      <c r="H218" s="221">
        <v>46.816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161</v>
      </c>
      <c r="AU218" s="227" t="s">
        <v>87</v>
      </c>
      <c r="AV218" s="12" t="s">
        <v>87</v>
      </c>
      <c r="AW218" s="12" t="s">
        <v>42</v>
      </c>
      <c r="AX218" s="12" t="s">
        <v>78</v>
      </c>
      <c r="AY218" s="227" t="s">
        <v>152</v>
      </c>
    </row>
    <row r="219" spans="2:51" s="12" customFormat="1" ht="13.5">
      <c r="B219" s="217"/>
      <c r="C219" s="218"/>
      <c r="D219" s="207" t="s">
        <v>161</v>
      </c>
      <c r="E219" s="219" t="s">
        <v>22</v>
      </c>
      <c r="F219" s="220" t="s">
        <v>315</v>
      </c>
      <c r="G219" s="218"/>
      <c r="H219" s="221">
        <v>14.829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161</v>
      </c>
      <c r="AU219" s="227" t="s">
        <v>87</v>
      </c>
      <c r="AV219" s="12" t="s">
        <v>87</v>
      </c>
      <c r="AW219" s="12" t="s">
        <v>42</v>
      </c>
      <c r="AX219" s="12" t="s">
        <v>78</v>
      </c>
      <c r="AY219" s="227" t="s">
        <v>152</v>
      </c>
    </row>
    <row r="220" spans="2:51" s="11" customFormat="1" ht="13.5">
      <c r="B220" s="205"/>
      <c r="C220" s="206"/>
      <c r="D220" s="207" t="s">
        <v>161</v>
      </c>
      <c r="E220" s="208" t="s">
        <v>22</v>
      </c>
      <c r="F220" s="209" t="s">
        <v>316</v>
      </c>
      <c r="G220" s="206"/>
      <c r="H220" s="210" t="s">
        <v>22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161</v>
      </c>
      <c r="AU220" s="216" t="s">
        <v>87</v>
      </c>
      <c r="AV220" s="11" t="s">
        <v>24</v>
      </c>
      <c r="AW220" s="11" t="s">
        <v>42</v>
      </c>
      <c r="AX220" s="11" t="s">
        <v>78</v>
      </c>
      <c r="AY220" s="216" t="s">
        <v>152</v>
      </c>
    </row>
    <row r="221" spans="2:51" s="12" customFormat="1" ht="13.5">
      <c r="B221" s="217"/>
      <c r="C221" s="218"/>
      <c r="D221" s="207" t="s">
        <v>161</v>
      </c>
      <c r="E221" s="219" t="s">
        <v>22</v>
      </c>
      <c r="F221" s="220" t="s">
        <v>317</v>
      </c>
      <c r="G221" s="218"/>
      <c r="H221" s="221">
        <v>5.798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161</v>
      </c>
      <c r="AU221" s="227" t="s">
        <v>87</v>
      </c>
      <c r="AV221" s="12" t="s">
        <v>87</v>
      </c>
      <c r="AW221" s="12" t="s">
        <v>42</v>
      </c>
      <c r="AX221" s="12" t="s">
        <v>78</v>
      </c>
      <c r="AY221" s="227" t="s">
        <v>152</v>
      </c>
    </row>
    <row r="222" spans="2:51" s="12" customFormat="1" ht="13.5">
      <c r="B222" s="217"/>
      <c r="C222" s="218"/>
      <c r="D222" s="207" t="s">
        <v>161</v>
      </c>
      <c r="E222" s="219" t="s">
        <v>22</v>
      </c>
      <c r="F222" s="220" t="s">
        <v>318</v>
      </c>
      <c r="G222" s="218"/>
      <c r="H222" s="221">
        <v>3.55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161</v>
      </c>
      <c r="AU222" s="227" t="s">
        <v>87</v>
      </c>
      <c r="AV222" s="12" t="s">
        <v>87</v>
      </c>
      <c r="AW222" s="12" t="s">
        <v>42</v>
      </c>
      <c r="AX222" s="12" t="s">
        <v>78</v>
      </c>
      <c r="AY222" s="227" t="s">
        <v>152</v>
      </c>
    </row>
    <row r="223" spans="2:51" s="14" customFormat="1" ht="13.5">
      <c r="B223" s="243"/>
      <c r="C223" s="244"/>
      <c r="D223" s="207" t="s">
        <v>161</v>
      </c>
      <c r="E223" s="245" t="s">
        <v>22</v>
      </c>
      <c r="F223" s="246" t="s">
        <v>257</v>
      </c>
      <c r="G223" s="244"/>
      <c r="H223" s="247">
        <v>70.993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161</v>
      </c>
      <c r="AU223" s="253" t="s">
        <v>87</v>
      </c>
      <c r="AV223" s="14" t="s">
        <v>176</v>
      </c>
      <c r="AW223" s="14" t="s">
        <v>42</v>
      </c>
      <c r="AX223" s="14" t="s">
        <v>78</v>
      </c>
      <c r="AY223" s="253" t="s">
        <v>152</v>
      </c>
    </row>
    <row r="224" spans="2:51" s="13" customFormat="1" ht="13.5">
      <c r="B224" s="228"/>
      <c r="C224" s="229"/>
      <c r="D224" s="230" t="s">
        <v>161</v>
      </c>
      <c r="E224" s="231" t="s">
        <v>22</v>
      </c>
      <c r="F224" s="232" t="s">
        <v>171</v>
      </c>
      <c r="G224" s="229"/>
      <c r="H224" s="233">
        <v>70.993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161</v>
      </c>
      <c r="AU224" s="239" t="s">
        <v>87</v>
      </c>
      <c r="AV224" s="13" t="s">
        <v>159</v>
      </c>
      <c r="AW224" s="13" t="s">
        <v>42</v>
      </c>
      <c r="AX224" s="13" t="s">
        <v>24</v>
      </c>
      <c r="AY224" s="239" t="s">
        <v>152</v>
      </c>
    </row>
    <row r="225" spans="2:65" s="1" customFormat="1" ht="22.5" customHeight="1">
      <c r="B225" s="41"/>
      <c r="C225" s="257" t="s">
        <v>319</v>
      </c>
      <c r="D225" s="257" t="s">
        <v>293</v>
      </c>
      <c r="E225" s="258" t="s">
        <v>320</v>
      </c>
      <c r="F225" s="259" t="s">
        <v>321</v>
      </c>
      <c r="G225" s="260" t="s">
        <v>157</v>
      </c>
      <c r="H225" s="261">
        <v>72.413</v>
      </c>
      <c r="I225" s="262"/>
      <c r="J225" s="263">
        <f>ROUND(I225*H225,2)</f>
        <v>0</v>
      </c>
      <c r="K225" s="259" t="s">
        <v>158</v>
      </c>
      <c r="L225" s="264"/>
      <c r="M225" s="265" t="s">
        <v>22</v>
      </c>
      <c r="N225" s="266" t="s">
        <v>49</v>
      </c>
      <c r="O225" s="42"/>
      <c r="P225" s="202">
        <f>O225*H225</f>
        <v>0</v>
      </c>
      <c r="Q225" s="202">
        <v>0.0017</v>
      </c>
      <c r="R225" s="202">
        <f>Q225*H225</f>
        <v>0.12310209999999999</v>
      </c>
      <c r="S225" s="202">
        <v>0</v>
      </c>
      <c r="T225" s="203">
        <f>S225*H225</f>
        <v>0</v>
      </c>
      <c r="AR225" s="24" t="s">
        <v>204</v>
      </c>
      <c r="AT225" s="24" t="s">
        <v>293</v>
      </c>
      <c r="AU225" s="24" t="s">
        <v>87</v>
      </c>
      <c r="AY225" s="24" t="s">
        <v>152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24</v>
      </c>
      <c r="BK225" s="204">
        <f>ROUND(I225*H225,2)</f>
        <v>0</v>
      </c>
      <c r="BL225" s="24" t="s">
        <v>159</v>
      </c>
      <c r="BM225" s="24" t="s">
        <v>322</v>
      </c>
    </row>
    <row r="226" spans="2:51" s="12" customFormat="1" ht="13.5">
      <c r="B226" s="217"/>
      <c r="C226" s="218"/>
      <c r="D226" s="230" t="s">
        <v>161</v>
      </c>
      <c r="E226" s="218"/>
      <c r="F226" s="241" t="s">
        <v>323</v>
      </c>
      <c r="G226" s="218"/>
      <c r="H226" s="242">
        <v>72.413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161</v>
      </c>
      <c r="AU226" s="227" t="s">
        <v>87</v>
      </c>
      <c r="AV226" s="12" t="s">
        <v>87</v>
      </c>
      <c r="AW226" s="12" t="s">
        <v>6</v>
      </c>
      <c r="AX226" s="12" t="s">
        <v>24</v>
      </c>
      <c r="AY226" s="227" t="s">
        <v>152</v>
      </c>
    </row>
    <row r="227" spans="2:65" s="1" customFormat="1" ht="22.5" customHeight="1">
      <c r="B227" s="41"/>
      <c r="C227" s="193" t="s">
        <v>324</v>
      </c>
      <c r="D227" s="193" t="s">
        <v>154</v>
      </c>
      <c r="E227" s="194" t="s">
        <v>325</v>
      </c>
      <c r="F227" s="195" t="s">
        <v>326</v>
      </c>
      <c r="G227" s="196" t="s">
        <v>157</v>
      </c>
      <c r="H227" s="197">
        <v>1539.546</v>
      </c>
      <c r="I227" s="198"/>
      <c r="J227" s="199">
        <f>ROUND(I227*H227,2)</f>
        <v>0</v>
      </c>
      <c r="K227" s="195" t="s">
        <v>158</v>
      </c>
      <c r="L227" s="61"/>
      <c r="M227" s="200" t="s">
        <v>22</v>
      </c>
      <c r="N227" s="201" t="s">
        <v>49</v>
      </c>
      <c r="O227" s="42"/>
      <c r="P227" s="202">
        <f>O227*H227</f>
        <v>0</v>
      </c>
      <c r="Q227" s="202">
        <v>0.0085</v>
      </c>
      <c r="R227" s="202">
        <f>Q227*H227</f>
        <v>13.086141000000001</v>
      </c>
      <c r="S227" s="202">
        <v>0</v>
      </c>
      <c r="T227" s="203">
        <f>S227*H227</f>
        <v>0</v>
      </c>
      <c r="AR227" s="24" t="s">
        <v>159</v>
      </c>
      <c r="AT227" s="24" t="s">
        <v>154</v>
      </c>
      <c r="AU227" s="24" t="s">
        <v>87</v>
      </c>
      <c r="AY227" s="24" t="s">
        <v>152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4" t="s">
        <v>24</v>
      </c>
      <c r="BK227" s="204">
        <f>ROUND(I227*H227,2)</f>
        <v>0</v>
      </c>
      <c r="BL227" s="24" t="s">
        <v>159</v>
      </c>
      <c r="BM227" s="24" t="s">
        <v>327</v>
      </c>
    </row>
    <row r="228" spans="2:51" s="12" customFormat="1" ht="13.5">
      <c r="B228" s="217"/>
      <c r="C228" s="218"/>
      <c r="D228" s="207" t="s">
        <v>161</v>
      </c>
      <c r="E228" s="219" t="s">
        <v>22</v>
      </c>
      <c r="F228" s="220" t="s">
        <v>328</v>
      </c>
      <c r="G228" s="218"/>
      <c r="H228" s="221">
        <v>1560.129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161</v>
      </c>
      <c r="AU228" s="227" t="s">
        <v>87</v>
      </c>
      <c r="AV228" s="12" t="s">
        <v>87</v>
      </c>
      <c r="AW228" s="12" t="s">
        <v>42</v>
      </c>
      <c r="AX228" s="12" t="s">
        <v>78</v>
      </c>
      <c r="AY228" s="227" t="s">
        <v>152</v>
      </c>
    </row>
    <row r="229" spans="2:51" s="11" customFormat="1" ht="13.5">
      <c r="B229" s="205"/>
      <c r="C229" s="206"/>
      <c r="D229" s="207" t="s">
        <v>161</v>
      </c>
      <c r="E229" s="208" t="s">
        <v>22</v>
      </c>
      <c r="F229" s="209" t="s">
        <v>243</v>
      </c>
      <c r="G229" s="206"/>
      <c r="H229" s="210" t="s">
        <v>22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161</v>
      </c>
      <c r="AU229" s="216" t="s">
        <v>87</v>
      </c>
      <c r="AV229" s="11" t="s">
        <v>24</v>
      </c>
      <c r="AW229" s="11" t="s">
        <v>42</v>
      </c>
      <c r="AX229" s="11" t="s">
        <v>78</v>
      </c>
      <c r="AY229" s="216" t="s">
        <v>152</v>
      </c>
    </row>
    <row r="230" spans="2:51" s="12" customFormat="1" ht="13.5">
      <c r="B230" s="217"/>
      <c r="C230" s="218"/>
      <c r="D230" s="207" t="s">
        <v>161</v>
      </c>
      <c r="E230" s="219" t="s">
        <v>22</v>
      </c>
      <c r="F230" s="220" t="s">
        <v>329</v>
      </c>
      <c r="G230" s="218"/>
      <c r="H230" s="221">
        <v>85.029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161</v>
      </c>
      <c r="AU230" s="227" t="s">
        <v>87</v>
      </c>
      <c r="AV230" s="12" t="s">
        <v>87</v>
      </c>
      <c r="AW230" s="12" t="s">
        <v>42</v>
      </c>
      <c r="AX230" s="12" t="s">
        <v>78</v>
      </c>
      <c r="AY230" s="227" t="s">
        <v>152</v>
      </c>
    </row>
    <row r="231" spans="2:51" s="12" customFormat="1" ht="13.5">
      <c r="B231" s="217"/>
      <c r="C231" s="218"/>
      <c r="D231" s="207" t="s">
        <v>161</v>
      </c>
      <c r="E231" s="219" t="s">
        <v>22</v>
      </c>
      <c r="F231" s="220" t="s">
        <v>330</v>
      </c>
      <c r="G231" s="218"/>
      <c r="H231" s="221">
        <v>27.294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161</v>
      </c>
      <c r="AU231" s="227" t="s">
        <v>87</v>
      </c>
      <c r="AV231" s="12" t="s">
        <v>87</v>
      </c>
      <c r="AW231" s="12" t="s">
        <v>42</v>
      </c>
      <c r="AX231" s="12" t="s">
        <v>78</v>
      </c>
      <c r="AY231" s="227" t="s">
        <v>152</v>
      </c>
    </row>
    <row r="232" spans="2:51" s="12" customFormat="1" ht="13.5">
      <c r="B232" s="217"/>
      <c r="C232" s="218"/>
      <c r="D232" s="207" t="s">
        <v>161</v>
      </c>
      <c r="E232" s="219" t="s">
        <v>22</v>
      </c>
      <c r="F232" s="220" t="s">
        <v>331</v>
      </c>
      <c r="G232" s="218"/>
      <c r="H232" s="221">
        <v>27.906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161</v>
      </c>
      <c r="AU232" s="227" t="s">
        <v>87</v>
      </c>
      <c r="AV232" s="12" t="s">
        <v>87</v>
      </c>
      <c r="AW232" s="12" t="s">
        <v>42</v>
      </c>
      <c r="AX232" s="12" t="s">
        <v>78</v>
      </c>
      <c r="AY232" s="227" t="s">
        <v>152</v>
      </c>
    </row>
    <row r="233" spans="2:51" s="14" customFormat="1" ht="13.5">
      <c r="B233" s="243"/>
      <c r="C233" s="244"/>
      <c r="D233" s="207" t="s">
        <v>161</v>
      </c>
      <c r="E233" s="245" t="s">
        <v>22</v>
      </c>
      <c r="F233" s="246" t="s">
        <v>257</v>
      </c>
      <c r="G233" s="244"/>
      <c r="H233" s="247">
        <v>1700.358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161</v>
      </c>
      <c r="AU233" s="253" t="s">
        <v>87</v>
      </c>
      <c r="AV233" s="14" t="s">
        <v>176</v>
      </c>
      <c r="AW233" s="14" t="s">
        <v>42</v>
      </c>
      <c r="AX233" s="14" t="s">
        <v>78</v>
      </c>
      <c r="AY233" s="253" t="s">
        <v>152</v>
      </c>
    </row>
    <row r="234" spans="2:51" s="11" customFormat="1" ht="13.5">
      <c r="B234" s="205"/>
      <c r="C234" s="206"/>
      <c r="D234" s="207" t="s">
        <v>161</v>
      </c>
      <c r="E234" s="208" t="s">
        <v>22</v>
      </c>
      <c r="F234" s="209" t="s">
        <v>168</v>
      </c>
      <c r="G234" s="206"/>
      <c r="H234" s="210" t="s">
        <v>22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161</v>
      </c>
      <c r="AU234" s="216" t="s">
        <v>87</v>
      </c>
      <c r="AV234" s="11" t="s">
        <v>24</v>
      </c>
      <c r="AW234" s="11" t="s">
        <v>42</v>
      </c>
      <c r="AX234" s="11" t="s">
        <v>78</v>
      </c>
      <c r="AY234" s="216" t="s">
        <v>152</v>
      </c>
    </row>
    <row r="235" spans="2:51" s="12" customFormat="1" ht="13.5">
      <c r="B235" s="217"/>
      <c r="C235" s="218"/>
      <c r="D235" s="207" t="s">
        <v>161</v>
      </c>
      <c r="E235" s="219" t="s">
        <v>22</v>
      </c>
      <c r="F235" s="220" t="s">
        <v>332</v>
      </c>
      <c r="G235" s="218"/>
      <c r="H235" s="221">
        <v>186.748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161</v>
      </c>
      <c r="AU235" s="227" t="s">
        <v>87</v>
      </c>
      <c r="AV235" s="12" t="s">
        <v>87</v>
      </c>
      <c r="AW235" s="12" t="s">
        <v>42</v>
      </c>
      <c r="AX235" s="12" t="s">
        <v>78</v>
      </c>
      <c r="AY235" s="227" t="s">
        <v>152</v>
      </c>
    </row>
    <row r="236" spans="2:51" s="12" customFormat="1" ht="13.5">
      <c r="B236" s="217"/>
      <c r="C236" s="218"/>
      <c r="D236" s="207" t="s">
        <v>161</v>
      </c>
      <c r="E236" s="219" t="s">
        <v>22</v>
      </c>
      <c r="F236" s="220" t="s">
        <v>333</v>
      </c>
      <c r="G236" s="218"/>
      <c r="H236" s="221">
        <v>108.907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161</v>
      </c>
      <c r="AU236" s="227" t="s">
        <v>87</v>
      </c>
      <c r="AV236" s="12" t="s">
        <v>87</v>
      </c>
      <c r="AW236" s="12" t="s">
        <v>42</v>
      </c>
      <c r="AX236" s="12" t="s">
        <v>78</v>
      </c>
      <c r="AY236" s="227" t="s">
        <v>152</v>
      </c>
    </row>
    <row r="237" spans="2:51" s="12" customFormat="1" ht="13.5">
      <c r="B237" s="217"/>
      <c r="C237" s="218"/>
      <c r="D237" s="207" t="s">
        <v>161</v>
      </c>
      <c r="E237" s="219" t="s">
        <v>22</v>
      </c>
      <c r="F237" s="220" t="s">
        <v>334</v>
      </c>
      <c r="G237" s="218"/>
      <c r="H237" s="221">
        <v>36.631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161</v>
      </c>
      <c r="AU237" s="227" t="s">
        <v>87</v>
      </c>
      <c r="AV237" s="12" t="s">
        <v>87</v>
      </c>
      <c r="AW237" s="12" t="s">
        <v>42</v>
      </c>
      <c r="AX237" s="12" t="s">
        <v>78</v>
      </c>
      <c r="AY237" s="227" t="s">
        <v>152</v>
      </c>
    </row>
    <row r="238" spans="2:51" s="14" customFormat="1" ht="13.5">
      <c r="B238" s="243"/>
      <c r="C238" s="244"/>
      <c r="D238" s="207" t="s">
        <v>161</v>
      </c>
      <c r="E238" s="245" t="s">
        <v>22</v>
      </c>
      <c r="F238" s="246" t="s">
        <v>257</v>
      </c>
      <c r="G238" s="244"/>
      <c r="H238" s="247">
        <v>332.286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161</v>
      </c>
      <c r="AU238" s="253" t="s">
        <v>87</v>
      </c>
      <c r="AV238" s="14" t="s">
        <v>176</v>
      </c>
      <c r="AW238" s="14" t="s">
        <v>42</v>
      </c>
      <c r="AX238" s="14" t="s">
        <v>78</v>
      </c>
      <c r="AY238" s="253" t="s">
        <v>152</v>
      </c>
    </row>
    <row r="239" spans="2:51" s="11" customFormat="1" ht="13.5">
      <c r="B239" s="205"/>
      <c r="C239" s="206"/>
      <c r="D239" s="207" t="s">
        <v>161</v>
      </c>
      <c r="E239" s="208" t="s">
        <v>22</v>
      </c>
      <c r="F239" s="209" t="s">
        <v>335</v>
      </c>
      <c r="G239" s="206"/>
      <c r="H239" s="210" t="s">
        <v>22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161</v>
      </c>
      <c r="AU239" s="216" t="s">
        <v>87</v>
      </c>
      <c r="AV239" s="11" t="s">
        <v>24</v>
      </c>
      <c r="AW239" s="11" t="s">
        <v>42</v>
      </c>
      <c r="AX239" s="11" t="s">
        <v>78</v>
      </c>
      <c r="AY239" s="216" t="s">
        <v>152</v>
      </c>
    </row>
    <row r="240" spans="2:51" s="12" customFormat="1" ht="13.5">
      <c r="B240" s="217"/>
      <c r="C240" s="218"/>
      <c r="D240" s="207" t="s">
        <v>161</v>
      </c>
      <c r="E240" s="219" t="s">
        <v>22</v>
      </c>
      <c r="F240" s="220" t="s">
        <v>336</v>
      </c>
      <c r="G240" s="218"/>
      <c r="H240" s="221">
        <v>-493.098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161</v>
      </c>
      <c r="AU240" s="227" t="s">
        <v>87</v>
      </c>
      <c r="AV240" s="12" t="s">
        <v>87</v>
      </c>
      <c r="AW240" s="12" t="s">
        <v>42</v>
      </c>
      <c r="AX240" s="12" t="s">
        <v>78</v>
      </c>
      <c r="AY240" s="227" t="s">
        <v>152</v>
      </c>
    </row>
    <row r="241" spans="2:51" s="13" customFormat="1" ht="13.5">
      <c r="B241" s="228"/>
      <c r="C241" s="229"/>
      <c r="D241" s="230" t="s">
        <v>161</v>
      </c>
      <c r="E241" s="231" t="s">
        <v>22</v>
      </c>
      <c r="F241" s="232" t="s">
        <v>171</v>
      </c>
      <c r="G241" s="229"/>
      <c r="H241" s="233">
        <v>1539.546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161</v>
      </c>
      <c r="AU241" s="239" t="s">
        <v>87</v>
      </c>
      <c r="AV241" s="13" t="s">
        <v>159</v>
      </c>
      <c r="AW241" s="13" t="s">
        <v>42</v>
      </c>
      <c r="AX241" s="13" t="s">
        <v>24</v>
      </c>
      <c r="AY241" s="239" t="s">
        <v>152</v>
      </c>
    </row>
    <row r="242" spans="2:65" s="1" customFormat="1" ht="22.5" customHeight="1">
      <c r="B242" s="41"/>
      <c r="C242" s="257" t="s">
        <v>337</v>
      </c>
      <c r="D242" s="257" t="s">
        <v>293</v>
      </c>
      <c r="E242" s="258" t="s">
        <v>338</v>
      </c>
      <c r="F242" s="259" t="s">
        <v>339</v>
      </c>
      <c r="G242" s="260" t="s">
        <v>157</v>
      </c>
      <c r="H242" s="261">
        <v>1238.09</v>
      </c>
      <c r="I242" s="262"/>
      <c r="J242" s="263">
        <f>ROUND(I242*H242,2)</f>
        <v>0</v>
      </c>
      <c r="K242" s="259" t="s">
        <v>158</v>
      </c>
      <c r="L242" s="264"/>
      <c r="M242" s="265" t="s">
        <v>22</v>
      </c>
      <c r="N242" s="266" t="s">
        <v>49</v>
      </c>
      <c r="O242" s="42"/>
      <c r="P242" s="202">
        <f>O242*H242</f>
        <v>0</v>
      </c>
      <c r="Q242" s="202">
        <v>0.00255</v>
      </c>
      <c r="R242" s="202">
        <f>Q242*H242</f>
        <v>3.1571295</v>
      </c>
      <c r="S242" s="202">
        <v>0</v>
      </c>
      <c r="T242" s="203">
        <f>S242*H242</f>
        <v>0</v>
      </c>
      <c r="AR242" s="24" t="s">
        <v>204</v>
      </c>
      <c r="AT242" s="24" t="s">
        <v>293</v>
      </c>
      <c r="AU242" s="24" t="s">
        <v>87</v>
      </c>
      <c r="AY242" s="24" t="s">
        <v>152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24</v>
      </c>
      <c r="BK242" s="204">
        <f>ROUND(I242*H242,2)</f>
        <v>0</v>
      </c>
      <c r="BL242" s="24" t="s">
        <v>159</v>
      </c>
      <c r="BM242" s="24" t="s">
        <v>340</v>
      </c>
    </row>
    <row r="243" spans="2:51" s="12" customFormat="1" ht="13.5">
      <c r="B243" s="217"/>
      <c r="C243" s="218"/>
      <c r="D243" s="207" t="s">
        <v>161</v>
      </c>
      <c r="E243" s="219" t="s">
        <v>22</v>
      </c>
      <c r="F243" s="220" t="s">
        <v>341</v>
      </c>
      <c r="G243" s="218"/>
      <c r="H243" s="221">
        <v>1570.331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161</v>
      </c>
      <c r="AU243" s="227" t="s">
        <v>87</v>
      </c>
      <c r="AV243" s="12" t="s">
        <v>87</v>
      </c>
      <c r="AW243" s="12" t="s">
        <v>42</v>
      </c>
      <c r="AX243" s="12" t="s">
        <v>78</v>
      </c>
      <c r="AY243" s="227" t="s">
        <v>152</v>
      </c>
    </row>
    <row r="244" spans="2:51" s="11" customFormat="1" ht="13.5">
      <c r="B244" s="205"/>
      <c r="C244" s="206"/>
      <c r="D244" s="207" t="s">
        <v>161</v>
      </c>
      <c r="E244" s="208" t="s">
        <v>22</v>
      </c>
      <c r="F244" s="209" t="s">
        <v>342</v>
      </c>
      <c r="G244" s="206"/>
      <c r="H244" s="210" t="s">
        <v>22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161</v>
      </c>
      <c r="AU244" s="216" t="s">
        <v>87</v>
      </c>
      <c r="AV244" s="11" t="s">
        <v>24</v>
      </c>
      <c r="AW244" s="11" t="s">
        <v>42</v>
      </c>
      <c r="AX244" s="11" t="s">
        <v>78</v>
      </c>
      <c r="AY244" s="216" t="s">
        <v>152</v>
      </c>
    </row>
    <row r="245" spans="2:51" s="12" customFormat="1" ht="13.5">
      <c r="B245" s="217"/>
      <c r="C245" s="218"/>
      <c r="D245" s="207" t="s">
        <v>161</v>
      </c>
      <c r="E245" s="219" t="s">
        <v>22</v>
      </c>
      <c r="F245" s="220" t="s">
        <v>343</v>
      </c>
      <c r="G245" s="218"/>
      <c r="H245" s="221">
        <v>-332.241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161</v>
      </c>
      <c r="AU245" s="227" t="s">
        <v>87</v>
      </c>
      <c r="AV245" s="12" t="s">
        <v>87</v>
      </c>
      <c r="AW245" s="12" t="s">
        <v>42</v>
      </c>
      <c r="AX245" s="12" t="s">
        <v>78</v>
      </c>
      <c r="AY245" s="227" t="s">
        <v>152</v>
      </c>
    </row>
    <row r="246" spans="2:51" s="13" customFormat="1" ht="13.5">
      <c r="B246" s="228"/>
      <c r="C246" s="229"/>
      <c r="D246" s="230" t="s">
        <v>161</v>
      </c>
      <c r="E246" s="231" t="s">
        <v>22</v>
      </c>
      <c r="F246" s="232" t="s">
        <v>171</v>
      </c>
      <c r="G246" s="229"/>
      <c r="H246" s="233">
        <v>1238.09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161</v>
      </c>
      <c r="AU246" s="239" t="s">
        <v>87</v>
      </c>
      <c r="AV246" s="13" t="s">
        <v>159</v>
      </c>
      <c r="AW246" s="13" t="s">
        <v>42</v>
      </c>
      <c r="AX246" s="13" t="s">
        <v>24</v>
      </c>
      <c r="AY246" s="239" t="s">
        <v>152</v>
      </c>
    </row>
    <row r="247" spans="2:65" s="1" customFormat="1" ht="22.5" customHeight="1">
      <c r="B247" s="41"/>
      <c r="C247" s="257" t="s">
        <v>344</v>
      </c>
      <c r="D247" s="257" t="s">
        <v>293</v>
      </c>
      <c r="E247" s="258" t="s">
        <v>345</v>
      </c>
      <c r="F247" s="259" t="s">
        <v>346</v>
      </c>
      <c r="G247" s="260" t="s">
        <v>157</v>
      </c>
      <c r="H247" s="261">
        <v>332.241</v>
      </c>
      <c r="I247" s="262"/>
      <c r="J247" s="263">
        <f>ROUND(I247*H247,2)</f>
        <v>0</v>
      </c>
      <c r="K247" s="259" t="s">
        <v>158</v>
      </c>
      <c r="L247" s="264"/>
      <c r="M247" s="265" t="s">
        <v>22</v>
      </c>
      <c r="N247" s="266" t="s">
        <v>49</v>
      </c>
      <c r="O247" s="42"/>
      <c r="P247" s="202">
        <f>O247*H247</f>
        <v>0</v>
      </c>
      <c r="Q247" s="202">
        <v>0.0041</v>
      </c>
      <c r="R247" s="202">
        <f>Q247*H247</f>
        <v>1.3621881</v>
      </c>
      <c r="S247" s="202">
        <v>0</v>
      </c>
      <c r="T247" s="203">
        <f>S247*H247</f>
        <v>0</v>
      </c>
      <c r="AR247" s="24" t="s">
        <v>204</v>
      </c>
      <c r="AT247" s="24" t="s">
        <v>293</v>
      </c>
      <c r="AU247" s="24" t="s">
        <v>87</v>
      </c>
      <c r="AY247" s="24" t="s">
        <v>152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4" t="s">
        <v>24</v>
      </c>
      <c r="BK247" s="204">
        <f>ROUND(I247*H247,2)</f>
        <v>0</v>
      </c>
      <c r="BL247" s="24" t="s">
        <v>159</v>
      </c>
      <c r="BM247" s="24" t="s">
        <v>347</v>
      </c>
    </row>
    <row r="248" spans="2:51" s="12" customFormat="1" ht="13.5">
      <c r="B248" s="217"/>
      <c r="C248" s="218"/>
      <c r="D248" s="207" t="s">
        <v>161</v>
      </c>
      <c r="E248" s="219" t="s">
        <v>22</v>
      </c>
      <c r="F248" s="220" t="s">
        <v>348</v>
      </c>
      <c r="G248" s="218"/>
      <c r="H248" s="221">
        <v>259.467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161</v>
      </c>
      <c r="AU248" s="227" t="s">
        <v>87</v>
      </c>
      <c r="AV248" s="12" t="s">
        <v>87</v>
      </c>
      <c r="AW248" s="12" t="s">
        <v>42</v>
      </c>
      <c r="AX248" s="12" t="s">
        <v>78</v>
      </c>
      <c r="AY248" s="227" t="s">
        <v>152</v>
      </c>
    </row>
    <row r="249" spans="2:51" s="11" customFormat="1" ht="13.5">
      <c r="B249" s="205"/>
      <c r="C249" s="206"/>
      <c r="D249" s="207" t="s">
        <v>161</v>
      </c>
      <c r="E249" s="208" t="s">
        <v>22</v>
      </c>
      <c r="F249" s="209" t="s">
        <v>243</v>
      </c>
      <c r="G249" s="206"/>
      <c r="H249" s="210" t="s">
        <v>22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161</v>
      </c>
      <c r="AU249" s="216" t="s">
        <v>87</v>
      </c>
      <c r="AV249" s="11" t="s">
        <v>24</v>
      </c>
      <c r="AW249" s="11" t="s">
        <v>42</v>
      </c>
      <c r="AX249" s="11" t="s">
        <v>78</v>
      </c>
      <c r="AY249" s="216" t="s">
        <v>152</v>
      </c>
    </row>
    <row r="250" spans="2:51" s="12" customFormat="1" ht="13.5">
      <c r="B250" s="217"/>
      <c r="C250" s="218"/>
      <c r="D250" s="207" t="s">
        <v>161</v>
      </c>
      <c r="E250" s="219" t="s">
        <v>22</v>
      </c>
      <c r="F250" s="220" t="s">
        <v>349</v>
      </c>
      <c r="G250" s="218"/>
      <c r="H250" s="221">
        <v>4.649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161</v>
      </c>
      <c r="AU250" s="227" t="s">
        <v>87</v>
      </c>
      <c r="AV250" s="12" t="s">
        <v>87</v>
      </c>
      <c r="AW250" s="12" t="s">
        <v>42</v>
      </c>
      <c r="AX250" s="12" t="s">
        <v>78</v>
      </c>
      <c r="AY250" s="227" t="s">
        <v>152</v>
      </c>
    </row>
    <row r="251" spans="2:51" s="14" customFormat="1" ht="13.5">
      <c r="B251" s="243"/>
      <c r="C251" s="244"/>
      <c r="D251" s="207" t="s">
        <v>161</v>
      </c>
      <c r="E251" s="245" t="s">
        <v>22</v>
      </c>
      <c r="F251" s="246" t="s">
        <v>257</v>
      </c>
      <c r="G251" s="244"/>
      <c r="H251" s="247">
        <v>264.116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161</v>
      </c>
      <c r="AU251" s="253" t="s">
        <v>87</v>
      </c>
      <c r="AV251" s="14" t="s">
        <v>176</v>
      </c>
      <c r="AW251" s="14" t="s">
        <v>42</v>
      </c>
      <c r="AX251" s="14" t="s">
        <v>78</v>
      </c>
      <c r="AY251" s="253" t="s">
        <v>152</v>
      </c>
    </row>
    <row r="252" spans="2:51" s="11" customFormat="1" ht="13.5">
      <c r="B252" s="205"/>
      <c r="C252" s="206"/>
      <c r="D252" s="207" t="s">
        <v>161</v>
      </c>
      <c r="E252" s="208" t="s">
        <v>22</v>
      </c>
      <c r="F252" s="209" t="s">
        <v>168</v>
      </c>
      <c r="G252" s="206"/>
      <c r="H252" s="210" t="s">
        <v>22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161</v>
      </c>
      <c r="AU252" s="216" t="s">
        <v>87</v>
      </c>
      <c r="AV252" s="11" t="s">
        <v>24</v>
      </c>
      <c r="AW252" s="11" t="s">
        <v>42</v>
      </c>
      <c r="AX252" s="11" t="s">
        <v>78</v>
      </c>
      <c r="AY252" s="216" t="s">
        <v>152</v>
      </c>
    </row>
    <row r="253" spans="2:51" s="12" customFormat="1" ht="13.5">
      <c r="B253" s="217"/>
      <c r="C253" s="218"/>
      <c r="D253" s="207" t="s">
        <v>161</v>
      </c>
      <c r="E253" s="219" t="s">
        <v>22</v>
      </c>
      <c r="F253" s="220" t="s">
        <v>350</v>
      </c>
      <c r="G253" s="218"/>
      <c r="H253" s="221">
        <v>20.32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161</v>
      </c>
      <c r="AU253" s="227" t="s">
        <v>87</v>
      </c>
      <c r="AV253" s="12" t="s">
        <v>87</v>
      </c>
      <c r="AW253" s="12" t="s">
        <v>42</v>
      </c>
      <c r="AX253" s="12" t="s">
        <v>78</v>
      </c>
      <c r="AY253" s="227" t="s">
        <v>152</v>
      </c>
    </row>
    <row r="254" spans="2:51" s="12" customFormat="1" ht="13.5">
      <c r="B254" s="217"/>
      <c r="C254" s="218"/>
      <c r="D254" s="207" t="s">
        <v>161</v>
      </c>
      <c r="E254" s="219" t="s">
        <v>22</v>
      </c>
      <c r="F254" s="220" t="s">
        <v>351</v>
      </c>
      <c r="G254" s="218"/>
      <c r="H254" s="221">
        <v>11.174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161</v>
      </c>
      <c r="AU254" s="227" t="s">
        <v>87</v>
      </c>
      <c r="AV254" s="12" t="s">
        <v>87</v>
      </c>
      <c r="AW254" s="12" t="s">
        <v>42</v>
      </c>
      <c r="AX254" s="12" t="s">
        <v>78</v>
      </c>
      <c r="AY254" s="227" t="s">
        <v>152</v>
      </c>
    </row>
    <row r="255" spans="2:51" s="12" customFormat="1" ht="13.5">
      <c r="B255" s="217"/>
      <c r="C255" s="218"/>
      <c r="D255" s="207" t="s">
        <v>161</v>
      </c>
      <c r="E255" s="219" t="s">
        <v>22</v>
      </c>
      <c r="F255" s="220" t="s">
        <v>334</v>
      </c>
      <c r="G255" s="218"/>
      <c r="H255" s="221">
        <v>36.631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161</v>
      </c>
      <c r="AU255" s="227" t="s">
        <v>87</v>
      </c>
      <c r="AV255" s="12" t="s">
        <v>87</v>
      </c>
      <c r="AW255" s="12" t="s">
        <v>42</v>
      </c>
      <c r="AX255" s="12" t="s">
        <v>78</v>
      </c>
      <c r="AY255" s="227" t="s">
        <v>152</v>
      </c>
    </row>
    <row r="256" spans="2:51" s="14" customFormat="1" ht="13.5">
      <c r="B256" s="243"/>
      <c r="C256" s="244"/>
      <c r="D256" s="207" t="s">
        <v>161</v>
      </c>
      <c r="E256" s="245" t="s">
        <v>22</v>
      </c>
      <c r="F256" s="246" t="s">
        <v>257</v>
      </c>
      <c r="G256" s="244"/>
      <c r="H256" s="247">
        <v>68.125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161</v>
      </c>
      <c r="AU256" s="253" t="s">
        <v>87</v>
      </c>
      <c r="AV256" s="14" t="s">
        <v>176</v>
      </c>
      <c r="AW256" s="14" t="s">
        <v>42</v>
      </c>
      <c r="AX256" s="14" t="s">
        <v>78</v>
      </c>
      <c r="AY256" s="253" t="s">
        <v>152</v>
      </c>
    </row>
    <row r="257" spans="2:51" s="13" customFormat="1" ht="13.5">
      <c r="B257" s="228"/>
      <c r="C257" s="229"/>
      <c r="D257" s="230" t="s">
        <v>161</v>
      </c>
      <c r="E257" s="231" t="s">
        <v>22</v>
      </c>
      <c r="F257" s="232" t="s">
        <v>171</v>
      </c>
      <c r="G257" s="229"/>
      <c r="H257" s="233">
        <v>332.241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161</v>
      </c>
      <c r="AU257" s="239" t="s">
        <v>87</v>
      </c>
      <c r="AV257" s="13" t="s">
        <v>159</v>
      </c>
      <c r="AW257" s="13" t="s">
        <v>42</v>
      </c>
      <c r="AX257" s="13" t="s">
        <v>24</v>
      </c>
      <c r="AY257" s="239" t="s">
        <v>152</v>
      </c>
    </row>
    <row r="258" spans="2:65" s="1" customFormat="1" ht="22.5" customHeight="1">
      <c r="B258" s="41"/>
      <c r="C258" s="193" t="s">
        <v>352</v>
      </c>
      <c r="D258" s="193" t="s">
        <v>154</v>
      </c>
      <c r="E258" s="194" t="s">
        <v>353</v>
      </c>
      <c r="F258" s="195" t="s">
        <v>354</v>
      </c>
      <c r="G258" s="196" t="s">
        <v>219</v>
      </c>
      <c r="H258" s="197">
        <v>39.772</v>
      </c>
      <c r="I258" s="198"/>
      <c r="J258" s="199">
        <f>ROUND(I258*H258,2)</f>
        <v>0</v>
      </c>
      <c r="K258" s="195" t="s">
        <v>158</v>
      </c>
      <c r="L258" s="61"/>
      <c r="M258" s="200" t="s">
        <v>22</v>
      </c>
      <c r="N258" s="201" t="s">
        <v>49</v>
      </c>
      <c r="O258" s="42"/>
      <c r="P258" s="202">
        <f>O258*H258</f>
        <v>0</v>
      </c>
      <c r="Q258" s="202">
        <v>0.00168</v>
      </c>
      <c r="R258" s="202">
        <f>Q258*H258</f>
        <v>0.06681696</v>
      </c>
      <c r="S258" s="202">
        <v>0</v>
      </c>
      <c r="T258" s="203">
        <f>S258*H258</f>
        <v>0</v>
      </c>
      <c r="AR258" s="24" t="s">
        <v>159</v>
      </c>
      <c r="AT258" s="24" t="s">
        <v>154</v>
      </c>
      <c r="AU258" s="24" t="s">
        <v>87</v>
      </c>
      <c r="AY258" s="24" t="s">
        <v>152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24</v>
      </c>
      <c r="BK258" s="204">
        <f>ROUND(I258*H258,2)</f>
        <v>0</v>
      </c>
      <c r="BL258" s="24" t="s">
        <v>159</v>
      </c>
      <c r="BM258" s="24" t="s">
        <v>355</v>
      </c>
    </row>
    <row r="259" spans="2:51" s="11" customFormat="1" ht="13.5">
      <c r="B259" s="205"/>
      <c r="C259" s="206"/>
      <c r="D259" s="207" t="s">
        <v>161</v>
      </c>
      <c r="E259" s="208" t="s">
        <v>22</v>
      </c>
      <c r="F259" s="209" t="s">
        <v>356</v>
      </c>
      <c r="G259" s="206"/>
      <c r="H259" s="210" t="s">
        <v>22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161</v>
      </c>
      <c r="AU259" s="216" t="s">
        <v>87</v>
      </c>
      <c r="AV259" s="11" t="s">
        <v>24</v>
      </c>
      <c r="AW259" s="11" t="s">
        <v>42</v>
      </c>
      <c r="AX259" s="11" t="s">
        <v>78</v>
      </c>
      <c r="AY259" s="216" t="s">
        <v>152</v>
      </c>
    </row>
    <row r="260" spans="2:51" s="12" customFormat="1" ht="13.5">
      <c r="B260" s="217"/>
      <c r="C260" s="218"/>
      <c r="D260" s="230" t="s">
        <v>161</v>
      </c>
      <c r="E260" s="240" t="s">
        <v>22</v>
      </c>
      <c r="F260" s="241" t="s">
        <v>357</v>
      </c>
      <c r="G260" s="218"/>
      <c r="H260" s="242">
        <v>39.772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161</v>
      </c>
      <c r="AU260" s="227" t="s">
        <v>87</v>
      </c>
      <c r="AV260" s="12" t="s">
        <v>87</v>
      </c>
      <c r="AW260" s="12" t="s">
        <v>42</v>
      </c>
      <c r="AX260" s="12" t="s">
        <v>24</v>
      </c>
      <c r="AY260" s="227" t="s">
        <v>152</v>
      </c>
    </row>
    <row r="261" spans="2:65" s="1" customFormat="1" ht="22.5" customHeight="1">
      <c r="B261" s="41"/>
      <c r="C261" s="257" t="s">
        <v>358</v>
      </c>
      <c r="D261" s="257" t="s">
        <v>293</v>
      </c>
      <c r="E261" s="258" t="s">
        <v>359</v>
      </c>
      <c r="F261" s="259" t="s">
        <v>360</v>
      </c>
      <c r="G261" s="260" t="s">
        <v>157</v>
      </c>
      <c r="H261" s="261">
        <v>40.567</v>
      </c>
      <c r="I261" s="262"/>
      <c r="J261" s="263">
        <f>ROUND(I261*H261,2)</f>
        <v>0</v>
      </c>
      <c r="K261" s="259" t="s">
        <v>158</v>
      </c>
      <c r="L261" s="264"/>
      <c r="M261" s="265" t="s">
        <v>22</v>
      </c>
      <c r="N261" s="266" t="s">
        <v>49</v>
      </c>
      <c r="O261" s="42"/>
      <c r="P261" s="202">
        <f>O261*H261</f>
        <v>0</v>
      </c>
      <c r="Q261" s="202">
        <v>0.0012</v>
      </c>
      <c r="R261" s="202">
        <f>Q261*H261</f>
        <v>0.0486804</v>
      </c>
      <c r="S261" s="202">
        <v>0</v>
      </c>
      <c r="T261" s="203">
        <f>S261*H261</f>
        <v>0</v>
      </c>
      <c r="AR261" s="24" t="s">
        <v>204</v>
      </c>
      <c r="AT261" s="24" t="s">
        <v>293</v>
      </c>
      <c r="AU261" s="24" t="s">
        <v>87</v>
      </c>
      <c r="AY261" s="24" t="s">
        <v>152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4" t="s">
        <v>24</v>
      </c>
      <c r="BK261" s="204">
        <f>ROUND(I261*H261,2)</f>
        <v>0</v>
      </c>
      <c r="BL261" s="24" t="s">
        <v>159</v>
      </c>
      <c r="BM261" s="24" t="s">
        <v>361</v>
      </c>
    </row>
    <row r="262" spans="2:51" s="12" customFormat="1" ht="13.5">
      <c r="B262" s="217"/>
      <c r="C262" s="218"/>
      <c r="D262" s="230" t="s">
        <v>161</v>
      </c>
      <c r="E262" s="240" t="s">
        <v>22</v>
      </c>
      <c r="F262" s="241" t="s">
        <v>362</v>
      </c>
      <c r="G262" s="218"/>
      <c r="H262" s="242">
        <v>40.567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161</v>
      </c>
      <c r="AU262" s="227" t="s">
        <v>87</v>
      </c>
      <c r="AV262" s="12" t="s">
        <v>87</v>
      </c>
      <c r="AW262" s="12" t="s">
        <v>42</v>
      </c>
      <c r="AX262" s="12" t="s">
        <v>24</v>
      </c>
      <c r="AY262" s="227" t="s">
        <v>152</v>
      </c>
    </row>
    <row r="263" spans="2:65" s="1" customFormat="1" ht="31.5" customHeight="1">
      <c r="B263" s="41"/>
      <c r="C263" s="193" t="s">
        <v>363</v>
      </c>
      <c r="D263" s="193" t="s">
        <v>154</v>
      </c>
      <c r="E263" s="194" t="s">
        <v>364</v>
      </c>
      <c r="F263" s="195" t="s">
        <v>365</v>
      </c>
      <c r="G263" s="196" t="s">
        <v>157</v>
      </c>
      <c r="H263" s="197">
        <v>1539.54</v>
      </c>
      <c r="I263" s="198"/>
      <c r="J263" s="199">
        <f>ROUND(I263*H263,2)</f>
        <v>0</v>
      </c>
      <c r="K263" s="195" t="s">
        <v>22</v>
      </c>
      <c r="L263" s="61"/>
      <c r="M263" s="200" t="s">
        <v>22</v>
      </c>
      <c r="N263" s="201" t="s">
        <v>49</v>
      </c>
      <c r="O263" s="42"/>
      <c r="P263" s="202">
        <f>O263*H263</f>
        <v>0</v>
      </c>
      <c r="Q263" s="202">
        <v>0.003</v>
      </c>
      <c r="R263" s="202">
        <f>Q263*H263</f>
        <v>4.61862</v>
      </c>
      <c r="S263" s="202">
        <v>0</v>
      </c>
      <c r="T263" s="203">
        <f>S263*H263</f>
        <v>0</v>
      </c>
      <c r="AR263" s="24" t="s">
        <v>159</v>
      </c>
      <c r="AT263" s="24" t="s">
        <v>154</v>
      </c>
      <c r="AU263" s="24" t="s">
        <v>87</v>
      </c>
      <c r="AY263" s="24" t="s">
        <v>152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4" t="s">
        <v>24</v>
      </c>
      <c r="BK263" s="204">
        <f>ROUND(I263*H263,2)</f>
        <v>0</v>
      </c>
      <c r="BL263" s="24" t="s">
        <v>159</v>
      </c>
      <c r="BM263" s="24" t="s">
        <v>366</v>
      </c>
    </row>
    <row r="264" spans="2:65" s="1" customFormat="1" ht="31.5" customHeight="1">
      <c r="B264" s="41"/>
      <c r="C264" s="193" t="s">
        <v>367</v>
      </c>
      <c r="D264" s="193" t="s">
        <v>154</v>
      </c>
      <c r="E264" s="194" t="s">
        <v>368</v>
      </c>
      <c r="F264" s="195" t="s">
        <v>369</v>
      </c>
      <c r="G264" s="196" t="s">
        <v>157</v>
      </c>
      <c r="H264" s="197">
        <v>1539.54</v>
      </c>
      <c r="I264" s="198"/>
      <c r="J264" s="199">
        <f>ROUND(I264*H264,2)</f>
        <v>0</v>
      </c>
      <c r="K264" s="195" t="s">
        <v>158</v>
      </c>
      <c r="L264" s="61"/>
      <c r="M264" s="200" t="s">
        <v>22</v>
      </c>
      <c r="N264" s="201" t="s">
        <v>49</v>
      </c>
      <c r="O264" s="42"/>
      <c r="P264" s="202">
        <f>O264*H264</f>
        <v>0</v>
      </c>
      <c r="Q264" s="202">
        <v>6E-05</v>
      </c>
      <c r="R264" s="202">
        <f>Q264*H264</f>
        <v>0.0923724</v>
      </c>
      <c r="S264" s="202">
        <v>0</v>
      </c>
      <c r="T264" s="203">
        <f>S264*H264</f>
        <v>0</v>
      </c>
      <c r="AR264" s="24" t="s">
        <v>159</v>
      </c>
      <c r="AT264" s="24" t="s">
        <v>154</v>
      </c>
      <c r="AU264" s="24" t="s">
        <v>87</v>
      </c>
      <c r="AY264" s="24" t="s">
        <v>152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159</v>
      </c>
      <c r="BM264" s="24" t="s">
        <v>370</v>
      </c>
    </row>
    <row r="265" spans="2:65" s="1" customFormat="1" ht="22.5" customHeight="1">
      <c r="B265" s="41"/>
      <c r="C265" s="193" t="s">
        <v>371</v>
      </c>
      <c r="D265" s="193" t="s">
        <v>154</v>
      </c>
      <c r="E265" s="194" t="s">
        <v>372</v>
      </c>
      <c r="F265" s="195" t="s">
        <v>373</v>
      </c>
      <c r="G265" s="196" t="s">
        <v>219</v>
      </c>
      <c r="H265" s="197">
        <v>197.306</v>
      </c>
      <c r="I265" s="198"/>
      <c r="J265" s="199">
        <f>ROUND(I265*H265,2)</f>
        <v>0</v>
      </c>
      <c r="K265" s="195" t="s">
        <v>158</v>
      </c>
      <c r="L265" s="61"/>
      <c r="M265" s="200" t="s">
        <v>22</v>
      </c>
      <c r="N265" s="201" t="s">
        <v>49</v>
      </c>
      <c r="O265" s="42"/>
      <c r="P265" s="202">
        <f>O265*H265</f>
        <v>0</v>
      </c>
      <c r="Q265" s="202">
        <v>6E-05</v>
      </c>
      <c r="R265" s="202">
        <f>Q265*H265</f>
        <v>0.011838360000000001</v>
      </c>
      <c r="S265" s="202">
        <v>0</v>
      </c>
      <c r="T265" s="203">
        <f>S265*H265</f>
        <v>0</v>
      </c>
      <c r="AR265" s="24" t="s">
        <v>159</v>
      </c>
      <c r="AT265" s="24" t="s">
        <v>154</v>
      </c>
      <c r="AU265" s="24" t="s">
        <v>87</v>
      </c>
      <c r="AY265" s="24" t="s">
        <v>152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24</v>
      </c>
      <c r="BK265" s="204">
        <f>ROUND(I265*H265,2)</f>
        <v>0</v>
      </c>
      <c r="BL265" s="24" t="s">
        <v>159</v>
      </c>
      <c r="BM265" s="24" t="s">
        <v>374</v>
      </c>
    </row>
    <row r="266" spans="2:51" s="12" customFormat="1" ht="13.5">
      <c r="B266" s="217"/>
      <c r="C266" s="218"/>
      <c r="D266" s="207" t="s">
        <v>161</v>
      </c>
      <c r="E266" s="219" t="s">
        <v>22</v>
      </c>
      <c r="F266" s="220" t="s">
        <v>375</v>
      </c>
      <c r="G266" s="218"/>
      <c r="H266" s="221">
        <v>135.06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161</v>
      </c>
      <c r="AU266" s="227" t="s">
        <v>87</v>
      </c>
      <c r="AV266" s="12" t="s">
        <v>87</v>
      </c>
      <c r="AW266" s="12" t="s">
        <v>42</v>
      </c>
      <c r="AX266" s="12" t="s">
        <v>78</v>
      </c>
      <c r="AY266" s="227" t="s">
        <v>152</v>
      </c>
    </row>
    <row r="267" spans="2:51" s="12" customFormat="1" ht="13.5">
      <c r="B267" s="217"/>
      <c r="C267" s="218"/>
      <c r="D267" s="207" t="s">
        <v>161</v>
      </c>
      <c r="E267" s="219" t="s">
        <v>22</v>
      </c>
      <c r="F267" s="220" t="s">
        <v>376</v>
      </c>
      <c r="G267" s="218"/>
      <c r="H267" s="221">
        <v>68.596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161</v>
      </c>
      <c r="AU267" s="227" t="s">
        <v>87</v>
      </c>
      <c r="AV267" s="12" t="s">
        <v>87</v>
      </c>
      <c r="AW267" s="12" t="s">
        <v>42</v>
      </c>
      <c r="AX267" s="12" t="s">
        <v>78</v>
      </c>
      <c r="AY267" s="227" t="s">
        <v>152</v>
      </c>
    </row>
    <row r="268" spans="2:51" s="12" customFormat="1" ht="13.5">
      <c r="B268" s="217"/>
      <c r="C268" s="218"/>
      <c r="D268" s="207" t="s">
        <v>161</v>
      </c>
      <c r="E268" s="219" t="s">
        <v>22</v>
      </c>
      <c r="F268" s="220" t="s">
        <v>377</v>
      </c>
      <c r="G268" s="218"/>
      <c r="H268" s="221">
        <v>-6.35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161</v>
      </c>
      <c r="AU268" s="227" t="s">
        <v>87</v>
      </c>
      <c r="AV268" s="12" t="s">
        <v>87</v>
      </c>
      <c r="AW268" s="12" t="s">
        <v>42</v>
      </c>
      <c r="AX268" s="12" t="s">
        <v>78</v>
      </c>
      <c r="AY268" s="227" t="s">
        <v>152</v>
      </c>
    </row>
    <row r="269" spans="2:51" s="13" customFormat="1" ht="13.5">
      <c r="B269" s="228"/>
      <c r="C269" s="229"/>
      <c r="D269" s="230" t="s">
        <v>161</v>
      </c>
      <c r="E269" s="231" t="s">
        <v>22</v>
      </c>
      <c r="F269" s="232" t="s">
        <v>171</v>
      </c>
      <c r="G269" s="229"/>
      <c r="H269" s="233">
        <v>197.306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161</v>
      </c>
      <c r="AU269" s="239" t="s">
        <v>87</v>
      </c>
      <c r="AV269" s="13" t="s">
        <v>159</v>
      </c>
      <c r="AW269" s="13" t="s">
        <v>42</v>
      </c>
      <c r="AX269" s="13" t="s">
        <v>24</v>
      </c>
      <c r="AY269" s="239" t="s">
        <v>152</v>
      </c>
    </row>
    <row r="270" spans="2:65" s="1" customFormat="1" ht="22.5" customHeight="1">
      <c r="B270" s="41"/>
      <c r="C270" s="257" t="s">
        <v>378</v>
      </c>
      <c r="D270" s="257" t="s">
        <v>293</v>
      </c>
      <c r="E270" s="258" t="s">
        <v>379</v>
      </c>
      <c r="F270" s="259" t="s">
        <v>380</v>
      </c>
      <c r="G270" s="260" t="s">
        <v>219</v>
      </c>
      <c r="H270" s="261">
        <v>197.306</v>
      </c>
      <c r="I270" s="262"/>
      <c r="J270" s="263">
        <f>ROUND(I270*H270,2)</f>
        <v>0</v>
      </c>
      <c r="K270" s="259" t="s">
        <v>158</v>
      </c>
      <c r="L270" s="264"/>
      <c r="M270" s="265" t="s">
        <v>22</v>
      </c>
      <c r="N270" s="266" t="s">
        <v>49</v>
      </c>
      <c r="O270" s="42"/>
      <c r="P270" s="202">
        <f>O270*H270</f>
        <v>0</v>
      </c>
      <c r="Q270" s="202">
        <v>0.00052</v>
      </c>
      <c r="R270" s="202">
        <f>Q270*H270</f>
        <v>0.10259912</v>
      </c>
      <c r="S270" s="202">
        <v>0</v>
      </c>
      <c r="T270" s="203">
        <f>S270*H270</f>
        <v>0</v>
      </c>
      <c r="AR270" s="24" t="s">
        <v>204</v>
      </c>
      <c r="AT270" s="24" t="s">
        <v>293</v>
      </c>
      <c r="AU270" s="24" t="s">
        <v>87</v>
      </c>
      <c r="AY270" s="24" t="s">
        <v>152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24</v>
      </c>
      <c r="BK270" s="204">
        <f>ROUND(I270*H270,2)</f>
        <v>0</v>
      </c>
      <c r="BL270" s="24" t="s">
        <v>159</v>
      </c>
      <c r="BM270" s="24" t="s">
        <v>381</v>
      </c>
    </row>
    <row r="271" spans="2:65" s="1" customFormat="1" ht="22.5" customHeight="1">
      <c r="B271" s="41"/>
      <c r="C271" s="193" t="s">
        <v>382</v>
      </c>
      <c r="D271" s="193" t="s">
        <v>154</v>
      </c>
      <c r="E271" s="194" t="s">
        <v>383</v>
      </c>
      <c r="F271" s="195" t="s">
        <v>384</v>
      </c>
      <c r="G271" s="196" t="s">
        <v>219</v>
      </c>
      <c r="H271" s="197">
        <v>1074.515</v>
      </c>
      <c r="I271" s="198"/>
      <c r="J271" s="199">
        <f>ROUND(I271*H271,2)</f>
        <v>0</v>
      </c>
      <c r="K271" s="195" t="s">
        <v>158</v>
      </c>
      <c r="L271" s="61"/>
      <c r="M271" s="200" t="s">
        <v>22</v>
      </c>
      <c r="N271" s="201" t="s">
        <v>49</v>
      </c>
      <c r="O271" s="42"/>
      <c r="P271" s="202">
        <f>O271*H271</f>
        <v>0</v>
      </c>
      <c r="Q271" s="202">
        <v>0.00025</v>
      </c>
      <c r="R271" s="202">
        <f>Q271*H271</f>
        <v>0.26862875</v>
      </c>
      <c r="S271" s="202">
        <v>0</v>
      </c>
      <c r="T271" s="203">
        <f>S271*H271</f>
        <v>0</v>
      </c>
      <c r="AR271" s="24" t="s">
        <v>159</v>
      </c>
      <c r="AT271" s="24" t="s">
        <v>154</v>
      </c>
      <c r="AU271" s="24" t="s">
        <v>87</v>
      </c>
      <c r="AY271" s="24" t="s">
        <v>152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24</v>
      </c>
      <c r="BK271" s="204">
        <f>ROUND(I271*H271,2)</f>
        <v>0</v>
      </c>
      <c r="BL271" s="24" t="s">
        <v>159</v>
      </c>
      <c r="BM271" s="24" t="s">
        <v>385</v>
      </c>
    </row>
    <row r="272" spans="2:51" s="11" customFormat="1" ht="13.5">
      <c r="B272" s="205"/>
      <c r="C272" s="206"/>
      <c r="D272" s="207" t="s">
        <v>161</v>
      </c>
      <c r="E272" s="208" t="s">
        <v>22</v>
      </c>
      <c r="F272" s="209" t="s">
        <v>386</v>
      </c>
      <c r="G272" s="206"/>
      <c r="H272" s="210" t="s">
        <v>22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161</v>
      </c>
      <c r="AU272" s="216" t="s">
        <v>87</v>
      </c>
      <c r="AV272" s="11" t="s">
        <v>24</v>
      </c>
      <c r="AW272" s="11" t="s">
        <v>42</v>
      </c>
      <c r="AX272" s="11" t="s">
        <v>78</v>
      </c>
      <c r="AY272" s="216" t="s">
        <v>152</v>
      </c>
    </row>
    <row r="273" spans="2:51" s="11" customFormat="1" ht="13.5">
      <c r="B273" s="205"/>
      <c r="C273" s="206"/>
      <c r="D273" s="207" t="s">
        <v>161</v>
      </c>
      <c r="E273" s="208" t="s">
        <v>22</v>
      </c>
      <c r="F273" s="209" t="s">
        <v>243</v>
      </c>
      <c r="G273" s="206"/>
      <c r="H273" s="210" t="s">
        <v>22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161</v>
      </c>
      <c r="AU273" s="216" t="s">
        <v>87</v>
      </c>
      <c r="AV273" s="11" t="s">
        <v>24</v>
      </c>
      <c r="AW273" s="11" t="s">
        <v>42</v>
      </c>
      <c r="AX273" s="11" t="s">
        <v>78</v>
      </c>
      <c r="AY273" s="216" t="s">
        <v>152</v>
      </c>
    </row>
    <row r="274" spans="2:51" s="12" customFormat="1" ht="13.5">
      <c r="B274" s="217"/>
      <c r="C274" s="218"/>
      <c r="D274" s="207" t="s">
        <v>161</v>
      </c>
      <c r="E274" s="219" t="s">
        <v>22</v>
      </c>
      <c r="F274" s="220" t="s">
        <v>244</v>
      </c>
      <c r="G274" s="218"/>
      <c r="H274" s="221">
        <v>12.84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161</v>
      </c>
      <c r="AU274" s="227" t="s">
        <v>87</v>
      </c>
      <c r="AV274" s="12" t="s">
        <v>87</v>
      </c>
      <c r="AW274" s="12" t="s">
        <v>42</v>
      </c>
      <c r="AX274" s="12" t="s">
        <v>78</v>
      </c>
      <c r="AY274" s="227" t="s">
        <v>152</v>
      </c>
    </row>
    <row r="275" spans="2:51" s="11" customFormat="1" ht="13.5">
      <c r="B275" s="205"/>
      <c r="C275" s="206"/>
      <c r="D275" s="207" t="s">
        <v>161</v>
      </c>
      <c r="E275" s="208" t="s">
        <v>22</v>
      </c>
      <c r="F275" s="209" t="s">
        <v>162</v>
      </c>
      <c r="G275" s="206"/>
      <c r="H275" s="210" t="s">
        <v>22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161</v>
      </c>
      <c r="AU275" s="216" t="s">
        <v>87</v>
      </c>
      <c r="AV275" s="11" t="s">
        <v>24</v>
      </c>
      <c r="AW275" s="11" t="s">
        <v>42</v>
      </c>
      <c r="AX275" s="11" t="s">
        <v>78</v>
      </c>
      <c r="AY275" s="216" t="s">
        <v>152</v>
      </c>
    </row>
    <row r="276" spans="2:51" s="12" customFormat="1" ht="13.5">
      <c r="B276" s="217"/>
      <c r="C276" s="218"/>
      <c r="D276" s="207" t="s">
        <v>161</v>
      </c>
      <c r="E276" s="219" t="s">
        <v>22</v>
      </c>
      <c r="F276" s="220" t="s">
        <v>245</v>
      </c>
      <c r="G276" s="218"/>
      <c r="H276" s="221">
        <v>42.9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161</v>
      </c>
      <c r="AU276" s="227" t="s">
        <v>87</v>
      </c>
      <c r="AV276" s="12" t="s">
        <v>87</v>
      </c>
      <c r="AW276" s="12" t="s">
        <v>42</v>
      </c>
      <c r="AX276" s="12" t="s">
        <v>78</v>
      </c>
      <c r="AY276" s="227" t="s">
        <v>152</v>
      </c>
    </row>
    <row r="277" spans="2:51" s="12" customFormat="1" ht="13.5">
      <c r="B277" s="217"/>
      <c r="C277" s="218"/>
      <c r="D277" s="207" t="s">
        <v>161</v>
      </c>
      <c r="E277" s="219" t="s">
        <v>22</v>
      </c>
      <c r="F277" s="220" t="s">
        <v>246</v>
      </c>
      <c r="G277" s="218"/>
      <c r="H277" s="221">
        <v>12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161</v>
      </c>
      <c r="AU277" s="227" t="s">
        <v>87</v>
      </c>
      <c r="AV277" s="12" t="s">
        <v>87</v>
      </c>
      <c r="AW277" s="12" t="s">
        <v>42</v>
      </c>
      <c r="AX277" s="12" t="s">
        <v>78</v>
      </c>
      <c r="AY277" s="227" t="s">
        <v>152</v>
      </c>
    </row>
    <row r="278" spans="2:51" s="12" customFormat="1" ht="13.5">
      <c r="B278" s="217"/>
      <c r="C278" s="218"/>
      <c r="D278" s="207" t="s">
        <v>161</v>
      </c>
      <c r="E278" s="219" t="s">
        <v>22</v>
      </c>
      <c r="F278" s="220" t="s">
        <v>247</v>
      </c>
      <c r="G278" s="218"/>
      <c r="H278" s="221">
        <v>28.8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161</v>
      </c>
      <c r="AU278" s="227" t="s">
        <v>87</v>
      </c>
      <c r="AV278" s="12" t="s">
        <v>87</v>
      </c>
      <c r="AW278" s="12" t="s">
        <v>42</v>
      </c>
      <c r="AX278" s="12" t="s">
        <v>78</v>
      </c>
      <c r="AY278" s="227" t="s">
        <v>152</v>
      </c>
    </row>
    <row r="279" spans="2:51" s="12" customFormat="1" ht="13.5">
      <c r="B279" s="217"/>
      <c r="C279" s="218"/>
      <c r="D279" s="207" t="s">
        <v>161</v>
      </c>
      <c r="E279" s="219" t="s">
        <v>22</v>
      </c>
      <c r="F279" s="220" t="s">
        <v>248</v>
      </c>
      <c r="G279" s="218"/>
      <c r="H279" s="221">
        <v>6.6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161</v>
      </c>
      <c r="AU279" s="227" t="s">
        <v>87</v>
      </c>
      <c r="AV279" s="12" t="s">
        <v>87</v>
      </c>
      <c r="AW279" s="12" t="s">
        <v>42</v>
      </c>
      <c r="AX279" s="12" t="s">
        <v>78</v>
      </c>
      <c r="AY279" s="227" t="s">
        <v>152</v>
      </c>
    </row>
    <row r="280" spans="2:51" s="12" customFormat="1" ht="13.5">
      <c r="B280" s="217"/>
      <c r="C280" s="218"/>
      <c r="D280" s="207" t="s">
        <v>161</v>
      </c>
      <c r="E280" s="219" t="s">
        <v>22</v>
      </c>
      <c r="F280" s="220" t="s">
        <v>249</v>
      </c>
      <c r="G280" s="218"/>
      <c r="H280" s="221">
        <v>119.7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161</v>
      </c>
      <c r="AU280" s="227" t="s">
        <v>87</v>
      </c>
      <c r="AV280" s="12" t="s">
        <v>87</v>
      </c>
      <c r="AW280" s="12" t="s">
        <v>42</v>
      </c>
      <c r="AX280" s="12" t="s">
        <v>78</v>
      </c>
      <c r="AY280" s="227" t="s">
        <v>152</v>
      </c>
    </row>
    <row r="281" spans="2:51" s="12" customFormat="1" ht="13.5">
      <c r="B281" s="217"/>
      <c r="C281" s="218"/>
      <c r="D281" s="207" t="s">
        <v>161</v>
      </c>
      <c r="E281" s="219" t="s">
        <v>22</v>
      </c>
      <c r="F281" s="220" t="s">
        <v>250</v>
      </c>
      <c r="G281" s="218"/>
      <c r="H281" s="221">
        <v>31.5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161</v>
      </c>
      <c r="AU281" s="227" t="s">
        <v>87</v>
      </c>
      <c r="AV281" s="12" t="s">
        <v>87</v>
      </c>
      <c r="AW281" s="12" t="s">
        <v>42</v>
      </c>
      <c r="AX281" s="12" t="s">
        <v>78</v>
      </c>
      <c r="AY281" s="227" t="s">
        <v>152</v>
      </c>
    </row>
    <row r="282" spans="2:51" s="11" customFormat="1" ht="13.5">
      <c r="B282" s="205"/>
      <c r="C282" s="206"/>
      <c r="D282" s="207" t="s">
        <v>161</v>
      </c>
      <c r="E282" s="208" t="s">
        <v>22</v>
      </c>
      <c r="F282" s="209" t="s">
        <v>164</v>
      </c>
      <c r="G282" s="206"/>
      <c r="H282" s="210" t="s">
        <v>22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161</v>
      </c>
      <c r="AU282" s="216" t="s">
        <v>87</v>
      </c>
      <c r="AV282" s="11" t="s">
        <v>24</v>
      </c>
      <c r="AW282" s="11" t="s">
        <v>42</v>
      </c>
      <c r="AX282" s="11" t="s">
        <v>78</v>
      </c>
      <c r="AY282" s="216" t="s">
        <v>152</v>
      </c>
    </row>
    <row r="283" spans="2:51" s="12" customFormat="1" ht="13.5">
      <c r="B283" s="217"/>
      <c r="C283" s="218"/>
      <c r="D283" s="207" t="s">
        <v>161</v>
      </c>
      <c r="E283" s="219" t="s">
        <v>22</v>
      </c>
      <c r="F283" s="220" t="s">
        <v>251</v>
      </c>
      <c r="G283" s="218"/>
      <c r="H283" s="221">
        <v>32.4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161</v>
      </c>
      <c r="AU283" s="227" t="s">
        <v>87</v>
      </c>
      <c r="AV283" s="12" t="s">
        <v>87</v>
      </c>
      <c r="AW283" s="12" t="s">
        <v>42</v>
      </c>
      <c r="AX283" s="12" t="s">
        <v>78</v>
      </c>
      <c r="AY283" s="227" t="s">
        <v>152</v>
      </c>
    </row>
    <row r="284" spans="2:51" s="12" customFormat="1" ht="13.5">
      <c r="B284" s="217"/>
      <c r="C284" s="218"/>
      <c r="D284" s="207" t="s">
        <v>161</v>
      </c>
      <c r="E284" s="219" t="s">
        <v>22</v>
      </c>
      <c r="F284" s="220" t="s">
        <v>252</v>
      </c>
      <c r="G284" s="218"/>
      <c r="H284" s="221">
        <v>7.8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161</v>
      </c>
      <c r="AU284" s="227" t="s">
        <v>87</v>
      </c>
      <c r="AV284" s="12" t="s">
        <v>87</v>
      </c>
      <c r="AW284" s="12" t="s">
        <v>42</v>
      </c>
      <c r="AX284" s="12" t="s">
        <v>78</v>
      </c>
      <c r="AY284" s="227" t="s">
        <v>152</v>
      </c>
    </row>
    <row r="285" spans="2:51" s="12" customFormat="1" ht="13.5">
      <c r="B285" s="217"/>
      <c r="C285" s="218"/>
      <c r="D285" s="207" t="s">
        <v>161</v>
      </c>
      <c r="E285" s="219" t="s">
        <v>22</v>
      </c>
      <c r="F285" s="220" t="s">
        <v>253</v>
      </c>
      <c r="G285" s="218"/>
      <c r="H285" s="221">
        <v>25.2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161</v>
      </c>
      <c r="AU285" s="227" t="s">
        <v>87</v>
      </c>
      <c r="AV285" s="12" t="s">
        <v>87</v>
      </c>
      <c r="AW285" s="12" t="s">
        <v>42</v>
      </c>
      <c r="AX285" s="12" t="s">
        <v>78</v>
      </c>
      <c r="AY285" s="227" t="s">
        <v>152</v>
      </c>
    </row>
    <row r="286" spans="2:51" s="11" customFormat="1" ht="13.5">
      <c r="B286" s="205"/>
      <c r="C286" s="206"/>
      <c r="D286" s="207" t="s">
        <v>161</v>
      </c>
      <c r="E286" s="208" t="s">
        <v>22</v>
      </c>
      <c r="F286" s="209" t="s">
        <v>166</v>
      </c>
      <c r="G286" s="206"/>
      <c r="H286" s="210" t="s">
        <v>22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161</v>
      </c>
      <c r="AU286" s="216" t="s">
        <v>87</v>
      </c>
      <c r="AV286" s="11" t="s">
        <v>24</v>
      </c>
      <c r="AW286" s="11" t="s">
        <v>42</v>
      </c>
      <c r="AX286" s="11" t="s">
        <v>78</v>
      </c>
      <c r="AY286" s="216" t="s">
        <v>152</v>
      </c>
    </row>
    <row r="287" spans="2:51" s="12" customFormat="1" ht="13.5">
      <c r="B287" s="217"/>
      <c r="C287" s="218"/>
      <c r="D287" s="207" t="s">
        <v>161</v>
      </c>
      <c r="E287" s="219" t="s">
        <v>22</v>
      </c>
      <c r="F287" s="220" t="s">
        <v>254</v>
      </c>
      <c r="G287" s="218"/>
      <c r="H287" s="221">
        <v>46.2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161</v>
      </c>
      <c r="AU287" s="227" t="s">
        <v>87</v>
      </c>
      <c r="AV287" s="12" t="s">
        <v>87</v>
      </c>
      <c r="AW287" s="12" t="s">
        <v>42</v>
      </c>
      <c r="AX287" s="12" t="s">
        <v>78</v>
      </c>
      <c r="AY287" s="227" t="s">
        <v>152</v>
      </c>
    </row>
    <row r="288" spans="2:51" s="12" customFormat="1" ht="13.5">
      <c r="B288" s="217"/>
      <c r="C288" s="218"/>
      <c r="D288" s="207" t="s">
        <v>161</v>
      </c>
      <c r="E288" s="219" t="s">
        <v>22</v>
      </c>
      <c r="F288" s="220" t="s">
        <v>255</v>
      </c>
      <c r="G288" s="218"/>
      <c r="H288" s="221">
        <v>214.2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161</v>
      </c>
      <c r="AU288" s="227" t="s">
        <v>87</v>
      </c>
      <c r="AV288" s="12" t="s">
        <v>87</v>
      </c>
      <c r="AW288" s="12" t="s">
        <v>42</v>
      </c>
      <c r="AX288" s="12" t="s">
        <v>78</v>
      </c>
      <c r="AY288" s="227" t="s">
        <v>152</v>
      </c>
    </row>
    <row r="289" spans="2:51" s="12" customFormat="1" ht="13.5">
      <c r="B289" s="217"/>
      <c r="C289" s="218"/>
      <c r="D289" s="207" t="s">
        <v>161</v>
      </c>
      <c r="E289" s="219" t="s">
        <v>22</v>
      </c>
      <c r="F289" s="220" t="s">
        <v>387</v>
      </c>
      <c r="G289" s="218"/>
      <c r="H289" s="221">
        <v>11.4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161</v>
      </c>
      <c r="AU289" s="227" t="s">
        <v>87</v>
      </c>
      <c r="AV289" s="12" t="s">
        <v>87</v>
      </c>
      <c r="AW289" s="12" t="s">
        <v>42</v>
      </c>
      <c r="AX289" s="12" t="s">
        <v>78</v>
      </c>
      <c r="AY289" s="227" t="s">
        <v>152</v>
      </c>
    </row>
    <row r="290" spans="2:51" s="14" customFormat="1" ht="13.5">
      <c r="B290" s="243"/>
      <c r="C290" s="244"/>
      <c r="D290" s="207" t="s">
        <v>161</v>
      </c>
      <c r="E290" s="245" t="s">
        <v>22</v>
      </c>
      <c r="F290" s="246" t="s">
        <v>257</v>
      </c>
      <c r="G290" s="244"/>
      <c r="H290" s="247">
        <v>591.54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161</v>
      </c>
      <c r="AU290" s="253" t="s">
        <v>87</v>
      </c>
      <c r="AV290" s="14" t="s">
        <v>176</v>
      </c>
      <c r="AW290" s="14" t="s">
        <v>42</v>
      </c>
      <c r="AX290" s="14" t="s">
        <v>78</v>
      </c>
      <c r="AY290" s="253" t="s">
        <v>152</v>
      </c>
    </row>
    <row r="291" spans="2:51" s="11" customFormat="1" ht="13.5">
      <c r="B291" s="205"/>
      <c r="C291" s="206"/>
      <c r="D291" s="207" t="s">
        <v>161</v>
      </c>
      <c r="E291" s="208" t="s">
        <v>22</v>
      </c>
      <c r="F291" s="209" t="s">
        <v>258</v>
      </c>
      <c r="G291" s="206"/>
      <c r="H291" s="210" t="s">
        <v>22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161</v>
      </c>
      <c r="AU291" s="216" t="s">
        <v>87</v>
      </c>
      <c r="AV291" s="11" t="s">
        <v>24</v>
      </c>
      <c r="AW291" s="11" t="s">
        <v>42</v>
      </c>
      <c r="AX291" s="11" t="s">
        <v>78</v>
      </c>
      <c r="AY291" s="216" t="s">
        <v>152</v>
      </c>
    </row>
    <row r="292" spans="2:51" s="12" customFormat="1" ht="13.5">
      <c r="B292" s="217"/>
      <c r="C292" s="218"/>
      <c r="D292" s="207" t="s">
        <v>161</v>
      </c>
      <c r="E292" s="219" t="s">
        <v>22</v>
      </c>
      <c r="F292" s="220" t="s">
        <v>259</v>
      </c>
      <c r="G292" s="218"/>
      <c r="H292" s="221">
        <v>76.5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161</v>
      </c>
      <c r="AU292" s="227" t="s">
        <v>87</v>
      </c>
      <c r="AV292" s="12" t="s">
        <v>87</v>
      </c>
      <c r="AW292" s="12" t="s">
        <v>42</v>
      </c>
      <c r="AX292" s="12" t="s">
        <v>78</v>
      </c>
      <c r="AY292" s="227" t="s">
        <v>152</v>
      </c>
    </row>
    <row r="293" spans="2:51" s="11" customFormat="1" ht="13.5">
      <c r="B293" s="205"/>
      <c r="C293" s="206"/>
      <c r="D293" s="207" t="s">
        <v>161</v>
      </c>
      <c r="E293" s="208" t="s">
        <v>22</v>
      </c>
      <c r="F293" s="209" t="s">
        <v>388</v>
      </c>
      <c r="G293" s="206"/>
      <c r="H293" s="210" t="s">
        <v>22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161</v>
      </c>
      <c r="AU293" s="216" t="s">
        <v>87</v>
      </c>
      <c r="AV293" s="11" t="s">
        <v>24</v>
      </c>
      <c r="AW293" s="11" t="s">
        <v>42</v>
      </c>
      <c r="AX293" s="11" t="s">
        <v>78</v>
      </c>
      <c r="AY293" s="216" t="s">
        <v>152</v>
      </c>
    </row>
    <row r="294" spans="2:51" s="12" customFormat="1" ht="13.5">
      <c r="B294" s="217"/>
      <c r="C294" s="218"/>
      <c r="D294" s="207" t="s">
        <v>161</v>
      </c>
      <c r="E294" s="219" t="s">
        <v>22</v>
      </c>
      <c r="F294" s="220" t="s">
        <v>389</v>
      </c>
      <c r="G294" s="218"/>
      <c r="H294" s="221">
        <v>11.2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161</v>
      </c>
      <c r="AU294" s="227" t="s">
        <v>87</v>
      </c>
      <c r="AV294" s="12" t="s">
        <v>87</v>
      </c>
      <c r="AW294" s="12" t="s">
        <v>42</v>
      </c>
      <c r="AX294" s="12" t="s">
        <v>78</v>
      </c>
      <c r="AY294" s="227" t="s">
        <v>152</v>
      </c>
    </row>
    <row r="295" spans="2:51" s="14" customFormat="1" ht="13.5">
      <c r="B295" s="243"/>
      <c r="C295" s="244"/>
      <c r="D295" s="207" t="s">
        <v>161</v>
      </c>
      <c r="E295" s="245" t="s">
        <v>22</v>
      </c>
      <c r="F295" s="246" t="s">
        <v>257</v>
      </c>
      <c r="G295" s="244"/>
      <c r="H295" s="247">
        <v>87.7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161</v>
      </c>
      <c r="AU295" s="253" t="s">
        <v>87</v>
      </c>
      <c r="AV295" s="14" t="s">
        <v>176</v>
      </c>
      <c r="AW295" s="14" t="s">
        <v>42</v>
      </c>
      <c r="AX295" s="14" t="s">
        <v>78</v>
      </c>
      <c r="AY295" s="253" t="s">
        <v>152</v>
      </c>
    </row>
    <row r="296" spans="2:51" s="11" customFormat="1" ht="13.5">
      <c r="B296" s="205"/>
      <c r="C296" s="206"/>
      <c r="D296" s="207" t="s">
        <v>161</v>
      </c>
      <c r="E296" s="208" t="s">
        <v>22</v>
      </c>
      <c r="F296" s="209" t="s">
        <v>390</v>
      </c>
      <c r="G296" s="206"/>
      <c r="H296" s="210" t="s">
        <v>22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161</v>
      </c>
      <c r="AU296" s="216" t="s">
        <v>87</v>
      </c>
      <c r="AV296" s="11" t="s">
        <v>24</v>
      </c>
      <c r="AW296" s="11" t="s">
        <v>42</v>
      </c>
      <c r="AX296" s="11" t="s">
        <v>78</v>
      </c>
      <c r="AY296" s="216" t="s">
        <v>152</v>
      </c>
    </row>
    <row r="297" spans="2:51" s="12" customFormat="1" ht="13.5">
      <c r="B297" s="217"/>
      <c r="C297" s="218"/>
      <c r="D297" s="207" t="s">
        <v>161</v>
      </c>
      <c r="E297" s="219" t="s">
        <v>22</v>
      </c>
      <c r="F297" s="220" t="s">
        <v>391</v>
      </c>
      <c r="G297" s="218"/>
      <c r="H297" s="221">
        <v>241.04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161</v>
      </c>
      <c r="AU297" s="227" t="s">
        <v>87</v>
      </c>
      <c r="AV297" s="12" t="s">
        <v>87</v>
      </c>
      <c r="AW297" s="12" t="s">
        <v>42</v>
      </c>
      <c r="AX297" s="12" t="s">
        <v>78</v>
      </c>
      <c r="AY297" s="227" t="s">
        <v>152</v>
      </c>
    </row>
    <row r="298" spans="2:51" s="14" customFormat="1" ht="13.5">
      <c r="B298" s="243"/>
      <c r="C298" s="244"/>
      <c r="D298" s="207" t="s">
        <v>161</v>
      </c>
      <c r="E298" s="245" t="s">
        <v>22</v>
      </c>
      <c r="F298" s="246" t="s">
        <v>257</v>
      </c>
      <c r="G298" s="244"/>
      <c r="H298" s="247">
        <v>241.04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161</v>
      </c>
      <c r="AU298" s="253" t="s">
        <v>87</v>
      </c>
      <c r="AV298" s="14" t="s">
        <v>176</v>
      </c>
      <c r="AW298" s="14" t="s">
        <v>42</v>
      </c>
      <c r="AX298" s="14" t="s">
        <v>78</v>
      </c>
      <c r="AY298" s="253" t="s">
        <v>152</v>
      </c>
    </row>
    <row r="299" spans="2:51" s="11" customFormat="1" ht="13.5">
      <c r="B299" s="205"/>
      <c r="C299" s="206"/>
      <c r="D299" s="207" t="s">
        <v>161</v>
      </c>
      <c r="E299" s="208" t="s">
        <v>22</v>
      </c>
      <c r="F299" s="209" t="s">
        <v>260</v>
      </c>
      <c r="G299" s="206"/>
      <c r="H299" s="210" t="s">
        <v>22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161</v>
      </c>
      <c r="AU299" s="216" t="s">
        <v>87</v>
      </c>
      <c r="AV299" s="11" t="s">
        <v>24</v>
      </c>
      <c r="AW299" s="11" t="s">
        <v>42</v>
      </c>
      <c r="AX299" s="11" t="s">
        <v>78</v>
      </c>
      <c r="AY299" s="216" t="s">
        <v>152</v>
      </c>
    </row>
    <row r="300" spans="2:51" s="12" customFormat="1" ht="13.5">
      <c r="B300" s="217"/>
      <c r="C300" s="218"/>
      <c r="D300" s="207" t="s">
        <v>161</v>
      </c>
      <c r="E300" s="219" t="s">
        <v>22</v>
      </c>
      <c r="F300" s="220" t="s">
        <v>261</v>
      </c>
      <c r="G300" s="218"/>
      <c r="H300" s="221">
        <v>15.7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161</v>
      </c>
      <c r="AU300" s="227" t="s">
        <v>87</v>
      </c>
      <c r="AV300" s="12" t="s">
        <v>87</v>
      </c>
      <c r="AW300" s="12" t="s">
        <v>42</v>
      </c>
      <c r="AX300" s="12" t="s">
        <v>78</v>
      </c>
      <c r="AY300" s="227" t="s">
        <v>152</v>
      </c>
    </row>
    <row r="301" spans="2:51" s="12" customFormat="1" ht="13.5">
      <c r="B301" s="217"/>
      <c r="C301" s="218"/>
      <c r="D301" s="207" t="s">
        <v>161</v>
      </c>
      <c r="E301" s="219" t="s">
        <v>22</v>
      </c>
      <c r="F301" s="220" t="s">
        <v>262</v>
      </c>
      <c r="G301" s="218"/>
      <c r="H301" s="221">
        <v>14.5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161</v>
      </c>
      <c r="AU301" s="227" t="s">
        <v>87</v>
      </c>
      <c r="AV301" s="12" t="s">
        <v>87</v>
      </c>
      <c r="AW301" s="12" t="s">
        <v>42</v>
      </c>
      <c r="AX301" s="12" t="s">
        <v>78</v>
      </c>
      <c r="AY301" s="227" t="s">
        <v>152</v>
      </c>
    </row>
    <row r="302" spans="2:51" s="12" customFormat="1" ht="13.5">
      <c r="B302" s="217"/>
      <c r="C302" s="218"/>
      <c r="D302" s="207" t="s">
        <v>161</v>
      </c>
      <c r="E302" s="219" t="s">
        <v>22</v>
      </c>
      <c r="F302" s="220" t="s">
        <v>263</v>
      </c>
      <c r="G302" s="218"/>
      <c r="H302" s="221">
        <v>6.25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161</v>
      </c>
      <c r="AU302" s="227" t="s">
        <v>87</v>
      </c>
      <c r="AV302" s="12" t="s">
        <v>87</v>
      </c>
      <c r="AW302" s="12" t="s">
        <v>42</v>
      </c>
      <c r="AX302" s="12" t="s">
        <v>78</v>
      </c>
      <c r="AY302" s="227" t="s">
        <v>152</v>
      </c>
    </row>
    <row r="303" spans="2:51" s="12" customFormat="1" ht="13.5">
      <c r="B303" s="217"/>
      <c r="C303" s="218"/>
      <c r="D303" s="207" t="s">
        <v>161</v>
      </c>
      <c r="E303" s="219" t="s">
        <v>22</v>
      </c>
      <c r="F303" s="220" t="s">
        <v>264</v>
      </c>
      <c r="G303" s="218"/>
      <c r="H303" s="221">
        <v>6.22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161</v>
      </c>
      <c r="AU303" s="227" t="s">
        <v>87</v>
      </c>
      <c r="AV303" s="12" t="s">
        <v>87</v>
      </c>
      <c r="AW303" s="12" t="s">
        <v>42</v>
      </c>
      <c r="AX303" s="12" t="s">
        <v>78</v>
      </c>
      <c r="AY303" s="227" t="s">
        <v>152</v>
      </c>
    </row>
    <row r="304" spans="2:51" s="14" customFormat="1" ht="13.5">
      <c r="B304" s="243"/>
      <c r="C304" s="244"/>
      <c r="D304" s="207" t="s">
        <v>161</v>
      </c>
      <c r="E304" s="245" t="s">
        <v>22</v>
      </c>
      <c r="F304" s="246" t="s">
        <v>257</v>
      </c>
      <c r="G304" s="244"/>
      <c r="H304" s="247">
        <v>42.67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161</v>
      </c>
      <c r="AU304" s="253" t="s">
        <v>87</v>
      </c>
      <c r="AV304" s="14" t="s">
        <v>176</v>
      </c>
      <c r="AW304" s="14" t="s">
        <v>42</v>
      </c>
      <c r="AX304" s="14" t="s">
        <v>78</v>
      </c>
      <c r="AY304" s="253" t="s">
        <v>152</v>
      </c>
    </row>
    <row r="305" spans="2:51" s="11" customFormat="1" ht="13.5">
      <c r="B305" s="205"/>
      <c r="C305" s="206"/>
      <c r="D305" s="207" t="s">
        <v>161</v>
      </c>
      <c r="E305" s="208" t="s">
        <v>22</v>
      </c>
      <c r="F305" s="209" t="s">
        <v>392</v>
      </c>
      <c r="G305" s="206"/>
      <c r="H305" s="210" t="s">
        <v>22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161</v>
      </c>
      <c r="AU305" s="216" t="s">
        <v>87</v>
      </c>
      <c r="AV305" s="11" t="s">
        <v>24</v>
      </c>
      <c r="AW305" s="11" t="s">
        <v>42</v>
      </c>
      <c r="AX305" s="11" t="s">
        <v>78</v>
      </c>
      <c r="AY305" s="216" t="s">
        <v>152</v>
      </c>
    </row>
    <row r="306" spans="2:51" s="12" customFormat="1" ht="13.5">
      <c r="B306" s="217"/>
      <c r="C306" s="218"/>
      <c r="D306" s="207" t="s">
        <v>161</v>
      </c>
      <c r="E306" s="219" t="s">
        <v>22</v>
      </c>
      <c r="F306" s="220" t="s">
        <v>393</v>
      </c>
      <c r="G306" s="218"/>
      <c r="H306" s="221">
        <v>91.4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161</v>
      </c>
      <c r="AU306" s="227" t="s">
        <v>87</v>
      </c>
      <c r="AV306" s="12" t="s">
        <v>87</v>
      </c>
      <c r="AW306" s="12" t="s">
        <v>42</v>
      </c>
      <c r="AX306" s="12" t="s">
        <v>78</v>
      </c>
      <c r="AY306" s="227" t="s">
        <v>152</v>
      </c>
    </row>
    <row r="307" spans="2:51" s="12" customFormat="1" ht="13.5">
      <c r="B307" s="217"/>
      <c r="C307" s="218"/>
      <c r="D307" s="207" t="s">
        <v>161</v>
      </c>
      <c r="E307" s="219" t="s">
        <v>22</v>
      </c>
      <c r="F307" s="220" t="s">
        <v>394</v>
      </c>
      <c r="G307" s="218"/>
      <c r="H307" s="221">
        <v>6.143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161</v>
      </c>
      <c r="AU307" s="227" t="s">
        <v>87</v>
      </c>
      <c r="AV307" s="12" t="s">
        <v>87</v>
      </c>
      <c r="AW307" s="12" t="s">
        <v>42</v>
      </c>
      <c r="AX307" s="12" t="s">
        <v>78</v>
      </c>
      <c r="AY307" s="227" t="s">
        <v>152</v>
      </c>
    </row>
    <row r="308" spans="2:51" s="11" customFormat="1" ht="13.5">
      <c r="B308" s="205"/>
      <c r="C308" s="206"/>
      <c r="D308" s="207" t="s">
        <v>161</v>
      </c>
      <c r="E308" s="208" t="s">
        <v>22</v>
      </c>
      <c r="F308" s="209" t="s">
        <v>168</v>
      </c>
      <c r="G308" s="206"/>
      <c r="H308" s="210" t="s">
        <v>22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161</v>
      </c>
      <c r="AU308" s="216" t="s">
        <v>87</v>
      </c>
      <c r="AV308" s="11" t="s">
        <v>24</v>
      </c>
      <c r="AW308" s="11" t="s">
        <v>42</v>
      </c>
      <c r="AX308" s="11" t="s">
        <v>78</v>
      </c>
      <c r="AY308" s="216" t="s">
        <v>152</v>
      </c>
    </row>
    <row r="309" spans="2:51" s="12" customFormat="1" ht="13.5">
      <c r="B309" s="217"/>
      <c r="C309" s="218"/>
      <c r="D309" s="207" t="s">
        <v>161</v>
      </c>
      <c r="E309" s="219" t="s">
        <v>22</v>
      </c>
      <c r="F309" s="220" t="s">
        <v>395</v>
      </c>
      <c r="G309" s="218"/>
      <c r="H309" s="221">
        <v>4.672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161</v>
      </c>
      <c r="AU309" s="227" t="s">
        <v>87</v>
      </c>
      <c r="AV309" s="12" t="s">
        <v>87</v>
      </c>
      <c r="AW309" s="12" t="s">
        <v>42</v>
      </c>
      <c r="AX309" s="12" t="s">
        <v>78</v>
      </c>
      <c r="AY309" s="227" t="s">
        <v>152</v>
      </c>
    </row>
    <row r="310" spans="2:51" s="14" customFormat="1" ht="13.5">
      <c r="B310" s="243"/>
      <c r="C310" s="244"/>
      <c r="D310" s="207" t="s">
        <v>161</v>
      </c>
      <c r="E310" s="245" t="s">
        <v>22</v>
      </c>
      <c r="F310" s="246" t="s">
        <v>257</v>
      </c>
      <c r="G310" s="244"/>
      <c r="H310" s="247">
        <v>102.215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161</v>
      </c>
      <c r="AU310" s="253" t="s">
        <v>87</v>
      </c>
      <c r="AV310" s="14" t="s">
        <v>176</v>
      </c>
      <c r="AW310" s="14" t="s">
        <v>42</v>
      </c>
      <c r="AX310" s="14" t="s">
        <v>78</v>
      </c>
      <c r="AY310" s="253" t="s">
        <v>152</v>
      </c>
    </row>
    <row r="311" spans="2:51" s="11" customFormat="1" ht="13.5">
      <c r="B311" s="205"/>
      <c r="C311" s="206"/>
      <c r="D311" s="207" t="s">
        <v>161</v>
      </c>
      <c r="E311" s="208" t="s">
        <v>22</v>
      </c>
      <c r="F311" s="209" t="s">
        <v>396</v>
      </c>
      <c r="G311" s="206"/>
      <c r="H311" s="210" t="s">
        <v>22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161</v>
      </c>
      <c r="AU311" s="216" t="s">
        <v>87</v>
      </c>
      <c r="AV311" s="11" t="s">
        <v>24</v>
      </c>
      <c r="AW311" s="11" t="s">
        <v>42</v>
      </c>
      <c r="AX311" s="11" t="s">
        <v>78</v>
      </c>
      <c r="AY311" s="216" t="s">
        <v>152</v>
      </c>
    </row>
    <row r="312" spans="2:51" s="12" customFormat="1" ht="13.5">
      <c r="B312" s="217"/>
      <c r="C312" s="218"/>
      <c r="D312" s="207" t="s">
        <v>161</v>
      </c>
      <c r="E312" s="219" t="s">
        <v>22</v>
      </c>
      <c r="F312" s="220" t="s">
        <v>397</v>
      </c>
      <c r="G312" s="218"/>
      <c r="H312" s="221">
        <v>9.35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161</v>
      </c>
      <c r="AU312" s="227" t="s">
        <v>87</v>
      </c>
      <c r="AV312" s="12" t="s">
        <v>87</v>
      </c>
      <c r="AW312" s="12" t="s">
        <v>42</v>
      </c>
      <c r="AX312" s="12" t="s">
        <v>78</v>
      </c>
      <c r="AY312" s="227" t="s">
        <v>152</v>
      </c>
    </row>
    <row r="313" spans="2:51" s="13" customFormat="1" ht="13.5">
      <c r="B313" s="228"/>
      <c r="C313" s="229"/>
      <c r="D313" s="230" t="s">
        <v>161</v>
      </c>
      <c r="E313" s="231" t="s">
        <v>22</v>
      </c>
      <c r="F313" s="232" t="s">
        <v>171</v>
      </c>
      <c r="G313" s="229"/>
      <c r="H313" s="233">
        <v>1074.515</v>
      </c>
      <c r="I313" s="234"/>
      <c r="J313" s="229"/>
      <c r="K313" s="229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161</v>
      </c>
      <c r="AU313" s="239" t="s">
        <v>87</v>
      </c>
      <c r="AV313" s="13" t="s">
        <v>159</v>
      </c>
      <c r="AW313" s="13" t="s">
        <v>42</v>
      </c>
      <c r="AX313" s="13" t="s">
        <v>24</v>
      </c>
      <c r="AY313" s="239" t="s">
        <v>152</v>
      </c>
    </row>
    <row r="314" spans="2:65" s="1" customFormat="1" ht="22.5" customHeight="1">
      <c r="B314" s="41"/>
      <c r="C314" s="257" t="s">
        <v>398</v>
      </c>
      <c r="D314" s="257" t="s">
        <v>293</v>
      </c>
      <c r="E314" s="258" t="s">
        <v>399</v>
      </c>
      <c r="F314" s="259" t="s">
        <v>400</v>
      </c>
      <c r="G314" s="260" t="s">
        <v>219</v>
      </c>
      <c r="H314" s="261">
        <v>824.125</v>
      </c>
      <c r="I314" s="262"/>
      <c r="J314" s="263">
        <f>ROUND(I314*H314,2)</f>
        <v>0</v>
      </c>
      <c r="K314" s="259" t="s">
        <v>158</v>
      </c>
      <c r="L314" s="264"/>
      <c r="M314" s="265" t="s">
        <v>22</v>
      </c>
      <c r="N314" s="266" t="s">
        <v>49</v>
      </c>
      <c r="O314" s="42"/>
      <c r="P314" s="202">
        <f>O314*H314</f>
        <v>0</v>
      </c>
      <c r="Q314" s="202">
        <v>3E-05</v>
      </c>
      <c r="R314" s="202">
        <f>Q314*H314</f>
        <v>0.02472375</v>
      </c>
      <c r="S314" s="202">
        <v>0</v>
      </c>
      <c r="T314" s="203">
        <f>S314*H314</f>
        <v>0</v>
      </c>
      <c r="AR314" s="24" t="s">
        <v>204</v>
      </c>
      <c r="AT314" s="24" t="s">
        <v>293</v>
      </c>
      <c r="AU314" s="24" t="s">
        <v>87</v>
      </c>
      <c r="AY314" s="24" t="s">
        <v>152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24</v>
      </c>
      <c r="BK314" s="204">
        <f>ROUND(I314*H314,2)</f>
        <v>0</v>
      </c>
      <c r="BL314" s="24" t="s">
        <v>159</v>
      </c>
      <c r="BM314" s="24" t="s">
        <v>401</v>
      </c>
    </row>
    <row r="315" spans="2:51" s="11" customFormat="1" ht="13.5">
      <c r="B315" s="205"/>
      <c r="C315" s="206"/>
      <c r="D315" s="207" t="s">
        <v>161</v>
      </c>
      <c r="E315" s="208" t="s">
        <v>22</v>
      </c>
      <c r="F315" s="209" t="s">
        <v>402</v>
      </c>
      <c r="G315" s="206"/>
      <c r="H315" s="210" t="s">
        <v>22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161</v>
      </c>
      <c r="AU315" s="216" t="s">
        <v>87</v>
      </c>
      <c r="AV315" s="11" t="s">
        <v>24</v>
      </c>
      <c r="AW315" s="11" t="s">
        <v>42</v>
      </c>
      <c r="AX315" s="11" t="s">
        <v>78</v>
      </c>
      <c r="AY315" s="216" t="s">
        <v>152</v>
      </c>
    </row>
    <row r="316" spans="2:51" s="12" customFormat="1" ht="13.5">
      <c r="B316" s="217"/>
      <c r="C316" s="218"/>
      <c r="D316" s="207" t="s">
        <v>161</v>
      </c>
      <c r="E316" s="219" t="s">
        <v>22</v>
      </c>
      <c r="F316" s="220" t="s">
        <v>403</v>
      </c>
      <c r="G316" s="218"/>
      <c r="H316" s="221">
        <v>710.71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161</v>
      </c>
      <c r="AU316" s="227" t="s">
        <v>87</v>
      </c>
      <c r="AV316" s="12" t="s">
        <v>87</v>
      </c>
      <c r="AW316" s="12" t="s">
        <v>42</v>
      </c>
      <c r="AX316" s="12" t="s">
        <v>78</v>
      </c>
      <c r="AY316" s="227" t="s">
        <v>152</v>
      </c>
    </row>
    <row r="317" spans="2:51" s="11" customFormat="1" ht="13.5">
      <c r="B317" s="205"/>
      <c r="C317" s="206"/>
      <c r="D317" s="207" t="s">
        <v>161</v>
      </c>
      <c r="E317" s="208" t="s">
        <v>22</v>
      </c>
      <c r="F317" s="209" t="s">
        <v>392</v>
      </c>
      <c r="G317" s="206"/>
      <c r="H317" s="210" t="s">
        <v>22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161</v>
      </c>
      <c r="AU317" s="216" t="s">
        <v>87</v>
      </c>
      <c r="AV317" s="11" t="s">
        <v>24</v>
      </c>
      <c r="AW317" s="11" t="s">
        <v>42</v>
      </c>
      <c r="AX317" s="11" t="s">
        <v>78</v>
      </c>
      <c r="AY317" s="216" t="s">
        <v>152</v>
      </c>
    </row>
    <row r="318" spans="2:51" s="12" customFormat="1" ht="13.5">
      <c r="B318" s="217"/>
      <c r="C318" s="218"/>
      <c r="D318" s="207" t="s">
        <v>161</v>
      </c>
      <c r="E318" s="219" t="s">
        <v>22</v>
      </c>
      <c r="F318" s="220" t="s">
        <v>404</v>
      </c>
      <c r="G318" s="218"/>
      <c r="H318" s="221">
        <v>102.215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161</v>
      </c>
      <c r="AU318" s="227" t="s">
        <v>87</v>
      </c>
      <c r="AV318" s="12" t="s">
        <v>87</v>
      </c>
      <c r="AW318" s="12" t="s">
        <v>42</v>
      </c>
      <c r="AX318" s="12" t="s">
        <v>78</v>
      </c>
      <c r="AY318" s="227" t="s">
        <v>152</v>
      </c>
    </row>
    <row r="319" spans="2:51" s="11" customFormat="1" ht="13.5">
      <c r="B319" s="205"/>
      <c r="C319" s="206"/>
      <c r="D319" s="207" t="s">
        <v>161</v>
      </c>
      <c r="E319" s="208" t="s">
        <v>22</v>
      </c>
      <c r="F319" s="209" t="s">
        <v>405</v>
      </c>
      <c r="G319" s="206"/>
      <c r="H319" s="210" t="s">
        <v>22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161</v>
      </c>
      <c r="AU319" s="216" t="s">
        <v>87</v>
      </c>
      <c r="AV319" s="11" t="s">
        <v>24</v>
      </c>
      <c r="AW319" s="11" t="s">
        <v>42</v>
      </c>
      <c r="AX319" s="11" t="s">
        <v>78</v>
      </c>
      <c r="AY319" s="216" t="s">
        <v>152</v>
      </c>
    </row>
    <row r="320" spans="2:51" s="12" customFormat="1" ht="13.5">
      <c r="B320" s="217"/>
      <c r="C320" s="218"/>
      <c r="D320" s="207" t="s">
        <v>161</v>
      </c>
      <c r="E320" s="219" t="s">
        <v>22</v>
      </c>
      <c r="F320" s="220" t="s">
        <v>406</v>
      </c>
      <c r="G320" s="218"/>
      <c r="H320" s="221">
        <v>11.2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161</v>
      </c>
      <c r="AU320" s="227" t="s">
        <v>87</v>
      </c>
      <c r="AV320" s="12" t="s">
        <v>87</v>
      </c>
      <c r="AW320" s="12" t="s">
        <v>42</v>
      </c>
      <c r="AX320" s="12" t="s">
        <v>78</v>
      </c>
      <c r="AY320" s="227" t="s">
        <v>152</v>
      </c>
    </row>
    <row r="321" spans="2:51" s="13" customFormat="1" ht="13.5">
      <c r="B321" s="228"/>
      <c r="C321" s="229"/>
      <c r="D321" s="230" t="s">
        <v>161</v>
      </c>
      <c r="E321" s="231" t="s">
        <v>22</v>
      </c>
      <c r="F321" s="232" t="s">
        <v>171</v>
      </c>
      <c r="G321" s="229"/>
      <c r="H321" s="233">
        <v>824.125</v>
      </c>
      <c r="I321" s="234"/>
      <c r="J321" s="229"/>
      <c r="K321" s="229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161</v>
      </c>
      <c r="AU321" s="239" t="s">
        <v>87</v>
      </c>
      <c r="AV321" s="13" t="s">
        <v>159</v>
      </c>
      <c r="AW321" s="13" t="s">
        <v>42</v>
      </c>
      <c r="AX321" s="13" t="s">
        <v>24</v>
      </c>
      <c r="AY321" s="239" t="s">
        <v>152</v>
      </c>
    </row>
    <row r="322" spans="2:65" s="1" customFormat="1" ht="22.5" customHeight="1">
      <c r="B322" s="41"/>
      <c r="C322" s="257" t="s">
        <v>407</v>
      </c>
      <c r="D322" s="257" t="s">
        <v>293</v>
      </c>
      <c r="E322" s="258" t="s">
        <v>408</v>
      </c>
      <c r="F322" s="259" t="s">
        <v>409</v>
      </c>
      <c r="G322" s="260" t="s">
        <v>219</v>
      </c>
      <c r="H322" s="261">
        <v>9.35</v>
      </c>
      <c r="I322" s="262"/>
      <c r="J322" s="263">
        <f>ROUND(I322*H322,2)</f>
        <v>0</v>
      </c>
      <c r="K322" s="259" t="s">
        <v>158</v>
      </c>
      <c r="L322" s="264"/>
      <c r="M322" s="265" t="s">
        <v>22</v>
      </c>
      <c r="N322" s="266" t="s">
        <v>49</v>
      </c>
      <c r="O322" s="42"/>
      <c r="P322" s="202">
        <f>O322*H322</f>
        <v>0</v>
      </c>
      <c r="Q322" s="202">
        <v>0.00012</v>
      </c>
      <c r="R322" s="202">
        <f>Q322*H322</f>
        <v>0.001122</v>
      </c>
      <c r="S322" s="202">
        <v>0</v>
      </c>
      <c r="T322" s="203">
        <f>S322*H322</f>
        <v>0</v>
      </c>
      <c r="AR322" s="24" t="s">
        <v>204</v>
      </c>
      <c r="AT322" s="24" t="s">
        <v>293</v>
      </c>
      <c r="AU322" s="24" t="s">
        <v>87</v>
      </c>
      <c r="AY322" s="24" t="s">
        <v>152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24</v>
      </c>
      <c r="BK322" s="204">
        <f>ROUND(I322*H322,2)</f>
        <v>0</v>
      </c>
      <c r="BL322" s="24" t="s">
        <v>159</v>
      </c>
      <c r="BM322" s="24" t="s">
        <v>410</v>
      </c>
    </row>
    <row r="323" spans="2:51" s="12" customFormat="1" ht="13.5">
      <c r="B323" s="217"/>
      <c r="C323" s="218"/>
      <c r="D323" s="230" t="s">
        <v>161</v>
      </c>
      <c r="E323" s="240" t="s">
        <v>22</v>
      </c>
      <c r="F323" s="241" t="s">
        <v>397</v>
      </c>
      <c r="G323" s="218"/>
      <c r="H323" s="242">
        <v>9.35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161</v>
      </c>
      <c r="AU323" s="227" t="s">
        <v>87</v>
      </c>
      <c r="AV323" s="12" t="s">
        <v>87</v>
      </c>
      <c r="AW323" s="12" t="s">
        <v>42</v>
      </c>
      <c r="AX323" s="12" t="s">
        <v>24</v>
      </c>
      <c r="AY323" s="227" t="s">
        <v>152</v>
      </c>
    </row>
    <row r="324" spans="2:65" s="1" customFormat="1" ht="22.5" customHeight="1">
      <c r="B324" s="41"/>
      <c r="C324" s="257" t="s">
        <v>411</v>
      </c>
      <c r="D324" s="257" t="s">
        <v>293</v>
      </c>
      <c r="E324" s="258" t="s">
        <v>412</v>
      </c>
      <c r="F324" s="259" t="s">
        <v>413</v>
      </c>
      <c r="G324" s="260" t="s">
        <v>219</v>
      </c>
      <c r="H324" s="261">
        <v>710.71</v>
      </c>
      <c r="I324" s="262"/>
      <c r="J324" s="263">
        <f>ROUND(I324*H324,2)</f>
        <v>0</v>
      </c>
      <c r="K324" s="259" t="s">
        <v>158</v>
      </c>
      <c r="L324" s="264"/>
      <c r="M324" s="265" t="s">
        <v>22</v>
      </c>
      <c r="N324" s="266" t="s">
        <v>49</v>
      </c>
      <c r="O324" s="42"/>
      <c r="P324" s="202">
        <f>O324*H324</f>
        <v>0</v>
      </c>
      <c r="Q324" s="202">
        <v>3E-05</v>
      </c>
      <c r="R324" s="202">
        <f>Q324*H324</f>
        <v>0.0213213</v>
      </c>
      <c r="S324" s="202">
        <v>0</v>
      </c>
      <c r="T324" s="203">
        <f>S324*H324</f>
        <v>0</v>
      </c>
      <c r="AR324" s="24" t="s">
        <v>204</v>
      </c>
      <c r="AT324" s="24" t="s">
        <v>293</v>
      </c>
      <c r="AU324" s="24" t="s">
        <v>87</v>
      </c>
      <c r="AY324" s="24" t="s">
        <v>152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4" t="s">
        <v>24</v>
      </c>
      <c r="BK324" s="204">
        <f>ROUND(I324*H324,2)</f>
        <v>0</v>
      </c>
      <c r="BL324" s="24" t="s">
        <v>159</v>
      </c>
      <c r="BM324" s="24" t="s">
        <v>414</v>
      </c>
    </row>
    <row r="325" spans="2:51" s="11" customFormat="1" ht="13.5">
      <c r="B325" s="205"/>
      <c r="C325" s="206"/>
      <c r="D325" s="207" t="s">
        <v>161</v>
      </c>
      <c r="E325" s="208" t="s">
        <v>22</v>
      </c>
      <c r="F325" s="209" t="s">
        <v>415</v>
      </c>
      <c r="G325" s="206"/>
      <c r="H325" s="210" t="s">
        <v>22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161</v>
      </c>
      <c r="AU325" s="216" t="s">
        <v>87</v>
      </c>
      <c r="AV325" s="11" t="s">
        <v>24</v>
      </c>
      <c r="AW325" s="11" t="s">
        <v>42</v>
      </c>
      <c r="AX325" s="11" t="s">
        <v>78</v>
      </c>
      <c r="AY325" s="216" t="s">
        <v>152</v>
      </c>
    </row>
    <row r="326" spans="2:51" s="12" customFormat="1" ht="13.5">
      <c r="B326" s="217"/>
      <c r="C326" s="218"/>
      <c r="D326" s="207" t="s">
        <v>161</v>
      </c>
      <c r="E326" s="219" t="s">
        <v>22</v>
      </c>
      <c r="F326" s="220" t="s">
        <v>416</v>
      </c>
      <c r="G326" s="218"/>
      <c r="H326" s="221">
        <v>591.54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161</v>
      </c>
      <c r="AU326" s="227" t="s">
        <v>87</v>
      </c>
      <c r="AV326" s="12" t="s">
        <v>87</v>
      </c>
      <c r="AW326" s="12" t="s">
        <v>42</v>
      </c>
      <c r="AX326" s="12" t="s">
        <v>78</v>
      </c>
      <c r="AY326" s="227" t="s">
        <v>152</v>
      </c>
    </row>
    <row r="327" spans="2:51" s="11" customFormat="1" ht="13.5">
      <c r="B327" s="205"/>
      <c r="C327" s="206"/>
      <c r="D327" s="207" t="s">
        <v>161</v>
      </c>
      <c r="E327" s="208" t="s">
        <v>22</v>
      </c>
      <c r="F327" s="209" t="s">
        <v>316</v>
      </c>
      <c r="G327" s="206"/>
      <c r="H327" s="210" t="s">
        <v>22</v>
      </c>
      <c r="I327" s="211"/>
      <c r="J327" s="206"/>
      <c r="K327" s="206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161</v>
      </c>
      <c r="AU327" s="216" t="s">
        <v>87</v>
      </c>
      <c r="AV327" s="11" t="s">
        <v>24</v>
      </c>
      <c r="AW327" s="11" t="s">
        <v>42</v>
      </c>
      <c r="AX327" s="11" t="s">
        <v>78</v>
      </c>
      <c r="AY327" s="216" t="s">
        <v>152</v>
      </c>
    </row>
    <row r="328" spans="2:51" s="12" customFormat="1" ht="13.5">
      <c r="B328" s="217"/>
      <c r="C328" s="218"/>
      <c r="D328" s="207" t="s">
        <v>161</v>
      </c>
      <c r="E328" s="219" t="s">
        <v>22</v>
      </c>
      <c r="F328" s="220" t="s">
        <v>417</v>
      </c>
      <c r="G328" s="218"/>
      <c r="H328" s="221">
        <v>76.5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161</v>
      </c>
      <c r="AU328" s="227" t="s">
        <v>87</v>
      </c>
      <c r="AV328" s="12" t="s">
        <v>87</v>
      </c>
      <c r="AW328" s="12" t="s">
        <v>42</v>
      </c>
      <c r="AX328" s="12" t="s">
        <v>78</v>
      </c>
      <c r="AY328" s="227" t="s">
        <v>152</v>
      </c>
    </row>
    <row r="329" spans="2:51" s="11" customFormat="1" ht="13.5">
      <c r="B329" s="205"/>
      <c r="C329" s="206"/>
      <c r="D329" s="207" t="s">
        <v>161</v>
      </c>
      <c r="E329" s="208" t="s">
        <v>22</v>
      </c>
      <c r="F329" s="209" t="s">
        <v>418</v>
      </c>
      <c r="G329" s="206"/>
      <c r="H329" s="210" t="s">
        <v>22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161</v>
      </c>
      <c r="AU329" s="216" t="s">
        <v>87</v>
      </c>
      <c r="AV329" s="11" t="s">
        <v>24</v>
      </c>
      <c r="AW329" s="11" t="s">
        <v>42</v>
      </c>
      <c r="AX329" s="11" t="s">
        <v>78</v>
      </c>
      <c r="AY329" s="216" t="s">
        <v>152</v>
      </c>
    </row>
    <row r="330" spans="2:51" s="12" customFormat="1" ht="13.5">
      <c r="B330" s="217"/>
      <c r="C330" s="218"/>
      <c r="D330" s="207" t="s">
        <v>161</v>
      </c>
      <c r="E330" s="219" t="s">
        <v>22</v>
      </c>
      <c r="F330" s="220" t="s">
        <v>419</v>
      </c>
      <c r="G330" s="218"/>
      <c r="H330" s="221">
        <v>42.67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161</v>
      </c>
      <c r="AU330" s="227" t="s">
        <v>87</v>
      </c>
      <c r="AV330" s="12" t="s">
        <v>87</v>
      </c>
      <c r="AW330" s="12" t="s">
        <v>42</v>
      </c>
      <c r="AX330" s="12" t="s">
        <v>78</v>
      </c>
      <c r="AY330" s="227" t="s">
        <v>152</v>
      </c>
    </row>
    <row r="331" spans="2:51" s="13" customFormat="1" ht="13.5">
      <c r="B331" s="228"/>
      <c r="C331" s="229"/>
      <c r="D331" s="230" t="s">
        <v>161</v>
      </c>
      <c r="E331" s="231" t="s">
        <v>22</v>
      </c>
      <c r="F331" s="232" t="s">
        <v>171</v>
      </c>
      <c r="G331" s="229"/>
      <c r="H331" s="233">
        <v>710.71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161</v>
      </c>
      <c r="AU331" s="239" t="s">
        <v>87</v>
      </c>
      <c r="AV331" s="13" t="s">
        <v>159</v>
      </c>
      <c r="AW331" s="13" t="s">
        <v>42</v>
      </c>
      <c r="AX331" s="13" t="s">
        <v>24</v>
      </c>
      <c r="AY331" s="239" t="s">
        <v>152</v>
      </c>
    </row>
    <row r="332" spans="2:65" s="1" customFormat="1" ht="22.5" customHeight="1">
      <c r="B332" s="41"/>
      <c r="C332" s="257" t="s">
        <v>420</v>
      </c>
      <c r="D332" s="257" t="s">
        <v>293</v>
      </c>
      <c r="E332" s="258" t="s">
        <v>421</v>
      </c>
      <c r="F332" s="259" t="s">
        <v>422</v>
      </c>
      <c r="G332" s="260" t="s">
        <v>219</v>
      </c>
      <c r="H332" s="261">
        <v>241.04</v>
      </c>
      <c r="I332" s="262"/>
      <c r="J332" s="263">
        <f>ROUND(I332*H332,2)</f>
        <v>0</v>
      </c>
      <c r="K332" s="259" t="s">
        <v>158</v>
      </c>
      <c r="L332" s="264"/>
      <c r="M332" s="265" t="s">
        <v>22</v>
      </c>
      <c r="N332" s="266" t="s">
        <v>49</v>
      </c>
      <c r="O332" s="42"/>
      <c r="P332" s="202">
        <f>O332*H332</f>
        <v>0</v>
      </c>
      <c r="Q332" s="202">
        <v>0.0002</v>
      </c>
      <c r="R332" s="202">
        <f>Q332*H332</f>
        <v>0.048208</v>
      </c>
      <c r="S332" s="202">
        <v>0</v>
      </c>
      <c r="T332" s="203">
        <f>S332*H332</f>
        <v>0</v>
      </c>
      <c r="AR332" s="24" t="s">
        <v>204</v>
      </c>
      <c r="AT332" s="24" t="s">
        <v>293</v>
      </c>
      <c r="AU332" s="24" t="s">
        <v>87</v>
      </c>
      <c r="AY332" s="24" t="s">
        <v>152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4" t="s">
        <v>24</v>
      </c>
      <c r="BK332" s="204">
        <f>ROUND(I332*H332,2)</f>
        <v>0</v>
      </c>
      <c r="BL332" s="24" t="s">
        <v>159</v>
      </c>
      <c r="BM332" s="24" t="s">
        <v>423</v>
      </c>
    </row>
    <row r="333" spans="2:51" s="12" customFormat="1" ht="13.5">
      <c r="B333" s="217"/>
      <c r="C333" s="218"/>
      <c r="D333" s="230" t="s">
        <v>161</v>
      </c>
      <c r="E333" s="240" t="s">
        <v>22</v>
      </c>
      <c r="F333" s="241" t="s">
        <v>391</v>
      </c>
      <c r="G333" s="218"/>
      <c r="H333" s="242">
        <v>241.04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161</v>
      </c>
      <c r="AU333" s="227" t="s">
        <v>87</v>
      </c>
      <c r="AV333" s="12" t="s">
        <v>87</v>
      </c>
      <c r="AW333" s="12" t="s">
        <v>42</v>
      </c>
      <c r="AX333" s="12" t="s">
        <v>24</v>
      </c>
      <c r="AY333" s="227" t="s">
        <v>152</v>
      </c>
    </row>
    <row r="334" spans="2:65" s="1" customFormat="1" ht="22.5" customHeight="1">
      <c r="B334" s="41"/>
      <c r="C334" s="193" t="s">
        <v>424</v>
      </c>
      <c r="D334" s="193" t="s">
        <v>154</v>
      </c>
      <c r="E334" s="194" t="s">
        <v>425</v>
      </c>
      <c r="F334" s="195" t="s">
        <v>426</v>
      </c>
      <c r="G334" s="196" t="s">
        <v>157</v>
      </c>
      <c r="H334" s="197">
        <v>1539</v>
      </c>
      <c r="I334" s="198"/>
      <c r="J334" s="199">
        <f>ROUND(I334*H334,2)</f>
        <v>0</v>
      </c>
      <c r="K334" s="195" t="s">
        <v>158</v>
      </c>
      <c r="L334" s="61"/>
      <c r="M334" s="200" t="s">
        <v>22</v>
      </c>
      <c r="N334" s="201" t="s">
        <v>49</v>
      </c>
      <c r="O334" s="42"/>
      <c r="P334" s="202">
        <f>O334*H334</f>
        <v>0</v>
      </c>
      <c r="Q334" s="202">
        <v>0.01457</v>
      </c>
      <c r="R334" s="202">
        <f>Q334*H334</f>
        <v>22.42323</v>
      </c>
      <c r="S334" s="202">
        <v>0</v>
      </c>
      <c r="T334" s="203">
        <f>S334*H334</f>
        <v>0</v>
      </c>
      <c r="AR334" s="24" t="s">
        <v>159</v>
      </c>
      <c r="AT334" s="24" t="s">
        <v>154</v>
      </c>
      <c r="AU334" s="24" t="s">
        <v>87</v>
      </c>
      <c r="AY334" s="24" t="s">
        <v>152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24</v>
      </c>
      <c r="BK334" s="204">
        <f>ROUND(I334*H334,2)</f>
        <v>0</v>
      </c>
      <c r="BL334" s="24" t="s">
        <v>159</v>
      </c>
      <c r="BM334" s="24" t="s">
        <v>427</v>
      </c>
    </row>
    <row r="335" spans="2:51" s="12" customFormat="1" ht="13.5">
      <c r="B335" s="217"/>
      <c r="C335" s="218"/>
      <c r="D335" s="230" t="s">
        <v>161</v>
      </c>
      <c r="E335" s="240" t="s">
        <v>22</v>
      </c>
      <c r="F335" s="241" t="s">
        <v>428</v>
      </c>
      <c r="G335" s="218"/>
      <c r="H335" s="242">
        <v>1539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161</v>
      </c>
      <c r="AU335" s="227" t="s">
        <v>87</v>
      </c>
      <c r="AV335" s="12" t="s">
        <v>87</v>
      </c>
      <c r="AW335" s="12" t="s">
        <v>42</v>
      </c>
      <c r="AX335" s="12" t="s">
        <v>24</v>
      </c>
      <c r="AY335" s="227" t="s">
        <v>152</v>
      </c>
    </row>
    <row r="336" spans="2:65" s="1" customFormat="1" ht="31.5" customHeight="1">
      <c r="B336" s="41"/>
      <c r="C336" s="193" t="s">
        <v>429</v>
      </c>
      <c r="D336" s="193" t="s">
        <v>154</v>
      </c>
      <c r="E336" s="194" t="s">
        <v>430</v>
      </c>
      <c r="F336" s="195" t="s">
        <v>431</v>
      </c>
      <c r="G336" s="196" t="s">
        <v>157</v>
      </c>
      <c r="H336" s="197">
        <v>174.726</v>
      </c>
      <c r="I336" s="198"/>
      <c r="J336" s="199">
        <f>ROUND(I336*H336,2)</f>
        <v>0</v>
      </c>
      <c r="K336" s="195" t="s">
        <v>158</v>
      </c>
      <c r="L336" s="61"/>
      <c r="M336" s="200" t="s">
        <v>22</v>
      </c>
      <c r="N336" s="201" t="s">
        <v>49</v>
      </c>
      <c r="O336" s="42"/>
      <c r="P336" s="202">
        <f>O336*H336</f>
        <v>0</v>
      </c>
      <c r="Q336" s="202">
        <v>0.00628</v>
      </c>
      <c r="R336" s="202">
        <f>Q336*H336</f>
        <v>1.09727928</v>
      </c>
      <c r="S336" s="202">
        <v>0</v>
      </c>
      <c r="T336" s="203">
        <f>S336*H336</f>
        <v>0</v>
      </c>
      <c r="AR336" s="24" t="s">
        <v>159</v>
      </c>
      <c r="AT336" s="24" t="s">
        <v>154</v>
      </c>
      <c r="AU336" s="24" t="s">
        <v>87</v>
      </c>
      <c r="AY336" s="24" t="s">
        <v>152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24</v>
      </c>
      <c r="BK336" s="204">
        <f>ROUND(I336*H336,2)</f>
        <v>0</v>
      </c>
      <c r="BL336" s="24" t="s">
        <v>159</v>
      </c>
      <c r="BM336" s="24" t="s">
        <v>432</v>
      </c>
    </row>
    <row r="337" spans="2:51" s="12" customFormat="1" ht="13.5">
      <c r="B337" s="217"/>
      <c r="C337" s="218"/>
      <c r="D337" s="207" t="s">
        <v>161</v>
      </c>
      <c r="E337" s="219" t="s">
        <v>22</v>
      </c>
      <c r="F337" s="220" t="s">
        <v>433</v>
      </c>
      <c r="G337" s="218"/>
      <c r="H337" s="221">
        <v>93.142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161</v>
      </c>
      <c r="AU337" s="227" t="s">
        <v>87</v>
      </c>
      <c r="AV337" s="12" t="s">
        <v>87</v>
      </c>
      <c r="AW337" s="12" t="s">
        <v>42</v>
      </c>
      <c r="AX337" s="12" t="s">
        <v>78</v>
      </c>
      <c r="AY337" s="227" t="s">
        <v>152</v>
      </c>
    </row>
    <row r="338" spans="2:51" s="11" customFormat="1" ht="13.5">
      <c r="B338" s="205"/>
      <c r="C338" s="206"/>
      <c r="D338" s="207" t="s">
        <v>161</v>
      </c>
      <c r="E338" s="208" t="s">
        <v>22</v>
      </c>
      <c r="F338" s="209" t="s">
        <v>243</v>
      </c>
      <c r="G338" s="206"/>
      <c r="H338" s="210" t="s">
        <v>22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161</v>
      </c>
      <c r="AU338" s="216" t="s">
        <v>87</v>
      </c>
      <c r="AV338" s="11" t="s">
        <v>24</v>
      </c>
      <c r="AW338" s="11" t="s">
        <v>42</v>
      </c>
      <c r="AX338" s="11" t="s">
        <v>78</v>
      </c>
      <c r="AY338" s="216" t="s">
        <v>152</v>
      </c>
    </row>
    <row r="339" spans="2:51" s="11" customFormat="1" ht="13.5">
      <c r="B339" s="205"/>
      <c r="C339" s="206"/>
      <c r="D339" s="207" t="s">
        <v>161</v>
      </c>
      <c r="E339" s="208" t="s">
        <v>22</v>
      </c>
      <c r="F339" s="209" t="s">
        <v>434</v>
      </c>
      <c r="G339" s="206"/>
      <c r="H339" s="210" t="s">
        <v>22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161</v>
      </c>
      <c r="AU339" s="216" t="s">
        <v>87</v>
      </c>
      <c r="AV339" s="11" t="s">
        <v>24</v>
      </c>
      <c r="AW339" s="11" t="s">
        <v>42</v>
      </c>
      <c r="AX339" s="11" t="s">
        <v>78</v>
      </c>
      <c r="AY339" s="216" t="s">
        <v>152</v>
      </c>
    </row>
    <row r="340" spans="2:51" s="12" customFormat="1" ht="13.5">
      <c r="B340" s="217"/>
      <c r="C340" s="218"/>
      <c r="D340" s="207" t="s">
        <v>161</v>
      </c>
      <c r="E340" s="219" t="s">
        <v>22</v>
      </c>
      <c r="F340" s="220" t="s">
        <v>435</v>
      </c>
      <c r="G340" s="218"/>
      <c r="H340" s="221">
        <v>1.666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161</v>
      </c>
      <c r="AU340" s="227" t="s">
        <v>87</v>
      </c>
      <c r="AV340" s="12" t="s">
        <v>87</v>
      </c>
      <c r="AW340" s="12" t="s">
        <v>42</v>
      </c>
      <c r="AX340" s="12" t="s">
        <v>78</v>
      </c>
      <c r="AY340" s="227" t="s">
        <v>152</v>
      </c>
    </row>
    <row r="341" spans="2:51" s="14" customFormat="1" ht="13.5">
      <c r="B341" s="243"/>
      <c r="C341" s="244"/>
      <c r="D341" s="207" t="s">
        <v>161</v>
      </c>
      <c r="E341" s="245" t="s">
        <v>22</v>
      </c>
      <c r="F341" s="246" t="s">
        <v>257</v>
      </c>
      <c r="G341" s="244"/>
      <c r="H341" s="247">
        <v>94.808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161</v>
      </c>
      <c r="AU341" s="253" t="s">
        <v>87</v>
      </c>
      <c r="AV341" s="14" t="s">
        <v>176</v>
      </c>
      <c r="AW341" s="14" t="s">
        <v>42</v>
      </c>
      <c r="AX341" s="14" t="s">
        <v>78</v>
      </c>
      <c r="AY341" s="253" t="s">
        <v>152</v>
      </c>
    </row>
    <row r="342" spans="2:51" s="11" customFormat="1" ht="13.5">
      <c r="B342" s="205"/>
      <c r="C342" s="206"/>
      <c r="D342" s="207" t="s">
        <v>161</v>
      </c>
      <c r="E342" s="208" t="s">
        <v>22</v>
      </c>
      <c r="F342" s="209" t="s">
        <v>168</v>
      </c>
      <c r="G342" s="206"/>
      <c r="H342" s="210" t="s">
        <v>22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161</v>
      </c>
      <c r="AU342" s="216" t="s">
        <v>87</v>
      </c>
      <c r="AV342" s="11" t="s">
        <v>24</v>
      </c>
      <c r="AW342" s="11" t="s">
        <v>42</v>
      </c>
      <c r="AX342" s="11" t="s">
        <v>78</v>
      </c>
      <c r="AY342" s="216" t="s">
        <v>152</v>
      </c>
    </row>
    <row r="343" spans="2:51" s="12" customFormat="1" ht="13.5">
      <c r="B343" s="217"/>
      <c r="C343" s="218"/>
      <c r="D343" s="207" t="s">
        <v>161</v>
      </c>
      <c r="E343" s="219" t="s">
        <v>22</v>
      </c>
      <c r="F343" s="220" t="s">
        <v>436</v>
      </c>
      <c r="G343" s="218"/>
      <c r="H343" s="221">
        <v>5.992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161</v>
      </c>
      <c r="AU343" s="227" t="s">
        <v>87</v>
      </c>
      <c r="AV343" s="12" t="s">
        <v>87</v>
      </c>
      <c r="AW343" s="12" t="s">
        <v>42</v>
      </c>
      <c r="AX343" s="12" t="s">
        <v>78</v>
      </c>
      <c r="AY343" s="227" t="s">
        <v>152</v>
      </c>
    </row>
    <row r="344" spans="2:51" s="12" customFormat="1" ht="13.5">
      <c r="B344" s="217"/>
      <c r="C344" s="218"/>
      <c r="D344" s="207" t="s">
        <v>161</v>
      </c>
      <c r="E344" s="219" t="s">
        <v>22</v>
      </c>
      <c r="F344" s="220" t="s">
        <v>437</v>
      </c>
      <c r="G344" s="218"/>
      <c r="H344" s="221">
        <v>20.32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161</v>
      </c>
      <c r="AU344" s="227" t="s">
        <v>87</v>
      </c>
      <c r="AV344" s="12" t="s">
        <v>87</v>
      </c>
      <c r="AW344" s="12" t="s">
        <v>42</v>
      </c>
      <c r="AX344" s="12" t="s">
        <v>78</v>
      </c>
      <c r="AY344" s="227" t="s">
        <v>152</v>
      </c>
    </row>
    <row r="345" spans="2:51" s="12" customFormat="1" ht="13.5">
      <c r="B345" s="217"/>
      <c r="C345" s="218"/>
      <c r="D345" s="207" t="s">
        <v>161</v>
      </c>
      <c r="E345" s="219" t="s">
        <v>22</v>
      </c>
      <c r="F345" s="220" t="s">
        <v>438</v>
      </c>
      <c r="G345" s="218"/>
      <c r="H345" s="221">
        <v>1.513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161</v>
      </c>
      <c r="AU345" s="227" t="s">
        <v>87</v>
      </c>
      <c r="AV345" s="12" t="s">
        <v>87</v>
      </c>
      <c r="AW345" s="12" t="s">
        <v>42</v>
      </c>
      <c r="AX345" s="12" t="s">
        <v>78</v>
      </c>
      <c r="AY345" s="227" t="s">
        <v>152</v>
      </c>
    </row>
    <row r="346" spans="2:51" s="12" customFormat="1" ht="13.5">
      <c r="B346" s="217"/>
      <c r="C346" s="218"/>
      <c r="D346" s="207" t="s">
        <v>161</v>
      </c>
      <c r="E346" s="219" t="s">
        <v>22</v>
      </c>
      <c r="F346" s="220" t="s">
        <v>439</v>
      </c>
      <c r="G346" s="218"/>
      <c r="H346" s="221">
        <v>3.857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161</v>
      </c>
      <c r="AU346" s="227" t="s">
        <v>87</v>
      </c>
      <c r="AV346" s="12" t="s">
        <v>87</v>
      </c>
      <c r="AW346" s="12" t="s">
        <v>42</v>
      </c>
      <c r="AX346" s="12" t="s">
        <v>78</v>
      </c>
      <c r="AY346" s="227" t="s">
        <v>152</v>
      </c>
    </row>
    <row r="347" spans="2:51" s="12" customFormat="1" ht="13.5">
      <c r="B347" s="217"/>
      <c r="C347" s="218"/>
      <c r="D347" s="207" t="s">
        <v>161</v>
      </c>
      <c r="E347" s="219" t="s">
        <v>22</v>
      </c>
      <c r="F347" s="220" t="s">
        <v>440</v>
      </c>
      <c r="G347" s="218"/>
      <c r="H347" s="221">
        <v>11.171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161</v>
      </c>
      <c r="AU347" s="227" t="s">
        <v>87</v>
      </c>
      <c r="AV347" s="12" t="s">
        <v>87</v>
      </c>
      <c r="AW347" s="12" t="s">
        <v>42</v>
      </c>
      <c r="AX347" s="12" t="s">
        <v>78</v>
      </c>
      <c r="AY347" s="227" t="s">
        <v>152</v>
      </c>
    </row>
    <row r="348" spans="2:51" s="12" customFormat="1" ht="13.5">
      <c r="B348" s="217"/>
      <c r="C348" s="218"/>
      <c r="D348" s="207" t="s">
        <v>161</v>
      </c>
      <c r="E348" s="219" t="s">
        <v>22</v>
      </c>
      <c r="F348" s="220" t="s">
        <v>441</v>
      </c>
      <c r="G348" s="218"/>
      <c r="H348" s="221">
        <v>4.335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161</v>
      </c>
      <c r="AU348" s="227" t="s">
        <v>87</v>
      </c>
      <c r="AV348" s="12" t="s">
        <v>87</v>
      </c>
      <c r="AW348" s="12" t="s">
        <v>42</v>
      </c>
      <c r="AX348" s="12" t="s">
        <v>78</v>
      </c>
      <c r="AY348" s="227" t="s">
        <v>152</v>
      </c>
    </row>
    <row r="349" spans="2:51" s="14" customFormat="1" ht="13.5">
      <c r="B349" s="243"/>
      <c r="C349" s="244"/>
      <c r="D349" s="207" t="s">
        <v>161</v>
      </c>
      <c r="E349" s="245" t="s">
        <v>22</v>
      </c>
      <c r="F349" s="246" t="s">
        <v>257</v>
      </c>
      <c r="G349" s="244"/>
      <c r="H349" s="247">
        <v>47.188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161</v>
      </c>
      <c r="AU349" s="253" t="s">
        <v>87</v>
      </c>
      <c r="AV349" s="14" t="s">
        <v>176</v>
      </c>
      <c r="AW349" s="14" t="s">
        <v>42</v>
      </c>
      <c r="AX349" s="14" t="s">
        <v>78</v>
      </c>
      <c r="AY349" s="253" t="s">
        <v>152</v>
      </c>
    </row>
    <row r="350" spans="2:51" s="11" customFormat="1" ht="13.5">
      <c r="B350" s="205"/>
      <c r="C350" s="206"/>
      <c r="D350" s="207" t="s">
        <v>161</v>
      </c>
      <c r="E350" s="208" t="s">
        <v>22</v>
      </c>
      <c r="F350" s="209" t="s">
        <v>442</v>
      </c>
      <c r="G350" s="206"/>
      <c r="H350" s="210" t="s">
        <v>22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161</v>
      </c>
      <c r="AU350" s="216" t="s">
        <v>87</v>
      </c>
      <c r="AV350" s="11" t="s">
        <v>24</v>
      </c>
      <c r="AW350" s="11" t="s">
        <v>42</v>
      </c>
      <c r="AX350" s="11" t="s">
        <v>78</v>
      </c>
      <c r="AY350" s="216" t="s">
        <v>152</v>
      </c>
    </row>
    <row r="351" spans="2:51" s="12" customFormat="1" ht="13.5">
      <c r="B351" s="217"/>
      <c r="C351" s="218"/>
      <c r="D351" s="207" t="s">
        <v>161</v>
      </c>
      <c r="E351" s="219" t="s">
        <v>22</v>
      </c>
      <c r="F351" s="220" t="s">
        <v>443</v>
      </c>
      <c r="G351" s="218"/>
      <c r="H351" s="221">
        <v>13.1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161</v>
      </c>
      <c r="AU351" s="227" t="s">
        <v>87</v>
      </c>
      <c r="AV351" s="12" t="s">
        <v>87</v>
      </c>
      <c r="AW351" s="12" t="s">
        <v>42</v>
      </c>
      <c r="AX351" s="12" t="s">
        <v>78</v>
      </c>
      <c r="AY351" s="227" t="s">
        <v>152</v>
      </c>
    </row>
    <row r="352" spans="2:51" s="12" customFormat="1" ht="13.5">
      <c r="B352" s="217"/>
      <c r="C352" s="218"/>
      <c r="D352" s="207" t="s">
        <v>161</v>
      </c>
      <c r="E352" s="219" t="s">
        <v>22</v>
      </c>
      <c r="F352" s="220" t="s">
        <v>444</v>
      </c>
      <c r="G352" s="218"/>
      <c r="H352" s="221">
        <v>17.03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161</v>
      </c>
      <c r="AU352" s="227" t="s">
        <v>87</v>
      </c>
      <c r="AV352" s="12" t="s">
        <v>87</v>
      </c>
      <c r="AW352" s="12" t="s">
        <v>42</v>
      </c>
      <c r="AX352" s="12" t="s">
        <v>78</v>
      </c>
      <c r="AY352" s="227" t="s">
        <v>152</v>
      </c>
    </row>
    <row r="353" spans="2:51" s="12" customFormat="1" ht="13.5">
      <c r="B353" s="217"/>
      <c r="C353" s="218"/>
      <c r="D353" s="207" t="s">
        <v>161</v>
      </c>
      <c r="E353" s="219" t="s">
        <v>22</v>
      </c>
      <c r="F353" s="220" t="s">
        <v>445</v>
      </c>
      <c r="G353" s="218"/>
      <c r="H353" s="221">
        <v>2.6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161</v>
      </c>
      <c r="AU353" s="227" t="s">
        <v>87</v>
      </c>
      <c r="AV353" s="12" t="s">
        <v>87</v>
      </c>
      <c r="AW353" s="12" t="s">
        <v>42</v>
      </c>
      <c r="AX353" s="12" t="s">
        <v>78</v>
      </c>
      <c r="AY353" s="227" t="s">
        <v>152</v>
      </c>
    </row>
    <row r="354" spans="2:51" s="13" customFormat="1" ht="13.5">
      <c r="B354" s="228"/>
      <c r="C354" s="229"/>
      <c r="D354" s="230" t="s">
        <v>161</v>
      </c>
      <c r="E354" s="231" t="s">
        <v>22</v>
      </c>
      <c r="F354" s="232" t="s">
        <v>171</v>
      </c>
      <c r="G354" s="229"/>
      <c r="H354" s="233">
        <v>174.726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161</v>
      </c>
      <c r="AU354" s="239" t="s">
        <v>87</v>
      </c>
      <c r="AV354" s="13" t="s">
        <v>159</v>
      </c>
      <c r="AW354" s="13" t="s">
        <v>42</v>
      </c>
      <c r="AX354" s="13" t="s">
        <v>24</v>
      </c>
      <c r="AY354" s="239" t="s">
        <v>152</v>
      </c>
    </row>
    <row r="355" spans="2:65" s="1" customFormat="1" ht="22.5" customHeight="1">
      <c r="B355" s="41"/>
      <c r="C355" s="193" t="s">
        <v>446</v>
      </c>
      <c r="D355" s="193" t="s">
        <v>154</v>
      </c>
      <c r="E355" s="194" t="s">
        <v>447</v>
      </c>
      <c r="F355" s="195" t="s">
        <v>448</v>
      </c>
      <c r="G355" s="196" t="s">
        <v>157</v>
      </c>
      <c r="H355" s="197">
        <v>1384.185</v>
      </c>
      <c r="I355" s="198"/>
      <c r="J355" s="199">
        <f>ROUND(I355*H355,2)</f>
        <v>0</v>
      </c>
      <c r="K355" s="195" t="s">
        <v>158</v>
      </c>
      <c r="L355" s="61"/>
      <c r="M355" s="200" t="s">
        <v>22</v>
      </c>
      <c r="N355" s="201" t="s">
        <v>49</v>
      </c>
      <c r="O355" s="42"/>
      <c r="P355" s="202">
        <f>O355*H355</f>
        <v>0</v>
      </c>
      <c r="Q355" s="202">
        <v>0.00348</v>
      </c>
      <c r="R355" s="202">
        <f>Q355*H355</f>
        <v>4.8169638</v>
      </c>
      <c r="S355" s="202">
        <v>0</v>
      </c>
      <c r="T355" s="203">
        <f>S355*H355</f>
        <v>0</v>
      </c>
      <c r="AR355" s="24" t="s">
        <v>159</v>
      </c>
      <c r="AT355" s="24" t="s">
        <v>154</v>
      </c>
      <c r="AU355" s="24" t="s">
        <v>87</v>
      </c>
      <c r="AY355" s="24" t="s">
        <v>152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4" t="s">
        <v>24</v>
      </c>
      <c r="BK355" s="204">
        <f>ROUND(I355*H355,2)</f>
        <v>0</v>
      </c>
      <c r="BL355" s="24" t="s">
        <v>159</v>
      </c>
      <c r="BM355" s="24" t="s">
        <v>449</v>
      </c>
    </row>
    <row r="356" spans="2:51" s="12" customFormat="1" ht="13.5">
      <c r="B356" s="217"/>
      <c r="C356" s="218"/>
      <c r="D356" s="207" t="s">
        <v>161</v>
      </c>
      <c r="E356" s="219" t="s">
        <v>22</v>
      </c>
      <c r="F356" s="220" t="s">
        <v>450</v>
      </c>
      <c r="G356" s="218"/>
      <c r="H356" s="221">
        <v>1300.662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161</v>
      </c>
      <c r="AU356" s="227" t="s">
        <v>87</v>
      </c>
      <c r="AV356" s="12" t="s">
        <v>87</v>
      </c>
      <c r="AW356" s="12" t="s">
        <v>42</v>
      </c>
      <c r="AX356" s="12" t="s">
        <v>78</v>
      </c>
      <c r="AY356" s="227" t="s">
        <v>152</v>
      </c>
    </row>
    <row r="357" spans="2:51" s="11" customFormat="1" ht="13.5">
      <c r="B357" s="205"/>
      <c r="C357" s="206"/>
      <c r="D357" s="207" t="s">
        <v>161</v>
      </c>
      <c r="E357" s="208" t="s">
        <v>22</v>
      </c>
      <c r="F357" s="209" t="s">
        <v>243</v>
      </c>
      <c r="G357" s="206"/>
      <c r="H357" s="210" t="s">
        <v>22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161</v>
      </c>
      <c r="AU357" s="216" t="s">
        <v>87</v>
      </c>
      <c r="AV357" s="11" t="s">
        <v>24</v>
      </c>
      <c r="AW357" s="11" t="s">
        <v>42</v>
      </c>
      <c r="AX357" s="11" t="s">
        <v>78</v>
      </c>
      <c r="AY357" s="216" t="s">
        <v>152</v>
      </c>
    </row>
    <row r="358" spans="2:51" s="12" customFormat="1" ht="13.5">
      <c r="B358" s="217"/>
      <c r="C358" s="218"/>
      <c r="D358" s="207" t="s">
        <v>161</v>
      </c>
      <c r="E358" s="219" t="s">
        <v>22</v>
      </c>
      <c r="F358" s="220" t="s">
        <v>329</v>
      </c>
      <c r="G358" s="218"/>
      <c r="H358" s="221">
        <v>85.029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161</v>
      </c>
      <c r="AU358" s="227" t="s">
        <v>87</v>
      </c>
      <c r="AV358" s="12" t="s">
        <v>87</v>
      </c>
      <c r="AW358" s="12" t="s">
        <v>42</v>
      </c>
      <c r="AX358" s="12" t="s">
        <v>78</v>
      </c>
      <c r="AY358" s="227" t="s">
        <v>152</v>
      </c>
    </row>
    <row r="359" spans="2:51" s="12" customFormat="1" ht="13.5">
      <c r="B359" s="217"/>
      <c r="C359" s="218"/>
      <c r="D359" s="207" t="s">
        <v>161</v>
      </c>
      <c r="E359" s="219" t="s">
        <v>22</v>
      </c>
      <c r="F359" s="220" t="s">
        <v>451</v>
      </c>
      <c r="G359" s="218"/>
      <c r="H359" s="221">
        <v>26.881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161</v>
      </c>
      <c r="AU359" s="227" t="s">
        <v>87</v>
      </c>
      <c r="AV359" s="12" t="s">
        <v>87</v>
      </c>
      <c r="AW359" s="12" t="s">
        <v>42</v>
      </c>
      <c r="AX359" s="12" t="s">
        <v>78</v>
      </c>
      <c r="AY359" s="227" t="s">
        <v>152</v>
      </c>
    </row>
    <row r="360" spans="2:51" s="12" customFormat="1" ht="13.5">
      <c r="B360" s="217"/>
      <c r="C360" s="218"/>
      <c r="D360" s="207" t="s">
        <v>161</v>
      </c>
      <c r="E360" s="219" t="s">
        <v>22</v>
      </c>
      <c r="F360" s="220" t="s">
        <v>452</v>
      </c>
      <c r="G360" s="218"/>
      <c r="H360" s="221">
        <v>23.253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161</v>
      </c>
      <c r="AU360" s="227" t="s">
        <v>87</v>
      </c>
      <c r="AV360" s="12" t="s">
        <v>87</v>
      </c>
      <c r="AW360" s="12" t="s">
        <v>42</v>
      </c>
      <c r="AX360" s="12" t="s">
        <v>78</v>
      </c>
      <c r="AY360" s="227" t="s">
        <v>152</v>
      </c>
    </row>
    <row r="361" spans="2:51" s="14" customFormat="1" ht="13.5">
      <c r="B361" s="243"/>
      <c r="C361" s="244"/>
      <c r="D361" s="207" t="s">
        <v>161</v>
      </c>
      <c r="E361" s="245" t="s">
        <v>22</v>
      </c>
      <c r="F361" s="246" t="s">
        <v>257</v>
      </c>
      <c r="G361" s="244"/>
      <c r="H361" s="247">
        <v>1435.825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AT361" s="253" t="s">
        <v>161</v>
      </c>
      <c r="AU361" s="253" t="s">
        <v>87</v>
      </c>
      <c r="AV361" s="14" t="s">
        <v>176</v>
      </c>
      <c r="AW361" s="14" t="s">
        <v>42</v>
      </c>
      <c r="AX361" s="14" t="s">
        <v>78</v>
      </c>
      <c r="AY361" s="253" t="s">
        <v>152</v>
      </c>
    </row>
    <row r="362" spans="2:51" s="11" customFormat="1" ht="13.5">
      <c r="B362" s="205"/>
      <c r="C362" s="206"/>
      <c r="D362" s="207" t="s">
        <v>161</v>
      </c>
      <c r="E362" s="208" t="s">
        <v>22</v>
      </c>
      <c r="F362" s="209" t="s">
        <v>168</v>
      </c>
      <c r="G362" s="206"/>
      <c r="H362" s="210" t="s">
        <v>22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161</v>
      </c>
      <c r="AU362" s="216" t="s">
        <v>87</v>
      </c>
      <c r="AV362" s="11" t="s">
        <v>24</v>
      </c>
      <c r="AW362" s="11" t="s">
        <v>42</v>
      </c>
      <c r="AX362" s="11" t="s">
        <v>78</v>
      </c>
      <c r="AY362" s="216" t="s">
        <v>152</v>
      </c>
    </row>
    <row r="363" spans="2:51" s="12" customFormat="1" ht="13.5">
      <c r="B363" s="217"/>
      <c r="C363" s="218"/>
      <c r="D363" s="207" t="s">
        <v>161</v>
      </c>
      <c r="E363" s="219" t="s">
        <v>22</v>
      </c>
      <c r="F363" s="220" t="s">
        <v>453</v>
      </c>
      <c r="G363" s="218"/>
      <c r="H363" s="221">
        <v>164.777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161</v>
      </c>
      <c r="AU363" s="227" t="s">
        <v>87</v>
      </c>
      <c r="AV363" s="12" t="s">
        <v>87</v>
      </c>
      <c r="AW363" s="12" t="s">
        <v>42</v>
      </c>
      <c r="AX363" s="12" t="s">
        <v>78</v>
      </c>
      <c r="AY363" s="227" t="s">
        <v>152</v>
      </c>
    </row>
    <row r="364" spans="2:51" s="12" customFormat="1" ht="13.5">
      <c r="B364" s="217"/>
      <c r="C364" s="218"/>
      <c r="D364" s="207" t="s">
        <v>161</v>
      </c>
      <c r="E364" s="219" t="s">
        <v>22</v>
      </c>
      <c r="F364" s="220" t="s">
        <v>454</v>
      </c>
      <c r="G364" s="218"/>
      <c r="H364" s="221">
        <v>94.763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161</v>
      </c>
      <c r="AU364" s="227" t="s">
        <v>87</v>
      </c>
      <c r="AV364" s="12" t="s">
        <v>87</v>
      </c>
      <c r="AW364" s="12" t="s">
        <v>42</v>
      </c>
      <c r="AX364" s="12" t="s">
        <v>78</v>
      </c>
      <c r="AY364" s="227" t="s">
        <v>152</v>
      </c>
    </row>
    <row r="365" spans="2:51" s="12" customFormat="1" ht="13.5">
      <c r="B365" s="217"/>
      <c r="C365" s="218"/>
      <c r="D365" s="207" t="s">
        <v>161</v>
      </c>
      <c r="E365" s="219" t="s">
        <v>22</v>
      </c>
      <c r="F365" s="220" t="s">
        <v>334</v>
      </c>
      <c r="G365" s="218"/>
      <c r="H365" s="221">
        <v>36.631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161</v>
      </c>
      <c r="AU365" s="227" t="s">
        <v>87</v>
      </c>
      <c r="AV365" s="12" t="s">
        <v>87</v>
      </c>
      <c r="AW365" s="12" t="s">
        <v>42</v>
      </c>
      <c r="AX365" s="12" t="s">
        <v>78</v>
      </c>
      <c r="AY365" s="227" t="s">
        <v>152</v>
      </c>
    </row>
    <row r="366" spans="2:51" s="11" customFormat="1" ht="13.5">
      <c r="B366" s="205"/>
      <c r="C366" s="206"/>
      <c r="D366" s="207" t="s">
        <v>161</v>
      </c>
      <c r="E366" s="208" t="s">
        <v>22</v>
      </c>
      <c r="F366" s="209" t="s">
        <v>455</v>
      </c>
      <c r="G366" s="206"/>
      <c r="H366" s="210" t="s">
        <v>22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161</v>
      </c>
      <c r="AU366" s="216" t="s">
        <v>87</v>
      </c>
      <c r="AV366" s="11" t="s">
        <v>24</v>
      </c>
      <c r="AW366" s="11" t="s">
        <v>42</v>
      </c>
      <c r="AX366" s="11" t="s">
        <v>78</v>
      </c>
      <c r="AY366" s="216" t="s">
        <v>152</v>
      </c>
    </row>
    <row r="367" spans="2:51" s="12" customFormat="1" ht="13.5">
      <c r="B367" s="217"/>
      <c r="C367" s="218"/>
      <c r="D367" s="207" t="s">
        <v>161</v>
      </c>
      <c r="E367" s="219" t="s">
        <v>22</v>
      </c>
      <c r="F367" s="220" t="s">
        <v>290</v>
      </c>
      <c r="G367" s="218"/>
      <c r="H367" s="221">
        <v>21.935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161</v>
      </c>
      <c r="AU367" s="227" t="s">
        <v>87</v>
      </c>
      <c r="AV367" s="12" t="s">
        <v>87</v>
      </c>
      <c r="AW367" s="12" t="s">
        <v>42</v>
      </c>
      <c r="AX367" s="12" t="s">
        <v>78</v>
      </c>
      <c r="AY367" s="227" t="s">
        <v>152</v>
      </c>
    </row>
    <row r="368" spans="2:51" s="12" customFormat="1" ht="13.5">
      <c r="B368" s="217"/>
      <c r="C368" s="218"/>
      <c r="D368" s="207" t="s">
        <v>161</v>
      </c>
      <c r="E368" s="219" t="s">
        <v>22</v>
      </c>
      <c r="F368" s="220" t="s">
        <v>456</v>
      </c>
      <c r="G368" s="218"/>
      <c r="H368" s="221">
        <v>6.085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161</v>
      </c>
      <c r="AU368" s="227" t="s">
        <v>87</v>
      </c>
      <c r="AV368" s="12" t="s">
        <v>87</v>
      </c>
      <c r="AW368" s="12" t="s">
        <v>42</v>
      </c>
      <c r="AX368" s="12" t="s">
        <v>78</v>
      </c>
      <c r="AY368" s="227" t="s">
        <v>152</v>
      </c>
    </row>
    <row r="369" spans="2:51" s="14" customFormat="1" ht="13.5">
      <c r="B369" s="243"/>
      <c r="C369" s="244"/>
      <c r="D369" s="207" t="s">
        <v>161</v>
      </c>
      <c r="E369" s="245" t="s">
        <v>22</v>
      </c>
      <c r="F369" s="246" t="s">
        <v>257</v>
      </c>
      <c r="G369" s="244"/>
      <c r="H369" s="247">
        <v>324.191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161</v>
      </c>
      <c r="AU369" s="253" t="s">
        <v>87</v>
      </c>
      <c r="AV369" s="14" t="s">
        <v>176</v>
      </c>
      <c r="AW369" s="14" t="s">
        <v>42</v>
      </c>
      <c r="AX369" s="14" t="s">
        <v>78</v>
      </c>
      <c r="AY369" s="253" t="s">
        <v>152</v>
      </c>
    </row>
    <row r="370" spans="2:51" s="11" customFormat="1" ht="13.5">
      <c r="B370" s="205"/>
      <c r="C370" s="206"/>
      <c r="D370" s="207" t="s">
        <v>161</v>
      </c>
      <c r="E370" s="208" t="s">
        <v>22</v>
      </c>
      <c r="F370" s="209" t="s">
        <v>335</v>
      </c>
      <c r="G370" s="206"/>
      <c r="H370" s="210" t="s">
        <v>22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161</v>
      </c>
      <c r="AU370" s="216" t="s">
        <v>87</v>
      </c>
      <c r="AV370" s="11" t="s">
        <v>24</v>
      </c>
      <c r="AW370" s="11" t="s">
        <v>42</v>
      </c>
      <c r="AX370" s="11" t="s">
        <v>78</v>
      </c>
      <c r="AY370" s="216" t="s">
        <v>152</v>
      </c>
    </row>
    <row r="371" spans="2:51" s="12" customFormat="1" ht="13.5">
      <c r="B371" s="217"/>
      <c r="C371" s="218"/>
      <c r="D371" s="207" t="s">
        <v>161</v>
      </c>
      <c r="E371" s="219" t="s">
        <v>22</v>
      </c>
      <c r="F371" s="220" t="s">
        <v>336</v>
      </c>
      <c r="G371" s="218"/>
      <c r="H371" s="221">
        <v>-493.098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161</v>
      </c>
      <c r="AU371" s="227" t="s">
        <v>87</v>
      </c>
      <c r="AV371" s="12" t="s">
        <v>87</v>
      </c>
      <c r="AW371" s="12" t="s">
        <v>42</v>
      </c>
      <c r="AX371" s="12" t="s">
        <v>78</v>
      </c>
      <c r="AY371" s="227" t="s">
        <v>152</v>
      </c>
    </row>
    <row r="372" spans="2:51" s="11" customFormat="1" ht="13.5">
      <c r="B372" s="205"/>
      <c r="C372" s="206"/>
      <c r="D372" s="207" t="s">
        <v>161</v>
      </c>
      <c r="E372" s="208" t="s">
        <v>22</v>
      </c>
      <c r="F372" s="209" t="s">
        <v>457</v>
      </c>
      <c r="G372" s="206"/>
      <c r="H372" s="210" t="s">
        <v>22</v>
      </c>
      <c r="I372" s="211"/>
      <c r="J372" s="206"/>
      <c r="K372" s="206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161</v>
      </c>
      <c r="AU372" s="216" t="s">
        <v>87</v>
      </c>
      <c r="AV372" s="11" t="s">
        <v>24</v>
      </c>
      <c r="AW372" s="11" t="s">
        <v>42</v>
      </c>
      <c r="AX372" s="11" t="s">
        <v>78</v>
      </c>
      <c r="AY372" s="216" t="s">
        <v>152</v>
      </c>
    </row>
    <row r="373" spans="2:51" s="12" customFormat="1" ht="13.5">
      <c r="B373" s="217"/>
      <c r="C373" s="218"/>
      <c r="D373" s="207" t="s">
        <v>161</v>
      </c>
      <c r="E373" s="219" t="s">
        <v>22</v>
      </c>
      <c r="F373" s="220" t="s">
        <v>458</v>
      </c>
      <c r="G373" s="218"/>
      <c r="H373" s="221">
        <v>117.267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161</v>
      </c>
      <c r="AU373" s="227" t="s">
        <v>87</v>
      </c>
      <c r="AV373" s="12" t="s">
        <v>87</v>
      </c>
      <c r="AW373" s="12" t="s">
        <v>42</v>
      </c>
      <c r="AX373" s="12" t="s">
        <v>78</v>
      </c>
      <c r="AY373" s="227" t="s">
        <v>152</v>
      </c>
    </row>
    <row r="374" spans="2:51" s="13" customFormat="1" ht="13.5">
      <c r="B374" s="228"/>
      <c r="C374" s="229"/>
      <c r="D374" s="230" t="s">
        <v>161</v>
      </c>
      <c r="E374" s="231" t="s">
        <v>22</v>
      </c>
      <c r="F374" s="232" t="s">
        <v>171</v>
      </c>
      <c r="G374" s="229"/>
      <c r="H374" s="233">
        <v>1384.185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161</v>
      </c>
      <c r="AU374" s="239" t="s">
        <v>87</v>
      </c>
      <c r="AV374" s="13" t="s">
        <v>159</v>
      </c>
      <c r="AW374" s="13" t="s">
        <v>42</v>
      </c>
      <c r="AX374" s="13" t="s">
        <v>24</v>
      </c>
      <c r="AY374" s="239" t="s">
        <v>152</v>
      </c>
    </row>
    <row r="375" spans="2:65" s="1" customFormat="1" ht="22.5" customHeight="1">
      <c r="B375" s="41"/>
      <c r="C375" s="193" t="s">
        <v>459</v>
      </c>
      <c r="D375" s="193" t="s">
        <v>154</v>
      </c>
      <c r="E375" s="194" t="s">
        <v>460</v>
      </c>
      <c r="F375" s="195" t="s">
        <v>461</v>
      </c>
      <c r="G375" s="196" t="s">
        <v>219</v>
      </c>
      <c r="H375" s="197">
        <v>241.04</v>
      </c>
      <c r="I375" s="198"/>
      <c r="J375" s="199">
        <f>ROUND(I375*H375,2)</f>
        <v>0</v>
      </c>
      <c r="K375" s="195" t="s">
        <v>22</v>
      </c>
      <c r="L375" s="61"/>
      <c r="M375" s="200" t="s">
        <v>22</v>
      </c>
      <c r="N375" s="201" t="s">
        <v>49</v>
      </c>
      <c r="O375" s="42"/>
      <c r="P375" s="202">
        <f>O375*H375</f>
        <v>0</v>
      </c>
      <c r="Q375" s="202">
        <v>0.02065</v>
      </c>
      <c r="R375" s="202">
        <f>Q375*H375</f>
        <v>4.977476</v>
      </c>
      <c r="S375" s="202">
        <v>0</v>
      </c>
      <c r="T375" s="203">
        <f>S375*H375</f>
        <v>0</v>
      </c>
      <c r="AR375" s="24" t="s">
        <v>159</v>
      </c>
      <c r="AT375" s="24" t="s">
        <v>154</v>
      </c>
      <c r="AU375" s="24" t="s">
        <v>87</v>
      </c>
      <c r="AY375" s="24" t="s">
        <v>152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4" t="s">
        <v>24</v>
      </c>
      <c r="BK375" s="204">
        <f>ROUND(I375*H375,2)</f>
        <v>0</v>
      </c>
      <c r="BL375" s="24" t="s">
        <v>159</v>
      </c>
      <c r="BM375" s="24" t="s">
        <v>462</v>
      </c>
    </row>
    <row r="376" spans="2:51" s="11" customFormat="1" ht="13.5">
      <c r="B376" s="205"/>
      <c r="C376" s="206"/>
      <c r="D376" s="207" t="s">
        <v>161</v>
      </c>
      <c r="E376" s="208" t="s">
        <v>22</v>
      </c>
      <c r="F376" s="209" t="s">
        <v>356</v>
      </c>
      <c r="G376" s="206"/>
      <c r="H376" s="210" t="s">
        <v>22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161</v>
      </c>
      <c r="AU376" s="216" t="s">
        <v>87</v>
      </c>
      <c r="AV376" s="11" t="s">
        <v>24</v>
      </c>
      <c r="AW376" s="11" t="s">
        <v>42</v>
      </c>
      <c r="AX376" s="11" t="s">
        <v>78</v>
      </c>
      <c r="AY376" s="216" t="s">
        <v>152</v>
      </c>
    </row>
    <row r="377" spans="2:51" s="12" customFormat="1" ht="13.5">
      <c r="B377" s="217"/>
      <c r="C377" s="218"/>
      <c r="D377" s="230" t="s">
        <v>161</v>
      </c>
      <c r="E377" s="240" t="s">
        <v>22</v>
      </c>
      <c r="F377" s="241" t="s">
        <v>391</v>
      </c>
      <c r="G377" s="218"/>
      <c r="H377" s="242">
        <v>241.04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161</v>
      </c>
      <c r="AU377" s="227" t="s">
        <v>87</v>
      </c>
      <c r="AV377" s="12" t="s">
        <v>87</v>
      </c>
      <c r="AW377" s="12" t="s">
        <v>42</v>
      </c>
      <c r="AX377" s="12" t="s">
        <v>24</v>
      </c>
      <c r="AY377" s="227" t="s">
        <v>152</v>
      </c>
    </row>
    <row r="378" spans="2:65" s="1" customFormat="1" ht="22.5" customHeight="1">
      <c r="B378" s="41"/>
      <c r="C378" s="193" t="s">
        <v>463</v>
      </c>
      <c r="D378" s="193" t="s">
        <v>154</v>
      </c>
      <c r="E378" s="194" t="s">
        <v>464</v>
      </c>
      <c r="F378" s="195" t="s">
        <v>465</v>
      </c>
      <c r="G378" s="196" t="s">
        <v>157</v>
      </c>
      <c r="H378" s="197">
        <v>1837.41</v>
      </c>
      <c r="I378" s="198"/>
      <c r="J378" s="199">
        <f>ROUND(I378*H378,2)</f>
        <v>0</v>
      </c>
      <c r="K378" s="195" t="s">
        <v>158</v>
      </c>
      <c r="L378" s="61"/>
      <c r="M378" s="200" t="s">
        <v>22</v>
      </c>
      <c r="N378" s="201" t="s">
        <v>49</v>
      </c>
      <c r="O378" s="42"/>
      <c r="P378" s="202">
        <f>O378*H378</f>
        <v>0</v>
      </c>
      <c r="Q378" s="202">
        <v>0.00012</v>
      </c>
      <c r="R378" s="202">
        <f>Q378*H378</f>
        <v>0.22048920000000002</v>
      </c>
      <c r="S378" s="202">
        <v>0</v>
      </c>
      <c r="T378" s="203">
        <f>S378*H378</f>
        <v>0</v>
      </c>
      <c r="AR378" s="24" t="s">
        <v>159</v>
      </c>
      <c r="AT378" s="24" t="s">
        <v>154</v>
      </c>
      <c r="AU378" s="24" t="s">
        <v>87</v>
      </c>
      <c r="AY378" s="24" t="s">
        <v>152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24" t="s">
        <v>24</v>
      </c>
      <c r="BK378" s="204">
        <f>ROUND(I378*H378,2)</f>
        <v>0</v>
      </c>
      <c r="BL378" s="24" t="s">
        <v>159</v>
      </c>
      <c r="BM378" s="24" t="s">
        <v>466</v>
      </c>
    </row>
    <row r="379" spans="2:65" s="1" customFormat="1" ht="22.5" customHeight="1">
      <c r="B379" s="41"/>
      <c r="C379" s="193" t="s">
        <v>467</v>
      </c>
      <c r="D379" s="193" t="s">
        <v>154</v>
      </c>
      <c r="E379" s="194" t="s">
        <v>468</v>
      </c>
      <c r="F379" s="195" t="s">
        <v>469</v>
      </c>
      <c r="G379" s="196" t="s">
        <v>157</v>
      </c>
      <c r="H379" s="197">
        <v>493.098</v>
      </c>
      <c r="I379" s="198"/>
      <c r="J379" s="199">
        <f>ROUND(I379*H379,2)</f>
        <v>0</v>
      </c>
      <c r="K379" s="195" t="s">
        <v>158</v>
      </c>
      <c r="L379" s="61"/>
      <c r="M379" s="200" t="s">
        <v>22</v>
      </c>
      <c r="N379" s="201" t="s">
        <v>49</v>
      </c>
      <c r="O379" s="42"/>
      <c r="P379" s="202">
        <f>O379*H379</f>
        <v>0</v>
      </c>
      <c r="Q379" s="202">
        <v>0.00012</v>
      </c>
      <c r="R379" s="202">
        <f>Q379*H379</f>
        <v>0.059171760000000004</v>
      </c>
      <c r="S379" s="202">
        <v>0</v>
      </c>
      <c r="T379" s="203">
        <f>S379*H379</f>
        <v>0</v>
      </c>
      <c r="AR379" s="24" t="s">
        <v>159</v>
      </c>
      <c r="AT379" s="24" t="s">
        <v>154</v>
      </c>
      <c r="AU379" s="24" t="s">
        <v>87</v>
      </c>
      <c r="AY379" s="24" t="s">
        <v>152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4" t="s">
        <v>24</v>
      </c>
      <c r="BK379" s="204">
        <f>ROUND(I379*H379,2)</f>
        <v>0</v>
      </c>
      <c r="BL379" s="24" t="s">
        <v>159</v>
      </c>
      <c r="BM379" s="24" t="s">
        <v>470</v>
      </c>
    </row>
    <row r="380" spans="2:51" s="11" customFormat="1" ht="13.5">
      <c r="B380" s="205"/>
      <c r="C380" s="206"/>
      <c r="D380" s="207" t="s">
        <v>161</v>
      </c>
      <c r="E380" s="208" t="s">
        <v>22</v>
      </c>
      <c r="F380" s="209" t="s">
        <v>471</v>
      </c>
      <c r="G380" s="206"/>
      <c r="H380" s="210" t="s">
        <v>22</v>
      </c>
      <c r="I380" s="211"/>
      <c r="J380" s="206"/>
      <c r="K380" s="206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161</v>
      </c>
      <c r="AU380" s="216" t="s">
        <v>87</v>
      </c>
      <c r="AV380" s="11" t="s">
        <v>24</v>
      </c>
      <c r="AW380" s="11" t="s">
        <v>42</v>
      </c>
      <c r="AX380" s="11" t="s">
        <v>78</v>
      </c>
      <c r="AY380" s="216" t="s">
        <v>152</v>
      </c>
    </row>
    <row r="381" spans="2:51" s="12" customFormat="1" ht="13.5">
      <c r="B381" s="217"/>
      <c r="C381" s="218"/>
      <c r="D381" s="207" t="s">
        <v>161</v>
      </c>
      <c r="E381" s="219" t="s">
        <v>22</v>
      </c>
      <c r="F381" s="220" t="s">
        <v>472</v>
      </c>
      <c r="G381" s="218"/>
      <c r="H381" s="221">
        <v>412.56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161</v>
      </c>
      <c r="AU381" s="227" t="s">
        <v>87</v>
      </c>
      <c r="AV381" s="12" t="s">
        <v>87</v>
      </c>
      <c r="AW381" s="12" t="s">
        <v>42</v>
      </c>
      <c r="AX381" s="12" t="s">
        <v>78</v>
      </c>
      <c r="AY381" s="227" t="s">
        <v>152</v>
      </c>
    </row>
    <row r="382" spans="2:51" s="12" customFormat="1" ht="13.5">
      <c r="B382" s="217"/>
      <c r="C382" s="218"/>
      <c r="D382" s="207" t="s">
        <v>161</v>
      </c>
      <c r="E382" s="219" t="s">
        <v>22</v>
      </c>
      <c r="F382" s="220" t="s">
        <v>473</v>
      </c>
      <c r="G382" s="218"/>
      <c r="H382" s="221">
        <v>47.25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161</v>
      </c>
      <c r="AU382" s="227" t="s">
        <v>87</v>
      </c>
      <c r="AV382" s="12" t="s">
        <v>87</v>
      </c>
      <c r="AW382" s="12" t="s">
        <v>42</v>
      </c>
      <c r="AX382" s="12" t="s">
        <v>78</v>
      </c>
      <c r="AY382" s="227" t="s">
        <v>152</v>
      </c>
    </row>
    <row r="383" spans="2:51" s="14" customFormat="1" ht="13.5">
      <c r="B383" s="243"/>
      <c r="C383" s="244"/>
      <c r="D383" s="207" t="s">
        <v>161</v>
      </c>
      <c r="E383" s="245" t="s">
        <v>22</v>
      </c>
      <c r="F383" s="246" t="s">
        <v>257</v>
      </c>
      <c r="G383" s="244"/>
      <c r="H383" s="247">
        <v>459.81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161</v>
      </c>
      <c r="AU383" s="253" t="s">
        <v>87</v>
      </c>
      <c r="AV383" s="14" t="s">
        <v>176</v>
      </c>
      <c r="AW383" s="14" t="s">
        <v>42</v>
      </c>
      <c r="AX383" s="14" t="s">
        <v>78</v>
      </c>
      <c r="AY383" s="253" t="s">
        <v>152</v>
      </c>
    </row>
    <row r="384" spans="2:51" s="11" customFormat="1" ht="13.5">
      <c r="B384" s="205"/>
      <c r="C384" s="206"/>
      <c r="D384" s="207" t="s">
        <v>161</v>
      </c>
      <c r="E384" s="208" t="s">
        <v>22</v>
      </c>
      <c r="F384" s="209" t="s">
        <v>168</v>
      </c>
      <c r="G384" s="206"/>
      <c r="H384" s="210" t="s">
        <v>22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161</v>
      </c>
      <c r="AU384" s="216" t="s">
        <v>87</v>
      </c>
      <c r="AV384" s="11" t="s">
        <v>24</v>
      </c>
      <c r="AW384" s="11" t="s">
        <v>42</v>
      </c>
      <c r="AX384" s="11" t="s">
        <v>78</v>
      </c>
      <c r="AY384" s="216" t="s">
        <v>152</v>
      </c>
    </row>
    <row r="385" spans="2:51" s="12" customFormat="1" ht="13.5">
      <c r="B385" s="217"/>
      <c r="C385" s="218"/>
      <c r="D385" s="207" t="s">
        <v>161</v>
      </c>
      <c r="E385" s="219" t="s">
        <v>22</v>
      </c>
      <c r="F385" s="220" t="s">
        <v>474</v>
      </c>
      <c r="G385" s="218"/>
      <c r="H385" s="221">
        <v>14.64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161</v>
      </c>
      <c r="AU385" s="227" t="s">
        <v>87</v>
      </c>
      <c r="AV385" s="12" t="s">
        <v>87</v>
      </c>
      <c r="AW385" s="12" t="s">
        <v>42</v>
      </c>
      <c r="AX385" s="12" t="s">
        <v>78</v>
      </c>
      <c r="AY385" s="227" t="s">
        <v>152</v>
      </c>
    </row>
    <row r="386" spans="2:51" s="12" customFormat="1" ht="13.5">
      <c r="B386" s="217"/>
      <c r="C386" s="218"/>
      <c r="D386" s="207" t="s">
        <v>161</v>
      </c>
      <c r="E386" s="219" t="s">
        <v>22</v>
      </c>
      <c r="F386" s="220" t="s">
        <v>475</v>
      </c>
      <c r="G386" s="218"/>
      <c r="H386" s="221">
        <v>11.76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161</v>
      </c>
      <c r="AU386" s="227" t="s">
        <v>87</v>
      </c>
      <c r="AV386" s="12" t="s">
        <v>87</v>
      </c>
      <c r="AW386" s="12" t="s">
        <v>42</v>
      </c>
      <c r="AX386" s="12" t="s">
        <v>78</v>
      </c>
      <c r="AY386" s="227" t="s">
        <v>152</v>
      </c>
    </row>
    <row r="387" spans="2:51" s="12" customFormat="1" ht="13.5">
      <c r="B387" s="217"/>
      <c r="C387" s="218"/>
      <c r="D387" s="207" t="s">
        <v>161</v>
      </c>
      <c r="E387" s="219" t="s">
        <v>22</v>
      </c>
      <c r="F387" s="220" t="s">
        <v>476</v>
      </c>
      <c r="G387" s="218"/>
      <c r="H387" s="221">
        <v>3.48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161</v>
      </c>
      <c r="AU387" s="227" t="s">
        <v>87</v>
      </c>
      <c r="AV387" s="12" t="s">
        <v>87</v>
      </c>
      <c r="AW387" s="12" t="s">
        <v>42</v>
      </c>
      <c r="AX387" s="12" t="s">
        <v>78</v>
      </c>
      <c r="AY387" s="227" t="s">
        <v>152</v>
      </c>
    </row>
    <row r="388" spans="2:51" s="12" customFormat="1" ht="13.5">
      <c r="B388" s="217"/>
      <c r="C388" s="218"/>
      <c r="D388" s="207" t="s">
        <v>161</v>
      </c>
      <c r="E388" s="219" t="s">
        <v>22</v>
      </c>
      <c r="F388" s="220" t="s">
        <v>477</v>
      </c>
      <c r="G388" s="218"/>
      <c r="H388" s="221">
        <v>3.408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161</v>
      </c>
      <c r="AU388" s="227" t="s">
        <v>87</v>
      </c>
      <c r="AV388" s="12" t="s">
        <v>87</v>
      </c>
      <c r="AW388" s="12" t="s">
        <v>42</v>
      </c>
      <c r="AX388" s="12" t="s">
        <v>78</v>
      </c>
      <c r="AY388" s="227" t="s">
        <v>152</v>
      </c>
    </row>
    <row r="389" spans="2:51" s="14" customFormat="1" ht="13.5">
      <c r="B389" s="243"/>
      <c r="C389" s="244"/>
      <c r="D389" s="207" t="s">
        <v>161</v>
      </c>
      <c r="E389" s="245" t="s">
        <v>22</v>
      </c>
      <c r="F389" s="246" t="s">
        <v>257</v>
      </c>
      <c r="G389" s="244"/>
      <c r="H389" s="247">
        <v>33.288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161</v>
      </c>
      <c r="AU389" s="253" t="s">
        <v>87</v>
      </c>
      <c r="AV389" s="14" t="s">
        <v>176</v>
      </c>
      <c r="AW389" s="14" t="s">
        <v>42</v>
      </c>
      <c r="AX389" s="14" t="s">
        <v>78</v>
      </c>
      <c r="AY389" s="253" t="s">
        <v>152</v>
      </c>
    </row>
    <row r="390" spans="2:51" s="13" customFormat="1" ht="13.5">
      <c r="B390" s="228"/>
      <c r="C390" s="229"/>
      <c r="D390" s="230" t="s">
        <v>161</v>
      </c>
      <c r="E390" s="231" t="s">
        <v>22</v>
      </c>
      <c r="F390" s="232" t="s">
        <v>171</v>
      </c>
      <c r="G390" s="229"/>
      <c r="H390" s="233">
        <v>493.098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161</v>
      </c>
      <c r="AU390" s="239" t="s">
        <v>87</v>
      </c>
      <c r="AV390" s="13" t="s">
        <v>159</v>
      </c>
      <c r="AW390" s="13" t="s">
        <v>42</v>
      </c>
      <c r="AX390" s="13" t="s">
        <v>24</v>
      </c>
      <c r="AY390" s="239" t="s">
        <v>152</v>
      </c>
    </row>
    <row r="391" spans="2:65" s="1" customFormat="1" ht="22.5" customHeight="1">
      <c r="B391" s="41"/>
      <c r="C391" s="193" t="s">
        <v>478</v>
      </c>
      <c r="D391" s="193" t="s">
        <v>154</v>
      </c>
      <c r="E391" s="194" t="s">
        <v>479</v>
      </c>
      <c r="F391" s="195" t="s">
        <v>480</v>
      </c>
      <c r="G391" s="196" t="s">
        <v>157</v>
      </c>
      <c r="H391" s="197">
        <v>1539.54</v>
      </c>
      <c r="I391" s="198"/>
      <c r="J391" s="199">
        <f>ROUND(I391*H391,2)</f>
        <v>0</v>
      </c>
      <c r="K391" s="195" t="s">
        <v>158</v>
      </c>
      <c r="L391" s="61"/>
      <c r="M391" s="200" t="s">
        <v>22</v>
      </c>
      <c r="N391" s="201" t="s">
        <v>49</v>
      </c>
      <c r="O391" s="42"/>
      <c r="P391" s="202">
        <f>O391*H391</f>
        <v>0</v>
      </c>
      <c r="Q391" s="202">
        <v>0</v>
      </c>
      <c r="R391" s="202">
        <f>Q391*H391</f>
        <v>0</v>
      </c>
      <c r="S391" s="202">
        <v>0</v>
      </c>
      <c r="T391" s="203">
        <f>S391*H391</f>
        <v>0</v>
      </c>
      <c r="AR391" s="24" t="s">
        <v>159</v>
      </c>
      <c r="AT391" s="24" t="s">
        <v>154</v>
      </c>
      <c r="AU391" s="24" t="s">
        <v>87</v>
      </c>
      <c r="AY391" s="24" t="s">
        <v>152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4" t="s">
        <v>24</v>
      </c>
      <c r="BK391" s="204">
        <f>ROUND(I391*H391,2)</f>
        <v>0</v>
      </c>
      <c r="BL391" s="24" t="s">
        <v>159</v>
      </c>
      <c r="BM391" s="24" t="s">
        <v>481</v>
      </c>
    </row>
    <row r="392" spans="2:65" s="1" customFormat="1" ht="22.5" customHeight="1">
      <c r="B392" s="41"/>
      <c r="C392" s="193" t="s">
        <v>482</v>
      </c>
      <c r="D392" s="193" t="s">
        <v>154</v>
      </c>
      <c r="E392" s="194" t="s">
        <v>483</v>
      </c>
      <c r="F392" s="195" t="s">
        <v>484</v>
      </c>
      <c r="G392" s="196" t="s">
        <v>157</v>
      </c>
      <c r="H392" s="197">
        <v>85.124</v>
      </c>
      <c r="I392" s="198"/>
      <c r="J392" s="199">
        <f>ROUND(I392*H392,2)</f>
        <v>0</v>
      </c>
      <c r="K392" s="195" t="s">
        <v>158</v>
      </c>
      <c r="L392" s="61"/>
      <c r="M392" s="200" t="s">
        <v>22</v>
      </c>
      <c r="N392" s="201" t="s">
        <v>49</v>
      </c>
      <c r="O392" s="42"/>
      <c r="P392" s="202">
        <f>O392*H392</f>
        <v>0</v>
      </c>
      <c r="Q392" s="202">
        <v>0.07426</v>
      </c>
      <c r="R392" s="202">
        <f>Q392*H392</f>
        <v>6.3213082400000005</v>
      </c>
      <c r="S392" s="202">
        <v>0</v>
      </c>
      <c r="T392" s="203">
        <f>S392*H392</f>
        <v>0</v>
      </c>
      <c r="AR392" s="24" t="s">
        <v>159</v>
      </c>
      <c r="AT392" s="24" t="s">
        <v>154</v>
      </c>
      <c r="AU392" s="24" t="s">
        <v>87</v>
      </c>
      <c r="AY392" s="24" t="s">
        <v>152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24</v>
      </c>
      <c r="BK392" s="204">
        <f>ROUND(I392*H392,2)</f>
        <v>0</v>
      </c>
      <c r="BL392" s="24" t="s">
        <v>159</v>
      </c>
      <c r="BM392" s="24" t="s">
        <v>485</v>
      </c>
    </row>
    <row r="393" spans="2:51" s="11" customFormat="1" ht="13.5">
      <c r="B393" s="205"/>
      <c r="C393" s="206"/>
      <c r="D393" s="207" t="s">
        <v>161</v>
      </c>
      <c r="E393" s="208" t="s">
        <v>22</v>
      </c>
      <c r="F393" s="209" t="s">
        <v>486</v>
      </c>
      <c r="G393" s="206"/>
      <c r="H393" s="210" t="s">
        <v>22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161</v>
      </c>
      <c r="AU393" s="216" t="s">
        <v>87</v>
      </c>
      <c r="AV393" s="11" t="s">
        <v>24</v>
      </c>
      <c r="AW393" s="11" t="s">
        <v>42</v>
      </c>
      <c r="AX393" s="11" t="s">
        <v>78</v>
      </c>
      <c r="AY393" s="216" t="s">
        <v>152</v>
      </c>
    </row>
    <row r="394" spans="2:51" s="12" customFormat="1" ht="13.5">
      <c r="B394" s="217"/>
      <c r="C394" s="218"/>
      <c r="D394" s="230" t="s">
        <v>161</v>
      </c>
      <c r="E394" s="240" t="s">
        <v>22</v>
      </c>
      <c r="F394" s="241" t="s">
        <v>487</v>
      </c>
      <c r="G394" s="218"/>
      <c r="H394" s="242">
        <v>85.124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161</v>
      </c>
      <c r="AU394" s="227" t="s">
        <v>87</v>
      </c>
      <c r="AV394" s="12" t="s">
        <v>87</v>
      </c>
      <c r="AW394" s="12" t="s">
        <v>42</v>
      </c>
      <c r="AX394" s="12" t="s">
        <v>24</v>
      </c>
      <c r="AY394" s="227" t="s">
        <v>152</v>
      </c>
    </row>
    <row r="395" spans="2:65" s="1" customFormat="1" ht="22.5" customHeight="1">
      <c r="B395" s="41"/>
      <c r="C395" s="193" t="s">
        <v>488</v>
      </c>
      <c r="D395" s="193" t="s">
        <v>154</v>
      </c>
      <c r="E395" s="194" t="s">
        <v>489</v>
      </c>
      <c r="F395" s="195" t="s">
        <v>490</v>
      </c>
      <c r="G395" s="196" t="s">
        <v>157</v>
      </c>
      <c r="H395" s="197">
        <v>1</v>
      </c>
      <c r="I395" s="198"/>
      <c r="J395" s="199">
        <f>ROUND(I395*H395,2)</f>
        <v>0</v>
      </c>
      <c r="K395" s="195" t="s">
        <v>158</v>
      </c>
      <c r="L395" s="61"/>
      <c r="M395" s="200" t="s">
        <v>22</v>
      </c>
      <c r="N395" s="201" t="s">
        <v>49</v>
      </c>
      <c r="O395" s="42"/>
      <c r="P395" s="202">
        <f>O395*H395</f>
        <v>0</v>
      </c>
      <c r="Q395" s="202">
        <v>0.09336</v>
      </c>
      <c r="R395" s="202">
        <f>Q395*H395</f>
        <v>0.09336</v>
      </c>
      <c r="S395" s="202">
        <v>0</v>
      </c>
      <c r="T395" s="203">
        <f>S395*H395</f>
        <v>0</v>
      </c>
      <c r="AR395" s="24" t="s">
        <v>159</v>
      </c>
      <c r="AT395" s="24" t="s">
        <v>154</v>
      </c>
      <c r="AU395" s="24" t="s">
        <v>87</v>
      </c>
      <c r="AY395" s="24" t="s">
        <v>152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4" t="s">
        <v>24</v>
      </c>
      <c r="BK395" s="204">
        <f>ROUND(I395*H395,2)</f>
        <v>0</v>
      </c>
      <c r="BL395" s="24" t="s">
        <v>159</v>
      </c>
      <c r="BM395" s="24" t="s">
        <v>491</v>
      </c>
    </row>
    <row r="396" spans="2:65" s="1" customFormat="1" ht="22.5" customHeight="1">
      <c r="B396" s="41"/>
      <c r="C396" s="193" t="s">
        <v>492</v>
      </c>
      <c r="D396" s="193" t="s">
        <v>154</v>
      </c>
      <c r="E396" s="194" t="s">
        <v>493</v>
      </c>
      <c r="F396" s="195" t="s">
        <v>494</v>
      </c>
      <c r="G396" s="196" t="s">
        <v>157</v>
      </c>
      <c r="H396" s="197">
        <v>75.096</v>
      </c>
      <c r="I396" s="198"/>
      <c r="J396" s="199">
        <f>ROUND(I396*H396,2)</f>
        <v>0</v>
      </c>
      <c r="K396" s="195" t="s">
        <v>158</v>
      </c>
      <c r="L396" s="61"/>
      <c r="M396" s="200" t="s">
        <v>22</v>
      </c>
      <c r="N396" s="201" t="s">
        <v>49</v>
      </c>
      <c r="O396" s="42"/>
      <c r="P396" s="202">
        <f>O396*H396</f>
        <v>0</v>
      </c>
      <c r="Q396" s="202">
        <v>0.2756</v>
      </c>
      <c r="R396" s="202">
        <f>Q396*H396</f>
        <v>20.696457600000002</v>
      </c>
      <c r="S396" s="202">
        <v>0</v>
      </c>
      <c r="T396" s="203">
        <f>S396*H396</f>
        <v>0</v>
      </c>
      <c r="AR396" s="24" t="s">
        <v>159</v>
      </c>
      <c r="AT396" s="24" t="s">
        <v>154</v>
      </c>
      <c r="AU396" s="24" t="s">
        <v>87</v>
      </c>
      <c r="AY396" s="24" t="s">
        <v>152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24" t="s">
        <v>24</v>
      </c>
      <c r="BK396" s="204">
        <f>ROUND(I396*H396,2)</f>
        <v>0</v>
      </c>
      <c r="BL396" s="24" t="s">
        <v>159</v>
      </c>
      <c r="BM396" s="24" t="s">
        <v>495</v>
      </c>
    </row>
    <row r="397" spans="2:51" s="11" customFormat="1" ht="13.5">
      <c r="B397" s="205"/>
      <c r="C397" s="206"/>
      <c r="D397" s="207" t="s">
        <v>161</v>
      </c>
      <c r="E397" s="208" t="s">
        <v>22</v>
      </c>
      <c r="F397" s="209" t="s">
        <v>162</v>
      </c>
      <c r="G397" s="206"/>
      <c r="H397" s="210" t="s">
        <v>22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161</v>
      </c>
      <c r="AU397" s="216" t="s">
        <v>87</v>
      </c>
      <c r="AV397" s="11" t="s">
        <v>24</v>
      </c>
      <c r="AW397" s="11" t="s">
        <v>42</v>
      </c>
      <c r="AX397" s="11" t="s">
        <v>78</v>
      </c>
      <c r="AY397" s="216" t="s">
        <v>152</v>
      </c>
    </row>
    <row r="398" spans="2:51" s="12" customFormat="1" ht="13.5">
      <c r="B398" s="217"/>
      <c r="C398" s="218"/>
      <c r="D398" s="207" t="s">
        <v>161</v>
      </c>
      <c r="E398" s="219" t="s">
        <v>22</v>
      </c>
      <c r="F398" s="220" t="s">
        <v>496</v>
      </c>
      <c r="G398" s="218"/>
      <c r="H398" s="221">
        <v>24.824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161</v>
      </c>
      <c r="AU398" s="227" t="s">
        <v>87</v>
      </c>
      <c r="AV398" s="12" t="s">
        <v>87</v>
      </c>
      <c r="AW398" s="12" t="s">
        <v>42</v>
      </c>
      <c r="AX398" s="12" t="s">
        <v>78</v>
      </c>
      <c r="AY398" s="227" t="s">
        <v>152</v>
      </c>
    </row>
    <row r="399" spans="2:51" s="11" customFormat="1" ht="13.5">
      <c r="B399" s="205"/>
      <c r="C399" s="206"/>
      <c r="D399" s="207" t="s">
        <v>161</v>
      </c>
      <c r="E399" s="208" t="s">
        <v>22</v>
      </c>
      <c r="F399" s="209" t="s">
        <v>164</v>
      </c>
      <c r="G399" s="206"/>
      <c r="H399" s="210" t="s">
        <v>22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161</v>
      </c>
      <c r="AU399" s="216" t="s">
        <v>87</v>
      </c>
      <c r="AV399" s="11" t="s">
        <v>24</v>
      </c>
      <c r="AW399" s="11" t="s">
        <v>42</v>
      </c>
      <c r="AX399" s="11" t="s">
        <v>78</v>
      </c>
      <c r="AY399" s="216" t="s">
        <v>152</v>
      </c>
    </row>
    <row r="400" spans="2:51" s="12" customFormat="1" ht="13.5">
      <c r="B400" s="217"/>
      <c r="C400" s="218"/>
      <c r="D400" s="207" t="s">
        <v>161</v>
      </c>
      <c r="E400" s="219" t="s">
        <v>22</v>
      </c>
      <c r="F400" s="220" t="s">
        <v>497</v>
      </c>
      <c r="G400" s="218"/>
      <c r="H400" s="221">
        <v>3.24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161</v>
      </c>
      <c r="AU400" s="227" t="s">
        <v>87</v>
      </c>
      <c r="AV400" s="12" t="s">
        <v>87</v>
      </c>
      <c r="AW400" s="12" t="s">
        <v>42</v>
      </c>
      <c r="AX400" s="12" t="s">
        <v>78</v>
      </c>
      <c r="AY400" s="227" t="s">
        <v>152</v>
      </c>
    </row>
    <row r="401" spans="2:51" s="11" customFormat="1" ht="13.5">
      <c r="B401" s="205"/>
      <c r="C401" s="206"/>
      <c r="D401" s="207" t="s">
        <v>161</v>
      </c>
      <c r="E401" s="208" t="s">
        <v>22</v>
      </c>
      <c r="F401" s="209" t="s">
        <v>166</v>
      </c>
      <c r="G401" s="206"/>
      <c r="H401" s="210" t="s">
        <v>22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161</v>
      </c>
      <c r="AU401" s="216" t="s">
        <v>87</v>
      </c>
      <c r="AV401" s="11" t="s">
        <v>24</v>
      </c>
      <c r="AW401" s="11" t="s">
        <v>42</v>
      </c>
      <c r="AX401" s="11" t="s">
        <v>78</v>
      </c>
      <c r="AY401" s="216" t="s">
        <v>152</v>
      </c>
    </row>
    <row r="402" spans="2:51" s="12" customFormat="1" ht="13.5">
      <c r="B402" s="217"/>
      <c r="C402" s="218"/>
      <c r="D402" s="207" t="s">
        <v>161</v>
      </c>
      <c r="E402" s="219" t="s">
        <v>22</v>
      </c>
      <c r="F402" s="220" t="s">
        <v>498</v>
      </c>
      <c r="G402" s="218"/>
      <c r="H402" s="221">
        <v>24.132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161</v>
      </c>
      <c r="AU402" s="227" t="s">
        <v>87</v>
      </c>
      <c r="AV402" s="12" t="s">
        <v>87</v>
      </c>
      <c r="AW402" s="12" t="s">
        <v>42</v>
      </c>
      <c r="AX402" s="12" t="s">
        <v>78</v>
      </c>
      <c r="AY402" s="227" t="s">
        <v>152</v>
      </c>
    </row>
    <row r="403" spans="2:51" s="14" customFormat="1" ht="13.5">
      <c r="B403" s="243"/>
      <c r="C403" s="244"/>
      <c r="D403" s="207" t="s">
        <v>161</v>
      </c>
      <c r="E403" s="245" t="s">
        <v>22</v>
      </c>
      <c r="F403" s="246" t="s">
        <v>257</v>
      </c>
      <c r="G403" s="244"/>
      <c r="H403" s="247">
        <v>52.196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161</v>
      </c>
      <c r="AU403" s="253" t="s">
        <v>87</v>
      </c>
      <c r="AV403" s="14" t="s">
        <v>176</v>
      </c>
      <c r="AW403" s="14" t="s">
        <v>42</v>
      </c>
      <c r="AX403" s="14" t="s">
        <v>78</v>
      </c>
      <c r="AY403" s="253" t="s">
        <v>152</v>
      </c>
    </row>
    <row r="404" spans="2:51" s="11" customFormat="1" ht="13.5">
      <c r="B404" s="205"/>
      <c r="C404" s="206"/>
      <c r="D404" s="207" t="s">
        <v>161</v>
      </c>
      <c r="E404" s="208" t="s">
        <v>22</v>
      </c>
      <c r="F404" s="209" t="s">
        <v>499</v>
      </c>
      <c r="G404" s="206"/>
      <c r="H404" s="210" t="s">
        <v>22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161</v>
      </c>
      <c r="AU404" s="216" t="s">
        <v>87</v>
      </c>
      <c r="AV404" s="11" t="s">
        <v>24</v>
      </c>
      <c r="AW404" s="11" t="s">
        <v>42</v>
      </c>
      <c r="AX404" s="11" t="s">
        <v>78</v>
      </c>
      <c r="AY404" s="216" t="s">
        <v>152</v>
      </c>
    </row>
    <row r="405" spans="2:51" s="12" customFormat="1" ht="13.5">
      <c r="B405" s="217"/>
      <c r="C405" s="218"/>
      <c r="D405" s="207" t="s">
        <v>161</v>
      </c>
      <c r="E405" s="219" t="s">
        <v>22</v>
      </c>
      <c r="F405" s="220" t="s">
        <v>500</v>
      </c>
      <c r="G405" s="218"/>
      <c r="H405" s="221">
        <v>14.776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161</v>
      </c>
      <c r="AU405" s="227" t="s">
        <v>87</v>
      </c>
      <c r="AV405" s="12" t="s">
        <v>87</v>
      </c>
      <c r="AW405" s="12" t="s">
        <v>42</v>
      </c>
      <c r="AX405" s="12" t="s">
        <v>78</v>
      </c>
      <c r="AY405" s="227" t="s">
        <v>152</v>
      </c>
    </row>
    <row r="406" spans="2:51" s="12" customFormat="1" ht="13.5">
      <c r="B406" s="217"/>
      <c r="C406" s="218"/>
      <c r="D406" s="207" t="s">
        <v>161</v>
      </c>
      <c r="E406" s="219" t="s">
        <v>22</v>
      </c>
      <c r="F406" s="220" t="s">
        <v>501</v>
      </c>
      <c r="G406" s="218"/>
      <c r="H406" s="221">
        <v>8.124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161</v>
      </c>
      <c r="AU406" s="227" t="s">
        <v>87</v>
      </c>
      <c r="AV406" s="12" t="s">
        <v>87</v>
      </c>
      <c r="AW406" s="12" t="s">
        <v>42</v>
      </c>
      <c r="AX406" s="12" t="s">
        <v>78</v>
      </c>
      <c r="AY406" s="227" t="s">
        <v>152</v>
      </c>
    </row>
    <row r="407" spans="2:51" s="13" customFormat="1" ht="13.5">
      <c r="B407" s="228"/>
      <c r="C407" s="229"/>
      <c r="D407" s="230" t="s">
        <v>161</v>
      </c>
      <c r="E407" s="231" t="s">
        <v>22</v>
      </c>
      <c r="F407" s="232" t="s">
        <v>171</v>
      </c>
      <c r="G407" s="229"/>
      <c r="H407" s="233">
        <v>75.096</v>
      </c>
      <c r="I407" s="234"/>
      <c r="J407" s="229"/>
      <c r="K407" s="229"/>
      <c r="L407" s="235"/>
      <c r="M407" s="236"/>
      <c r="N407" s="237"/>
      <c r="O407" s="237"/>
      <c r="P407" s="237"/>
      <c r="Q407" s="237"/>
      <c r="R407" s="237"/>
      <c r="S407" s="237"/>
      <c r="T407" s="238"/>
      <c r="AT407" s="239" t="s">
        <v>161</v>
      </c>
      <c r="AU407" s="239" t="s">
        <v>87</v>
      </c>
      <c r="AV407" s="13" t="s">
        <v>159</v>
      </c>
      <c r="AW407" s="13" t="s">
        <v>42</v>
      </c>
      <c r="AX407" s="13" t="s">
        <v>24</v>
      </c>
      <c r="AY407" s="239" t="s">
        <v>152</v>
      </c>
    </row>
    <row r="408" spans="2:65" s="1" customFormat="1" ht="22.5" customHeight="1">
      <c r="B408" s="41"/>
      <c r="C408" s="193" t="s">
        <v>502</v>
      </c>
      <c r="D408" s="193" t="s">
        <v>154</v>
      </c>
      <c r="E408" s="194" t="s">
        <v>503</v>
      </c>
      <c r="F408" s="195" t="s">
        <v>504</v>
      </c>
      <c r="G408" s="196" t="s">
        <v>157</v>
      </c>
      <c r="H408" s="197">
        <v>22.896</v>
      </c>
      <c r="I408" s="198"/>
      <c r="J408" s="199">
        <f>ROUND(I408*H408,2)</f>
        <v>0</v>
      </c>
      <c r="K408" s="195" t="s">
        <v>158</v>
      </c>
      <c r="L408" s="61"/>
      <c r="M408" s="200" t="s">
        <v>22</v>
      </c>
      <c r="N408" s="201" t="s">
        <v>49</v>
      </c>
      <c r="O408" s="42"/>
      <c r="P408" s="202">
        <f>O408*H408</f>
        <v>0</v>
      </c>
      <c r="Q408" s="202">
        <v>0.24101</v>
      </c>
      <c r="R408" s="202">
        <f>Q408*H408</f>
        <v>5.51816496</v>
      </c>
      <c r="S408" s="202">
        <v>0</v>
      </c>
      <c r="T408" s="203">
        <f>S408*H408</f>
        <v>0</v>
      </c>
      <c r="AR408" s="24" t="s">
        <v>159</v>
      </c>
      <c r="AT408" s="24" t="s">
        <v>154</v>
      </c>
      <c r="AU408" s="24" t="s">
        <v>87</v>
      </c>
      <c r="AY408" s="24" t="s">
        <v>152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24" t="s">
        <v>24</v>
      </c>
      <c r="BK408" s="204">
        <f>ROUND(I408*H408,2)</f>
        <v>0</v>
      </c>
      <c r="BL408" s="24" t="s">
        <v>159</v>
      </c>
      <c r="BM408" s="24" t="s">
        <v>505</v>
      </c>
    </row>
    <row r="409" spans="2:51" s="11" customFormat="1" ht="13.5">
      <c r="B409" s="205"/>
      <c r="C409" s="206"/>
      <c r="D409" s="207" t="s">
        <v>161</v>
      </c>
      <c r="E409" s="208" t="s">
        <v>22</v>
      </c>
      <c r="F409" s="209" t="s">
        <v>506</v>
      </c>
      <c r="G409" s="206"/>
      <c r="H409" s="210" t="s">
        <v>22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161</v>
      </c>
      <c r="AU409" s="216" t="s">
        <v>87</v>
      </c>
      <c r="AV409" s="11" t="s">
        <v>24</v>
      </c>
      <c r="AW409" s="11" t="s">
        <v>42</v>
      </c>
      <c r="AX409" s="11" t="s">
        <v>78</v>
      </c>
      <c r="AY409" s="216" t="s">
        <v>152</v>
      </c>
    </row>
    <row r="410" spans="2:51" s="11" customFormat="1" ht="13.5">
      <c r="B410" s="205"/>
      <c r="C410" s="206"/>
      <c r="D410" s="207" t="s">
        <v>161</v>
      </c>
      <c r="E410" s="208" t="s">
        <v>22</v>
      </c>
      <c r="F410" s="209" t="s">
        <v>162</v>
      </c>
      <c r="G410" s="206"/>
      <c r="H410" s="210" t="s">
        <v>22</v>
      </c>
      <c r="I410" s="211"/>
      <c r="J410" s="206"/>
      <c r="K410" s="206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161</v>
      </c>
      <c r="AU410" s="216" t="s">
        <v>87</v>
      </c>
      <c r="AV410" s="11" t="s">
        <v>24</v>
      </c>
      <c r="AW410" s="11" t="s">
        <v>42</v>
      </c>
      <c r="AX410" s="11" t="s">
        <v>78</v>
      </c>
      <c r="AY410" s="216" t="s">
        <v>152</v>
      </c>
    </row>
    <row r="411" spans="2:51" s="12" customFormat="1" ht="13.5">
      <c r="B411" s="217"/>
      <c r="C411" s="218"/>
      <c r="D411" s="207" t="s">
        <v>161</v>
      </c>
      <c r="E411" s="219" t="s">
        <v>22</v>
      </c>
      <c r="F411" s="220" t="s">
        <v>507</v>
      </c>
      <c r="G411" s="218"/>
      <c r="H411" s="221">
        <v>14.772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161</v>
      </c>
      <c r="AU411" s="227" t="s">
        <v>87</v>
      </c>
      <c r="AV411" s="12" t="s">
        <v>87</v>
      </c>
      <c r="AW411" s="12" t="s">
        <v>42</v>
      </c>
      <c r="AX411" s="12" t="s">
        <v>78</v>
      </c>
      <c r="AY411" s="227" t="s">
        <v>152</v>
      </c>
    </row>
    <row r="412" spans="2:51" s="11" customFormat="1" ht="13.5">
      <c r="B412" s="205"/>
      <c r="C412" s="206"/>
      <c r="D412" s="207" t="s">
        <v>161</v>
      </c>
      <c r="E412" s="208" t="s">
        <v>22</v>
      </c>
      <c r="F412" s="209" t="s">
        <v>508</v>
      </c>
      <c r="G412" s="206"/>
      <c r="H412" s="210" t="s">
        <v>22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161</v>
      </c>
      <c r="AU412" s="216" t="s">
        <v>87</v>
      </c>
      <c r="AV412" s="11" t="s">
        <v>24</v>
      </c>
      <c r="AW412" s="11" t="s">
        <v>42</v>
      </c>
      <c r="AX412" s="11" t="s">
        <v>78</v>
      </c>
      <c r="AY412" s="216" t="s">
        <v>152</v>
      </c>
    </row>
    <row r="413" spans="2:51" s="12" customFormat="1" ht="13.5">
      <c r="B413" s="217"/>
      <c r="C413" s="218"/>
      <c r="D413" s="207" t="s">
        <v>161</v>
      </c>
      <c r="E413" s="219" t="s">
        <v>22</v>
      </c>
      <c r="F413" s="220" t="s">
        <v>509</v>
      </c>
      <c r="G413" s="218"/>
      <c r="H413" s="221">
        <v>8.124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161</v>
      </c>
      <c r="AU413" s="227" t="s">
        <v>87</v>
      </c>
      <c r="AV413" s="12" t="s">
        <v>87</v>
      </c>
      <c r="AW413" s="12" t="s">
        <v>42</v>
      </c>
      <c r="AX413" s="12" t="s">
        <v>78</v>
      </c>
      <c r="AY413" s="227" t="s">
        <v>152</v>
      </c>
    </row>
    <row r="414" spans="2:51" s="13" customFormat="1" ht="13.5">
      <c r="B414" s="228"/>
      <c r="C414" s="229"/>
      <c r="D414" s="230" t="s">
        <v>161</v>
      </c>
      <c r="E414" s="231" t="s">
        <v>22</v>
      </c>
      <c r="F414" s="232" t="s">
        <v>171</v>
      </c>
      <c r="G414" s="229"/>
      <c r="H414" s="233">
        <v>22.896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AT414" s="239" t="s">
        <v>161</v>
      </c>
      <c r="AU414" s="239" t="s">
        <v>87</v>
      </c>
      <c r="AV414" s="13" t="s">
        <v>159</v>
      </c>
      <c r="AW414" s="13" t="s">
        <v>42</v>
      </c>
      <c r="AX414" s="13" t="s">
        <v>24</v>
      </c>
      <c r="AY414" s="239" t="s">
        <v>152</v>
      </c>
    </row>
    <row r="415" spans="2:65" s="1" customFormat="1" ht="22.5" customHeight="1">
      <c r="B415" s="41"/>
      <c r="C415" s="193" t="s">
        <v>510</v>
      </c>
      <c r="D415" s="193" t="s">
        <v>154</v>
      </c>
      <c r="E415" s="194" t="s">
        <v>511</v>
      </c>
      <c r="F415" s="195" t="s">
        <v>512</v>
      </c>
      <c r="G415" s="196" t="s">
        <v>207</v>
      </c>
      <c r="H415" s="197">
        <v>21</v>
      </c>
      <c r="I415" s="198"/>
      <c r="J415" s="199">
        <f>ROUND(I415*H415,2)</f>
        <v>0</v>
      </c>
      <c r="K415" s="195" t="s">
        <v>22</v>
      </c>
      <c r="L415" s="61"/>
      <c r="M415" s="200" t="s">
        <v>22</v>
      </c>
      <c r="N415" s="201" t="s">
        <v>49</v>
      </c>
      <c r="O415" s="42"/>
      <c r="P415" s="202">
        <f>O415*H415</f>
        <v>0</v>
      </c>
      <c r="Q415" s="202">
        <v>0</v>
      </c>
      <c r="R415" s="202">
        <f>Q415*H415</f>
        <v>0</v>
      </c>
      <c r="S415" s="202">
        <v>0</v>
      </c>
      <c r="T415" s="203">
        <f>S415*H415</f>
        <v>0</v>
      </c>
      <c r="AR415" s="24" t="s">
        <v>159</v>
      </c>
      <c r="AT415" s="24" t="s">
        <v>154</v>
      </c>
      <c r="AU415" s="24" t="s">
        <v>87</v>
      </c>
      <c r="AY415" s="24" t="s">
        <v>152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24" t="s">
        <v>24</v>
      </c>
      <c r="BK415" s="204">
        <f>ROUND(I415*H415,2)</f>
        <v>0</v>
      </c>
      <c r="BL415" s="24" t="s">
        <v>159</v>
      </c>
      <c r="BM415" s="24" t="s">
        <v>513</v>
      </c>
    </row>
    <row r="416" spans="2:65" s="1" customFormat="1" ht="22.5" customHeight="1">
      <c r="B416" s="41"/>
      <c r="C416" s="257" t="s">
        <v>514</v>
      </c>
      <c r="D416" s="257" t="s">
        <v>293</v>
      </c>
      <c r="E416" s="258" t="s">
        <v>515</v>
      </c>
      <c r="F416" s="259" t="s">
        <v>516</v>
      </c>
      <c r="G416" s="260" t="s">
        <v>207</v>
      </c>
      <c r="H416" s="261">
        <v>21</v>
      </c>
      <c r="I416" s="262"/>
      <c r="J416" s="263">
        <f>ROUND(I416*H416,2)</f>
        <v>0</v>
      </c>
      <c r="K416" s="259" t="s">
        <v>22</v>
      </c>
      <c r="L416" s="264"/>
      <c r="M416" s="265" t="s">
        <v>22</v>
      </c>
      <c r="N416" s="266" t="s">
        <v>49</v>
      </c>
      <c r="O416" s="42"/>
      <c r="P416" s="202">
        <f>O416*H416</f>
        <v>0</v>
      </c>
      <c r="Q416" s="202">
        <v>0.0013</v>
      </c>
      <c r="R416" s="202">
        <f>Q416*H416</f>
        <v>0.027299999999999998</v>
      </c>
      <c r="S416" s="202">
        <v>0</v>
      </c>
      <c r="T416" s="203">
        <f>S416*H416</f>
        <v>0</v>
      </c>
      <c r="AR416" s="24" t="s">
        <v>204</v>
      </c>
      <c r="AT416" s="24" t="s">
        <v>293</v>
      </c>
      <c r="AU416" s="24" t="s">
        <v>87</v>
      </c>
      <c r="AY416" s="24" t="s">
        <v>152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24" t="s">
        <v>24</v>
      </c>
      <c r="BK416" s="204">
        <f>ROUND(I416*H416,2)</f>
        <v>0</v>
      </c>
      <c r="BL416" s="24" t="s">
        <v>159</v>
      </c>
      <c r="BM416" s="24" t="s">
        <v>517</v>
      </c>
    </row>
    <row r="417" spans="2:63" s="10" customFormat="1" ht="29.85" customHeight="1">
      <c r="B417" s="176"/>
      <c r="C417" s="177"/>
      <c r="D417" s="190" t="s">
        <v>77</v>
      </c>
      <c r="E417" s="191" t="s">
        <v>212</v>
      </c>
      <c r="F417" s="191" t="s">
        <v>518</v>
      </c>
      <c r="G417" s="177"/>
      <c r="H417" s="177"/>
      <c r="I417" s="180"/>
      <c r="J417" s="192">
        <f>BK417</f>
        <v>0</v>
      </c>
      <c r="K417" s="177"/>
      <c r="L417" s="182"/>
      <c r="M417" s="183"/>
      <c r="N417" s="184"/>
      <c r="O417" s="184"/>
      <c r="P417" s="185">
        <f>SUM(P418:P537)</f>
        <v>0</v>
      </c>
      <c r="Q417" s="184"/>
      <c r="R417" s="185">
        <f>SUM(R418:R537)</f>
        <v>3.1350201200000005</v>
      </c>
      <c r="S417" s="184"/>
      <c r="T417" s="186">
        <f>SUM(T418:T537)</f>
        <v>98.795548</v>
      </c>
      <c r="AR417" s="187" t="s">
        <v>24</v>
      </c>
      <c r="AT417" s="188" t="s">
        <v>77</v>
      </c>
      <c r="AU417" s="188" t="s">
        <v>24</v>
      </c>
      <c r="AY417" s="187" t="s">
        <v>152</v>
      </c>
      <c r="BK417" s="189">
        <f>SUM(BK418:BK537)</f>
        <v>0</v>
      </c>
    </row>
    <row r="418" spans="2:65" s="1" customFormat="1" ht="31.5" customHeight="1">
      <c r="B418" s="41"/>
      <c r="C418" s="193" t="s">
        <v>519</v>
      </c>
      <c r="D418" s="193" t="s">
        <v>154</v>
      </c>
      <c r="E418" s="194" t="s">
        <v>520</v>
      </c>
      <c r="F418" s="195" t="s">
        <v>521</v>
      </c>
      <c r="G418" s="196" t="s">
        <v>219</v>
      </c>
      <c r="H418" s="197">
        <v>187.78</v>
      </c>
      <c r="I418" s="198"/>
      <c r="J418" s="199">
        <f>ROUND(I418*H418,2)</f>
        <v>0</v>
      </c>
      <c r="K418" s="195" t="s">
        <v>158</v>
      </c>
      <c r="L418" s="61"/>
      <c r="M418" s="200" t="s">
        <v>22</v>
      </c>
      <c r="N418" s="201" t="s">
        <v>49</v>
      </c>
      <c r="O418" s="42"/>
      <c r="P418" s="202">
        <f>O418*H418</f>
        <v>0</v>
      </c>
      <c r="Q418" s="202">
        <v>3E-05</v>
      </c>
      <c r="R418" s="202">
        <f>Q418*H418</f>
        <v>0.0056334</v>
      </c>
      <c r="S418" s="202">
        <v>0</v>
      </c>
      <c r="T418" s="203">
        <f>S418*H418</f>
        <v>0</v>
      </c>
      <c r="AR418" s="24" t="s">
        <v>159</v>
      </c>
      <c r="AT418" s="24" t="s">
        <v>154</v>
      </c>
      <c r="AU418" s="24" t="s">
        <v>87</v>
      </c>
      <c r="AY418" s="24" t="s">
        <v>152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24" t="s">
        <v>24</v>
      </c>
      <c r="BK418" s="204">
        <f>ROUND(I418*H418,2)</f>
        <v>0</v>
      </c>
      <c r="BL418" s="24" t="s">
        <v>159</v>
      </c>
      <c r="BM418" s="24" t="s">
        <v>522</v>
      </c>
    </row>
    <row r="419" spans="2:51" s="11" customFormat="1" ht="13.5">
      <c r="B419" s="205"/>
      <c r="C419" s="206"/>
      <c r="D419" s="207" t="s">
        <v>161</v>
      </c>
      <c r="E419" s="208" t="s">
        <v>22</v>
      </c>
      <c r="F419" s="209" t="s">
        <v>162</v>
      </c>
      <c r="G419" s="206"/>
      <c r="H419" s="210" t="s">
        <v>22</v>
      </c>
      <c r="I419" s="211"/>
      <c r="J419" s="206"/>
      <c r="K419" s="206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161</v>
      </c>
      <c r="AU419" s="216" t="s">
        <v>87</v>
      </c>
      <c r="AV419" s="11" t="s">
        <v>24</v>
      </c>
      <c r="AW419" s="11" t="s">
        <v>42</v>
      </c>
      <c r="AX419" s="11" t="s">
        <v>78</v>
      </c>
      <c r="AY419" s="216" t="s">
        <v>152</v>
      </c>
    </row>
    <row r="420" spans="2:51" s="12" customFormat="1" ht="13.5">
      <c r="B420" s="217"/>
      <c r="C420" s="218"/>
      <c r="D420" s="207" t="s">
        <v>161</v>
      </c>
      <c r="E420" s="219" t="s">
        <v>22</v>
      </c>
      <c r="F420" s="220" t="s">
        <v>523</v>
      </c>
      <c r="G420" s="218"/>
      <c r="H420" s="221">
        <v>62.06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161</v>
      </c>
      <c r="AU420" s="227" t="s">
        <v>87</v>
      </c>
      <c r="AV420" s="12" t="s">
        <v>87</v>
      </c>
      <c r="AW420" s="12" t="s">
        <v>42</v>
      </c>
      <c r="AX420" s="12" t="s">
        <v>78</v>
      </c>
      <c r="AY420" s="227" t="s">
        <v>152</v>
      </c>
    </row>
    <row r="421" spans="2:51" s="11" customFormat="1" ht="13.5">
      <c r="B421" s="205"/>
      <c r="C421" s="206"/>
      <c r="D421" s="207" t="s">
        <v>161</v>
      </c>
      <c r="E421" s="208" t="s">
        <v>22</v>
      </c>
      <c r="F421" s="209" t="s">
        <v>164</v>
      </c>
      <c r="G421" s="206"/>
      <c r="H421" s="210" t="s">
        <v>22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161</v>
      </c>
      <c r="AU421" s="216" t="s">
        <v>87</v>
      </c>
      <c r="AV421" s="11" t="s">
        <v>24</v>
      </c>
      <c r="AW421" s="11" t="s">
        <v>42</v>
      </c>
      <c r="AX421" s="11" t="s">
        <v>78</v>
      </c>
      <c r="AY421" s="216" t="s">
        <v>152</v>
      </c>
    </row>
    <row r="422" spans="2:51" s="12" customFormat="1" ht="13.5">
      <c r="B422" s="217"/>
      <c r="C422" s="218"/>
      <c r="D422" s="207" t="s">
        <v>161</v>
      </c>
      <c r="E422" s="219" t="s">
        <v>22</v>
      </c>
      <c r="F422" s="220" t="s">
        <v>524</v>
      </c>
      <c r="G422" s="218"/>
      <c r="H422" s="221">
        <v>8.54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161</v>
      </c>
      <c r="AU422" s="227" t="s">
        <v>87</v>
      </c>
      <c r="AV422" s="12" t="s">
        <v>87</v>
      </c>
      <c r="AW422" s="12" t="s">
        <v>42</v>
      </c>
      <c r="AX422" s="12" t="s">
        <v>78</v>
      </c>
      <c r="AY422" s="227" t="s">
        <v>152</v>
      </c>
    </row>
    <row r="423" spans="2:51" s="11" customFormat="1" ht="13.5">
      <c r="B423" s="205"/>
      <c r="C423" s="206"/>
      <c r="D423" s="207" t="s">
        <v>161</v>
      </c>
      <c r="E423" s="208" t="s">
        <v>22</v>
      </c>
      <c r="F423" s="209" t="s">
        <v>166</v>
      </c>
      <c r="G423" s="206"/>
      <c r="H423" s="210" t="s">
        <v>22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161</v>
      </c>
      <c r="AU423" s="216" t="s">
        <v>87</v>
      </c>
      <c r="AV423" s="11" t="s">
        <v>24</v>
      </c>
      <c r="AW423" s="11" t="s">
        <v>42</v>
      </c>
      <c r="AX423" s="11" t="s">
        <v>78</v>
      </c>
      <c r="AY423" s="216" t="s">
        <v>152</v>
      </c>
    </row>
    <row r="424" spans="2:51" s="12" customFormat="1" ht="13.5">
      <c r="B424" s="217"/>
      <c r="C424" s="218"/>
      <c r="D424" s="207" t="s">
        <v>161</v>
      </c>
      <c r="E424" s="219" t="s">
        <v>22</v>
      </c>
      <c r="F424" s="220" t="s">
        <v>525</v>
      </c>
      <c r="G424" s="218"/>
      <c r="H424" s="221">
        <v>60.33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161</v>
      </c>
      <c r="AU424" s="227" t="s">
        <v>87</v>
      </c>
      <c r="AV424" s="12" t="s">
        <v>87</v>
      </c>
      <c r="AW424" s="12" t="s">
        <v>42</v>
      </c>
      <c r="AX424" s="12" t="s">
        <v>78</v>
      </c>
      <c r="AY424" s="227" t="s">
        <v>152</v>
      </c>
    </row>
    <row r="425" spans="2:51" s="14" customFormat="1" ht="13.5">
      <c r="B425" s="243"/>
      <c r="C425" s="244"/>
      <c r="D425" s="207" t="s">
        <v>161</v>
      </c>
      <c r="E425" s="245" t="s">
        <v>22</v>
      </c>
      <c r="F425" s="246" t="s">
        <v>257</v>
      </c>
      <c r="G425" s="244"/>
      <c r="H425" s="247">
        <v>130.93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AT425" s="253" t="s">
        <v>161</v>
      </c>
      <c r="AU425" s="253" t="s">
        <v>87</v>
      </c>
      <c r="AV425" s="14" t="s">
        <v>176</v>
      </c>
      <c r="AW425" s="14" t="s">
        <v>42</v>
      </c>
      <c r="AX425" s="14" t="s">
        <v>78</v>
      </c>
      <c r="AY425" s="253" t="s">
        <v>152</v>
      </c>
    </row>
    <row r="426" spans="2:51" s="11" customFormat="1" ht="13.5">
      <c r="B426" s="205"/>
      <c r="C426" s="206"/>
      <c r="D426" s="207" t="s">
        <v>161</v>
      </c>
      <c r="E426" s="208" t="s">
        <v>22</v>
      </c>
      <c r="F426" s="209" t="s">
        <v>168</v>
      </c>
      <c r="G426" s="206"/>
      <c r="H426" s="210" t="s">
        <v>22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161</v>
      </c>
      <c r="AU426" s="216" t="s">
        <v>87</v>
      </c>
      <c r="AV426" s="11" t="s">
        <v>24</v>
      </c>
      <c r="AW426" s="11" t="s">
        <v>42</v>
      </c>
      <c r="AX426" s="11" t="s">
        <v>78</v>
      </c>
      <c r="AY426" s="216" t="s">
        <v>152</v>
      </c>
    </row>
    <row r="427" spans="2:51" s="12" customFormat="1" ht="13.5">
      <c r="B427" s="217"/>
      <c r="C427" s="218"/>
      <c r="D427" s="207" t="s">
        <v>161</v>
      </c>
      <c r="E427" s="219" t="s">
        <v>22</v>
      </c>
      <c r="F427" s="220" t="s">
        <v>526</v>
      </c>
      <c r="G427" s="218"/>
      <c r="H427" s="221">
        <v>36.54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161</v>
      </c>
      <c r="AU427" s="227" t="s">
        <v>87</v>
      </c>
      <c r="AV427" s="12" t="s">
        <v>87</v>
      </c>
      <c r="AW427" s="12" t="s">
        <v>42</v>
      </c>
      <c r="AX427" s="12" t="s">
        <v>78</v>
      </c>
      <c r="AY427" s="227" t="s">
        <v>152</v>
      </c>
    </row>
    <row r="428" spans="2:51" s="12" customFormat="1" ht="13.5">
      <c r="B428" s="217"/>
      <c r="C428" s="218"/>
      <c r="D428" s="207" t="s">
        <v>161</v>
      </c>
      <c r="E428" s="219" t="s">
        <v>22</v>
      </c>
      <c r="F428" s="220" t="s">
        <v>527</v>
      </c>
      <c r="G428" s="218"/>
      <c r="H428" s="221">
        <v>20.31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161</v>
      </c>
      <c r="AU428" s="227" t="s">
        <v>87</v>
      </c>
      <c r="AV428" s="12" t="s">
        <v>87</v>
      </c>
      <c r="AW428" s="12" t="s">
        <v>42</v>
      </c>
      <c r="AX428" s="12" t="s">
        <v>78</v>
      </c>
      <c r="AY428" s="227" t="s">
        <v>152</v>
      </c>
    </row>
    <row r="429" spans="2:51" s="13" customFormat="1" ht="13.5">
      <c r="B429" s="228"/>
      <c r="C429" s="229"/>
      <c r="D429" s="230" t="s">
        <v>161</v>
      </c>
      <c r="E429" s="231" t="s">
        <v>22</v>
      </c>
      <c r="F429" s="232" t="s">
        <v>171</v>
      </c>
      <c r="G429" s="229"/>
      <c r="H429" s="233">
        <v>187.78</v>
      </c>
      <c r="I429" s="234"/>
      <c r="J429" s="229"/>
      <c r="K429" s="229"/>
      <c r="L429" s="235"/>
      <c r="M429" s="236"/>
      <c r="N429" s="237"/>
      <c r="O429" s="237"/>
      <c r="P429" s="237"/>
      <c r="Q429" s="237"/>
      <c r="R429" s="237"/>
      <c r="S429" s="237"/>
      <c r="T429" s="238"/>
      <c r="AT429" s="239" t="s">
        <v>161</v>
      </c>
      <c r="AU429" s="239" t="s">
        <v>87</v>
      </c>
      <c r="AV429" s="13" t="s">
        <v>159</v>
      </c>
      <c r="AW429" s="13" t="s">
        <v>42</v>
      </c>
      <c r="AX429" s="13" t="s">
        <v>24</v>
      </c>
      <c r="AY429" s="239" t="s">
        <v>152</v>
      </c>
    </row>
    <row r="430" spans="2:65" s="1" customFormat="1" ht="22.5" customHeight="1">
      <c r="B430" s="41"/>
      <c r="C430" s="257" t="s">
        <v>528</v>
      </c>
      <c r="D430" s="257" t="s">
        <v>293</v>
      </c>
      <c r="E430" s="258" t="s">
        <v>529</v>
      </c>
      <c r="F430" s="259" t="s">
        <v>530</v>
      </c>
      <c r="G430" s="260" t="s">
        <v>219</v>
      </c>
      <c r="H430" s="261">
        <v>187.78</v>
      </c>
      <c r="I430" s="262"/>
      <c r="J430" s="263">
        <f>ROUND(I430*H430,2)</f>
        <v>0</v>
      </c>
      <c r="K430" s="259" t="s">
        <v>158</v>
      </c>
      <c r="L430" s="264"/>
      <c r="M430" s="265" t="s">
        <v>22</v>
      </c>
      <c r="N430" s="266" t="s">
        <v>49</v>
      </c>
      <c r="O430" s="42"/>
      <c r="P430" s="202">
        <f>O430*H430</f>
        <v>0</v>
      </c>
      <c r="Q430" s="202">
        <v>0.0005</v>
      </c>
      <c r="R430" s="202">
        <f>Q430*H430</f>
        <v>0.09389</v>
      </c>
      <c r="S430" s="202">
        <v>0</v>
      </c>
      <c r="T430" s="203">
        <f>S430*H430</f>
        <v>0</v>
      </c>
      <c r="AR430" s="24" t="s">
        <v>204</v>
      </c>
      <c r="AT430" s="24" t="s">
        <v>293</v>
      </c>
      <c r="AU430" s="24" t="s">
        <v>87</v>
      </c>
      <c r="AY430" s="24" t="s">
        <v>152</v>
      </c>
      <c r="BE430" s="204">
        <f>IF(N430="základní",J430,0)</f>
        <v>0</v>
      </c>
      <c r="BF430" s="204">
        <f>IF(N430="snížená",J430,0)</f>
        <v>0</v>
      </c>
      <c r="BG430" s="204">
        <f>IF(N430="zákl. přenesená",J430,0)</f>
        <v>0</v>
      </c>
      <c r="BH430" s="204">
        <f>IF(N430="sníž. přenesená",J430,0)</f>
        <v>0</v>
      </c>
      <c r="BI430" s="204">
        <f>IF(N430="nulová",J430,0)</f>
        <v>0</v>
      </c>
      <c r="BJ430" s="24" t="s">
        <v>24</v>
      </c>
      <c r="BK430" s="204">
        <f>ROUND(I430*H430,2)</f>
        <v>0</v>
      </c>
      <c r="BL430" s="24" t="s">
        <v>159</v>
      </c>
      <c r="BM430" s="24" t="s">
        <v>531</v>
      </c>
    </row>
    <row r="431" spans="2:65" s="1" customFormat="1" ht="31.5" customHeight="1">
      <c r="B431" s="41"/>
      <c r="C431" s="193" t="s">
        <v>532</v>
      </c>
      <c r="D431" s="193" t="s">
        <v>154</v>
      </c>
      <c r="E431" s="194" t="s">
        <v>533</v>
      </c>
      <c r="F431" s="195" t="s">
        <v>534</v>
      </c>
      <c r="G431" s="196" t="s">
        <v>157</v>
      </c>
      <c r="H431" s="197">
        <v>1837.411</v>
      </c>
      <c r="I431" s="198"/>
      <c r="J431" s="199">
        <f>ROUND(I431*H431,2)</f>
        <v>0</v>
      </c>
      <c r="K431" s="195" t="s">
        <v>158</v>
      </c>
      <c r="L431" s="61"/>
      <c r="M431" s="200" t="s">
        <v>22</v>
      </c>
      <c r="N431" s="201" t="s">
        <v>49</v>
      </c>
      <c r="O431" s="42"/>
      <c r="P431" s="202">
        <f>O431*H431</f>
        <v>0</v>
      </c>
      <c r="Q431" s="202">
        <v>0</v>
      </c>
      <c r="R431" s="202">
        <f>Q431*H431</f>
        <v>0</v>
      </c>
      <c r="S431" s="202">
        <v>0</v>
      </c>
      <c r="T431" s="203">
        <f>S431*H431</f>
        <v>0</v>
      </c>
      <c r="AR431" s="24" t="s">
        <v>159</v>
      </c>
      <c r="AT431" s="24" t="s">
        <v>154</v>
      </c>
      <c r="AU431" s="24" t="s">
        <v>87</v>
      </c>
      <c r="AY431" s="24" t="s">
        <v>152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4" t="s">
        <v>24</v>
      </c>
      <c r="BK431" s="204">
        <f>ROUND(I431*H431,2)</f>
        <v>0</v>
      </c>
      <c r="BL431" s="24" t="s">
        <v>159</v>
      </c>
      <c r="BM431" s="24" t="s">
        <v>535</v>
      </c>
    </row>
    <row r="432" spans="2:51" s="12" customFormat="1" ht="13.5">
      <c r="B432" s="217"/>
      <c r="C432" s="218"/>
      <c r="D432" s="207" t="s">
        <v>161</v>
      </c>
      <c r="E432" s="219" t="s">
        <v>22</v>
      </c>
      <c r="F432" s="220" t="s">
        <v>536</v>
      </c>
      <c r="G432" s="218"/>
      <c r="H432" s="221">
        <v>1379.933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161</v>
      </c>
      <c r="AU432" s="227" t="s">
        <v>87</v>
      </c>
      <c r="AV432" s="12" t="s">
        <v>87</v>
      </c>
      <c r="AW432" s="12" t="s">
        <v>42</v>
      </c>
      <c r="AX432" s="12" t="s">
        <v>78</v>
      </c>
      <c r="AY432" s="227" t="s">
        <v>152</v>
      </c>
    </row>
    <row r="433" spans="2:51" s="12" customFormat="1" ht="13.5">
      <c r="B433" s="217"/>
      <c r="C433" s="218"/>
      <c r="D433" s="207" t="s">
        <v>161</v>
      </c>
      <c r="E433" s="219" t="s">
        <v>22</v>
      </c>
      <c r="F433" s="220" t="s">
        <v>537</v>
      </c>
      <c r="G433" s="218"/>
      <c r="H433" s="221">
        <v>125.61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161</v>
      </c>
      <c r="AU433" s="227" t="s">
        <v>87</v>
      </c>
      <c r="AV433" s="12" t="s">
        <v>87</v>
      </c>
      <c r="AW433" s="12" t="s">
        <v>42</v>
      </c>
      <c r="AX433" s="12" t="s">
        <v>78</v>
      </c>
      <c r="AY433" s="227" t="s">
        <v>152</v>
      </c>
    </row>
    <row r="434" spans="2:51" s="12" customFormat="1" ht="13.5">
      <c r="B434" s="217"/>
      <c r="C434" s="218"/>
      <c r="D434" s="207" t="s">
        <v>161</v>
      </c>
      <c r="E434" s="219" t="s">
        <v>22</v>
      </c>
      <c r="F434" s="220" t="s">
        <v>538</v>
      </c>
      <c r="G434" s="218"/>
      <c r="H434" s="221">
        <v>23.88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161</v>
      </c>
      <c r="AU434" s="227" t="s">
        <v>87</v>
      </c>
      <c r="AV434" s="12" t="s">
        <v>87</v>
      </c>
      <c r="AW434" s="12" t="s">
        <v>42</v>
      </c>
      <c r="AX434" s="12" t="s">
        <v>78</v>
      </c>
      <c r="AY434" s="227" t="s">
        <v>152</v>
      </c>
    </row>
    <row r="435" spans="2:51" s="14" customFormat="1" ht="13.5">
      <c r="B435" s="243"/>
      <c r="C435" s="244"/>
      <c r="D435" s="207" t="s">
        <v>161</v>
      </c>
      <c r="E435" s="245" t="s">
        <v>22</v>
      </c>
      <c r="F435" s="246" t="s">
        <v>257</v>
      </c>
      <c r="G435" s="244"/>
      <c r="H435" s="247">
        <v>1529.423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AT435" s="253" t="s">
        <v>161</v>
      </c>
      <c r="AU435" s="253" t="s">
        <v>87</v>
      </c>
      <c r="AV435" s="14" t="s">
        <v>176</v>
      </c>
      <c r="AW435" s="14" t="s">
        <v>42</v>
      </c>
      <c r="AX435" s="14" t="s">
        <v>78</v>
      </c>
      <c r="AY435" s="253" t="s">
        <v>152</v>
      </c>
    </row>
    <row r="436" spans="2:51" s="11" customFormat="1" ht="13.5">
      <c r="B436" s="205"/>
      <c r="C436" s="206"/>
      <c r="D436" s="207" t="s">
        <v>161</v>
      </c>
      <c r="E436" s="208" t="s">
        <v>22</v>
      </c>
      <c r="F436" s="209" t="s">
        <v>168</v>
      </c>
      <c r="G436" s="206"/>
      <c r="H436" s="210" t="s">
        <v>22</v>
      </c>
      <c r="I436" s="211"/>
      <c r="J436" s="206"/>
      <c r="K436" s="206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161</v>
      </c>
      <c r="AU436" s="216" t="s">
        <v>87</v>
      </c>
      <c r="AV436" s="11" t="s">
        <v>24</v>
      </c>
      <c r="AW436" s="11" t="s">
        <v>42</v>
      </c>
      <c r="AX436" s="11" t="s">
        <v>78</v>
      </c>
      <c r="AY436" s="216" t="s">
        <v>152</v>
      </c>
    </row>
    <row r="437" spans="2:51" s="12" customFormat="1" ht="13.5">
      <c r="B437" s="217"/>
      <c r="C437" s="218"/>
      <c r="D437" s="207" t="s">
        <v>161</v>
      </c>
      <c r="E437" s="219" t="s">
        <v>22</v>
      </c>
      <c r="F437" s="220" t="s">
        <v>539</v>
      </c>
      <c r="G437" s="218"/>
      <c r="H437" s="221">
        <v>171.973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161</v>
      </c>
      <c r="AU437" s="227" t="s">
        <v>87</v>
      </c>
      <c r="AV437" s="12" t="s">
        <v>87</v>
      </c>
      <c r="AW437" s="12" t="s">
        <v>42</v>
      </c>
      <c r="AX437" s="12" t="s">
        <v>78</v>
      </c>
      <c r="AY437" s="227" t="s">
        <v>152</v>
      </c>
    </row>
    <row r="438" spans="2:51" s="12" customFormat="1" ht="13.5">
      <c r="B438" s="217"/>
      <c r="C438" s="218"/>
      <c r="D438" s="207" t="s">
        <v>161</v>
      </c>
      <c r="E438" s="219" t="s">
        <v>22</v>
      </c>
      <c r="F438" s="220" t="s">
        <v>540</v>
      </c>
      <c r="G438" s="218"/>
      <c r="H438" s="221">
        <v>97.335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161</v>
      </c>
      <c r="AU438" s="227" t="s">
        <v>87</v>
      </c>
      <c r="AV438" s="12" t="s">
        <v>87</v>
      </c>
      <c r="AW438" s="12" t="s">
        <v>42</v>
      </c>
      <c r="AX438" s="12" t="s">
        <v>78</v>
      </c>
      <c r="AY438" s="227" t="s">
        <v>152</v>
      </c>
    </row>
    <row r="439" spans="2:51" s="12" customFormat="1" ht="13.5">
      <c r="B439" s="217"/>
      <c r="C439" s="218"/>
      <c r="D439" s="207" t="s">
        <v>161</v>
      </c>
      <c r="E439" s="219" t="s">
        <v>22</v>
      </c>
      <c r="F439" s="220" t="s">
        <v>541</v>
      </c>
      <c r="G439" s="218"/>
      <c r="H439" s="221">
        <v>38.68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161</v>
      </c>
      <c r="AU439" s="227" t="s">
        <v>87</v>
      </c>
      <c r="AV439" s="12" t="s">
        <v>87</v>
      </c>
      <c r="AW439" s="12" t="s">
        <v>42</v>
      </c>
      <c r="AX439" s="12" t="s">
        <v>78</v>
      </c>
      <c r="AY439" s="227" t="s">
        <v>152</v>
      </c>
    </row>
    <row r="440" spans="2:51" s="14" customFormat="1" ht="13.5">
      <c r="B440" s="243"/>
      <c r="C440" s="244"/>
      <c r="D440" s="207" t="s">
        <v>161</v>
      </c>
      <c r="E440" s="245" t="s">
        <v>22</v>
      </c>
      <c r="F440" s="246" t="s">
        <v>257</v>
      </c>
      <c r="G440" s="244"/>
      <c r="H440" s="247">
        <v>307.988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161</v>
      </c>
      <c r="AU440" s="253" t="s">
        <v>87</v>
      </c>
      <c r="AV440" s="14" t="s">
        <v>176</v>
      </c>
      <c r="AW440" s="14" t="s">
        <v>42</v>
      </c>
      <c r="AX440" s="14" t="s">
        <v>78</v>
      </c>
      <c r="AY440" s="253" t="s">
        <v>152</v>
      </c>
    </row>
    <row r="441" spans="2:51" s="13" customFormat="1" ht="13.5">
      <c r="B441" s="228"/>
      <c r="C441" s="229"/>
      <c r="D441" s="230" t="s">
        <v>161</v>
      </c>
      <c r="E441" s="231" t="s">
        <v>22</v>
      </c>
      <c r="F441" s="232" t="s">
        <v>171</v>
      </c>
      <c r="G441" s="229"/>
      <c r="H441" s="233">
        <v>1837.411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161</v>
      </c>
      <c r="AU441" s="239" t="s">
        <v>87</v>
      </c>
      <c r="AV441" s="13" t="s">
        <v>159</v>
      </c>
      <c r="AW441" s="13" t="s">
        <v>42</v>
      </c>
      <c r="AX441" s="13" t="s">
        <v>24</v>
      </c>
      <c r="AY441" s="239" t="s">
        <v>152</v>
      </c>
    </row>
    <row r="442" spans="2:65" s="1" customFormat="1" ht="31.5" customHeight="1">
      <c r="B442" s="41"/>
      <c r="C442" s="193" t="s">
        <v>542</v>
      </c>
      <c r="D442" s="193" t="s">
        <v>154</v>
      </c>
      <c r="E442" s="194" t="s">
        <v>543</v>
      </c>
      <c r="F442" s="195" t="s">
        <v>544</v>
      </c>
      <c r="G442" s="196" t="s">
        <v>157</v>
      </c>
      <c r="H442" s="197">
        <v>110244.66</v>
      </c>
      <c r="I442" s="198"/>
      <c r="J442" s="199">
        <f>ROUND(I442*H442,2)</f>
        <v>0</v>
      </c>
      <c r="K442" s="195" t="s">
        <v>158</v>
      </c>
      <c r="L442" s="61"/>
      <c r="M442" s="200" t="s">
        <v>22</v>
      </c>
      <c r="N442" s="201" t="s">
        <v>49</v>
      </c>
      <c r="O442" s="42"/>
      <c r="P442" s="202">
        <f>O442*H442</f>
        <v>0</v>
      </c>
      <c r="Q442" s="202">
        <v>0</v>
      </c>
      <c r="R442" s="202">
        <f>Q442*H442</f>
        <v>0</v>
      </c>
      <c r="S442" s="202">
        <v>0</v>
      </c>
      <c r="T442" s="203">
        <f>S442*H442</f>
        <v>0</v>
      </c>
      <c r="AR442" s="24" t="s">
        <v>159</v>
      </c>
      <c r="AT442" s="24" t="s">
        <v>154</v>
      </c>
      <c r="AU442" s="24" t="s">
        <v>87</v>
      </c>
      <c r="AY442" s="24" t="s">
        <v>152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24" t="s">
        <v>24</v>
      </c>
      <c r="BK442" s="204">
        <f>ROUND(I442*H442,2)</f>
        <v>0</v>
      </c>
      <c r="BL442" s="24" t="s">
        <v>159</v>
      </c>
      <c r="BM442" s="24" t="s">
        <v>545</v>
      </c>
    </row>
    <row r="443" spans="2:51" s="12" customFormat="1" ht="13.5">
      <c r="B443" s="217"/>
      <c r="C443" s="218"/>
      <c r="D443" s="230" t="s">
        <v>161</v>
      </c>
      <c r="E443" s="240" t="s">
        <v>22</v>
      </c>
      <c r="F443" s="241" t="s">
        <v>546</v>
      </c>
      <c r="G443" s="218"/>
      <c r="H443" s="242">
        <v>110244.66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161</v>
      </c>
      <c r="AU443" s="227" t="s">
        <v>87</v>
      </c>
      <c r="AV443" s="12" t="s">
        <v>87</v>
      </c>
      <c r="AW443" s="12" t="s">
        <v>42</v>
      </c>
      <c r="AX443" s="12" t="s">
        <v>24</v>
      </c>
      <c r="AY443" s="227" t="s">
        <v>152</v>
      </c>
    </row>
    <row r="444" spans="2:65" s="1" customFormat="1" ht="31.5" customHeight="1">
      <c r="B444" s="41"/>
      <c r="C444" s="193" t="s">
        <v>547</v>
      </c>
      <c r="D444" s="193" t="s">
        <v>154</v>
      </c>
      <c r="E444" s="194" t="s">
        <v>548</v>
      </c>
      <c r="F444" s="195" t="s">
        <v>549</v>
      </c>
      <c r="G444" s="196" t="s">
        <v>157</v>
      </c>
      <c r="H444" s="197">
        <v>1837.411</v>
      </c>
      <c r="I444" s="198"/>
      <c r="J444" s="199">
        <f>ROUND(I444*H444,2)</f>
        <v>0</v>
      </c>
      <c r="K444" s="195" t="s">
        <v>158</v>
      </c>
      <c r="L444" s="61"/>
      <c r="M444" s="200" t="s">
        <v>22</v>
      </c>
      <c r="N444" s="201" t="s">
        <v>49</v>
      </c>
      <c r="O444" s="42"/>
      <c r="P444" s="202">
        <f>O444*H444</f>
        <v>0</v>
      </c>
      <c r="Q444" s="202">
        <v>0</v>
      </c>
      <c r="R444" s="202">
        <f>Q444*H444</f>
        <v>0</v>
      </c>
      <c r="S444" s="202">
        <v>0</v>
      </c>
      <c r="T444" s="203">
        <f>S444*H444</f>
        <v>0</v>
      </c>
      <c r="AR444" s="24" t="s">
        <v>159</v>
      </c>
      <c r="AT444" s="24" t="s">
        <v>154</v>
      </c>
      <c r="AU444" s="24" t="s">
        <v>87</v>
      </c>
      <c r="AY444" s="24" t="s">
        <v>152</v>
      </c>
      <c r="BE444" s="204">
        <f>IF(N444="základní",J444,0)</f>
        <v>0</v>
      </c>
      <c r="BF444" s="204">
        <f>IF(N444="snížená",J444,0)</f>
        <v>0</v>
      </c>
      <c r="BG444" s="204">
        <f>IF(N444="zákl. přenesená",J444,0)</f>
        <v>0</v>
      </c>
      <c r="BH444" s="204">
        <f>IF(N444="sníž. přenesená",J444,0)</f>
        <v>0</v>
      </c>
      <c r="BI444" s="204">
        <f>IF(N444="nulová",J444,0)</f>
        <v>0</v>
      </c>
      <c r="BJ444" s="24" t="s">
        <v>24</v>
      </c>
      <c r="BK444" s="204">
        <f>ROUND(I444*H444,2)</f>
        <v>0</v>
      </c>
      <c r="BL444" s="24" t="s">
        <v>159</v>
      </c>
      <c r="BM444" s="24" t="s">
        <v>550</v>
      </c>
    </row>
    <row r="445" spans="2:51" s="12" customFormat="1" ht="13.5">
      <c r="B445" s="217"/>
      <c r="C445" s="218"/>
      <c r="D445" s="230" t="s">
        <v>161</v>
      </c>
      <c r="E445" s="240" t="s">
        <v>22</v>
      </c>
      <c r="F445" s="241" t="s">
        <v>551</v>
      </c>
      <c r="G445" s="218"/>
      <c r="H445" s="242">
        <v>1837.411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161</v>
      </c>
      <c r="AU445" s="227" t="s">
        <v>87</v>
      </c>
      <c r="AV445" s="12" t="s">
        <v>87</v>
      </c>
      <c r="AW445" s="12" t="s">
        <v>42</v>
      </c>
      <c r="AX445" s="12" t="s">
        <v>24</v>
      </c>
      <c r="AY445" s="227" t="s">
        <v>152</v>
      </c>
    </row>
    <row r="446" spans="2:65" s="1" customFormat="1" ht="31.5" customHeight="1">
      <c r="B446" s="41"/>
      <c r="C446" s="193" t="s">
        <v>552</v>
      </c>
      <c r="D446" s="193" t="s">
        <v>154</v>
      </c>
      <c r="E446" s="194" t="s">
        <v>553</v>
      </c>
      <c r="F446" s="195" t="s">
        <v>554</v>
      </c>
      <c r="G446" s="196" t="s">
        <v>555</v>
      </c>
      <c r="H446" s="197">
        <v>1</v>
      </c>
      <c r="I446" s="198"/>
      <c r="J446" s="199">
        <f>ROUND(I446*H446,2)</f>
        <v>0</v>
      </c>
      <c r="K446" s="195" t="s">
        <v>22</v>
      </c>
      <c r="L446" s="61"/>
      <c r="M446" s="200" t="s">
        <v>22</v>
      </c>
      <c r="N446" s="201" t="s">
        <v>49</v>
      </c>
      <c r="O446" s="42"/>
      <c r="P446" s="202">
        <f>O446*H446</f>
        <v>0</v>
      </c>
      <c r="Q446" s="202">
        <v>0</v>
      </c>
      <c r="R446" s="202">
        <f>Q446*H446</f>
        <v>0</v>
      </c>
      <c r="S446" s="202">
        <v>0</v>
      </c>
      <c r="T446" s="203">
        <f>S446*H446</f>
        <v>0</v>
      </c>
      <c r="AR446" s="24" t="s">
        <v>159</v>
      </c>
      <c r="AT446" s="24" t="s">
        <v>154</v>
      </c>
      <c r="AU446" s="24" t="s">
        <v>87</v>
      </c>
      <c r="AY446" s="24" t="s">
        <v>152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4" t="s">
        <v>24</v>
      </c>
      <c r="BK446" s="204">
        <f>ROUND(I446*H446,2)</f>
        <v>0</v>
      </c>
      <c r="BL446" s="24" t="s">
        <v>159</v>
      </c>
      <c r="BM446" s="24" t="s">
        <v>556</v>
      </c>
    </row>
    <row r="447" spans="2:65" s="1" customFormat="1" ht="22.5" customHeight="1">
      <c r="B447" s="41"/>
      <c r="C447" s="193" t="s">
        <v>557</v>
      </c>
      <c r="D447" s="193" t="s">
        <v>154</v>
      </c>
      <c r="E447" s="194" t="s">
        <v>558</v>
      </c>
      <c r="F447" s="195" t="s">
        <v>559</v>
      </c>
      <c r="G447" s="196" t="s">
        <v>157</v>
      </c>
      <c r="H447" s="197">
        <v>2428.518</v>
      </c>
      <c r="I447" s="198"/>
      <c r="J447" s="199">
        <f>ROUND(I447*H447,2)</f>
        <v>0</v>
      </c>
      <c r="K447" s="195" t="s">
        <v>158</v>
      </c>
      <c r="L447" s="61"/>
      <c r="M447" s="200" t="s">
        <v>22</v>
      </c>
      <c r="N447" s="201" t="s">
        <v>49</v>
      </c>
      <c r="O447" s="42"/>
      <c r="P447" s="202">
        <f>O447*H447</f>
        <v>0</v>
      </c>
      <c r="Q447" s="202">
        <v>4E-05</v>
      </c>
      <c r="R447" s="202">
        <f>Q447*H447</f>
        <v>0.09714072000000001</v>
      </c>
      <c r="S447" s="202">
        <v>0</v>
      </c>
      <c r="T447" s="203">
        <f>S447*H447</f>
        <v>0</v>
      </c>
      <c r="AR447" s="24" t="s">
        <v>159</v>
      </c>
      <c r="AT447" s="24" t="s">
        <v>154</v>
      </c>
      <c r="AU447" s="24" t="s">
        <v>87</v>
      </c>
      <c r="AY447" s="24" t="s">
        <v>152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4" t="s">
        <v>24</v>
      </c>
      <c r="BK447" s="204">
        <f>ROUND(I447*H447,2)</f>
        <v>0</v>
      </c>
      <c r="BL447" s="24" t="s">
        <v>159</v>
      </c>
      <c r="BM447" s="24" t="s">
        <v>560</v>
      </c>
    </row>
    <row r="448" spans="2:51" s="12" customFormat="1" ht="13.5">
      <c r="B448" s="217"/>
      <c r="C448" s="218"/>
      <c r="D448" s="207" t="s">
        <v>161</v>
      </c>
      <c r="E448" s="219" t="s">
        <v>22</v>
      </c>
      <c r="F448" s="220" t="s">
        <v>561</v>
      </c>
      <c r="G448" s="218"/>
      <c r="H448" s="221">
        <v>2116.98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161</v>
      </c>
      <c r="AU448" s="227" t="s">
        <v>87</v>
      </c>
      <c r="AV448" s="12" t="s">
        <v>87</v>
      </c>
      <c r="AW448" s="12" t="s">
        <v>42</v>
      </c>
      <c r="AX448" s="12" t="s">
        <v>78</v>
      </c>
      <c r="AY448" s="227" t="s">
        <v>152</v>
      </c>
    </row>
    <row r="449" spans="2:51" s="12" customFormat="1" ht="13.5">
      <c r="B449" s="217"/>
      <c r="C449" s="218"/>
      <c r="D449" s="207" t="s">
        <v>161</v>
      </c>
      <c r="E449" s="219" t="s">
        <v>22</v>
      </c>
      <c r="F449" s="220" t="s">
        <v>562</v>
      </c>
      <c r="G449" s="218"/>
      <c r="H449" s="221">
        <v>311.538</v>
      </c>
      <c r="I449" s="222"/>
      <c r="J449" s="218"/>
      <c r="K449" s="218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161</v>
      </c>
      <c r="AU449" s="227" t="s">
        <v>87</v>
      </c>
      <c r="AV449" s="12" t="s">
        <v>87</v>
      </c>
      <c r="AW449" s="12" t="s">
        <v>42</v>
      </c>
      <c r="AX449" s="12" t="s">
        <v>78</v>
      </c>
      <c r="AY449" s="227" t="s">
        <v>152</v>
      </c>
    </row>
    <row r="450" spans="2:51" s="13" customFormat="1" ht="13.5">
      <c r="B450" s="228"/>
      <c r="C450" s="229"/>
      <c r="D450" s="230" t="s">
        <v>161</v>
      </c>
      <c r="E450" s="231" t="s">
        <v>22</v>
      </c>
      <c r="F450" s="232" t="s">
        <v>171</v>
      </c>
      <c r="G450" s="229"/>
      <c r="H450" s="233">
        <v>2428.518</v>
      </c>
      <c r="I450" s="234"/>
      <c r="J450" s="229"/>
      <c r="K450" s="229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161</v>
      </c>
      <c r="AU450" s="239" t="s">
        <v>87</v>
      </c>
      <c r="AV450" s="13" t="s">
        <v>159</v>
      </c>
      <c r="AW450" s="13" t="s">
        <v>42</v>
      </c>
      <c r="AX450" s="13" t="s">
        <v>24</v>
      </c>
      <c r="AY450" s="239" t="s">
        <v>152</v>
      </c>
    </row>
    <row r="451" spans="2:65" s="1" customFormat="1" ht="22.5" customHeight="1">
      <c r="B451" s="41"/>
      <c r="C451" s="193" t="s">
        <v>563</v>
      </c>
      <c r="D451" s="193" t="s">
        <v>154</v>
      </c>
      <c r="E451" s="194" t="s">
        <v>564</v>
      </c>
      <c r="F451" s="195" t="s">
        <v>565</v>
      </c>
      <c r="G451" s="196" t="s">
        <v>207</v>
      </c>
      <c r="H451" s="197">
        <v>100</v>
      </c>
      <c r="I451" s="198"/>
      <c r="J451" s="199">
        <f aca="true" t="shared" si="0" ref="J451:J457">ROUND(I451*H451,2)</f>
        <v>0</v>
      </c>
      <c r="K451" s="195" t="s">
        <v>158</v>
      </c>
      <c r="L451" s="61"/>
      <c r="M451" s="200" t="s">
        <v>22</v>
      </c>
      <c r="N451" s="201" t="s">
        <v>49</v>
      </c>
      <c r="O451" s="42"/>
      <c r="P451" s="202">
        <f aca="true" t="shared" si="1" ref="P451:P457">O451*H451</f>
        <v>0</v>
      </c>
      <c r="Q451" s="202">
        <v>0.0216</v>
      </c>
      <c r="R451" s="202">
        <f aca="true" t="shared" si="2" ref="R451:R457">Q451*H451</f>
        <v>2.16</v>
      </c>
      <c r="S451" s="202">
        <v>0</v>
      </c>
      <c r="T451" s="203">
        <f aca="true" t="shared" si="3" ref="T451:T457">S451*H451</f>
        <v>0</v>
      </c>
      <c r="AR451" s="24" t="s">
        <v>159</v>
      </c>
      <c r="AT451" s="24" t="s">
        <v>154</v>
      </c>
      <c r="AU451" s="24" t="s">
        <v>87</v>
      </c>
      <c r="AY451" s="24" t="s">
        <v>152</v>
      </c>
      <c r="BE451" s="204">
        <f aca="true" t="shared" si="4" ref="BE451:BE457">IF(N451="základní",J451,0)</f>
        <v>0</v>
      </c>
      <c r="BF451" s="204">
        <f aca="true" t="shared" si="5" ref="BF451:BF457">IF(N451="snížená",J451,0)</f>
        <v>0</v>
      </c>
      <c r="BG451" s="204">
        <f aca="true" t="shared" si="6" ref="BG451:BG457">IF(N451="zákl. přenesená",J451,0)</f>
        <v>0</v>
      </c>
      <c r="BH451" s="204">
        <f aca="true" t="shared" si="7" ref="BH451:BH457">IF(N451="sníž. přenesená",J451,0)</f>
        <v>0</v>
      </c>
      <c r="BI451" s="204">
        <f aca="true" t="shared" si="8" ref="BI451:BI457">IF(N451="nulová",J451,0)</f>
        <v>0</v>
      </c>
      <c r="BJ451" s="24" t="s">
        <v>24</v>
      </c>
      <c r="BK451" s="204">
        <f aca="true" t="shared" si="9" ref="BK451:BK457">ROUND(I451*H451,2)</f>
        <v>0</v>
      </c>
      <c r="BL451" s="24" t="s">
        <v>159</v>
      </c>
      <c r="BM451" s="24" t="s">
        <v>566</v>
      </c>
    </row>
    <row r="452" spans="2:65" s="1" customFormat="1" ht="31.5" customHeight="1">
      <c r="B452" s="41"/>
      <c r="C452" s="193" t="s">
        <v>567</v>
      </c>
      <c r="D452" s="193" t="s">
        <v>154</v>
      </c>
      <c r="E452" s="194" t="s">
        <v>568</v>
      </c>
      <c r="F452" s="195" t="s">
        <v>569</v>
      </c>
      <c r="G452" s="196" t="s">
        <v>207</v>
      </c>
      <c r="H452" s="197">
        <v>100</v>
      </c>
      <c r="I452" s="198"/>
      <c r="J452" s="199">
        <f t="shared" si="0"/>
        <v>0</v>
      </c>
      <c r="K452" s="195" t="s">
        <v>158</v>
      </c>
      <c r="L452" s="61"/>
      <c r="M452" s="200" t="s">
        <v>22</v>
      </c>
      <c r="N452" s="201" t="s">
        <v>49</v>
      </c>
      <c r="O452" s="42"/>
      <c r="P452" s="202">
        <f t="shared" si="1"/>
        <v>0</v>
      </c>
      <c r="Q452" s="202">
        <v>0.00027</v>
      </c>
      <c r="R452" s="202">
        <f t="shared" si="2"/>
        <v>0.027</v>
      </c>
      <c r="S452" s="202">
        <v>0</v>
      </c>
      <c r="T452" s="203">
        <f t="shared" si="3"/>
        <v>0</v>
      </c>
      <c r="AR452" s="24" t="s">
        <v>159</v>
      </c>
      <c r="AT452" s="24" t="s">
        <v>154</v>
      </c>
      <c r="AU452" s="24" t="s">
        <v>87</v>
      </c>
      <c r="AY452" s="24" t="s">
        <v>152</v>
      </c>
      <c r="BE452" s="204">
        <f t="shared" si="4"/>
        <v>0</v>
      </c>
      <c r="BF452" s="204">
        <f t="shared" si="5"/>
        <v>0</v>
      </c>
      <c r="BG452" s="204">
        <f t="shared" si="6"/>
        <v>0</v>
      </c>
      <c r="BH452" s="204">
        <f t="shared" si="7"/>
        <v>0</v>
      </c>
      <c r="BI452" s="204">
        <f t="shared" si="8"/>
        <v>0</v>
      </c>
      <c r="BJ452" s="24" t="s">
        <v>24</v>
      </c>
      <c r="BK452" s="204">
        <f t="shared" si="9"/>
        <v>0</v>
      </c>
      <c r="BL452" s="24" t="s">
        <v>159</v>
      </c>
      <c r="BM452" s="24" t="s">
        <v>570</v>
      </c>
    </row>
    <row r="453" spans="2:65" s="1" customFormat="1" ht="22.5" customHeight="1">
      <c r="B453" s="41"/>
      <c r="C453" s="193" t="s">
        <v>571</v>
      </c>
      <c r="D453" s="193" t="s">
        <v>154</v>
      </c>
      <c r="E453" s="194" t="s">
        <v>572</v>
      </c>
      <c r="F453" s="195" t="s">
        <v>573</v>
      </c>
      <c r="G453" s="196" t="s">
        <v>207</v>
      </c>
      <c r="H453" s="197">
        <v>27</v>
      </c>
      <c r="I453" s="198"/>
      <c r="J453" s="199">
        <f t="shared" si="0"/>
        <v>0</v>
      </c>
      <c r="K453" s="195" t="s">
        <v>158</v>
      </c>
      <c r="L453" s="61"/>
      <c r="M453" s="200" t="s">
        <v>22</v>
      </c>
      <c r="N453" s="201" t="s">
        <v>49</v>
      </c>
      <c r="O453" s="42"/>
      <c r="P453" s="202">
        <f t="shared" si="1"/>
        <v>0</v>
      </c>
      <c r="Q453" s="202">
        <v>0.0234</v>
      </c>
      <c r="R453" s="202">
        <f t="shared" si="2"/>
        <v>0.6318</v>
      </c>
      <c r="S453" s="202">
        <v>0</v>
      </c>
      <c r="T453" s="203">
        <f t="shared" si="3"/>
        <v>0</v>
      </c>
      <c r="AR453" s="24" t="s">
        <v>159</v>
      </c>
      <c r="AT453" s="24" t="s">
        <v>154</v>
      </c>
      <c r="AU453" s="24" t="s">
        <v>87</v>
      </c>
      <c r="AY453" s="24" t="s">
        <v>152</v>
      </c>
      <c r="BE453" s="204">
        <f t="shared" si="4"/>
        <v>0</v>
      </c>
      <c r="BF453" s="204">
        <f t="shared" si="5"/>
        <v>0</v>
      </c>
      <c r="BG453" s="204">
        <f t="shared" si="6"/>
        <v>0</v>
      </c>
      <c r="BH453" s="204">
        <f t="shared" si="7"/>
        <v>0</v>
      </c>
      <c r="BI453" s="204">
        <f t="shared" si="8"/>
        <v>0</v>
      </c>
      <c r="BJ453" s="24" t="s">
        <v>24</v>
      </c>
      <c r="BK453" s="204">
        <f t="shared" si="9"/>
        <v>0</v>
      </c>
      <c r="BL453" s="24" t="s">
        <v>159</v>
      </c>
      <c r="BM453" s="24" t="s">
        <v>574</v>
      </c>
    </row>
    <row r="454" spans="2:65" s="1" customFormat="1" ht="22.5" customHeight="1">
      <c r="B454" s="41"/>
      <c r="C454" s="257" t="s">
        <v>575</v>
      </c>
      <c r="D454" s="257" t="s">
        <v>293</v>
      </c>
      <c r="E454" s="258" t="s">
        <v>576</v>
      </c>
      <c r="F454" s="259" t="s">
        <v>577</v>
      </c>
      <c r="G454" s="260" t="s">
        <v>207</v>
      </c>
      <c r="H454" s="261">
        <v>27</v>
      </c>
      <c r="I454" s="262"/>
      <c r="J454" s="263">
        <f t="shared" si="0"/>
        <v>0</v>
      </c>
      <c r="K454" s="259" t="s">
        <v>22</v>
      </c>
      <c r="L454" s="264"/>
      <c r="M454" s="265" t="s">
        <v>22</v>
      </c>
      <c r="N454" s="266" t="s">
        <v>49</v>
      </c>
      <c r="O454" s="42"/>
      <c r="P454" s="202">
        <f t="shared" si="1"/>
        <v>0</v>
      </c>
      <c r="Q454" s="202">
        <v>0.0009</v>
      </c>
      <c r="R454" s="202">
        <f t="shared" si="2"/>
        <v>0.0243</v>
      </c>
      <c r="S454" s="202">
        <v>0</v>
      </c>
      <c r="T454" s="203">
        <f t="shared" si="3"/>
        <v>0</v>
      </c>
      <c r="AR454" s="24" t="s">
        <v>204</v>
      </c>
      <c r="AT454" s="24" t="s">
        <v>293</v>
      </c>
      <c r="AU454" s="24" t="s">
        <v>87</v>
      </c>
      <c r="AY454" s="24" t="s">
        <v>152</v>
      </c>
      <c r="BE454" s="204">
        <f t="shared" si="4"/>
        <v>0</v>
      </c>
      <c r="BF454" s="204">
        <f t="shared" si="5"/>
        <v>0</v>
      </c>
      <c r="BG454" s="204">
        <f t="shared" si="6"/>
        <v>0</v>
      </c>
      <c r="BH454" s="204">
        <f t="shared" si="7"/>
        <v>0</v>
      </c>
      <c r="BI454" s="204">
        <f t="shared" si="8"/>
        <v>0</v>
      </c>
      <c r="BJ454" s="24" t="s">
        <v>24</v>
      </c>
      <c r="BK454" s="204">
        <f t="shared" si="9"/>
        <v>0</v>
      </c>
      <c r="BL454" s="24" t="s">
        <v>159</v>
      </c>
      <c r="BM454" s="24" t="s">
        <v>578</v>
      </c>
    </row>
    <row r="455" spans="2:65" s="1" customFormat="1" ht="22.5" customHeight="1">
      <c r="B455" s="41"/>
      <c r="C455" s="193" t="s">
        <v>579</v>
      </c>
      <c r="D455" s="193" t="s">
        <v>154</v>
      </c>
      <c r="E455" s="194" t="s">
        <v>580</v>
      </c>
      <c r="F455" s="195" t="s">
        <v>581</v>
      </c>
      <c r="G455" s="196" t="s">
        <v>207</v>
      </c>
      <c r="H455" s="197">
        <v>108</v>
      </c>
      <c r="I455" s="198"/>
      <c r="J455" s="199">
        <f t="shared" si="0"/>
        <v>0</v>
      </c>
      <c r="K455" s="195" t="s">
        <v>158</v>
      </c>
      <c r="L455" s="61"/>
      <c r="M455" s="200" t="s">
        <v>22</v>
      </c>
      <c r="N455" s="201" t="s">
        <v>49</v>
      </c>
      <c r="O455" s="42"/>
      <c r="P455" s="202">
        <f t="shared" si="1"/>
        <v>0</v>
      </c>
      <c r="Q455" s="202">
        <v>1E-05</v>
      </c>
      <c r="R455" s="202">
        <f t="shared" si="2"/>
        <v>0.00108</v>
      </c>
      <c r="S455" s="202">
        <v>0</v>
      </c>
      <c r="T455" s="203">
        <f t="shared" si="3"/>
        <v>0</v>
      </c>
      <c r="AR455" s="24" t="s">
        <v>159</v>
      </c>
      <c r="AT455" s="24" t="s">
        <v>154</v>
      </c>
      <c r="AU455" s="24" t="s">
        <v>87</v>
      </c>
      <c r="AY455" s="24" t="s">
        <v>152</v>
      </c>
      <c r="BE455" s="204">
        <f t="shared" si="4"/>
        <v>0</v>
      </c>
      <c r="BF455" s="204">
        <f t="shared" si="5"/>
        <v>0</v>
      </c>
      <c r="BG455" s="204">
        <f t="shared" si="6"/>
        <v>0</v>
      </c>
      <c r="BH455" s="204">
        <f t="shared" si="7"/>
        <v>0</v>
      </c>
      <c r="BI455" s="204">
        <f t="shared" si="8"/>
        <v>0</v>
      </c>
      <c r="BJ455" s="24" t="s">
        <v>24</v>
      </c>
      <c r="BK455" s="204">
        <f t="shared" si="9"/>
        <v>0</v>
      </c>
      <c r="BL455" s="24" t="s">
        <v>159</v>
      </c>
      <c r="BM455" s="24" t="s">
        <v>582</v>
      </c>
    </row>
    <row r="456" spans="2:65" s="1" customFormat="1" ht="22.5" customHeight="1">
      <c r="B456" s="41"/>
      <c r="C456" s="193" t="s">
        <v>583</v>
      </c>
      <c r="D456" s="193" t="s">
        <v>154</v>
      </c>
      <c r="E456" s="194" t="s">
        <v>584</v>
      </c>
      <c r="F456" s="195" t="s">
        <v>585</v>
      </c>
      <c r="G456" s="196" t="s">
        <v>207</v>
      </c>
      <c r="H456" s="197">
        <v>108</v>
      </c>
      <c r="I456" s="198"/>
      <c r="J456" s="199">
        <f t="shared" si="0"/>
        <v>0</v>
      </c>
      <c r="K456" s="195" t="s">
        <v>158</v>
      </c>
      <c r="L456" s="61"/>
      <c r="M456" s="200" t="s">
        <v>22</v>
      </c>
      <c r="N456" s="201" t="s">
        <v>49</v>
      </c>
      <c r="O456" s="42"/>
      <c r="P456" s="202">
        <f t="shared" si="1"/>
        <v>0</v>
      </c>
      <c r="Q456" s="202">
        <v>0.0002</v>
      </c>
      <c r="R456" s="202">
        <f t="shared" si="2"/>
        <v>0.0216</v>
      </c>
      <c r="S456" s="202">
        <v>0</v>
      </c>
      <c r="T456" s="203">
        <f t="shared" si="3"/>
        <v>0</v>
      </c>
      <c r="AR456" s="24" t="s">
        <v>159</v>
      </c>
      <c r="AT456" s="24" t="s">
        <v>154</v>
      </c>
      <c r="AU456" s="24" t="s">
        <v>87</v>
      </c>
      <c r="AY456" s="24" t="s">
        <v>152</v>
      </c>
      <c r="BE456" s="204">
        <f t="shared" si="4"/>
        <v>0</v>
      </c>
      <c r="BF456" s="204">
        <f t="shared" si="5"/>
        <v>0</v>
      </c>
      <c r="BG456" s="204">
        <f t="shared" si="6"/>
        <v>0</v>
      </c>
      <c r="BH456" s="204">
        <f t="shared" si="7"/>
        <v>0</v>
      </c>
      <c r="BI456" s="204">
        <f t="shared" si="8"/>
        <v>0</v>
      </c>
      <c r="BJ456" s="24" t="s">
        <v>24</v>
      </c>
      <c r="BK456" s="204">
        <f t="shared" si="9"/>
        <v>0</v>
      </c>
      <c r="BL456" s="24" t="s">
        <v>159</v>
      </c>
      <c r="BM456" s="24" t="s">
        <v>586</v>
      </c>
    </row>
    <row r="457" spans="2:65" s="1" customFormat="1" ht="22.5" customHeight="1">
      <c r="B457" s="41"/>
      <c r="C457" s="193" t="s">
        <v>587</v>
      </c>
      <c r="D457" s="193" t="s">
        <v>154</v>
      </c>
      <c r="E457" s="194" t="s">
        <v>588</v>
      </c>
      <c r="F457" s="195" t="s">
        <v>589</v>
      </c>
      <c r="G457" s="196" t="s">
        <v>157</v>
      </c>
      <c r="H457" s="197">
        <v>168.597</v>
      </c>
      <c r="I457" s="198"/>
      <c r="J457" s="199">
        <f t="shared" si="0"/>
        <v>0</v>
      </c>
      <c r="K457" s="195" t="s">
        <v>158</v>
      </c>
      <c r="L457" s="61"/>
      <c r="M457" s="200" t="s">
        <v>22</v>
      </c>
      <c r="N457" s="201" t="s">
        <v>49</v>
      </c>
      <c r="O457" s="42"/>
      <c r="P457" s="202">
        <f t="shared" si="1"/>
        <v>0</v>
      </c>
      <c r="Q457" s="202">
        <v>0</v>
      </c>
      <c r="R457" s="202">
        <f t="shared" si="2"/>
        <v>0</v>
      </c>
      <c r="S457" s="202">
        <v>0.131</v>
      </c>
      <c r="T457" s="203">
        <f t="shared" si="3"/>
        <v>22.086207</v>
      </c>
      <c r="AR457" s="24" t="s">
        <v>159</v>
      </c>
      <c r="AT457" s="24" t="s">
        <v>154</v>
      </c>
      <c r="AU457" s="24" t="s">
        <v>87</v>
      </c>
      <c r="AY457" s="24" t="s">
        <v>152</v>
      </c>
      <c r="BE457" s="204">
        <f t="shared" si="4"/>
        <v>0</v>
      </c>
      <c r="BF457" s="204">
        <f t="shared" si="5"/>
        <v>0</v>
      </c>
      <c r="BG457" s="204">
        <f t="shared" si="6"/>
        <v>0</v>
      </c>
      <c r="BH457" s="204">
        <f t="shared" si="7"/>
        <v>0</v>
      </c>
      <c r="BI457" s="204">
        <f t="shared" si="8"/>
        <v>0</v>
      </c>
      <c r="BJ457" s="24" t="s">
        <v>24</v>
      </c>
      <c r="BK457" s="204">
        <f t="shared" si="9"/>
        <v>0</v>
      </c>
      <c r="BL457" s="24" t="s">
        <v>159</v>
      </c>
      <c r="BM457" s="24" t="s">
        <v>590</v>
      </c>
    </row>
    <row r="458" spans="2:51" s="11" customFormat="1" ht="13.5">
      <c r="B458" s="205"/>
      <c r="C458" s="206"/>
      <c r="D458" s="207" t="s">
        <v>161</v>
      </c>
      <c r="E458" s="208" t="s">
        <v>22</v>
      </c>
      <c r="F458" s="209" t="s">
        <v>162</v>
      </c>
      <c r="G458" s="206"/>
      <c r="H458" s="210" t="s">
        <v>22</v>
      </c>
      <c r="I458" s="211"/>
      <c r="J458" s="206"/>
      <c r="K458" s="206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161</v>
      </c>
      <c r="AU458" s="216" t="s">
        <v>87</v>
      </c>
      <c r="AV458" s="11" t="s">
        <v>24</v>
      </c>
      <c r="AW458" s="11" t="s">
        <v>42</v>
      </c>
      <c r="AX458" s="11" t="s">
        <v>78</v>
      </c>
      <c r="AY458" s="216" t="s">
        <v>152</v>
      </c>
    </row>
    <row r="459" spans="2:51" s="12" customFormat="1" ht="13.5">
      <c r="B459" s="217"/>
      <c r="C459" s="218"/>
      <c r="D459" s="207" t="s">
        <v>161</v>
      </c>
      <c r="E459" s="219" t="s">
        <v>22</v>
      </c>
      <c r="F459" s="220" t="s">
        <v>591</v>
      </c>
      <c r="G459" s="218"/>
      <c r="H459" s="221">
        <v>80.158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161</v>
      </c>
      <c r="AU459" s="227" t="s">
        <v>87</v>
      </c>
      <c r="AV459" s="12" t="s">
        <v>87</v>
      </c>
      <c r="AW459" s="12" t="s">
        <v>42</v>
      </c>
      <c r="AX459" s="12" t="s">
        <v>78</v>
      </c>
      <c r="AY459" s="227" t="s">
        <v>152</v>
      </c>
    </row>
    <row r="460" spans="2:51" s="11" customFormat="1" ht="13.5">
      <c r="B460" s="205"/>
      <c r="C460" s="206"/>
      <c r="D460" s="207" t="s">
        <v>161</v>
      </c>
      <c r="E460" s="208" t="s">
        <v>22</v>
      </c>
      <c r="F460" s="209" t="s">
        <v>164</v>
      </c>
      <c r="G460" s="206"/>
      <c r="H460" s="210" t="s">
        <v>22</v>
      </c>
      <c r="I460" s="211"/>
      <c r="J460" s="206"/>
      <c r="K460" s="206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161</v>
      </c>
      <c r="AU460" s="216" t="s">
        <v>87</v>
      </c>
      <c r="AV460" s="11" t="s">
        <v>24</v>
      </c>
      <c r="AW460" s="11" t="s">
        <v>42</v>
      </c>
      <c r="AX460" s="11" t="s">
        <v>78</v>
      </c>
      <c r="AY460" s="216" t="s">
        <v>152</v>
      </c>
    </row>
    <row r="461" spans="2:51" s="12" customFormat="1" ht="13.5">
      <c r="B461" s="217"/>
      <c r="C461" s="218"/>
      <c r="D461" s="207" t="s">
        <v>161</v>
      </c>
      <c r="E461" s="219" t="s">
        <v>22</v>
      </c>
      <c r="F461" s="220" t="s">
        <v>592</v>
      </c>
      <c r="G461" s="218"/>
      <c r="H461" s="221">
        <v>10.53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161</v>
      </c>
      <c r="AU461" s="227" t="s">
        <v>87</v>
      </c>
      <c r="AV461" s="12" t="s">
        <v>87</v>
      </c>
      <c r="AW461" s="12" t="s">
        <v>42</v>
      </c>
      <c r="AX461" s="12" t="s">
        <v>78</v>
      </c>
      <c r="AY461" s="227" t="s">
        <v>152</v>
      </c>
    </row>
    <row r="462" spans="2:51" s="11" customFormat="1" ht="13.5">
      <c r="B462" s="205"/>
      <c r="C462" s="206"/>
      <c r="D462" s="207" t="s">
        <v>161</v>
      </c>
      <c r="E462" s="208" t="s">
        <v>22</v>
      </c>
      <c r="F462" s="209" t="s">
        <v>166</v>
      </c>
      <c r="G462" s="206"/>
      <c r="H462" s="210" t="s">
        <v>22</v>
      </c>
      <c r="I462" s="211"/>
      <c r="J462" s="206"/>
      <c r="K462" s="206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161</v>
      </c>
      <c r="AU462" s="216" t="s">
        <v>87</v>
      </c>
      <c r="AV462" s="11" t="s">
        <v>24</v>
      </c>
      <c r="AW462" s="11" t="s">
        <v>42</v>
      </c>
      <c r="AX462" s="11" t="s">
        <v>78</v>
      </c>
      <c r="AY462" s="216" t="s">
        <v>152</v>
      </c>
    </row>
    <row r="463" spans="2:51" s="12" customFormat="1" ht="13.5">
      <c r="B463" s="217"/>
      <c r="C463" s="218"/>
      <c r="D463" s="207" t="s">
        <v>161</v>
      </c>
      <c r="E463" s="219" t="s">
        <v>22</v>
      </c>
      <c r="F463" s="220" t="s">
        <v>593</v>
      </c>
      <c r="G463" s="218"/>
      <c r="H463" s="221">
        <v>77.909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161</v>
      </c>
      <c r="AU463" s="227" t="s">
        <v>87</v>
      </c>
      <c r="AV463" s="12" t="s">
        <v>87</v>
      </c>
      <c r="AW463" s="12" t="s">
        <v>42</v>
      </c>
      <c r="AX463" s="12" t="s">
        <v>78</v>
      </c>
      <c r="AY463" s="227" t="s">
        <v>152</v>
      </c>
    </row>
    <row r="464" spans="2:51" s="13" customFormat="1" ht="13.5">
      <c r="B464" s="228"/>
      <c r="C464" s="229"/>
      <c r="D464" s="230" t="s">
        <v>161</v>
      </c>
      <c r="E464" s="231" t="s">
        <v>22</v>
      </c>
      <c r="F464" s="232" t="s">
        <v>171</v>
      </c>
      <c r="G464" s="229"/>
      <c r="H464" s="233">
        <v>168.597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161</v>
      </c>
      <c r="AU464" s="239" t="s">
        <v>87</v>
      </c>
      <c r="AV464" s="13" t="s">
        <v>159</v>
      </c>
      <c r="AW464" s="13" t="s">
        <v>42</v>
      </c>
      <c r="AX464" s="13" t="s">
        <v>24</v>
      </c>
      <c r="AY464" s="239" t="s">
        <v>152</v>
      </c>
    </row>
    <row r="465" spans="2:65" s="1" customFormat="1" ht="22.5" customHeight="1">
      <c r="B465" s="41"/>
      <c r="C465" s="193" t="s">
        <v>594</v>
      </c>
      <c r="D465" s="193" t="s">
        <v>154</v>
      </c>
      <c r="E465" s="194" t="s">
        <v>595</v>
      </c>
      <c r="F465" s="195" t="s">
        <v>596</v>
      </c>
      <c r="G465" s="196" t="s">
        <v>157</v>
      </c>
      <c r="H465" s="197">
        <v>18.268</v>
      </c>
      <c r="I465" s="198"/>
      <c r="J465" s="199">
        <f>ROUND(I465*H465,2)</f>
        <v>0</v>
      </c>
      <c r="K465" s="195" t="s">
        <v>158</v>
      </c>
      <c r="L465" s="61"/>
      <c r="M465" s="200" t="s">
        <v>22</v>
      </c>
      <c r="N465" s="201" t="s">
        <v>49</v>
      </c>
      <c r="O465" s="42"/>
      <c r="P465" s="202">
        <f>O465*H465</f>
        <v>0</v>
      </c>
      <c r="Q465" s="202">
        <v>0</v>
      </c>
      <c r="R465" s="202">
        <f>Q465*H465</f>
        <v>0</v>
      </c>
      <c r="S465" s="202">
        <v>0.055</v>
      </c>
      <c r="T465" s="203">
        <f>S465*H465</f>
        <v>1.00474</v>
      </c>
      <c r="AR465" s="24" t="s">
        <v>159</v>
      </c>
      <c r="AT465" s="24" t="s">
        <v>154</v>
      </c>
      <c r="AU465" s="24" t="s">
        <v>87</v>
      </c>
      <c r="AY465" s="24" t="s">
        <v>152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4" t="s">
        <v>24</v>
      </c>
      <c r="BK465" s="204">
        <f>ROUND(I465*H465,2)</f>
        <v>0</v>
      </c>
      <c r="BL465" s="24" t="s">
        <v>159</v>
      </c>
      <c r="BM465" s="24" t="s">
        <v>597</v>
      </c>
    </row>
    <row r="466" spans="2:51" s="12" customFormat="1" ht="13.5">
      <c r="B466" s="217"/>
      <c r="C466" s="218"/>
      <c r="D466" s="230" t="s">
        <v>161</v>
      </c>
      <c r="E466" s="240" t="s">
        <v>22</v>
      </c>
      <c r="F466" s="241" t="s">
        <v>598</v>
      </c>
      <c r="G466" s="218"/>
      <c r="H466" s="242">
        <v>18.268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161</v>
      </c>
      <c r="AU466" s="227" t="s">
        <v>87</v>
      </c>
      <c r="AV466" s="12" t="s">
        <v>87</v>
      </c>
      <c r="AW466" s="12" t="s">
        <v>42</v>
      </c>
      <c r="AX466" s="12" t="s">
        <v>24</v>
      </c>
      <c r="AY466" s="227" t="s">
        <v>152</v>
      </c>
    </row>
    <row r="467" spans="2:65" s="1" customFormat="1" ht="22.5" customHeight="1">
      <c r="B467" s="41"/>
      <c r="C467" s="193" t="s">
        <v>599</v>
      </c>
      <c r="D467" s="193" t="s">
        <v>154</v>
      </c>
      <c r="E467" s="194" t="s">
        <v>600</v>
      </c>
      <c r="F467" s="195" t="s">
        <v>601</v>
      </c>
      <c r="G467" s="196" t="s">
        <v>157</v>
      </c>
      <c r="H467" s="197">
        <v>9.72</v>
      </c>
      <c r="I467" s="198"/>
      <c r="J467" s="199">
        <f>ROUND(I467*H467,2)</f>
        <v>0</v>
      </c>
      <c r="K467" s="195" t="s">
        <v>158</v>
      </c>
      <c r="L467" s="61"/>
      <c r="M467" s="200" t="s">
        <v>22</v>
      </c>
      <c r="N467" s="201" t="s">
        <v>49</v>
      </c>
      <c r="O467" s="42"/>
      <c r="P467" s="202">
        <f>O467*H467</f>
        <v>0</v>
      </c>
      <c r="Q467" s="202">
        <v>0</v>
      </c>
      <c r="R467" s="202">
        <f>Q467*H467</f>
        <v>0</v>
      </c>
      <c r="S467" s="202">
        <v>0.048</v>
      </c>
      <c r="T467" s="203">
        <f>S467*H467</f>
        <v>0.46656000000000003</v>
      </c>
      <c r="AR467" s="24" t="s">
        <v>159</v>
      </c>
      <c r="AT467" s="24" t="s">
        <v>154</v>
      </c>
      <c r="AU467" s="24" t="s">
        <v>87</v>
      </c>
      <c r="AY467" s="24" t="s">
        <v>152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4" t="s">
        <v>24</v>
      </c>
      <c r="BK467" s="204">
        <f>ROUND(I467*H467,2)</f>
        <v>0</v>
      </c>
      <c r="BL467" s="24" t="s">
        <v>159</v>
      </c>
      <c r="BM467" s="24" t="s">
        <v>602</v>
      </c>
    </row>
    <row r="468" spans="2:51" s="11" customFormat="1" ht="13.5">
      <c r="B468" s="205"/>
      <c r="C468" s="206"/>
      <c r="D468" s="207" t="s">
        <v>161</v>
      </c>
      <c r="E468" s="208" t="s">
        <v>22</v>
      </c>
      <c r="F468" s="209" t="s">
        <v>603</v>
      </c>
      <c r="G468" s="206"/>
      <c r="H468" s="210" t="s">
        <v>22</v>
      </c>
      <c r="I468" s="211"/>
      <c r="J468" s="206"/>
      <c r="K468" s="206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161</v>
      </c>
      <c r="AU468" s="216" t="s">
        <v>87</v>
      </c>
      <c r="AV468" s="11" t="s">
        <v>24</v>
      </c>
      <c r="AW468" s="11" t="s">
        <v>42</v>
      </c>
      <c r="AX468" s="11" t="s">
        <v>78</v>
      </c>
      <c r="AY468" s="216" t="s">
        <v>152</v>
      </c>
    </row>
    <row r="469" spans="2:51" s="11" customFormat="1" ht="13.5">
      <c r="B469" s="205"/>
      <c r="C469" s="206"/>
      <c r="D469" s="207" t="s">
        <v>161</v>
      </c>
      <c r="E469" s="208" t="s">
        <v>22</v>
      </c>
      <c r="F469" s="209" t="s">
        <v>604</v>
      </c>
      <c r="G469" s="206"/>
      <c r="H469" s="210" t="s">
        <v>22</v>
      </c>
      <c r="I469" s="211"/>
      <c r="J469" s="206"/>
      <c r="K469" s="206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161</v>
      </c>
      <c r="AU469" s="216" t="s">
        <v>87</v>
      </c>
      <c r="AV469" s="11" t="s">
        <v>24</v>
      </c>
      <c r="AW469" s="11" t="s">
        <v>42</v>
      </c>
      <c r="AX469" s="11" t="s">
        <v>78</v>
      </c>
      <c r="AY469" s="216" t="s">
        <v>152</v>
      </c>
    </row>
    <row r="470" spans="2:51" s="12" customFormat="1" ht="13.5">
      <c r="B470" s="217"/>
      <c r="C470" s="218"/>
      <c r="D470" s="207" t="s">
        <v>161</v>
      </c>
      <c r="E470" s="219" t="s">
        <v>22</v>
      </c>
      <c r="F470" s="220" t="s">
        <v>605</v>
      </c>
      <c r="G470" s="218"/>
      <c r="H470" s="221">
        <v>9.72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161</v>
      </c>
      <c r="AU470" s="227" t="s">
        <v>87</v>
      </c>
      <c r="AV470" s="12" t="s">
        <v>87</v>
      </c>
      <c r="AW470" s="12" t="s">
        <v>42</v>
      </c>
      <c r="AX470" s="12" t="s">
        <v>78</v>
      </c>
      <c r="AY470" s="227" t="s">
        <v>152</v>
      </c>
    </row>
    <row r="471" spans="2:51" s="14" customFormat="1" ht="13.5">
      <c r="B471" s="243"/>
      <c r="C471" s="244"/>
      <c r="D471" s="230" t="s">
        <v>161</v>
      </c>
      <c r="E471" s="267" t="s">
        <v>22</v>
      </c>
      <c r="F471" s="268" t="s">
        <v>257</v>
      </c>
      <c r="G471" s="244"/>
      <c r="H471" s="269">
        <v>9.72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AT471" s="253" t="s">
        <v>161</v>
      </c>
      <c r="AU471" s="253" t="s">
        <v>87</v>
      </c>
      <c r="AV471" s="14" t="s">
        <v>176</v>
      </c>
      <c r="AW471" s="14" t="s">
        <v>42</v>
      </c>
      <c r="AX471" s="14" t="s">
        <v>24</v>
      </c>
      <c r="AY471" s="253" t="s">
        <v>152</v>
      </c>
    </row>
    <row r="472" spans="2:65" s="1" customFormat="1" ht="22.5" customHeight="1">
      <c r="B472" s="41"/>
      <c r="C472" s="193" t="s">
        <v>606</v>
      </c>
      <c r="D472" s="193" t="s">
        <v>154</v>
      </c>
      <c r="E472" s="194" t="s">
        <v>607</v>
      </c>
      <c r="F472" s="195" t="s">
        <v>608</v>
      </c>
      <c r="G472" s="196" t="s">
        <v>157</v>
      </c>
      <c r="H472" s="197">
        <v>62.01</v>
      </c>
      <c r="I472" s="198"/>
      <c r="J472" s="199">
        <f>ROUND(I472*H472,2)</f>
        <v>0</v>
      </c>
      <c r="K472" s="195" t="s">
        <v>158</v>
      </c>
      <c r="L472" s="61"/>
      <c r="M472" s="200" t="s">
        <v>22</v>
      </c>
      <c r="N472" s="201" t="s">
        <v>49</v>
      </c>
      <c r="O472" s="42"/>
      <c r="P472" s="202">
        <f>O472*H472</f>
        <v>0</v>
      </c>
      <c r="Q472" s="202">
        <v>0</v>
      </c>
      <c r="R472" s="202">
        <f>Q472*H472</f>
        <v>0</v>
      </c>
      <c r="S472" s="202">
        <v>0.038</v>
      </c>
      <c r="T472" s="203">
        <f>S472*H472</f>
        <v>2.3563799999999997</v>
      </c>
      <c r="AR472" s="24" t="s">
        <v>159</v>
      </c>
      <c r="AT472" s="24" t="s">
        <v>154</v>
      </c>
      <c r="AU472" s="24" t="s">
        <v>87</v>
      </c>
      <c r="AY472" s="24" t="s">
        <v>152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24" t="s">
        <v>24</v>
      </c>
      <c r="BK472" s="204">
        <f>ROUND(I472*H472,2)</f>
        <v>0</v>
      </c>
      <c r="BL472" s="24" t="s">
        <v>159</v>
      </c>
      <c r="BM472" s="24" t="s">
        <v>609</v>
      </c>
    </row>
    <row r="473" spans="2:51" s="11" customFormat="1" ht="13.5">
      <c r="B473" s="205"/>
      <c r="C473" s="206"/>
      <c r="D473" s="207" t="s">
        <v>161</v>
      </c>
      <c r="E473" s="208" t="s">
        <v>22</v>
      </c>
      <c r="F473" s="209" t="s">
        <v>166</v>
      </c>
      <c r="G473" s="206"/>
      <c r="H473" s="210" t="s">
        <v>22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161</v>
      </c>
      <c r="AU473" s="216" t="s">
        <v>87</v>
      </c>
      <c r="AV473" s="11" t="s">
        <v>24</v>
      </c>
      <c r="AW473" s="11" t="s">
        <v>42</v>
      </c>
      <c r="AX473" s="11" t="s">
        <v>78</v>
      </c>
      <c r="AY473" s="216" t="s">
        <v>152</v>
      </c>
    </row>
    <row r="474" spans="2:51" s="12" customFormat="1" ht="13.5">
      <c r="B474" s="217"/>
      <c r="C474" s="218"/>
      <c r="D474" s="207" t="s">
        <v>161</v>
      </c>
      <c r="E474" s="219" t="s">
        <v>22</v>
      </c>
      <c r="F474" s="220" t="s">
        <v>610</v>
      </c>
      <c r="G474" s="218"/>
      <c r="H474" s="221">
        <v>18.9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161</v>
      </c>
      <c r="AU474" s="227" t="s">
        <v>87</v>
      </c>
      <c r="AV474" s="12" t="s">
        <v>87</v>
      </c>
      <c r="AW474" s="12" t="s">
        <v>42</v>
      </c>
      <c r="AX474" s="12" t="s">
        <v>78</v>
      </c>
      <c r="AY474" s="227" t="s">
        <v>152</v>
      </c>
    </row>
    <row r="475" spans="2:51" s="11" customFormat="1" ht="13.5">
      <c r="B475" s="205"/>
      <c r="C475" s="206"/>
      <c r="D475" s="207" t="s">
        <v>161</v>
      </c>
      <c r="E475" s="208" t="s">
        <v>22</v>
      </c>
      <c r="F475" s="209" t="s">
        <v>164</v>
      </c>
      <c r="G475" s="206"/>
      <c r="H475" s="210" t="s">
        <v>22</v>
      </c>
      <c r="I475" s="211"/>
      <c r="J475" s="206"/>
      <c r="K475" s="206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161</v>
      </c>
      <c r="AU475" s="216" t="s">
        <v>87</v>
      </c>
      <c r="AV475" s="11" t="s">
        <v>24</v>
      </c>
      <c r="AW475" s="11" t="s">
        <v>42</v>
      </c>
      <c r="AX475" s="11" t="s">
        <v>78</v>
      </c>
      <c r="AY475" s="216" t="s">
        <v>152</v>
      </c>
    </row>
    <row r="476" spans="2:51" s="12" customFormat="1" ht="13.5">
      <c r="B476" s="217"/>
      <c r="C476" s="218"/>
      <c r="D476" s="207" t="s">
        <v>161</v>
      </c>
      <c r="E476" s="219" t="s">
        <v>22</v>
      </c>
      <c r="F476" s="220" t="s">
        <v>611</v>
      </c>
      <c r="G476" s="218"/>
      <c r="H476" s="221">
        <v>3.78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161</v>
      </c>
      <c r="AU476" s="227" t="s">
        <v>87</v>
      </c>
      <c r="AV476" s="12" t="s">
        <v>87</v>
      </c>
      <c r="AW476" s="12" t="s">
        <v>42</v>
      </c>
      <c r="AX476" s="12" t="s">
        <v>78</v>
      </c>
      <c r="AY476" s="227" t="s">
        <v>152</v>
      </c>
    </row>
    <row r="477" spans="2:51" s="11" customFormat="1" ht="13.5">
      <c r="B477" s="205"/>
      <c r="C477" s="206"/>
      <c r="D477" s="207" t="s">
        <v>161</v>
      </c>
      <c r="E477" s="208" t="s">
        <v>22</v>
      </c>
      <c r="F477" s="209" t="s">
        <v>162</v>
      </c>
      <c r="G477" s="206"/>
      <c r="H477" s="210" t="s">
        <v>22</v>
      </c>
      <c r="I477" s="211"/>
      <c r="J477" s="206"/>
      <c r="K477" s="206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161</v>
      </c>
      <c r="AU477" s="216" t="s">
        <v>87</v>
      </c>
      <c r="AV477" s="11" t="s">
        <v>24</v>
      </c>
      <c r="AW477" s="11" t="s">
        <v>42</v>
      </c>
      <c r="AX477" s="11" t="s">
        <v>78</v>
      </c>
      <c r="AY477" s="216" t="s">
        <v>152</v>
      </c>
    </row>
    <row r="478" spans="2:51" s="12" customFormat="1" ht="13.5">
      <c r="B478" s="217"/>
      <c r="C478" s="218"/>
      <c r="D478" s="207" t="s">
        <v>161</v>
      </c>
      <c r="E478" s="219" t="s">
        <v>22</v>
      </c>
      <c r="F478" s="220" t="s">
        <v>612</v>
      </c>
      <c r="G478" s="218"/>
      <c r="H478" s="221">
        <v>15.12</v>
      </c>
      <c r="I478" s="222"/>
      <c r="J478" s="218"/>
      <c r="K478" s="218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161</v>
      </c>
      <c r="AU478" s="227" t="s">
        <v>87</v>
      </c>
      <c r="AV478" s="12" t="s">
        <v>87</v>
      </c>
      <c r="AW478" s="12" t="s">
        <v>42</v>
      </c>
      <c r="AX478" s="12" t="s">
        <v>78</v>
      </c>
      <c r="AY478" s="227" t="s">
        <v>152</v>
      </c>
    </row>
    <row r="479" spans="2:51" s="12" customFormat="1" ht="13.5">
      <c r="B479" s="217"/>
      <c r="C479" s="218"/>
      <c r="D479" s="207" t="s">
        <v>161</v>
      </c>
      <c r="E479" s="219" t="s">
        <v>22</v>
      </c>
      <c r="F479" s="220" t="s">
        <v>613</v>
      </c>
      <c r="G479" s="218"/>
      <c r="H479" s="221">
        <v>4.32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161</v>
      </c>
      <c r="AU479" s="227" t="s">
        <v>87</v>
      </c>
      <c r="AV479" s="12" t="s">
        <v>87</v>
      </c>
      <c r="AW479" s="12" t="s">
        <v>42</v>
      </c>
      <c r="AX479" s="12" t="s">
        <v>78</v>
      </c>
      <c r="AY479" s="227" t="s">
        <v>152</v>
      </c>
    </row>
    <row r="480" spans="2:51" s="12" customFormat="1" ht="13.5">
      <c r="B480" s="217"/>
      <c r="C480" s="218"/>
      <c r="D480" s="207" t="s">
        <v>161</v>
      </c>
      <c r="E480" s="219" t="s">
        <v>22</v>
      </c>
      <c r="F480" s="220" t="s">
        <v>614</v>
      </c>
      <c r="G480" s="218"/>
      <c r="H480" s="221">
        <v>11.52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161</v>
      </c>
      <c r="AU480" s="227" t="s">
        <v>87</v>
      </c>
      <c r="AV480" s="12" t="s">
        <v>87</v>
      </c>
      <c r="AW480" s="12" t="s">
        <v>42</v>
      </c>
      <c r="AX480" s="12" t="s">
        <v>78</v>
      </c>
      <c r="AY480" s="227" t="s">
        <v>152</v>
      </c>
    </row>
    <row r="481" spans="2:51" s="12" customFormat="1" ht="13.5">
      <c r="B481" s="217"/>
      <c r="C481" s="218"/>
      <c r="D481" s="207" t="s">
        <v>161</v>
      </c>
      <c r="E481" s="219" t="s">
        <v>22</v>
      </c>
      <c r="F481" s="220" t="s">
        <v>615</v>
      </c>
      <c r="G481" s="218"/>
      <c r="H481" s="221">
        <v>2.7</v>
      </c>
      <c r="I481" s="222"/>
      <c r="J481" s="218"/>
      <c r="K481" s="218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161</v>
      </c>
      <c r="AU481" s="227" t="s">
        <v>87</v>
      </c>
      <c r="AV481" s="12" t="s">
        <v>87</v>
      </c>
      <c r="AW481" s="12" t="s">
        <v>42</v>
      </c>
      <c r="AX481" s="12" t="s">
        <v>78</v>
      </c>
      <c r="AY481" s="227" t="s">
        <v>152</v>
      </c>
    </row>
    <row r="482" spans="2:51" s="12" customFormat="1" ht="13.5">
      <c r="B482" s="217"/>
      <c r="C482" s="218"/>
      <c r="D482" s="207" t="s">
        <v>161</v>
      </c>
      <c r="E482" s="219" t="s">
        <v>22</v>
      </c>
      <c r="F482" s="220" t="s">
        <v>616</v>
      </c>
      <c r="G482" s="218"/>
      <c r="H482" s="221">
        <v>5.67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161</v>
      </c>
      <c r="AU482" s="227" t="s">
        <v>87</v>
      </c>
      <c r="AV482" s="12" t="s">
        <v>87</v>
      </c>
      <c r="AW482" s="12" t="s">
        <v>42</v>
      </c>
      <c r="AX482" s="12" t="s">
        <v>78</v>
      </c>
      <c r="AY482" s="227" t="s">
        <v>152</v>
      </c>
    </row>
    <row r="483" spans="2:51" s="14" customFormat="1" ht="13.5">
      <c r="B483" s="243"/>
      <c r="C483" s="244"/>
      <c r="D483" s="230" t="s">
        <v>161</v>
      </c>
      <c r="E483" s="267" t="s">
        <v>22</v>
      </c>
      <c r="F483" s="268" t="s">
        <v>257</v>
      </c>
      <c r="G483" s="244"/>
      <c r="H483" s="269">
        <v>62.01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AT483" s="253" t="s">
        <v>161</v>
      </c>
      <c r="AU483" s="253" t="s">
        <v>87</v>
      </c>
      <c r="AV483" s="14" t="s">
        <v>176</v>
      </c>
      <c r="AW483" s="14" t="s">
        <v>42</v>
      </c>
      <c r="AX483" s="14" t="s">
        <v>24</v>
      </c>
      <c r="AY483" s="253" t="s">
        <v>152</v>
      </c>
    </row>
    <row r="484" spans="2:65" s="1" customFormat="1" ht="22.5" customHeight="1">
      <c r="B484" s="41"/>
      <c r="C484" s="193" t="s">
        <v>617</v>
      </c>
      <c r="D484" s="193" t="s">
        <v>154</v>
      </c>
      <c r="E484" s="194" t="s">
        <v>618</v>
      </c>
      <c r="F484" s="195" t="s">
        <v>619</v>
      </c>
      <c r="G484" s="196" t="s">
        <v>157</v>
      </c>
      <c r="H484" s="197">
        <v>322.56</v>
      </c>
      <c r="I484" s="198"/>
      <c r="J484" s="199">
        <f>ROUND(I484*H484,2)</f>
        <v>0</v>
      </c>
      <c r="K484" s="195" t="s">
        <v>158</v>
      </c>
      <c r="L484" s="61"/>
      <c r="M484" s="200" t="s">
        <v>22</v>
      </c>
      <c r="N484" s="201" t="s">
        <v>49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0.034</v>
      </c>
      <c r="T484" s="203">
        <f>S484*H484</f>
        <v>10.96704</v>
      </c>
      <c r="AR484" s="24" t="s">
        <v>159</v>
      </c>
      <c r="AT484" s="24" t="s">
        <v>154</v>
      </c>
      <c r="AU484" s="24" t="s">
        <v>87</v>
      </c>
      <c r="AY484" s="24" t="s">
        <v>152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24</v>
      </c>
      <c r="BK484" s="204">
        <f>ROUND(I484*H484,2)</f>
        <v>0</v>
      </c>
      <c r="BL484" s="24" t="s">
        <v>159</v>
      </c>
      <c r="BM484" s="24" t="s">
        <v>620</v>
      </c>
    </row>
    <row r="485" spans="2:51" s="11" customFormat="1" ht="13.5">
      <c r="B485" s="205"/>
      <c r="C485" s="206"/>
      <c r="D485" s="207" t="s">
        <v>161</v>
      </c>
      <c r="E485" s="208" t="s">
        <v>22</v>
      </c>
      <c r="F485" s="209" t="s">
        <v>166</v>
      </c>
      <c r="G485" s="206"/>
      <c r="H485" s="210" t="s">
        <v>22</v>
      </c>
      <c r="I485" s="211"/>
      <c r="J485" s="206"/>
      <c r="K485" s="206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161</v>
      </c>
      <c r="AU485" s="216" t="s">
        <v>87</v>
      </c>
      <c r="AV485" s="11" t="s">
        <v>24</v>
      </c>
      <c r="AW485" s="11" t="s">
        <v>42</v>
      </c>
      <c r="AX485" s="11" t="s">
        <v>78</v>
      </c>
      <c r="AY485" s="216" t="s">
        <v>152</v>
      </c>
    </row>
    <row r="486" spans="2:51" s="12" customFormat="1" ht="13.5">
      <c r="B486" s="217"/>
      <c r="C486" s="218"/>
      <c r="D486" s="207" t="s">
        <v>161</v>
      </c>
      <c r="E486" s="219" t="s">
        <v>22</v>
      </c>
      <c r="F486" s="220" t="s">
        <v>621</v>
      </c>
      <c r="G486" s="218"/>
      <c r="H486" s="221">
        <v>149.94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161</v>
      </c>
      <c r="AU486" s="227" t="s">
        <v>87</v>
      </c>
      <c r="AV486" s="12" t="s">
        <v>87</v>
      </c>
      <c r="AW486" s="12" t="s">
        <v>42</v>
      </c>
      <c r="AX486" s="12" t="s">
        <v>78</v>
      </c>
      <c r="AY486" s="227" t="s">
        <v>152</v>
      </c>
    </row>
    <row r="487" spans="2:51" s="12" customFormat="1" ht="13.5">
      <c r="B487" s="217"/>
      <c r="C487" s="218"/>
      <c r="D487" s="207" t="s">
        <v>161</v>
      </c>
      <c r="E487" s="219" t="s">
        <v>22</v>
      </c>
      <c r="F487" s="220" t="s">
        <v>622</v>
      </c>
      <c r="G487" s="218"/>
      <c r="H487" s="221">
        <v>6.3</v>
      </c>
      <c r="I487" s="222"/>
      <c r="J487" s="218"/>
      <c r="K487" s="218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161</v>
      </c>
      <c r="AU487" s="227" t="s">
        <v>87</v>
      </c>
      <c r="AV487" s="12" t="s">
        <v>87</v>
      </c>
      <c r="AW487" s="12" t="s">
        <v>42</v>
      </c>
      <c r="AX487" s="12" t="s">
        <v>78</v>
      </c>
      <c r="AY487" s="227" t="s">
        <v>152</v>
      </c>
    </row>
    <row r="488" spans="2:51" s="11" customFormat="1" ht="13.5">
      <c r="B488" s="205"/>
      <c r="C488" s="206"/>
      <c r="D488" s="207" t="s">
        <v>161</v>
      </c>
      <c r="E488" s="208" t="s">
        <v>22</v>
      </c>
      <c r="F488" s="209" t="s">
        <v>164</v>
      </c>
      <c r="G488" s="206"/>
      <c r="H488" s="210" t="s">
        <v>22</v>
      </c>
      <c r="I488" s="211"/>
      <c r="J488" s="206"/>
      <c r="K488" s="206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161</v>
      </c>
      <c r="AU488" s="216" t="s">
        <v>87</v>
      </c>
      <c r="AV488" s="11" t="s">
        <v>24</v>
      </c>
      <c r="AW488" s="11" t="s">
        <v>42</v>
      </c>
      <c r="AX488" s="11" t="s">
        <v>78</v>
      </c>
      <c r="AY488" s="216" t="s">
        <v>152</v>
      </c>
    </row>
    <row r="489" spans="2:51" s="12" customFormat="1" ht="13.5">
      <c r="B489" s="217"/>
      <c r="C489" s="218"/>
      <c r="D489" s="207" t="s">
        <v>161</v>
      </c>
      <c r="E489" s="219" t="s">
        <v>22</v>
      </c>
      <c r="F489" s="220" t="s">
        <v>623</v>
      </c>
      <c r="G489" s="218"/>
      <c r="H489" s="221">
        <v>17.64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161</v>
      </c>
      <c r="AU489" s="227" t="s">
        <v>87</v>
      </c>
      <c r="AV489" s="12" t="s">
        <v>87</v>
      </c>
      <c r="AW489" s="12" t="s">
        <v>42</v>
      </c>
      <c r="AX489" s="12" t="s">
        <v>78</v>
      </c>
      <c r="AY489" s="227" t="s">
        <v>152</v>
      </c>
    </row>
    <row r="490" spans="2:51" s="11" customFormat="1" ht="13.5">
      <c r="B490" s="205"/>
      <c r="C490" s="206"/>
      <c r="D490" s="207" t="s">
        <v>161</v>
      </c>
      <c r="E490" s="208" t="s">
        <v>22</v>
      </c>
      <c r="F490" s="209" t="s">
        <v>162</v>
      </c>
      <c r="G490" s="206"/>
      <c r="H490" s="210" t="s">
        <v>22</v>
      </c>
      <c r="I490" s="211"/>
      <c r="J490" s="206"/>
      <c r="K490" s="206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161</v>
      </c>
      <c r="AU490" s="216" t="s">
        <v>87</v>
      </c>
      <c r="AV490" s="11" t="s">
        <v>24</v>
      </c>
      <c r="AW490" s="11" t="s">
        <v>42</v>
      </c>
      <c r="AX490" s="11" t="s">
        <v>78</v>
      </c>
      <c r="AY490" s="216" t="s">
        <v>152</v>
      </c>
    </row>
    <row r="491" spans="2:51" s="12" customFormat="1" ht="13.5">
      <c r="B491" s="217"/>
      <c r="C491" s="218"/>
      <c r="D491" s="207" t="s">
        <v>161</v>
      </c>
      <c r="E491" s="219" t="s">
        <v>22</v>
      </c>
      <c r="F491" s="220" t="s">
        <v>624</v>
      </c>
      <c r="G491" s="218"/>
      <c r="H491" s="221">
        <v>79.38</v>
      </c>
      <c r="I491" s="222"/>
      <c r="J491" s="218"/>
      <c r="K491" s="218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161</v>
      </c>
      <c r="AU491" s="227" t="s">
        <v>87</v>
      </c>
      <c r="AV491" s="12" t="s">
        <v>87</v>
      </c>
      <c r="AW491" s="12" t="s">
        <v>42</v>
      </c>
      <c r="AX491" s="12" t="s">
        <v>78</v>
      </c>
      <c r="AY491" s="227" t="s">
        <v>152</v>
      </c>
    </row>
    <row r="492" spans="2:51" s="12" customFormat="1" ht="13.5">
      <c r="B492" s="217"/>
      <c r="C492" s="218"/>
      <c r="D492" s="207" t="s">
        <v>161</v>
      </c>
      <c r="E492" s="219" t="s">
        <v>22</v>
      </c>
      <c r="F492" s="220" t="s">
        <v>625</v>
      </c>
      <c r="G492" s="218"/>
      <c r="H492" s="221">
        <v>22.05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161</v>
      </c>
      <c r="AU492" s="227" t="s">
        <v>87</v>
      </c>
      <c r="AV492" s="12" t="s">
        <v>87</v>
      </c>
      <c r="AW492" s="12" t="s">
        <v>42</v>
      </c>
      <c r="AX492" s="12" t="s">
        <v>78</v>
      </c>
      <c r="AY492" s="227" t="s">
        <v>152</v>
      </c>
    </row>
    <row r="493" spans="2:51" s="11" customFormat="1" ht="13.5">
      <c r="B493" s="205"/>
      <c r="C493" s="206"/>
      <c r="D493" s="207" t="s">
        <v>161</v>
      </c>
      <c r="E493" s="208" t="s">
        <v>22</v>
      </c>
      <c r="F493" s="209" t="s">
        <v>626</v>
      </c>
      <c r="G493" s="206"/>
      <c r="H493" s="210" t="s">
        <v>22</v>
      </c>
      <c r="I493" s="211"/>
      <c r="J493" s="206"/>
      <c r="K493" s="206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161</v>
      </c>
      <c r="AU493" s="216" t="s">
        <v>87</v>
      </c>
      <c r="AV493" s="11" t="s">
        <v>24</v>
      </c>
      <c r="AW493" s="11" t="s">
        <v>42</v>
      </c>
      <c r="AX493" s="11" t="s">
        <v>78</v>
      </c>
      <c r="AY493" s="216" t="s">
        <v>152</v>
      </c>
    </row>
    <row r="494" spans="2:51" s="12" customFormat="1" ht="13.5">
      <c r="B494" s="217"/>
      <c r="C494" s="218"/>
      <c r="D494" s="207" t="s">
        <v>161</v>
      </c>
      <c r="E494" s="219" t="s">
        <v>22</v>
      </c>
      <c r="F494" s="220" t="s">
        <v>627</v>
      </c>
      <c r="G494" s="218"/>
      <c r="H494" s="221">
        <v>47.25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161</v>
      </c>
      <c r="AU494" s="227" t="s">
        <v>87</v>
      </c>
      <c r="AV494" s="12" t="s">
        <v>87</v>
      </c>
      <c r="AW494" s="12" t="s">
        <v>42</v>
      </c>
      <c r="AX494" s="12" t="s">
        <v>78</v>
      </c>
      <c r="AY494" s="227" t="s">
        <v>152</v>
      </c>
    </row>
    <row r="495" spans="2:51" s="14" customFormat="1" ht="13.5">
      <c r="B495" s="243"/>
      <c r="C495" s="244"/>
      <c r="D495" s="230" t="s">
        <v>161</v>
      </c>
      <c r="E495" s="267" t="s">
        <v>22</v>
      </c>
      <c r="F495" s="268" t="s">
        <v>257</v>
      </c>
      <c r="G495" s="244"/>
      <c r="H495" s="269">
        <v>322.56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161</v>
      </c>
      <c r="AU495" s="253" t="s">
        <v>87</v>
      </c>
      <c r="AV495" s="14" t="s">
        <v>176</v>
      </c>
      <c r="AW495" s="14" t="s">
        <v>42</v>
      </c>
      <c r="AX495" s="14" t="s">
        <v>24</v>
      </c>
      <c r="AY495" s="253" t="s">
        <v>152</v>
      </c>
    </row>
    <row r="496" spans="2:65" s="1" customFormat="1" ht="22.5" customHeight="1">
      <c r="B496" s="41"/>
      <c r="C496" s="193" t="s">
        <v>628</v>
      </c>
      <c r="D496" s="193" t="s">
        <v>154</v>
      </c>
      <c r="E496" s="194" t="s">
        <v>629</v>
      </c>
      <c r="F496" s="195" t="s">
        <v>630</v>
      </c>
      <c r="G496" s="196" t="s">
        <v>157</v>
      </c>
      <c r="H496" s="197">
        <v>2.84</v>
      </c>
      <c r="I496" s="198"/>
      <c r="J496" s="199">
        <f>ROUND(I496*H496,2)</f>
        <v>0</v>
      </c>
      <c r="K496" s="195" t="s">
        <v>158</v>
      </c>
      <c r="L496" s="61"/>
      <c r="M496" s="200" t="s">
        <v>22</v>
      </c>
      <c r="N496" s="201" t="s">
        <v>49</v>
      </c>
      <c r="O496" s="42"/>
      <c r="P496" s="202">
        <f>O496*H496</f>
        <v>0</v>
      </c>
      <c r="Q496" s="202">
        <v>0</v>
      </c>
      <c r="R496" s="202">
        <f>Q496*H496</f>
        <v>0</v>
      </c>
      <c r="S496" s="202">
        <v>0.067</v>
      </c>
      <c r="T496" s="203">
        <f>S496*H496</f>
        <v>0.19028</v>
      </c>
      <c r="AR496" s="24" t="s">
        <v>159</v>
      </c>
      <c r="AT496" s="24" t="s">
        <v>154</v>
      </c>
      <c r="AU496" s="24" t="s">
        <v>87</v>
      </c>
      <c r="AY496" s="24" t="s">
        <v>152</v>
      </c>
      <c r="BE496" s="204">
        <f>IF(N496="základní",J496,0)</f>
        <v>0</v>
      </c>
      <c r="BF496" s="204">
        <f>IF(N496="snížená",J496,0)</f>
        <v>0</v>
      </c>
      <c r="BG496" s="204">
        <f>IF(N496="zákl. přenesená",J496,0)</f>
        <v>0</v>
      </c>
      <c r="BH496" s="204">
        <f>IF(N496="sníž. přenesená",J496,0)</f>
        <v>0</v>
      </c>
      <c r="BI496" s="204">
        <f>IF(N496="nulová",J496,0)</f>
        <v>0</v>
      </c>
      <c r="BJ496" s="24" t="s">
        <v>24</v>
      </c>
      <c r="BK496" s="204">
        <f>ROUND(I496*H496,2)</f>
        <v>0</v>
      </c>
      <c r="BL496" s="24" t="s">
        <v>159</v>
      </c>
      <c r="BM496" s="24" t="s">
        <v>631</v>
      </c>
    </row>
    <row r="497" spans="2:51" s="12" customFormat="1" ht="13.5">
      <c r="B497" s="217"/>
      <c r="C497" s="218"/>
      <c r="D497" s="230" t="s">
        <v>161</v>
      </c>
      <c r="E497" s="240" t="s">
        <v>22</v>
      </c>
      <c r="F497" s="241" t="s">
        <v>632</v>
      </c>
      <c r="G497" s="218"/>
      <c r="H497" s="242">
        <v>2.84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161</v>
      </c>
      <c r="AU497" s="227" t="s">
        <v>87</v>
      </c>
      <c r="AV497" s="12" t="s">
        <v>87</v>
      </c>
      <c r="AW497" s="12" t="s">
        <v>42</v>
      </c>
      <c r="AX497" s="12" t="s">
        <v>24</v>
      </c>
      <c r="AY497" s="227" t="s">
        <v>152</v>
      </c>
    </row>
    <row r="498" spans="2:65" s="1" customFormat="1" ht="22.5" customHeight="1">
      <c r="B498" s="41"/>
      <c r="C498" s="193" t="s">
        <v>633</v>
      </c>
      <c r="D498" s="193" t="s">
        <v>154</v>
      </c>
      <c r="E498" s="194" t="s">
        <v>634</v>
      </c>
      <c r="F498" s="195" t="s">
        <v>635</v>
      </c>
      <c r="G498" s="196" t="s">
        <v>157</v>
      </c>
      <c r="H498" s="197">
        <v>6.888</v>
      </c>
      <c r="I498" s="198"/>
      <c r="J498" s="199">
        <f>ROUND(I498*H498,2)</f>
        <v>0</v>
      </c>
      <c r="K498" s="195" t="s">
        <v>158</v>
      </c>
      <c r="L498" s="61"/>
      <c r="M498" s="200" t="s">
        <v>22</v>
      </c>
      <c r="N498" s="201" t="s">
        <v>49</v>
      </c>
      <c r="O498" s="42"/>
      <c r="P498" s="202">
        <f>O498*H498</f>
        <v>0</v>
      </c>
      <c r="Q498" s="202">
        <v>0</v>
      </c>
      <c r="R498" s="202">
        <f>Q498*H498</f>
        <v>0</v>
      </c>
      <c r="S498" s="202">
        <v>0.063</v>
      </c>
      <c r="T498" s="203">
        <f>S498*H498</f>
        <v>0.433944</v>
      </c>
      <c r="AR498" s="24" t="s">
        <v>159</v>
      </c>
      <c r="AT498" s="24" t="s">
        <v>154</v>
      </c>
      <c r="AU498" s="24" t="s">
        <v>87</v>
      </c>
      <c r="AY498" s="24" t="s">
        <v>152</v>
      </c>
      <c r="BE498" s="204">
        <f>IF(N498="základní",J498,0)</f>
        <v>0</v>
      </c>
      <c r="BF498" s="204">
        <f>IF(N498="snížená",J498,0)</f>
        <v>0</v>
      </c>
      <c r="BG498" s="204">
        <f>IF(N498="zákl. přenesená",J498,0)</f>
        <v>0</v>
      </c>
      <c r="BH498" s="204">
        <f>IF(N498="sníž. přenesená",J498,0)</f>
        <v>0</v>
      </c>
      <c r="BI498" s="204">
        <f>IF(N498="nulová",J498,0)</f>
        <v>0</v>
      </c>
      <c r="BJ498" s="24" t="s">
        <v>24</v>
      </c>
      <c r="BK498" s="204">
        <f>ROUND(I498*H498,2)</f>
        <v>0</v>
      </c>
      <c r="BL498" s="24" t="s">
        <v>159</v>
      </c>
      <c r="BM498" s="24" t="s">
        <v>636</v>
      </c>
    </row>
    <row r="499" spans="2:51" s="12" customFormat="1" ht="13.5">
      <c r="B499" s="217"/>
      <c r="C499" s="218"/>
      <c r="D499" s="207" t="s">
        <v>161</v>
      </c>
      <c r="E499" s="219" t="s">
        <v>22</v>
      </c>
      <c r="F499" s="220" t="s">
        <v>476</v>
      </c>
      <c r="G499" s="218"/>
      <c r="H499" s="221">
        <v>3.48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161</v>
      </c>
      <c r="AU499" s="227" t="s">
        <v>87</v>
      </c>
      <c r="AV499" s="12" t="s">
        <v>87</v>
      </c>
      <c r="AW499" s="12" t="s">
        <v>42</v>
      </c>
      <c r="AX499" s="12" t="s">
        <v>78</v>
      </c>
      <c r="AY499" s="227" t="s">
        <v>152</v>
      </c>
    </row>
    <row r="500" spans="2:51" s="12" customFormat="1" ht="13.5">
      <c r="B500" s="217"/>
      <c r="C500" s="218"/>
      <c r="D500" s="207" t="s">
        <v>161</v>
      </c>
      <c r="E500" s="219" t="s">
        <v>22</v>
      </c>
      <c r="F500" s="220" t="s">
        <v>477</v>
      </c>
      <c r="G500" s="218"/>
      <c r="H500" s="221">
        <v>3.408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161</v>
      </c>
      <c r="AU500" s="227" t="s">
        <v>87</v>
      </c>
      <c r="AV500" s="12" t="s">
        <v>87</v>
      </c>
      <c r="AW500" s="12" t="s">
        <v>42</v>
      </c>
      <c r="AX500" s="12" t="s">
        <v>78</v>
      </c>
      <c r="AY500" s="227" t="s">
        <v>152</v>
      </c>
    </row>
    <row r="501" spans="2:51" s="13" customFormat="1" ht="13.5">
      <c r="B501" s="228"/>
      <c r="C501" s="229"/>
      <c r="D501" s="230" t="s">
        <v>161</v>
      </c>
      <c r="E501" s="231" t="s">
        <v>22</v>
      </c>
      <c r="F501" s="232" t="s">
        <v>171</v>
      </c>
      <c r="G501" s="229"/>
      <c r="H501" s="233">
        <v>6.888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161</v>
      </c>
      <c r="AU501" s="239" t="s">
        <v>87</v>
      </c>
      <c r="AV501" s="13" t="s">
        <v>159</v>
      </c>
      <c r="AW501" s="13" t="s">
        <v>42</v>
      </c>
      <c r="AX501" s="13" t="s">
        <v>24</v>
      </c>
      <c r="AY501" s="239" t="s">
        <v>152</v>
      </c>
    </row>
    <row r="502" spans="2:65" s="1" customFormat="1" ht="22.5" customHeight="1">
      <c r="B502" s="41"/>
      <c r="C502" s="193" t="s">
        <v>637</v>
      </c>
      <c r="D502" s="193" t="s">
        <v>154</v>
      </c>
      <c r="E502" s="194" t="s">
        <v>638</v>
      </c>
      <c r="F502" s="195" t="s">
        <v>639</v>
      </c>
      <c r="G502" s="196" t="s">
        <v>157</v>
      </c>
      <c r="H502" s="197">
        <v>30.3</v>
      </c>
      <c r="I502" s="198"/>
      <c r="J502" s="199">
        <f>ROUND(I502*H502,2)</f>
        <v>0</v>
      </c>
      <c r="K502" s="195" t="s">
        <v>158</v>
      </c>
      <c r="L502" s="61"/>
      <c r="M502" s="200" t="s">
        <v>22</v>
      </c>
      <c r="N502" s="201" t="s">
        <v>49</v>
      </c>
      <c r="O502" s="42"/>
      <c r="P502" s="202">
        <f>O502*H502</f>
        <v>0</v>
      </c>
      <c r="Q502" s="202">
        <v>0</v>
      </c>
      <c r="R502" s="202">
        <f>Q502*H502</f>
        <v>0</v>
      </c>
      <c r="S502" s="202">
        <v>0.025</v>
      </c>
      <c r="T502" s="203">
        <f>S502*H502</f>
        <v>0.7575000000000001</v>
      </c>
      <c r="AR502" s="24" t="s">
        <v>159</v>
      </c>
      <c r="AT502" s="24" t="s">
        <v>154</v>
      </c>
      <c r="AU502" s="24" t="s">
        <v>87</v>
      </c>
      <c r="AY502" s="24" t="s">
        <v>152</v>
      </c>
      <c r="BE502" s="204">
        <f>IF(N502="základní",J502,0)</f>
        <v>0</v>
      </c>
      <c r="BF502" s="204">
        <f>IF(N502="snížená",J502,0)</f>
        <v>0</v>
      </c>
      <c r="BG502" s="204">
        <f>IF(N502="zákl. přenesená",J502,0)</f>
        <v>0</v>
      </c>
      <c r="BH502" s="204">
        <f>IF(N502="sníž. přenesená",J502,0)</f>
        <v>0</v>
      </c>
      <c r="BI502" s="204">
        <f>IF(N502="nulová",J502,0)</f>
        <v>0</v>
      </c>
      <c r="BJ502" s="24" t="s">
        <v>24</v>
      </c>
      <c r="BK502" s="204">
        <f>ROUND(I502*H502,2)</f>
        <v>0</v>
      </c>
      <c r="BL502" s="24" t="s">
        <v>159</v>
      </c>
      <c r="BM502" s="24" t="s">
        <v>640</v>
      </c>
    </row>
    <row r="503" spans="2:51" s="11" customFormat="1" ht="13.5">
      <c r="B503" s="205"/>
      <c r="C503" s="206"/>
      <c r="D503" s="207" t="s">
        <v>161</v>
      </c>
      <c r="E503" s="208" t="s">
        <v>22</v>
      </c>
      <c r="F503" s="209" t="s">
        <v>168</v>
      </c>
      <c r="G503" s="206"/>
      <c r="H503" s="210" t="s">
        <v>22</v>
      </c>
      <c r="I503" s="211"/>
      <c r="J503" s="206"/>
      <c r="K503" s="206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161</v>
      </c>
      <c r="AU503" s="216" t="s">
        <v>87</v>
      </c>
      <c r="AV503" s="11" t="s">
        <v>24</v>
      </c>
      <c r="AW503" s="11" t="s">
        <v>42</v>
      </c>
      <c r="AX503" s="11" t="s">
        <v>78</v>
      </c>
      <c r="AY503" s="216" t="s">
        <v>152</v>
      </c>
    </row>
    <row r="504" spans="2:51" s="12" customFormat="1" ht="13.5">
      <c r="B504" s="217"/>
      <c r="C504" s="218"/>
      <c r="D504" s="207" t="s">
        <v>161</v>
      </c>
      <c r="E504" s="219" t="s">
        <v>22</v>
      </c>
      <c r="F504" s="220" t="s">
        <v>474</v>
      </c>
      <c r="G504" s="218"/>
      <c r="H504" s="221">
        <v>14.64</v>
      </c>
      <c r="I504" s="222"/>
      <c r="J504" s="218"/>
      <c r="K504" s="218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161</v>
      </c>
      <c r="AU504" s="227" t="s">
        <v>87</v>
      </c>
      <c r="AV504" s="12" t="s">
        <v>87</v>
      </c>
      <c r="AW504" s="12" t="s">
        <v>42</v>
      </c>
      <c r="AX504" s="12" t="s">
        <v>78</v>
      </c>
      <c r="AY504" s="227" t="s">
        <v>152</v>
      </c>
    </row>
    <row r="505" spans="2:51" s="12" customFormat="1" ht="13.5">
      <c r="B505" s="217"/>
      <c r="C505" s="218"/>
      <c r="D505" s="207" t="s">
        <v>161</v>
      </c>
      <c r="E505" s="219" t="s">
        <v>22</v>
      </c>
      <c r="F505" s="220" t="s">
        <v>475</v>
      </c>
      <c r="G505" s="218"/>
      <c r="H505" s="221">
        <v>11.76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161</v>
      </c>
      <c r="AU505" s="227" t="s">
        <v>87</v>
      </c>
      <c r="AV505" s="12" t="s">
        <v>87</v>
      </c>
      <c r="AW505" s="12" t="s">
        <v>42</v>
      </c>
      <c r="AX505" s="12" t="s">
        <v>78</v>
      </c>
      <c r="AY505" s="227" t="s">
        <v>152</v>
      </c>
    </row>
    <row r="506" spans="2:51" s="14" customFormat="1" ht="13.5">
      <c r="B506" s="243"/>
      <c r="C506" s="244"/>
      <c r="D506" s="207" t="s">
        <v>161</v>
      </c>
      <c r="E506" s="245" t="s">
        <v>22</v>
      </c>
      <c r="F506" s="246" t="s">
        <v>257</v>
      </c>
      <c r="G506" s="244"/>
      <c r="H506" s="247">
        <v>26.4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AT506" s="253" t="s">
        <v>161</v>
      </c>
      <c r="AU506" s="253" t="s">
        <v>87</v>
      </c>
      <c r="AV506" s="14" t="s">
        <v>176</v>
      </c>
      <c r="AW506" s="14" t="s">
        <v>42</v>
      </c>
      <c r="AX506" s="14" t="s">
        <v>78</v>
      </c>
      <c r="AY506" s="253" t="s">
        <v>152</v>
      </c>
    </row>
    <row r="507" spans="2:51" s="11" customFormat="1" ht="13.5">
      <c r="B507" s="205"/>
      <c r="C507" s="206"/>
      <c r="D507" s="207" t="s">
        <v>161</v>
      </c>
      <c r="E507" s="208" t="s">
        <v>22</v>
      </c>
      <c r="F507" s="209" t="s">
        <v>641</v>
      </c>
      <c r="G507" s="206"/>
      <c r="H507" s="210" t="s">
        <v>22</v>
      </c>
      <c r="I507" s="211"/>
      <c r="J507" s="206"/>
      <c r="K507" s="206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161</v>
      </c>
      <c r="AU507" s="216" t="s">
        <v>87</v>
      </c>
      <c r="AV507" s="11" t="s">
        <v>24</v>
      </c>
      <c r="AW507" s="11" t="s">
        <v>42</v>
      </c>
      <c r="AX507" s="11" t="s">
        <v>78</v>
      </c>
      <c r="AY507" s="216" t="s">
        <v>152</v>
      </c>
    </row>
    <row r="508" spans="2:51" s="12" customFormat="1" ht="13.5">
      <c r="B508" s="217"/>
      <c r="C508" s="218"/>
      <c r="D508" s="207" t="s">
        <v>161</v>
      </c>
      <c r="E508" s="219" t="s">
        <v>22</v>
      </c>
      <c r="F508" s="220" t="s">
        <v>642</v>
      </c>
      <c r="G508" s="218"/>
      <c r="H508" s="221">
        <v>3.9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161</v>
      </c>
      <c r="AU508" s="227" t="s">
        <v>87</v>
      </c>
      <c r="AV508" s="12" t="s">
        <v>87</v>
      </c>
      <c r="AW508" s="12" t="s">
        <v>42</v>
      </c>
      <c r="AX508" s="12" t="s">
        <v>78</v>
      </c>
      <c r="AY508" s="227" t="s">
        <v>152</v>
      </c>
    </row>
    <row r="509" spans="2:51" s="13" customFormat="1" ht="13.5">
      <c r="B509" s="228"/>
      <c r="C509" s="229"/>
      <c r="D509" s="230" t="s">
        <v>161</v>
      </c>
      <c r="E509" s="231" t="s">
        <v>22</v>
      </c>
      <c r="F509" s="232" t="s">
        <v>171</v>
      </c>
      <c r="G509" s="229"/>
      <c r="H509" s="233">
        <v>30.3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161</v>
      </c>
      <c r="AU509" s="239" t="s">
        <v>87</v>
      </c>
      <c r="AV509" s="13" t="s">
        <v>159</v>
      </c>
      <c r="AW509" s="13" t="s">
        <v>42</v>
      </c>
      <c r="AX509" s="13" t="s">
        <v>24</v>
      </c>
      <c r="AY509" s="239" t="s">
        <v>152</v>
      </c>
    </row>
    <row r="510" spans="2:65" s="1" customFormat="1" ht="22.5" customHeight="1">
      <c r="B510" s="41"/>
      <c r="C510" s="193" t="s">
        <v>643</v>
      </c>
      <c r="D510" s="193" t="s">
        <v>154</v>
      </c>
      <c r="E510" s="194" t="s">
        <v>638</v>
      </c>
      <c r="F510" s="195" t="s">
        <v>639</v>
      </c>
      <c r="G510" s="196" t="s">
        <v>157</v>
      </c>
      <c r="H510" s="197">
        <v>35.1</v>
      </c>
      <c r="I510" s="198"/>
      <c r="J510" s="199">
        <f>ROUND(I510*H510,2)</f>
        <v>0</v>
      </c>
      <c r="K510" s="195" t="s">
        <v>158</v>
      </c>
      <c r="L510" s="61"/>
      <c r="M510" s="200" t="s">
        <v>22</v>
      </c>
      <c r="N510" s="201" t="s">
        <v>49</v>
      </c>
      <c r="O510" s="42"/>
      <c r="P510" s="202">
        <f>O510*H510</f>
        <v>0</v>
      </c>
      <c r="Q510" s="202">
        <v>0</v>
      </c>
      <c r="R510" s="202">
        <f>Q510*H510</f>
        <v>0</v>
      </c>
      <c r="S510" s="202">
        <v>0.025</v>
      </c>
      <c r="T510" s="203">
        <f>S510*H510</f>
        <v>0.8775000000000001</v>
      </c>
      <c r="AR510" s="24" t="s">
        <v>159</v>
      </c>
      <c r="AT510" s="24" t="s">
        <v>154</v>
      </c>
      <c r="AU510" s="24" t="s">
        <v>87</v>
      </c>
      <c r="AY510" s="24" t="s">
        <v>152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24" t="s">
        <v>24</v>
      </c>
      <c r="BK510" s="204">
        <f>ROUND(I510*H510,2)</f>
        <v>0</v>
      </c>
      <c r="BL510" s="24" t="s">
        <v>159</v>
      </c>
      <c r="BM510" s="24" t="s">
        <v>644</v>
      </c>
    </row>
    <row r="511" spans="2:51" s="11" customFormat="1" ht="13.5">
      <c r="B511" s="205"/>
      <c r="C511" s="206"/>
      <c r="D511" s="207" t="s">
        <v>161</v>
      </c>
      <c r="E511" s="208" t="s">
        <v>22</v>
      </c>
      <c r="F511" s="209" t="s">
        <v>645</v>
      </c>
      <c r="G511" s="206"/>
      <c r="H511" s="210" t="s">
        <v>22</v>
      </c>
      <c r="I511" s="211"/>
      <c r="J511" s="206"/>
      <c r="K511" s="206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161</v>
      </c>
      <c r="AU511" s="216" t="s">
        <v>87</v>
      </c>
      <c r="AV511" s="11" t="s">
        <v>24</v>
      </c>
      <c r="AW511" s="11" t="s">
        <v>42</v>
      </c>
      <c r="AX511" s="11" t="s">
        <v>78</v>
      </c>
      <c r="AY511" s="216" t="s">
        <v>152</v>
      </c>
    </row>
    <row r="512" spans="2:51" s="12" customFormat="1" ht="13.5">
      <c r="B512" s="217"/>
      <c r="C512" s="218"/>
      <c r="D512" s="230" t="s">
        <v>161</v>
      </c>
      <c r="E512" s="240" t="s">
        <v>22</v>
      </c>
      <c r="F512" s="241" t="s">
        <v>646</v>
      </c>
      <c r="G512" s="218"/>
      <c r="H512" s="242">
        <v>35.1</v>
      </c>
      <c r="I512" s="222"/>
      <c r="J512" s="218"/>
      <c r="K512" s="218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161</v>
      </c>
      <c r="AU512" s="227" t="s">
        <v>87</v>
      </c>
      <c r="AV512" s="12" t="s">
        <v>87</v>
      </c>
      <c r="AW512" s="12" t="s">
        <v>42</v>
      </c>
      <c r="AX512" s="12" t="s">
        <v>24</v>
      </c>
      <c r="AY512" s="227" t="s">
        <v>152</v>
      </c>
    </row>
    <row r="513" spans="2:65" s="1" customFormat="1" ht="22.5" customHeight="1">
      <c r="B513" s="41"/>
      <c r="C513" s="193" t="s">
        <v>647</v>
      </c>
      <c r="D513" s="193" t="s">
        <v>154</v>
      </c>
      <c r="E513" s="194" t="s">
        <v>648</v>
      </c>
      <c r="F513" s="195" t="s">
        <v>649</v>
      </c>
      <c r="G513" s="196" t="s">
        <v>157</v>
      </c>
      <c r="H513" s="197">
        <v>10</v>
      </c>
      <c r="I513" s="198"/>
      <c r="J513" s="199">
        <f>ROUND(I513*H513,2)</f>
        <v>0</v>
      </c>
      <c r="K513" s="195" t="s">
        <v>158</v>
      </c>
      <c r="L513" s="61"/>
      <c r="M513" s="200" t="s">
        <v>22</v>
      </c>
      <c r="N513" s="201" t="s">
        <v>49</v>
      </c>
      <c r="O513" s="42"/>
      <c r="P513" s="202">
        <f>O513*H513</f>
        <v>0</v>
      </c>
      <c r="Q513" s="202">
        <v>0</v>
      </c>
      <c r="R513" s="202">
        <f>Q513*H513</f>
        <v>0</v>
      </c>
      <c r="S513" s="202">
        <v>0.006</v>
      </c>
      <c r="T513" s="203">
        <f>S513*H513</f>
        <v>0.06</v>
      </c>
      <c r="AR513" s="24" t="s">
        <v>159</v>
      </c>
      <c r="AT513" s="24" t="s">
        <v>154</v>
      </c>
      <c r="AU513" s="24" t="s">
        <v>87</v>
      </c>
      <c r="AY513" s="24" t="s">
        <v>152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24" t="s">
        <v>24</v>
      </c>
      <c r="BK513" s="204">
        <f>ROUND(I513*H513,2)</f>
        <v>0</v>
      </c>
      <c r="BL513" s="24" t="s">
        <v>159</v>
      </c>
      <c r="BM513" s="24" t="s">
        <v>650</v>
      </c>
    </row>
    <row r="514" spans="2:65" s="1" customFormat="1" ht="22.5" customHeight="1">
      <c r="B514" s="41"/>
      <c r="C514" s="193" t="s">
        <v>651</v>
      </c>
      <c r="D514" s="193" t="s">
        <v>154</v>
      </c>
      <c r="E514" s="194" t="s">
        <v>652</v>
      </c>
      <c r="F514" s="195" t="s">
        <v>653</v>
      </c>
      <c r="G514" s="196" t="s">
        <v>219</v>
      </c>
      <c r="H514" s="197">
        <v>10.8</v>
      </c>
      <c r="I514" s="198"/>
      <c r="J514" s="199">
        <f>ROUND(I514*H514,2)</f>
        <v>0</v>
      </c>
      <c r="K514" s="195" t="s">
        <v>158</v>
      </c>
      <c r="L514" s="61"/>
      <c r="M514" s="200" t="s">
        <v>22</v>
      </c>
      <c r="N514" s="201" t="s">
        <v>49</v>
      </c>
      <c r="O514" s="42"/>
      <c r="P514" s="202">
        <f>O514*H514</f>
        <v>0</v>
      </c>
      <c r="Q514" s="202">
        <v>0.00672</v>
      </c>
      <c r="R514" s="202">
        <f>Q514*H514</f>
        <v>0.072576</v>
      </c>
      <c r="S514" s="202">
        <v>0.502</v>
      </c>
      <c r="T514" s="203">
        <f>S514*H514</f>
        <v>5.421600000000001</v>
      </c>
      <c r="AR514" s="24" t="s">
        <v>159</v>
      </c>
      <c r="AT514" s="24" t="s">
        <v>154</v>
      </c>
      <c r="AU514" s="24" t="s">
        <v>87</v>
      </c>
      <c r="AY514" s="24" t="s">
        <v>152</v>
      </c>
      <c r="BE514" s="204">
        <f>IF(N514="základní",J514,0)</f>
        <v>0</v>
      </c>
      <c r="BF514" s="204">
        <f>IF(N514="snížená",J514,0)</f>
        <v>0</v>
      </c>
      <c r="BG514" s="204">
        <f>IF(N514="zákl. přenesená",J514,0)</f>
        <v>0</v>
      </c>
      <c r="BH514" s="204">
        <f>IF(N514="sníž. přenesená",J514,0)</f>
        <v>0</v>
      </c>
      <c r="BI514" s="204">
        <f>IF(N514="nulová",J514,0)</f>
        <v>0</v>
      </c>
      <c r="BJ514" s="24" t="s">
        <v>24</v>
      </c>
      <c r="BK514" s="204">
        <f>ROUND(I514*H514,2)</f>
        <v>0</v>
      </c>
      <c r="BL514" s="24" t="s">
        <v>159</v>
      </c>
      <c r="BM514" s="24" t="s">
        <v>654</v>
      </c>
    </row>
    <row r="515" spans="2:51" s="11" customFormat="1" ht="13.5">
      <c r="B515" s="205"/>
      <c r="C515" s="206"/>
      <c r="D515" s="207" t="s">
        <v>161</v>
      </c>
      <c r="E515" s="208" t="s">
        <v>22</v>
      </c>
      <c r="F515" s="209" t="s">
        <v>655</v>
      </c>
      <c r="G515" s="206"/>
      <c r="H515" s="210" t="s">
        <v>22</v>
      </c>
      <c r="I515" s="211"/>
      <c r="J515" s="206"/>
      <c r="K515" s="206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161</v>
      </c>
      <c r="AU515" s="216" t="s">
        <v>87</v>
      </c>
      <c r="AV515" s="11" t="s">
        <v>24</v>
      </c>
      <c r="AW515" s="11" t="s">
        <v>42</v>
      </c>
      <c r="AX515" s="11" t="s">
        <v>78</v>
      </c>
      <c r="AY515" s="216" t="s">
        <v>152</v>
      </c>
    </row>
    <row r="516" spans="2:51" s="12" customFormat="1" ht="13.5">
      <c r="B516" s="217"/>
      <c r="C516" s="218"/>
      <c r="D516" s="230" t="s">
        <v>161</v>
      </c>
      <c r="E516" s="240" t="s">
        <v>22</v>
      </c>
      <c r="F516" s="241" t="s">
        <v>656</v>
      </c>
      <c r="G516" s="218"/>
      <c r="H516" s="242">
        <v>10.8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161</v>
      </c>
      <c r="AU516" s="227" t="s">
        <v>87</v>
      </c>
      <c r="AV516" s="12" t="s">
        <v>87</v>
      </c>
      <c r="AW516" s="12" t="s">
        <v>42</v>
      </c>
      <c r="AX516" s="12" t="s">
        <v>24</v>
      </c>
      <c r="AY516" s="227" t="s">
        <v>152</v>
      </c>
    </row>
    <row r="517" spans="2:65" s="1" customFormat="1" ht="22.5" customHeight="1">
      <c r="B517" s="41"/>
      <c r="C517" s="193" t="s">
        <v>657</v>
      </c>
      <c r="D517" s="193" t="s">
        <v>154</v>
      </c>
      <c r="E517" s="194" t="s">
        <v>658</v>
      </c>
      <c r="F517" s="195" t="s">
        <v>659</v>
      </c>
      <c r="G517" s="196" t="s">
        <v>157</v>
      </c>
      <c r="H517" s="197">
        <v>289.324</v>
      </c>
      <c r="I517" s="198"/>
      <c r="J517" s="199">
        <f>ROUND(I517*H517,2)</f>
        <v>0</v>
      </c>
      <c r="K517" s="195" t="s">
        <v>158</v>
      </c>
      <c r="L517" s="61"/>
      <c r="M517" s="200" t="s">
        <v>22</v>
      </c>
      <c r="N517" s="201" t="s">
        <v>49</v>
      </c>
      <c r="O517" s="42"/>
      <c r="P517" s="202">
        <f>O517*H517</f>
        <v>0</v>
      </c>
      <c r="Q517" s="202">
        <v>0</v>
      </c>
      <c r="R517" s="202">
        <f>Q517*H517</f>
        <v>0</v>
      </c>
      <c r="S517" s="202">
        <v>0.046</v>
      </c>
      <c r="T517" s="203">
        <f>S517*H517</f>
        <v>13.308904</v>
      </c>
      <c r="AR517" s="24" t="s">
        <v>159</v>
      </c>
      <c r="AT517" s="24" t="s">
        <v>154</v>
      </c>
      <c r="AU517" s="24" t="s">
        <v>87</v>
      </c>
      <c r="AY517" s="24" t="s">
        <v>152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24" t="s">
        <v>24</v>
      </c>
      <c r="BK517" s="204">
        <f>ROUND(I517*H517,2)</f>
        <v>0</v>
      </c>
      <c r="BL517" s="24" t="s">
        <v>159</v>
      </c>
      <c r="BM517" s="24" t="s">
        <v>660</v>
      </c>
    </row>
    <row r="518" spans="2:51" s="11" customFormat="1" ht="13.5">
      <c r="B518" s="205"/>
      <c r="C518" s="206"/>
      <c r="D518" s="207" t="s">
        <v>161</v>
      </c>
      <c r="E518" s="208" t="s">
        <v>22</v>
      </c>
      <c r="F518" s="209" t="s">
        <v>661</v>
      </c>
      <c r="G518" s="206"/>
      <c r="H518" s="210" t="s">
        <v>22</v>
      </c>
      <c r="I518" s="211"/>
      <c r="J518" s="206"/>
      <c r="K518" s="206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161</v>
      </c>
      <c r="AU518" s="216" t="s">
        <v>87</v>
      </c>
      <c r="AV518" s="11" t="s">
        <v>24</v>
      </c>
      <c r="AW518" s="11" t="s">
        <v>42</v>
      </c>
      <c r="AX518" s="11" t="s">
        <v>78</v>
      </c>
      <c r="AY518" s="216" t="s">
        <v>152</v>
      </c>
    </row>
    <row r="519" spans="2:51" s="12" customFormat="1" ht="13.5">
      <c r="B519" s="217"/>
      <c r="C519" s="218"/>
      <c r="D519" s="230" t="s">
        <v>161</v>
      </c>
      <c r="E519" s="240" t="s">
        <v>22</v>
      </c>
      <c r="F519" s="241" t="s">
        <v>662</v>
      </c>
      <c r="G519" s="218"/>
      <c r="H519" s="242">
        <v>289.324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161</v>
      </c>
      <c r="AU519" s="227" t="s">
        <v>87</v>
      </c>
      <c r="AV519" s="12" t="s">
        <v>87</v>
      </c>
      <c r="AW519" s="12" t="s">
        <v>42</v>
      </c>
      <c r="AX519" s="12" t="s">
        <v>24</v>
      </c>
      <c r="AY519" s="227" t="s">
        <v>152</v>
      </c>
    </row>
    <row r="520" spans="2:65" s="1" customFormat="1" ht="31.5" customHeight="1">
      <c r="B520" s="41"/>
      <c r="C520" s="193" t="s">
        <v>663</v>
      </c>
      <c r="D520" s="193" t="s">
        <v>154</v>
      </c>
      <c r="E520" s="194" t="s">
        <v>664</v>
      </c>
      <c r="F520" s="195" t="s">
        <v>665</v>
      </c>
      <c r="G520" s="196" t="s">
        <v>157</v>
      </c>
      <c r="H520" s="197">
        <v>1498.132</v>
      </c>
      <c r="I520" s="198"/>
      <c r="J520" s="199">
        <f>ROUND(I520*H520,2)</f>
        <v>0</v>
      </c>
      <c r="K520" s="195" t="s">
        <v>158</v>
      </c>
      <c r="L520" s="61"/>
      <c r="M520" s="200" t="s">
        <v>22</v>
      </c>
      <c r="N520" s="201" t="s">
        <v>49</v>
      </c>
      <c r="O520" s="42"/>
      <c r="P520" s="202">
        <f>O520*H520</f>
        <v>0</v>
      </c>
      <c r="Q520" s="202">
        <v>0</v>
      </c>
      <c r="R520" s="202">
        <f>Q520*H520</f>
        <v>0</v>
      </c>
      <c r="S520" s="202">
        <v>0.016</v>
      </c>
      <c r="T520" s="203">
        <f>S520*H520</f>
        <v>23.970112</v>
      </c>
      <c r="AR520" s="24" t="s">
        <v>159</v>
      </c>
      <c r="AT520" s="24" t="s">
        <v>154</v>
      </c>
      <c r="AU520" s="24" t="s">
        <v>87</v>
      </c>
      <c r="AY520" s="24" t="s">
        <v>152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4" t="s">
        <v>24</v>
      </c>
      <c r="BK520" s="204">
        <f>ROUND(I520*H520,2)</f>
        <v>0</v>
      </c>
      <c r="BL520" s="24" t="s">
        <v>159</v>
      </c>
      <c r="BM520" s="24" t="s">
        <v>666</v>
      </c>
    </row>
    <row r="521" spans="2:65" s="1" customFormat="1" ht="22.5" customHeight="1">
      <c r="B521" s="41"/>
      <c r="C521" s="193" t="s">
        <v>667</v>
      </c>
      <c r="D521" s="193" t="s">
        <v>154</v>
      </c>
      <c r="E521" s="194" t="s">
        <v>668</v>
      </c>
      <c r="F521" s="195" t="s">
        <v>669</v>
      </c>
      <c r="G521" s="196" t="s">
        <v>157</v>
      </c>
      <c r="H521" s="197">
        <v>189.829</v>
      </c>
      <c r="I521" s="198"/>
      <c r="J521" s="199">
        <f>ROUND(I521*H521,2)</f>
        <v>0</v>
      </c>
      <c r="K521" s="195" t="s">
        <v>158</v>
      </c>
      <c r="L521" s="61"/>
      <c r="M521" s="200" t="s">
        <v>22</v>
      </c>
      <c r="N521" s="201" t="s">
        <v>49</v>
      </c>
      <c r="O521" s="42"/>
      <c r="P521" s="202">
        <f>O521*H521</f>
        <v>0</v>
      </c>
      <c r="Q521" s="202">
        <v>0</v>
      </c>
      <c r="R521" s="202">
        <f>Q521*H521</f>
        <v>0</v>
      </c>
      <c r="S521" s="202">
        <v>0.089</v>
      </c>
      <c r="T521" s="203">
        <f>S521*H521</f>
        <v>16.894781</v>
      </c>
      <c r="AR521" s="24" t="s">
        <v>159</v>
      </c>
      <c r="AT521" s="24" t="s">
        <v>154</v>
      </c>
      <c r="AU521" s="24" t="s">
        <v>87</v>
      </c>
      <c r="AY521" s="24" t="s">
        <v>152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24" t="s">
        <v>24</v>
      </c>
      <c r="BK521" s="204">
        <f>ROUND(I521*H521,2)</f>
        <v>0</v>
      </c>
      <c r="BL521" s="24" t="s">
        <v>159</v>
      </c>
      <c r="BM521" s="24" t="s">
        <v>670</v>
      </c>
    </row>
    <row r="522" spans="2:51" s="11" customFormat="1" ht="13.5">
      <c r="B522" s="205"/>
      <c r="C522" s="206"/>
      <c r="D522" s="207" t="s">
        <v>161</v>
      </c>
      <c r="E522" s="208" t="s">
        <v>22</v>
      </c>
      <c r="F522" s="209" t="s">
        <v>162</v>
      </c>
      <c r="G522" s="206"/>
      <c r="H522" s="210" t="s">
        <v>22</v>
      </c>
      <c r="I522" s="211"/>
      <c r="J522" s="206"/>
      <c r="K522" s="206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161</v>
      </c>
      <c r="AU522" s="216" t="s">
        <v>87</v>
      </c>
      <c r="AV522" s="11" t="s">
        <v>24</v>
      </c>
      <c r="AW522" s="11" t="s">
        <v>42</v>
      </c>
      <c r="AX522" s="11" t="s">
        <v>78</v>
      </c>
      <c r="AY522" s="216" t="s">
        <v>152</v>
      </c>
    </row>
    <row r="523" spans="2:51" s="12" customFormat="1" ht="13.5">
      <c r="B523" s="217"/>
      <c r="C523" s="218"/>
      <c r="D523" s="207" t="s">
        <v>161</v>
      </c>
      <c r="E523" s="219" t="s">
        <v>22</v>
      </c>
      <c r="F523" s="220" t="s">
        <v>671</v>
      </c>
      <c r="G523" s="218"/>
      <c r="H523" s="221">
        <v>39.851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161</v>
      </c>
      <c r="AU523" s="227" t="s">
        <v>87</v>
      </c>
      <c r="AV523" s="12" t="s">
        <v>87</v>
      </c>
      <c r="AW523" s="12" t="s">
        <v>42</v>
      </c>
      <c r="AX523" s="12" t="s">
        <v>78</v>
      </c>
      <c r="AY523" s="227" t="s">
        <v>152</v>
      </c>
    </row>
    <row r="524" spans="2:51" s="12" customFormat="1" ht="13.5">
      <c r="B524" s="217"/>
      <c r="C524" s="218"/>
      <c r="D524" s="207" t="s">
        <v>161</v>
      </c>
      <c r="E524" s="219" t="s">
        <v>22</v>
      </c>
      <c r="F524" s="220" t="s">
        <v>672</v>
      </c>
      <c r="G524" s="218"/>
      <c r="H524" s="221">
        <v>6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161</v>
      </c>
      <c r="AU524" s="227" t="s">
        <v>87</v>
      </c>
      <c r="AV524" s="12" t="s">
        <v>87</v>
      </c>
      <c r="AW524" s="12" t="s">
        <v>42</v>
      </c>
      <c r="AX524" s="12" t="s">
        <v>78</v>
      </c>
      <c r="AY524" s="227" t="s">
        <v>152</v>
      </c>
    </row>
    <row r="525" spans="2:51" s="11" customFormat="1" ht="13.5">
      <c r="B525" s="205"/>
      <c r="C525" s="206"/>
      <c r="D525" s="207" t="s">
        <v>161</v>
      </c>
      <c r="E525" s="208" t="s">
        <v>22</v>
      </c>
      <c r="F525" s="209" t="s">
        <v>164</v>
      </c>
      <c r="G525" s="206"/>
      <c r="H525" s="210" t="s">
        <v>22</v>
      </c>
      <c r="I525" s="211"/>
      <c r="J525" s="206"/>
      <c r="K525" s="206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161</v>
      </c>
      <c r="AU525" s="216" t="s">
        <v>87</v>
      </c>
      <c r="AV525" s="11" t="s">
        <v>24</v>
      </c>
      <c r="AW525" s="11" t="s">
        <v>42</v>
      </c>
      <c r="AX525" s="11" t="s">
        <v>78</v>
      </c>
      <c r="AY525" s="216" t="s">
        <v>152</v>
      </c>
    </row>
    <row r="526" spans="2:51" s="12" customFormat="1" ht="13.5">
      <c r="B526" s="217"/>
      <c r="C526" s="218"/>
      <c r="D526" s="207" t="s">
        <v>161</v>
      </c>
      <c r="E526" s="219" t="s">
        <v>22</v>
      </c>
      <c r="F526" s="220" t="s">
        <v>673</v>
      </c>
      <c r="G526" s="218"/>
      <c r="H526" s="221">
        <v>56.7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161</v>
      </c>
      <c r="AU526" s="227" t="s">
        <v>87</v>
      </c>
      <c r="AV526" s="12" t="s">
        <v>87</v>
      </c>
      <c r="AW526" s="12" t="s">
        <v>42</v>
      </c>
      <c r="AX526" s="12" t="s">
        <v>78</v>
      </c>
      <c r="AY526" s="227" t="s">
        <v>152</v>
      </c>
    </row>
    <row r="527" spans="2:51" s="11" customFormat="1" ht="13.5">
      <c r="B527" s="205"/>
      <c r="C527" s="206"/>
      <c r="D527" s="207" t="s">
        <v>161</v>
      </c>
      <c r="E527" s="208" t="s">
        <v>22</v>
      </c>
      <c r="F527" s="209" t="s">
        <v>166</v>
      </c>
      <c r="G527" s="206"/>
      <c r="H527" s="210" t="s">
        <v>22</v>
      </c>
      <c r="I527" s="211"/>
      <c r="J527" s="206"/>
      <c r="K527" s="206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161</v>
      </c>
      <c r="AU527" s="216" t="s">
        <v>87</v>
      </c>
      <c r="AV527" s="11" t="s">
        <v>24</v>
      </c>
      <c r="AW527" s="11" t="s">
        <v>42</v>
      </c>
      <c r="AX527" s="11" t="s">
        <v>78</v>
      </c>
      <c r="AY527" s="216" t="s">
        <v>152</v>
      </c>
    </row>
    <row r="528" spans="2:51" s="12" customFormat="1" ht="13.5">
      <c r="B528" s="217"/>
      <c r="C528" s="218"/>
      <c r="D528" s="207" t="s">
        <v>161</v>
      </c>
      <c r="E528" s="219" t="s">
        <v>22</v>
      </c>
      <c r="F528" s="220" t="s">
        <v>674</v>
      </c>
      <c r="G528" s="218"/>
      <c r="H528" s="221">
        <v>41.951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161</v>
      </c>
      <c r="AU528" s="227" t="s">
        <v>87</v>
      </c>
      <c r="AV528" s="12" t="s">
        <v>87</v>
      </c>
      <c r="AW528" s="12" t="s">
        <v>42</v>
      </c>
      <c r="AX528" s="12" t="s">
        <v>78</v>
      </c>
      <c r="AY528" s="227" t="s">
        <v>152</v>
      </c>
    </row>
    <row r="529" spans="2:51" s="12" customFormat="1" ht="13.5">
      <c r="B529" s="217"/>
      <c r="C529" s="218"/>
      <c r="D529" s="207" t="s">
        <v>161</v>
      </c>
      <c r="E529" s="219" t="s">
        <v>22</v>
      </c>
      <c r="F529" s="220" t="s">
        <v>675</v>
      </c>
      <c r="G529" s="218"/>
      <c r="H529" s="221">
        <v>11.68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161</v>
      </c>
      <c r="AU529" s="227" t="s">
        <v>87</v>
      </c>
      <c r="AV529" s="12" t="s">
        <v>87</v>
      </c>
      <c r="AW529" s="12" t="s">
        <v>42</v>
      </c>
      <c r="AX529" s="12" t="s">
        <v>78</v>
      </c>
      <c r="AY529" s="227" t="s">
        <v>152</v>
      </c>
    </row>
    <row r="530" spans="2:51" s="11" customFormat="1" ht="13.5">
      <c r="B530" s="205"/>
      <c r="C530" s="206"/>
      <c r="D530" s="207" t="s">
        <v>161</v>
      </c>
      <c r="E530" s="208" t="s">
        <v>22</v>
      </c>
      <c r="F530" s="209" t="s">
        <v>243</v>
      </c>
      <c r="G530" s="206"/>
      <c r="H530" s="210" t="s">
        <v>22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161</v>
      </c>
      <c r="AU530" s="216" t="s">
        <v>87</v>
      </c>
      <c r="AV530" s="11" t="s">
        <v>24</v>
      </c>
      <c r="AW530" s="11" t="s">
        <v>42</v>
      </c>
      <c r="AX530" s="11" t="s">
        <v>78</v>
      </c>
      <c r="AY530" s="216" t="s">
        <v>152</v>
      </c>
    </row>
    <row r="531" spans="2:51" s="12" customFormat="1" ht="13.5">
      <c r="B531" s="217"/>
      <c r="C531" s="218"/>
      <c r="D531" s="207" t="s">
        <v>161</v>
      </c>
      <c r="E531" s="219" t="s">
        <v>22</v>
      </c>
      <c r="F531" s="220" t="s">
        <v>676</v>
      </c>
      <c r="G531" s="218"/>
      <c r="H531" s="221">
        <v>6.669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161</v>
      </c>
      <c r="AU531" s="227" t="s">
        <v>87</v>
      </c>
      <c r="AV531" s="12" t="s">
        <v>87</v>
      </c>
      <c r="AW531" s="12" t="s">
        <v>42</v>
      </c>
      <c r="AX531" s="12" t="s">
        <v>78</v>
      </c>
      <c r="AY531" s="227" t="s">
        <v>152</v>
      </c>
    </row>
    <row r="532" spans="2:51" s="14" customFormat="1" ht="13.5">
      <c r="B532" s="243"/>
      <c r="C532" s="244"/>
      <c r="D532" s="207" t="s">
        <v>161</v>
      </c>
      <c r="E532" s="245" t="s">
        <v>22</v>
      </c>
      <c r="F532" s="246" t="s">
        <v>257</v>
      </c>
      <c r="G532" s="244"/>
      <c r="H532" s="247">
        <v>162.851</v>
      </c>
      <c r="I532" s="248"/>
      <c r="J532" s="244"/>
      <c r="K532" s="244"/>
      <c r="L532" s="249"/>
      <c r="M532" s="250"/>
      <c r="N532" s="251"/>
      <c r="O532" s="251"/>
      <c r="P532" s="251"/>
      <c r="Q532" s="251"/>
      <c r="R532" s="251"/>
      <c r="S532" s="251"/>
      <c r="T532" s="252"/>
      <c r="AT532" s="253" t="s">
        <v>161</v>
      </c>
      <c r="AU532" s="253" t="s">
        <v>87</v>
      </c>
      <c r="AV532" s="14" t="s">
        <v>176</v>
      </c>
      <c r="AW532" s="14" t="s">
        <v>42</v>
      </c>
      <c r="AX532" s="14" t="s">
        <v>78</v>
      </c>
      <c r="AY532" s="253" t="s">
        <v>152</v>
      </c>
    </row>
    <row r="533" spans="2:51" s="11" customFormat="1" ht="13.5">
      <c r="B533" s="205"/>
      <c r="C533" s="206"/>
      <c r="D533" s="207" t="s">
        <v>161</v>
      </c>
      <c r="E533" s="208" t="s">
        <v>22</v>
      </c>
      <c r="F533" s="209" t="s">
        <v>168</v>
      </c>
      <c r="G533" s="206"/>
      <c r="H533" s="210" t="s">
        <v>22</v>
      </c>
      <c r="I533" s="211"/>
      <c r="J533" s="206"/>
      <c r="K533" s="206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161</v>
      </c>
      <c r="AU533" s="216" t="s">
        <v>87</v>
      </c>
      <c r="AV533" s="11" t="s">
        <v>24</v>
      </c>
      <c r="AW533" s="11" t="s">
        <v>42</v>
      </c>
      <c r="AX533" s="11" t="s">
        <v>78</v>
      </c>
      <c r="AY533" s="216" t="s">
        <v>152</v>
      </c>
    </row>
    <row r="534" spans="2:51" s="12" customFormat="1" ht="13.5">
      <c r="B534" s="217"/>
      <c r="C534" s="218"/>
      <c r="D534" s="207" t="s">
        <v>161</v>
      </c>
      <c r="E534" s="219" t="s">
        <v>22</v>
      </c>
      <c r="F534" s="220" t="s">
        <v>677</v>
      </c>
      <c r="G534" s="218"/>
      <c r="H534" s="221">
        <v>16.623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161</v>
      </c>
      <c r="AU534" s="227" t="s">
        <v>87</v>
      </c>
      <c r="AV534" s="12" t="s">
        <v>87</v>
      </c>
      <c r="AW534" s="12" t="s">
        <v>42</v>
      </c>
      <c r="AX534" s="12" t="s">
        <v>78</v>
      </c>
      <c r="AY534" s="227" t="s">
        <v>152</v>
      </c>
    </row>
    <row r="535" spans="2:51" s="12" customFormat="1" ht="13.5">
      <c r="B535" s="217"/>
      <c r="C535" s="218"/>
      <c r="D535" s="207" t="s">
        <v>161</v>
      </c>
      <c r="E535" s="219" t="s">
        <v>22</v>
      </c>
      <c r="F535" s="220" t="s">
        <v>678</v>
      </c>
      <c r="G535" s="218"/>
      <c r="H535" s="221">
        <v>10.355</v>
      </c>
      <c r="I535" s="222"/>
      <c r="J535" s="218"/>
      <c r="K535" s="218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161</v>
      </c>
      <c r="AU535" s="227" t="s">
        <v>87</v>
      </c>
      <c r="AV535" s="12" t="s">
        <v>87</v>
      </c>
      <c r="AW535" s="12" t="s">
        <v>42</v>
      </c>
      <c r="AX535" s="12" t="s">
        <v>78</v>
      </c>
      <c r="AY535" s="227" t="s">
        <v>152</v>
      </c>
    </row>
    <row r="536" spans="2:51" s="14" customFormat="1" ht="13.5">
      <c r="B536" s="243"/>
      <c r="C536" s="244"/>
      <c r="D536" s="207" t="s">
        <v>161</v>
      </c>
      <c r="E536" s="245" t="s">
        <v>22</v>
      </c>
      <c r="F536" s="246" t="s">
        <v>257</v>
      </c>
      <c r="G536" s="244"/>
      <c r="H536" s="247">
        <v>26.978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AT536" s="253" t="s">
        <v>161</v>
      </c>
      <c r="AU536" s="253" t="s">
        <v>87</v>
      </c>
      <c r="AV536" s="14" t="s">
        <v>176</v>
      </c>
      <c r="AW536" s="14" t="s">
        <v>42</v>
      </c>
      <c r="AX536" s="14" t="s">
        <v>78</v>
      </c>
      <c r="AY536" s="253" t="s">
        <v>152</v>
      </c>
    </row>
    <row r="537" spans="2:51" s="13" customFormat="1" ht="13.5">
      <c r="B537" s="228"/>
      <c r="C537" s="229"/>
      <c r="D537" s="207" t="s">
        <v>161</v>
      </c>
      <c r="E537" s="254" t="s">
        <v>22</v>
      </c>
      <c r="F537" s="255" t="s">
        <v>171</v>
      </c>
      <c r="G537" s="229"/>
      <c r="H537" s="256">
        <v>189.829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161</v>
      </c>
      <c r="AU537" s="239" t="s">
        <v>87</v>
      </c>
      <c r="AV537" s="13" t="s">
        <v>159</v>
      </c>
      <c r="AW537" s="13" t="s">
        <v>42</v>
      </c>
      <c r="AX537" s="13" t="s">
        <v>24</v>
      </c>
      <c r="AY537" s="239" t="s">
        <v>152</v>
      </c>
    </row>
    <row r="538" spans="2:63" s="10" customFormat="1" ht="29.85" customHeight="1">
      <c r="B538" s="176"/>
      <c r="C538" s="177"/>
      <c r="D538" s="190" t="s">
        <v>77</v>
      </c>
      <c r="E538" s="191" t="s">
        <v>679</v>
      </c>
      <c r="F538" s="191" t="s">
        <v>680</v>
      </c>
      <c r="G538" s="177"/>
      <c r="H538" s="177"/>
      <c r="I538" s="180"/>
      <c r="J538" s="192">
        <f>BK538</f>
        <v>0</v>
      </c>
      <c r="K538" s="177"/>
      <c r="L538" s="182"/>
      <c r="M538" s="183"/>
      <c r="N538" s="184"/>
      <c r="O538" s="184"/>
      <c r="P538" s="185">
        <f>SUM(P539:P541)</f>
        <v>0</v>
      </c>
      <c r="Q538" s="184"/>
      <c r="R538" s="185">
        <f>SUM(R539:R541)</f>
        <v>0</v>
      </c>
      <c r="S538" s="184"/>
      <c r="T538" s="186">
        <f>SUM(T539:T541)</f>
        <v>0</v>
      </c>
      <c r="AR538" s="187" t="s">
        <v>24</v>
      </c>
      <c r="AT538" s="188" t="s">
        <v>77</v>
      </c>
      <c r="AU538" s="188" t="s">
        <v>24</v>
      </c>
      <c r="AY538" s="187" t="s">
        <v>152</v>
      </c>
      <c r="BK538" s="189">
        <f>SUM(BK539:BK541)</f>
        <v>0</v>
      </c>
    </row>
    <row r="539" spans="2:65" s="1" customFormat="1" ht="31.5" customHeight="1">
      <c r="B539" s="41"/>
      <c r="C539" s="193" t="s">
        <v>681</v>
      </c>
      <c r="D539" s="193" t="s">
        <v>154</v>
      </c>
      <c r="E539" s="194" t="s">
        <v>682</v>
      </c>
      <c r="F539" s="195" t="s">
        <v>683</v>
      </c>
      <c r="G539" s="196" t="s">
        <v>226</v>
      </c>
      <c r="H539" s="197">
        <v>129.982</v>
      </c>
      <c r="I539" s="198"/>
      <c r="J539" s="199">
        <f>ROUND(I539*H539,2)</f>
        <v>0</v>
      </c>
      <c r="K539" s="195" t="s">
        <v>158</v>
      </c>
      <c r="L539" s="61"/>
      <c r="M539" s="200" t="s">
        <v>22</v>
      </c>
      <c r="N539" s="201" t="s">
        <v>49</v>
      </c>
      <c r="O539" s="42"/>
      <c r="P539" s="202">
        <f>O539*H539</f>
        <v>0</v>
      </c>
      <c r="Q539" s="202">
        <v>0</v>
      </c>
      <c r="R539" s="202">
        <f>Q539*H539</f>
        <v>0</v>
      </c>
      <c r="S539" s="202">
        <v>0</v>
      </c>
      <c r="T539" s="203">
        <f>S539*H539</f>
        <v>0</v>
      </c>
      <c r="AR539" s="24" t="s">
        <v>159</v>
      </c>
      <c r="AT539" s="24" t="s">
        <v>154</v>
      </c>
      <c r="AU539" s="24" t="s">
        <v>87</v>
      </c>
      <c r="AY539" s="24" t="s">
        <v>152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4" t="s">
        <v>24</v>
      </c>
      <c r="BK539" s="204">
        <f>ROUND(I539*H539,2)</f>
        <v>0</v>
      </c>
      <c r="BL539" s="24" t="s">
        <v>159</v>
      </c>
      <c r="BM539" s="24" t="s">
        <v>684</v>
      </c>
    </row>
    <row r="540" spans="2:65" s="1" customFormat="1" ht="22.5" customHeight="1">
      <c r="B540" s="41"/>
      <c r="C540" s="193" t="s">
        <v>685</v>
      </c>
      <c r="D540" s="193" t="s">
        <v>154</v>
      </c>
      <c r="E540" s="194" t="s">
        <v>686</v>
      </c>
      <c r="F540" s="195" t="s">
        <v>687</v>
      </c>
      <c r="G540" s="196" t="s">
        <v>226</v>
      </c>
      <c r="H540" s="197">
        <v>129.982</v>
      </c>
      <c r="I540" s="198"/>
      <c r="J540" s="199">
        <f>ROUND(I540*H540,2)</f>
        <v>0</v>
      </c>
      <c r="K540" s="195" t="s">
        <v>158</v>
      </c>
      <c r="L540" s="61"/>
      <c r="M540" s="200" t="s">
        <v>22</v>
      </c>
      <c r="N540" s="201" t="s">
        <v>49</v>
      </c>
      <c r="O540" s="42"/>
      <c r="P540" s="202">
        <f>O540*H540</f>
        <v>0</v>
      </c>
      <c r="Q540" s="202">
        <v>0</v>
      </c>
      <c r="R540" s="202">
        <f>Q540*H540</f>
        <v>0</v>
      </c>
      <c r="S540" s="202">
        <v>0</v>
      </c>
      <c r="T540" s="203">
        <f>S540*H540</f>
        <v>0</v>
      </c>
      <c r="AR540" s="24" t="s">
        <v>159</v>
      </c>
      <c r="AT540" s="24" t="s">
        <v>154</v>
      </c>
      <c r="AU540" s="24" t="s">
        <v>87</v>
      </c>
      <c r="AY540" s="24" t="s">
        <v>152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24" t="s">
        <v>24</v>
      </c>
      <c r="BK540" s="204">
        <f>ROUND(I540*H540,2)</f>
        <v>0</v>
      </c>
      <c r="BL540" s="24" t="s">
        <v>159</v>
      </c>
      <c r="BM540" s="24" t="s">
        <v>688</v>
      </c>
    </row>
    <row r="541" spans="2:65" s="1" customFormat="1" ht="22.5" customHeight="1">
      <c r="B541" s="41"/>
      <c r="C541" s="193" t="s">
        <v>689</v>
      </c>
      <c r="D541" s="193" t="s">
        <v>154</v>
      </c>
      <c r="E541" s="194" t="s">
        <v>690</v>
      </c>
      <c r="F541" s="195" t="s">
        <v>691</v>
      </c>
      <c r="G541" s="196" t="s">
        <v>226</v>
      </c>
      <c r="H541" s="197">
        <v>129.982</v>
      </c>
      <c r="I541" s="198"/>
      <c r="J541" s="199">
        <f>ROUND(I541*H541,2)</f>
        <v>0</v>
      </c>
      <c r="K541" s="195" t="s">
        <v>158</v>
      </c>
      <c r="L541" s="61"/>
      <c r="M541" s="200" t="s">
        <v>22</v>
      </c>
      <c r="N541" s="201" t="s">
        <v>49</v>
      </c>
      <c r="O541" s="42"/>
      <c r="P541" s="202">
        <f>O541*H541</f>
        <v>0</v>
      </c>
      <c r="Q541" s="202">
        <v>0</v>
      </c>
      <c r="R541" s="202">
        <f>Q541*H541</f>
        <v>0</v>
      </c>
      <c r="S541" s="202">
        <v>0</v>
      </c>
      <c r="T541" s="203">
        <f>S541*H541</f>
        <v>0</v>
      </c>
      <c r="AR541" s="24" t="s">
        <v>159</v>
      </c>
      <c r="AT541" s="24" t="s">
        <v>154</v>
      </c>
      <c r="AU541" s="24" t="s">
        <v>87</v>
      </c>
      <c r="AY541" s="24" t="s">
        <v>152</v>
      </c>
      <c r="BE541" s="204">
        <f>IF(N541="základní",J541,0)</f>
        <v>0</v>
      </c>
      <c r="BF541" s="204">
        <f>IF(N541="snížená",J541,0)</f>
        <v>0</v>
      </c>
      <c r="BG541" s="204">
        <f>IF(N541="zákl. přenesená",J541,0)</f>
        <v>0</v>
      </c>
      <c r="BH541" s="204">
        <f>IF(N541="sníž. přenesená",J541,0)</f>
        <v>0</v>
      </c>
      <c r="BI541" s="204">
        <f>IF(N541="nulová",J541,0)</f>
        <v>0</v>
      </c>
      <c r="BJ541" s="24" t="s">
        <v>24</v>
      </c>
      <c r="BK541" s="204">
        <f>ROUND(I541*H541,2)</f>
        <v>0</v>
      </c>
      <c r="BL541" s="24" t="s">
        <v>159</v>
      </c>
      <c r="BM541" s="24" t="s">
        <v>692</v>
      </c>
    </row>
    <row r="542" spans="2:63" s="10" customFormat="1" ht="29.85" customHeight="1">
      <c r="B542" s="176"/>
      <c r="C542" s="177"/>
      <c r="D542" s="190" t="s">
        <v>77</v>
      </c>
      <c r="E542" s="191" t="s">
        <v>693</v>
      </c>
      <c r="F542" s="191" t="s">
        <v>694</v>
      </c>
      <c r="G542" s="177"/>
      <c r="H542" s="177"/>
      <c r="I542" s="180"/>
      <c r="J542" s="192">
        <f>BK542</f>
        <v>0</v>
      </c>
      <c r="K542" s="177"/>
      <c r="L542" s="182"/>
      <c r="M542" s="183"/>
      <c r="N542" s="184"/>
      <c r="O542" s="184"/>
      <c r="P542" s="185">
        <f>P543</f>
        <v>0</v>
      </c>
      <c r="Q542" s="184"/>
      <c r="R542" s="185">
        <f>R543</f>
        <v>0</v>
      </c>
      <c r="S542" s="184"/>
      <c r="T542" s="186">
        <f>T543</f>
        <v>0</v>
      </c>
      <c r="AR542" s="187" t="s">
        <v>24</v>
      </c>
      <c r="AT542" s="188" t="s">
        <v>77</v>
      </c>
      <c r="AU542" s="188" t="s">
        <v>24</v>
      </c>
      <c r="AY542" s="187" t="s">
        <v>152</v>
      </c>
      <c r="BK542" s="189">
        <f>BK543</f>
        <v>0</v>
      </c>
    </row>
    <row r="543" spans="2:65" s="1" customFormat="1" ht="22.5" customHeight="1">
      <c r="B543" s="41"/>
      <c r="C543" s="193" t="s">
        <v>196</v>
      </c>
      <c r="D543" s="193" t="s">
        <v>154</v>
      </c>
      <c r="E543" s="194" t="s">
        <v>695</v>
      </c>
      <c r="F543" s="195" t="s">
        <v>696</v>
      </c>
      <c r="G543" s="196" t="s">
        <v>226</v>
      </c>
      <c r="H543" s="197">
        <v>141.84</v>
      </c>
      <c r="I543" s="198"/>
      <c r="J543" s="199">
        <f>ROUND(I543*H543,2)</f>
        <v>0</v>
      </c>
      <c r="K543" s="195" t="s">
        <v>158</v>
      </c>
      <c r="L543" s="61"/>
      <c r="M543" s="200" t="s">
        <v>22</v>
      </c>
      <c r="N543" s="201" t="s">
        <v>49</v>
      </c>
      <c r="O543" s="42"/>
      <c r="P543" s="202">
        <f>O543*H543</f>
        <v>0</v>
      </c>
      <c r="Q543" s="202">
        <v>0</v>
      </c>
      <c r="R543" s="202">
        <f>Q543*H543</f>
        <v>0</v>
      </c>
      <c r="S543" s="202">
        <v>0</v>
      </c>
      <c r="T543" s="203">
        <f>S543*H543</f>
        <v>0</v>
      </c>
      <c r="AR543" s="24" t="s">
        <v>159</v>
      </c>
      <c r="AT543" s="24" t="s">
        <v>154</v>
      </c>
      <c r="AU543" s="24" t="s">
        <v>87</v>
      </c>
      <c r="AY543" s="24" t="s">
        <v>152</v>
      </c>
      <c r="BE543" s="204">
        <f>IF(N543="základní",J543,0)</f>
        <v>0</v>
      </c>
      <c r="BF543" s="204">
        <f>IF(N543="snížená",J543,0)</f>
        <v>0</v>
      </c>
      <c r="BG543" s="204">
        <f>IF(N543="zákl. přenesená",J543,0)</f>
        <v>0</v>
      </c>
      <c r="BH543" s="204">
        <f>IF(N543="sníž. přenesená",J543,0)</f>
        <v>0</v>
      </c>
      <c r="BI543" s="204">
        <f>IF(N543="nulová",J543,0)</f>
        <v>0</v>
      </c>
      <c r="BJ543" s="24" t="s">
        <v>24</v>
      </c>
      <c r="BK543" s="204">
        <f>ROUND(I543*H543,2)</f>
        <v>0</v>
      </c>
      <c r="BL543" s="24" t="s">
        <v>159</v>
      </c>
      <c r="BM543" s="24" t="s">
        <v>697</v>
      </c>
    </row>
    <row r="544" spans="2:63" s="10" customFormat="1" ht="37.35" customHeight="1">
      <c r="B544" s="176"/>
      <c r="C544" s="177"/>
      <c r="D544" s="178" t="s">
        <v>77</v>
      </c>
      <c r="E544" s="179" t="s">
        <v>698</v>
      </c>
      <c r="F544" s="179" t="s">
        <v>699</v>
      </c>
      <c r="G544" s="177"/>
      <c r="H544" s="177"/>
      <c r="I544" s="180"/>
      <c r="J544" s="181">
        <f>BK544</f>
        <v>0</v>
      </c>
      <c r="K544" s="177"/>
      <c r="L544" s="182"/>
      <c r="M544" s="183"/>
      <c r="N544" s="184"/>
      <c r="O544" s="184"/>
      <c r="P544" s="185">
        <f>P545+P573+P601+P670+P676+P681+P685+P749+P876+P909</f>
        <v>0</v>
      </c>
      <c r="Q544" s="184"/>
      <c r="R544" s="185">
        <f>R545+R573+R601+R670+R676+R681+R685+R749+R876+R909</f>
        <v>40.812650569999995</v>
      </c>
      <c r="S544" s="184"/>
      <c r="T544" s="186">
        <f>T545+T573+T601+T670+T676+T681+T685+T749+T876+T909</f>
        <v>3.05267719</v>
      </c>
      <c r="AR544" s="187" t="s">
        <v>87</v>
      </c>
      <c r="AT544" s="188" t="s">
        <v>77</v>
      </c>
      <c r="AU544" s="188" t="s">
        <v>78</v>
      </c>
      <c r="AY544" s="187" t="s">
        <v>152</v>
      </c>
      <c r="BK544" s="189">
        <f>BK545+BK573+BK601+BK670+BK676+BK681+BK685+BK749+BK876+BK909</f>
        <v>0</v>
      </c>
    </row>
    <row r="545" spans="2:63" s="10" customFormat="1" ht="19.9" customHeight="1">
      <c r="B545" s="176"/>
      <c r="C545" s="177"/>
      <c r="D545" s="190" t="s">
        <v>77</v>
      </c>
      <c r="E545" s="191" t="s">
        <v>700</v>
      </c>
      <c r="F545" s="191" t="s">
        <v>701</v>
      </c>
      <c r="G545" s="177"/>
      <c r="H545" s="177"/>
      <c r="I545" s="180"/>
      <c r="J545" s="192">
        <f>BK545</f>
        <v>0</v>
      </c>
      <c r="K545" s="177"/>
      <c r="L545" s="182"/>
      <c r="M545" s="183"/>
      <c r="N545" s="184"/>
      <c r="O545" s="184"/>
      <c r="P545" s="185">
        <f>SUM(P546:P572)</f>
        <v>0</v>
      </c>
      <c r="Q545" s="184"/>
      <c r="R545" s="185">
        <f>SUM(R546:R572)</f>
        <v>1.35087345</v>
      </c>
      <c r="S545" s="184"/>
      <c r="T545" s="186">
        <f>SUM(T546:T572)</f>
        <v>0</v>
      </c>
      <c r="AR545" s="187" t="s">
        <v>87</v>
      </c>
      <c r="AT545" s="188" t="s">
        <v>77</v>
      </c>
      <c r="AU545" s="188" t="s">
        <v>24</v>
      </c>
      <c r="AY545" s="187" t="s">
        <v>152</v>
      </c>
      <c r="BK545" s="189">
        <f>SUM(BK546:BK572)</f>
        <v>0</v>
      </c>
    </row>
    <row r="546" spans="2:65" s="1" customFormat="1" ht="22.5" customHeight="1">
      <c r="B546" s="41"/>
      <c r="C546" s="193" t="s">
        <v>702</v>
      </c>
      <c r="D546" s="193" t="s">
        <v>154</v>
      </c>
      <c r="E546" s="194" t="s">
        <v>703</v>
      </c>
      <c r="F546" s="195" t="s">
        <v>704</v>
      </c>
      <c r="G546" s="196" t="s">
        <v>157</v>
      </c>
      <c r="H546" s="197">
        <v>207.504</v>
      </c>
      <c r="I546" s="198"/>
      <c r="J546" s="199">
        <f>ROUND(I546*H546,2)</f>
        <v>0</v>
      </c>
      <c r="K546" s="195" t="s">
        <v>158</v>
      </c>
      <c r="L546" s="61"/>
      <c r="M546" s="200" t="s">
        <v>22</v>
      </c>
      <c r="N546" s="201" t="s">
        <v>49</v>
      </c>
      <c r="O546" s="42"/>
      <c r="P546" s="202">
        <f>O546*H546</f>
        <v>0</v>
      </c>
      <c r="Q546" s="202">
        <v>0.0004</v>
      </c>
      <c r="R546" s="202">
        <f>Q546*H546</f>
        <v>0.0830016</v>
      </c>
      <c r="S546" s="202">
        <v>0</v>
      </c>
      <c r="T546" s="203">
        <f>S546*H546</f>
        <v>0</v>
      </c>
      <c r="AR546" s="24" t="s">
        <v>285</v>
      </c>
      <c r="AT546" s="24" t="s">
        <v>154</v>
      </c>
      <c r="AU546" s="24" t="s">
        <v>87</v>
      </c>
      <c r="AY546" s="24" t="s">
        <v>152</v>
      </c>
      <c r="BE546" s="204">
        <f>IF(N546="základní",J546,0)</f>
        <v>0</v>
      </c>
      <c r="BF546" s="204">
        <f>IF(N546="snížená",J546,0)</f>
        <v>0</v>
      </c>
      <c r="BG546" s="204">
        <f>IF(N546="zákl. přenesená",J546,0)</f>
        <v>0</v>
      </c>
      <c r="BH546" s="204">
        <f>IF(N546="sníž. přenesená",J546,0)</f>
        <v>0</v>
      </c>
      <c r="BI546" s="204">
        <f>IF(N546="nulová",J546,0)</f>
        <v>0</v>
      </c>
      <c r="BJ546" s="24" t="s">
        <v>24</v>
      </c>
      <c r="BK546" s="204">
        <f>ROUND(I546*H546,2)</f>
        <v>0</v>
      </c>
      <c r="BL546" s="24" t="s">
        <v>285</v>
      </c>
      <c r="BM546" s="24" t="s">
        <v>705</v>
      </c>
    </row>
    <row r="547" spans="2:51" s="11" customFormat="1" ht="13.5">
      <c r="B547" s="205"/>
      <c r="C547" s="206"/>
      <c r="D547" s="207" t="s">
        <v>161</v>
      </c>
      <c r="E547" s="208" t="s">
        <v>22</v>
      </c>
      <c r="F547" s="209" t="s">
        <v>162</v>
      </c>
      <c r="G547" s="206"/>
      <c r="H547" s="210" t="s">
        <v>22</v>
      </c>
      <c r="I547" s="211"/>
      <c r="J547" s="206"/>
      <c r="K547" s="206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161</v>
      </c>
      <c r="AU547" s="216" t="s">
        <v>87</v>
      </c>
      <c r="AV547" s="11" t="s">
        <v>24</v>
      </c>
      <c r="AW547" s="11" t="s">
        <v>42</v>
      </c>
      <c r="AX547" s="11" t="s">
        <v>78</v>
      </c>
      <c r="AY547" s="216" t="s">
        <v>152</v>
      </c>
    </row>
    <row r="548" spans="2:51" s="12" customFormat="1" ht="13.5">
      <c r="B548" s="217"/>
      <c r="C548" s="218"/>
      <c r="D548" s="207" t="s">
        <v>161</v>
      </c>
      <c r="E548" s="219" t="s">
        <v>22</v>
      </c>
      <c r="F548" s="220" t="s">
        <v>706</v>
      </c>
      <c r="G548" s="218"/>
      <c r="H548" s="221">
        <v>98.656</v>
      </c>
      <c r="I548" s="222"/>
      <c r="J548" s="218"/>
      <c r="K548" s="218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161</v>
      </c>
      <c r="AU548" s="227" t="s">
        <v>87</v>
      </c>
      <c r="AV548" s="12" t="s">
        <v>87</v>
      </c>
      <c r="AW548" s="12" t="s">
        <v>42</v>
      </c>
      <c r="AX548" s="12" t="s">
        <v>78</v>
      </c>
      <c r="AY548" s="227" t="s">
        <v>152</v>
      </c>
    </row>
    <row r="549" spans="2:51" s="11" customFormat="1" ht="13.5">
      <c r="B549" s="205"/>
      <c r="C549" s="206"/>
      <c r="D549" s="207" t="s">
        <v>161</v>
      </c>
      <c r="E549" s="208" t="s">
        <v>22</v>
      </c>
      <c r="F549" s="209" t="s">
        <v>164</v>
      </c>
      <c r="G549" s="206"/>
      <c r="H549" s="210" t="s">
        <v>22</v>
      </c>
      <c r="I549" s="211"/>
      <c r="J549" s="206"/>
      <c r="K549" s="206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161</v>
      </c>
      <c r="AU549" s="216" t="s">
        <v>87</v>
      </c>
      <c r="AV549" s="11" t="s">
        <v>24</v>
      </c>
      <c r="AW549" s="11" t="s">
        <v>42</v>
      </c>
      <c r="AX549" s="11" t="s">
        <v>78</v>
      </c>
      <c r="AY549" s="216" t="s">
        <v>152</v>
      </c>
    </row>
    <row r="550" spans="2:51" s="12" customFormat="1" ht="13.5">
      <c r="B550" s="217"/>
      <c r="C550" s="218"/>
      <c r="D550" s="207" t="s">
        <v>161</v>
      </c>
      <c r="E550" s="219" t="s">
        <v>22</v>
      </c>
      <c r="F550" s="220" t="s">
        <v>707</v>
      </c>
      <c r="G550" s="218"/>
      <c r="H550" s="221">
        <v>12.96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161</v>
      </c>
      <c r="AU550" s="227" t="s">
        <v>87</v>
      </c>
      <c r="AV550" s="12" t="s">
        <v>87</v>
      </c>
      <c r="AW550" s="12" t="s">
        <v>42</v>
      </c>
      <c r="AX550" s="12" t="s">
        <v>78</v>
      </c>
      <c r="AY550" s="227" t="s">
        <v>152</v>
      </c>
    </row>
    <row r="551" spans="2:51" s="11" customFormat="1" ht="13.5">
      <c r="B551" s="205"/>
      <c r="C551" s="206"/>
      <c r="D551" s="207" t="s">
        <v>161</v>
      </c>
      <c r="E551" s="208" t="s">
        <v>22</v>
      </c>
      <c r="F551" s="209" t="s">
        <v>166</v>
      </c>
      <c r="G551" s="206"/>
      <c r="H551" s="210" t="s">
        <v>22</v>
      </c>
      <c r="I551" s="211"/>
      <c r="J551" s="206"/>
      <c r="K551" s="206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161</v>
      </c>
      <c r="AU551" s="216" t="s">
        <v>87</v>
      </c>
      <c r="AV551" s="11" t="s">
        <v>24</v>
      </c>
      <c r="AW551" s="11" t="s">
        <v>42</v>
      </c>
      <c r="AX551" s="11" t="s">
        <v>78</v>
      </c>
      <c r="AY551" s="216" t="s">
        <v>152</v>
      </c>
    </row>
    <row r="552" spans="2:51" s="12" customFormat="1" ht="13.5">
      <c r="B552" s="217"/>
      <c r="C552" s="218"/>
      <c r="D552" s="207" t="s">
        <v>161</v>
      </c>
      <c r="E552" s="219" t="s">
        <v>22</v>
      </c>
      <c r="F552" s="220" t="s">
        <v>708</v>
      </c>
      <c r="G552" s="218"/>
      <c r="H552" s="221">
        <v>95.888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161</v>
      </c>
      <c r="AU552" s="227" t="s">
        <v>87</v>
      </c>
      <c r="AV552" s="12" t="s">
        <v>87</v>
      </c>
      <c r="AW552" s="12" t="s">
        <v>42</v>
      </c>
      <c r="AX552" s="12" t="s">
        <v>78</v>
      </c>
      <c r="AY552" s="227" t="s">
        <v>152</v>
      </c>
    </row>
    <row r="553" spans="2:51" s="13" customFormat="1" ht="13.5">
      <c r="B553" s="228"/>
      <c r="C553" s="229"/>
      <c r="D553" s="230" t="s">
        <v>161</v>
      </c>
      <c r="E553" s="231" t="s">
        <v>22</v>
      </c>
      <c r="F553" s="232" t="s">
        <v>171</v>
      </c>
      <c r="G553" s="229"/>
      <c r="H553" s="233">
        <v>207.504</v>
      </c>
      <c r="I553" s="234"/>
      <c r="J553" s="229"/>
      <c r="K553" s="229"/>
      <c r="L553" s="235"/>
      <c r="M553" s="236"/>
      <c r="N553" s="237"/>
      <c r="O553" s="237"/>
      <c r="P553" s="237"/>
      <c r="Q553" s="237"/>
      <c r="R553" s="237"/>
      <c r="S553" s="237"/>
      <c r="T553" s="238"/>
      <c r="AT553" s="239" t="s">
        <v>161</v>
      </c>
      <c r="AU553" s="239" t="s">
        <v>87</v>
      </c>
      <c r="AV553" s="13" t="s">
        <v>159</v>
      </c>
      <c r="AW553" s="13" t="s">
        <v>42</v>
      </c>
      <c r="AX553" s="13" t="s">
        <v>24</v>
      </c>
      <c r="AY553" s="239" t="s">
        <v>152</v>
      </c>
    </row>
    <row r="554" spans="2:65" s="1" customFormat="1" ht="22.5" customHeight="1">
      <c r="B554" s="41"/>
      <c r="C554" s="257" t="s">
        <v>709</v>
      </c>
      <c r="D554" s="257" t="s">
        <v>293</v>
      </c>
      <c r="E554" s="258" t="s">
        <v>710</v>
      </c>
      <c r="F554" s="259" t="s">
        <v>711</v>
      </c>
      <c r="G554" s="260" t="s">
        <v>157</v>
      </c>
      <c r="H554" s="261">
        <v>249.005</v>
      </c>
      <c r="I554" s="262"/>
      <c r="J554" s="263">
        <f>ROUND(I554*H554,2)</f>
        <v>0</v>
      </c>
      <c r="K554" s="259" t="s">
        <v>158</v>
      </c>
      <c r="L554" s="264"/>
      <c r="M554" s="265" t="s">
        <v>22</v>
      </c>
      <c r="N554" s="266" t="s">
        <v>49</v>
      </c>
      <c r="O554" s="42"/>
      <c r="P554" s="202">
        <f>O554*H554</f>
        <v>0</v>
      </c>
      <c r="Q554" s="202">
        <v>0.0045</v>
      </c>
      <c r="R554" s="202">
        <f>Q554*H554</f>
        <v>1.1205224999999999</v>
      </c>
      <c r="S554" s="202">
        <v>0</v>
      </c>
      <c r="T554" s="203">
        <f>S554*H554</f>
        <v>0</v>
      </c>
      <c r="AR554" s="24" t="s">
        <v>382</v>
      </c>
      <c r="AT554" s="24" t="s">
        <v>293</v>
      </c>
      <c r="AU554" s="24" t="s">
        <v>87</v>
      </c>
      <c r="AY554" s="24" t="s">
        <v>152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24" t="s">
        <v>24</v>
      </c>
      <c r="BK554" s="204">
        <f>ROUND(I554*H554,2)</f>
        <v>0</v>
      </c>
      <c r="BL554" s="24" t="s">
        <v>285</v>
      </c>
      <c r="BM554" s="24" t="s">
        <v>712</v>
      </c>
    </row>
    <row r="555" spans="2:51" s="12" customFormat="1" ht="13.5">
      <c r="B555" s="217"/>
      <c r="C555" s="218"/>
      <c r="D555" s="230" t="s">
        <v>161</v>
      </c>
      <c r="E555" s="218"/>
      <c r="F555" s="241" t="s">
        <v>713</v>
      </c>
      <c r="G555" s="218"/>
      <c r="H555" s="242">
        <v>249.005</v>
      </c>
      <c r="I555" s="222"/>
      <c r="J555" s="218"/>
      <c r="K555" s="218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161</v>
      </c>
      <c r="AU555" s="227" t="s">
        <v>87</v>
      </c>
      <c r="AV555" s="12" t="s">
        <v>87</v>
      </c>
      <c r="AW555" s="12" t="s">
        <v>6</v>
      </c>
      <c r="AX555" s="12" t="s">
        <v>24</v>
      </c>
      <c r="AY555" s="227" t="s">
        <v>152</v>
      </c>
    </row>
    <row r="556" spans="2:65" s="1" customFormat="1" ht="22.5" customHeight="1">
      <c r="B556" s="41"/>
      <c r="C556" s="193" t="s">
        <v>714</v>
      </c>
      <c r="D556" s="193" t="s">
        <v>154</v>
      </c>
      <c r="E556" s="194" t="s">
        <v>715</v>
      </c>
      <c r="F556" s="195" t="s">
        <v>716</v>
      </c>
      <c r="G556" s="196" t="s">
        <v>157</v>
      </c>
      <c r="H556" s="197">
        <v>194.535</v>
      </c>
      <c r="I556" s="198"/>
      <c r="J556" s="199">
        <f>ROUND(I556*H556,2)</f>
        <v>0</v>
      </c>
      <c r="K556" s="195" t="s">
        <v>158</v>
      </c>
      <c r="L556" s="61"/>
      <c r="M556" s="200" t="s">
        <v>22</v>
      </c>
      <c r="N556" s="201" t="s">
        <v>49</v>
      </c>
      <c r="O556" s="42"/>
      <c r="P556" s="202">
        <f>O556*H556</f>
        <v>0</v>
      </c>
      <c r="Q556" s="202">
        <v>0.00057</v>
      </c>
      <c r="R556" s="202">
        <f>Q556*H556</f>
        <v>0.11088495</v>
      </c>
      <c r="S556" s="202">
        <v>0</v>
      </c>
      <c r="T556" s="203">
        <f>S556*H556</f>
        <v>0</v>
      </c>
      <c r="AR556" s="24" t="s">
        <v>285</v>
      </c>
      <c r="AT556" s="24" t="s">
        <v>154</v>
      </c>
      <c r="AU556" s="24" t="s">
        <v>87</v>
      </c>
      <c r="AY556" s="24" t="s">
        <v>152</v>
      </c>
      <c r="BE556" s="204">
        <f>IF(N556="základní",J556,0)</f>
        <v>0</v>
      </c>
      <c r="BF556" s="204">
        <f>IF(N556="snížená",J556,0)</f>
        <v>0</v>
      </c>
      <c r="BG556" s="204">
        <f>IF(N556="zákl. přenesená",J556,0)</f>
        <v>0</v>
      </c>
      <c r="BH556" s="204">
        <f>IF(N556="sníž. přenesená",J556,0)</f>
        <v>0</v>
      </c>
      <c r="BI556" s="204">
        <f>IF(N556="nulová",J556,0)</f>
        <v>0</v>
      </c>
      <c r="BJ556" s="24" t="s">
        <v>24</v>
      </c>
      <c r="BK556" s="204">
        <f>ROUND(I556*H556,2)</f>
        <v>0</v>
      </c>
      <c r="BL556" s="24" t="s">
        <v>285</v>
      </c>
      <c r="BM556" s="24" t="s">
        <v>717</v>
      </c>
    </row>
    <row r="557" spans="2:51" s="11" customFormat="1" ht="13.5">
      <c r="B557" s="205"/>
      <c r="C557" s="206"/>
      <c r="D557" s="207" t="s">
        <v>161</v>
      </c>
      <c r="E557" s="208" t="s">
        <v>22</v>
      </c>
      <c r="F557" s="209" t="s">
        <v>162</v>
      </c>
      <c r="G557" s="206"/>
      <c r="H557" s="210" t="s">
        <v>22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161</v>
      </c>
      <c r="AU557" s="216" t="s">
        <v>87</v>
      </c>
      <c r="AV557" s="11" t="s">
        <v>24</v>
      </c>
      <c r="AW557" s="11" t="s">
        <v>42</v>
      </c>
      <c r="AX557" s="11" t="s">
        <v>78</v>
      </c>
      <c r="AY557" s="216" t="s">
        <v>152</v>
      </c>
    </row>
    <row r="558" spans="2:51" s="12" customFormat="1" ht="13.5">
      <c r="B558" s="217"/>
      <c r="C558" s="218"/>
      <c r="D558" s="207" t="s">
        <v>161</v>
      </c>
      <c r="E558" s="219" t="s">
        <v>22</v>
      </c>
      <c r="F558" s="220" t="s">
        <v>718</v>
      </c>
      <c r="G558" s="218"/>
      <c r="H558" s="221">
        <v>92.49</v>
      </c>
      <c r="I558" s="222"/>
      <c r="J558" s="218"/>
      <c r="K558" s="218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161</v>
      </c>
      <c r="AU558" s="227" t="s">
        <v>87</v>
      </c>
      <c r="AV558" s="12" t="s">
        <v>87</v>
      </c>
      <c r="AW558" s="12" t="s">
        <v>42</v>
      </c>
      <c r="AX558" s="12" t="s">
        <v>78</v>
      </c>
      <c r="AY558" s="227" t="s">
        <v>152</v>
      </c>
    </row>
    <row r="559" spans="2:51" s="11" customFormat="1" ht="13.5">
      <c r="B559" s="205"/>
      <c r="C559" s="206"/>
      <c r="D559" s="207" t="s">
        <v>161</v>
      </c>
      <c r="E559" s="208" t="s">
        <v>22</v>
      </c>
      <c r="F559" s="209" t="s">
        <v>164</v>
      </c>
      <c r="G559" s="206"/>
      <c r="H559" s="210" t="s">
        <v>22</v>
      </c>
      <c r="I559" s="211"/>
      <c r="J559" s="206"/>
      <c r="K559" s="206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161</v>
      </c>
      <c r="AU559" s="216" t="s">
        <v>87</v>
      </c>
      <c r="AV559" s="11" t="s">
        <v>24</v>
      </c>
      <c r="AW559" s="11" t="s">
        <v>42</v>
      </c>
      <c r="AX559" s="11" t="s">
        <v>78</v>
      </c>
      <c r="AY559" s="216" t="s">
        <v>152</v>
      </c>
    </row>
    <row r="560" spans="2:51" s="12" customFormat="1" ht="13.5">
      <c r="B560" s="217"/>
      <c r="C560" s="218"/>
      <c r="D560" s="207" t="s">
        <v>161</v>
      </c>
      <c r="E560" s="219" t="s">
        <v>22</v>
      </c>
      <c r="F560" s="220" t="s">
        <v>719</v>
      </c>
      <c r="G560" s="218"/>
      <c r="H560" s="221">
        <v>12.15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161</v>
      </c>
      <c r="AU560" s="227" t="s">
        <v>87</v>
      </c>
      <c r="AV560" s="12" t="s">
        <v>87</v>
      </c>
      <c r="AW560" s="12" t="s">
        <v>42</v>
      </c>
      <c r="AX560" s="12" t="s">
        <v>78</v>
      </c>
      <c r="AY560" s="227" t="s">
        <v>152</v>
      </c>
    </row>
    <row r="561" spans="2:51" s="11" customFormat="1" ht="13.5">
      <c r="B561" s="205"/>
      <c r="C561" s="206"/>
      <c r="D561" s="207" t="s">
        <v>161</v>
      </c>
      <c r="E561" s="208" t="s">
        <v>22</v>
      </c>
      <c r="F561" s="209" t="s">
        <v>166</v>
      </c>
      <c r="G561" s="206"/>
      <c r="H561" s="210" t="s">
        <v>22</v>
      </c>
      <c r="I561" s="211"/>
      <c r="J561" s="206"/>
      <c r="K561" s="206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161</v>
      </c>
      <c r="AU561" s="216" t="s">
        <v>87</v>
      </c>
      <c r="AV561" s="11" t="s">
        <v>24</v>
      </c>
      <c r="AW561" s="11" t="s">
        <v>42</v>
      </c>
      <c r="AX561" s="11" t="s">
        <v>78</v>
      </c>
      <c r="AY561" s="216" t="s">
        <v>152</v>
      </c>
    </row>
    <row r="562" spans="2:51" s="12" customFormat="1" ht="13.5">
      <c r="B562" s="217"/>
      <c r="C562" s="218"/>
      <c r="D562" s="207" t="s">
        <v>161</v>
      </c>
      <c r="E562" s="219" t="s">
        <v>22</v>
      </c>
      <c r="F562" s="220" t="s">
        <v>720</v>
      </c>
      <c r="G562" s="218"/>
      <c r="H562" s="221">
        <v>89.895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161</v>
      </c>
      <c r="AU562" s="227" t="s">
        <v>87</v>
      </c>
      <c r="AV562" s="12" t="s">
        <v>87</v>
      </c>
      <c r="AW562" s="12" t="s">
        <v>42</v>
      </c>
      <c r="AX562" s="12" t="s">
        <v>78</v>
      </c>
      <c r="AY562" s="227" t="s">
        <v>152</v>
      </c>
    </row>
    <row r="563" spans="2:51" s="13" customFormat="1" ht="13.5">
      <c r="B563" s="228"/>
      <c r="C563" s="229"/>
      <c r="D563" s="230" t="s">
        <v>161</v>
      </c>
      <c r="E563" s="231" t="s">
        <v>22</v>
      </c>
      <c r="F563" s="232" t="s">
        <v>171</v>
      </c>
      <c r="G563" s="229"/>
      <c r="H563" s="233">
        <v>194.535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161</v>
      </c>
      <c r="AU563" s="239" t="s">
        <v>87</v>
      </c>
      <c r="AV563" s="13" t="s">
        <v>159</v>
      </c>
      <c r="AW563" s="13" t="s">
        <v>42</v>
      </c>
      <c r="AX563" s="13" t="s">
        <v>24</v>
      </c>
      <c r="AY563" s="239" t="s">
        <v>152</v>
      </c>
    </row>
    <row r="564" spans="2:65" s="1" customFormat="1" ht="22.5" customHeight="1">
      <c r="B564" s="41"/>
      <c r="C564" s="193" t="s">
        <v>721</v>
      </c>
      <c r="D564" s="193" t="s">
        <v>154</v>
      </c>
      <c r="E564" s="194" t="s">
        <v>722</v>
      </c>
      <c r="F564" s="195" t="s">
        <v>723</v>
      </c>
      <c r="G564" s="196" t="s">
        <v>219</v>
      </c>
      <c r="H564" s="197">
        <v>130.23</v>
      </c>
      <c r="I564" s="198"/>
      <c r="J564" s="199">
        <f>ROUND(I564*H564,2)</f>
        <v>0</v>
      </c>
      <c r="K564" s="195" t="s">
        <v>158</v>
      </c>
      <c r="L564" s="61"/>
      <c r="M564" s="200" t="s">
        <v>22</v>
      </c>
      <c r="N564" s="201" t="s">
        <v>49</v>
      </c>
      <c r="O564" s="42"/>
      <c r="P564" s="202">
        <f>O564*H564</f>
        <v>0</v>
      </c>
      <c r="Q564" s="202">
        <v>0.00028</v>
      </c>
      <c r="R564" s="202">
        <f>Q564*H564</f>
        <v>0.036464399999999994</v>
      </c>
      <c r="S564" s="202">
        <v>0</v>
      </c>
      <c r="T564" s="203">
        <f>S564*H564</f>
        <v>0</v>
      </c>
      <c r="AR564" s="24" t="s">
        <v>285</v>
      </c>
      <c r="AT564" s="24" t="s">
        <v>154</v>
      </c>
      <c r="AU564" s="24" t="s">
        <v>87</v>
      </c>
      <c r="AY564" s="24" t="s">
        <v>152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24" t="s">
        <v>24</v>
      </c>
      <c r="BK564" s="204">
        <f>ROUND(I564*H564,2)</f>
        <v>0</v>
      </c>
      <c r="BL564" s="24" t="s">
        <v>285</v>
      </c>
      <c r="BM564" s="24" t="s">
        <v>724</v>
      </c>
    </row>
    <row r="565" spans="2:51" s="11" customFormat="1" ht="13.5">
      <c r="B565" s="205"/>
      <c r="C565" s="206"/>
      <c r="D565" s="207" t="s">
        <v>161</v>
      </c>
      <c r="E565" s="208" t="s">
        <v>22</v>
      </c>
      <c r="F565" s="209" t="s">
        <v>162</v>
      </c>
      <c r="G565" s="206"/>
      <c r="H565" s="210" t="s">
        <v>22</v>
      </c>
      <c r="I565" s="211"/>
      <c r="J565" s="206"/>
      <c r="K565" s="206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161</v>
      </c>
      <c r="AU565" s="216" t="s">
        <v>87</v>
      </c>
      <c r="AV565" s="11" t="s">
        <v>24</v>
      </c>
      <c r="AW565" s="11" t="s">
        <v>42</v>
      </c>
      <c r="AX565" s="11" t="s">
        <v>78</v>
      </c>
      <c r="AY565" s="216" t="s">
        <v>152</v>
      </c>
    </row>
    <row r="566" spans="2:51" s="12" customFormat="1" ht="13.5">
      <c r="B566" s="217"/>
      <c r="C566" s="218"/>
      <c r="D566" s="207" t="s">
        <v>161</v>
      </c>
      <c r="E566" s="219" t="s">
        <v>22</v>
      </c>
      <c r="F566" s="220" t="s">
        <v>725</v>
      </c>
      <c r="G566" s="218"/>
      <c r="H566" s="221">
        <v>61.8</v>
      </c>
      <c r="I566" s="222"/>
      <c r="J566" s="218"/>
      <c r="K566" s="218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161</v>
      </c>
      <c r="AU566" s="227" t="s">
        <v>87</v>
      </c>
      <c r="AV566" s="12" t="s">
        <v>87</v>
      </c>
      <c r="AW566" s="12" t="s">
        <v>42</v>
      </c>
      <c r="AX566" s="12" t="s">
        <v>78</v>
      </c>
      <c r="AY566" s="227" t="s">
        <v>152</v>
      </c>
    </row>
    <row r="567" spans="2:51" s="11" customFormat="1" ht="13.5">
      <c r="B567" s="205"/>
      <c r="C567" s="206"/>
      <c r="D567" s="207" t="s">
        <v>161</v>
      </c>
      <c r="E567" s="208" t="s">
        <v>22</v>
      </c>
      <c r="F567" s="209" t="s">
        <v>164</v>
      </c>
      <c r="G567" s="206"/>
      <c r="H567" s="210" t="s">
        <v>22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161</v>
      </c>
      <c r="AU567" s="216" t="s">
        <v>87</v>
      </c>
      <c r="AV567" s="11" t="s">
        <v>24</v>
      </c>
      <c r="AW567" s="11" t="s">
        <v>42</v>
      </c>
      <c r="AX567" s="11" t="s">
        <v>78</v>
      </c>
      <c r="AY567" s="216" t="s">
        <v>152</v>
      </c>
    </row>
    <row r="568" spans="2:51" s="12" customFormat="1" ht="13.5">
      <c r="B568" s="217"/>
      <c r="C568" s="218"/>
      <c r="D568" s="207" t="s">
        <v>161</v>
      </c>
      <c r="E568" s="219" t="s">
        <v>22</v>
      </c>
      <c r="F568" s="220" t="s">
        <v>726</v>
      </c>
      <c r="G568" s="218"/>
      <c r="H568" s="221">
        <v>8.36</v>
      </c>
      <c r="I568" s="222"/>
      <c r="J568" s="218"/>
      <c r="K568" s="218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161</v>
      </c>
      <c r="AU568" s="227" t="s">
        <v>87</v>
      </c>
      <c r="AV568" s="12" t="s">
        <v>87</v>
      </c>
      <c r="AW568" s="12" t="s">
        <v>42</v>
      </c>
      <c r="AX568" s="12" t="s">
        <v>78</v>
      </c>
      <c r="AY568" s="227" t="s">
        <v>152</v>
      </c>
    </row>
    <row r="569" spans="2:51" s="11" customFormat="1" ht="13.5">
      <c r="B569" s="205"/>
      <c r="C569" s="206"/>
      <c r="D569" s="207" t="s">
        <v>161</v>
      </c>
      <c r="E569" s="208" t="s">
        <v>22</v>
      </c>
      <c r="F569" s="209" t="s">
        <v>166</v>
      </c>
      <c r="G569" s="206"/>
      <c r="H569" s="210" t="s">
        <v>22</v>
      </c>
      <c r="I569" s="211"/>
      <c r="J569" s="206"/>
      <c r="K569" s="206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161</v>
      </c>
      <c r="AU569" s="216" t="s">
        <v>87</v>
      </c>
      <c r="AV569" s="11" t="s">
        <v>24</v>
      </c>
      <c r="AW569" s="11" t="s">
        <v>42</v>
      </c>
      <c r="AX569" s="11" t="s">
        <v>78</v>
      </c>
      <c r="AY569" s="216" t="s">
        <v>152</v>
      </c>
    </row>
    <row r="570" spans="2:51" s="12" customFormat="1" ht="13.5">
      <c r="B570" s="217"/>
      <c r="C570" s="218"/>
      <c r="D570" s="207" t="s">
        <v>161</v>
      </c>
      <c r="E570" s="219" t="s">
        <v>22</v>
      </c>
      <c r="F570" s="220" t="s">
        <v>727</v>
      </c>
      <c r="G570" s="218"/>
      <c r="H570" s="221">
        <v>60.07</v>
      </c>
      <c r="I570" s="222"/>
      <c r="J570" s="218"/>
      <c r="K570" s="218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161</v>
      </c>
      <c r="AU570" s="227" t="s">
        <v>87</v>
      </c>
      <c r="AV570" s="12" t="s">
        <v>87</v>
      </c>
      <c r="AW570" s="12" t="s">
        <v>42</v>
      </c>
      <c r="AX570" s="12" t="s">
        <v>78</v>
      </c>
      <c r="AY570" s="227" t="s">
        <v>152</v>
      </c>
    </row>
    <row r="571" spans="2:51" s="13" customFormat="1" ht="13.5">
      <c r="B571" s="228"/>
      <c r="C571" s="229"/>
      <c r="D571" s="230" t="s">
        <v>161</v>
      </c>
      <c r="E571" s="231" t="s">
        <v>22</v>
      </c>
      <c r="F571" s="232" t="s">
        <v>171</v>
      </c>
      <c r="G571" s="229"/>
      <c r="H571" s="233">
        <v>130.23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161</v>
      </c>
      <c r="AU571" s="239" t="s">
        <v>87</v>
      </c>
      <c r="AV571" s="13" t="s">
        <v>159</v>
      </c>
      <c r="AW571" s="13" t="s">
        <v>42</v>
      </c>
      <c r="AX571" s="13" t="s">
        <v>24</v>
      </c>
      <c r="AY571" s="239" t="s">
        <v>152</v>
      </c>
    </row>
    <row r="572" spans="2:65" s="1" customFormat="1" ht="22.5" customHeight="1">
      <c r="B572" s="41"/>
      <c r="C572" s="193" t="s">
        <v>210</v>
      </c>
      <c r="D572" s="193" t="s">
        <v>154</v>
      </c>
      <c r="E572" s="194" t="s">
        <v>728</v>
      </c>
      <c r="F572" s="195" t="s">
        <v>729</v>
      </c>
      <c r="G572" s="196" t="s">
        <v>226</v>
      </c>
      <c r="H572" s="197">
        <v>1.351</v>
      </c>
      <c r="I572" s="198"/>
      <c r="J572" s="199">
        <f>ROUND(I572*H572,2)</f>
        <v>0</v>
      </c>
      <c r="K572" s="195" t="s">
        <v>158</v>
      </c>
      <c r="L572" s="61"/>
      <c r="M572" s="200" t="s">
        <v>22</v>
      </c>
      <c r="N572" s="201" t="s">
        <v>49</v>
      </c>
      <c r="O572" s="42"/>
      <c r="P572" s="202">
        <f>O572*H572</f>
        <v>0</v>
      </c>
      <c r="Q572" s="202">
        <v>0</v>
      </c>
      <c r="R572" s="202">
        <f>Q572*H572</f>
        <v>0</v>
      </c>
      <c r="S572" s="202">
        <v>0</v>
      </c>
      <c r="T572" s="203">
        <f>S572*H572</f>
        <v>0</v>
      </c>
      <c r="AR572" s="24" t="s">
        <v>285</v>
      </c>
      <c r="AT572" s="24" t="s">
        <v>154</v>
      </c>
      <c r="AU572" s="24" t="s">
        <v>87</v>
      </c>
      <c r="AY572" s="24" t="s">
        <v>152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24" t="s">
        <v>24</v>
      </c>
      <c r="BK572" s="204">
        <f>ROUND(I572*H572,2)</f>
        <v>0</v>
      </c>
      <c r="BL572" s="24" t="s">
        <v>285</v>
      </c>
      <c r="BM572" s="24" t="s">
        <v>730</v>
      </c>
    </row>
    <row r="573" spans="2:63" s="10" customFormat="1" ht="29.85" customHeight="1">
      <c r="B573" s="176"/>
      <c r="C573" s="177"/>
      <c r="D573" s="190" t="s">
        <v>77</v>
      </c>
      <c r="E573" s="191" t="s">
        <v>731</v>
      </c>
      <c r="F573" s="191" t="s">
        <v>732</v>
      </c>
      <c r="G573" s="177"/>
      <c r="H573" s="177"/>
      <c r="I573" s="180"/>
      <c r="J573" s="192">
        <f>BK573</f>
        <v>0</v>
      </c>
      <c r="K573" s="177"/>
      <c r="L573" s="182"/>
      <c r="M573" s="183"/>
      <c r="N573" s="184"/>
      <c r="O573" s="184"/>
      <c r="P573" s="185">
        <f>SUM(P574:P600)</f>
        <v>0</v>
      </c>
      <c r="Q573" s="184"/>
      <c r="R573" s="185">
        <f>SUM(R574:R600)</f>
        <v>13.755076899999999</v>
      </c>
      <c r="S573" s="184"/>
      <c r="T573" s="186">
        <f>SUM(T574:T600)</f>
        <v>0</v>
      </c>
      <c r="AR573" s="187" t="s">
        <v>87</v>
      </c>
      <c r="AT573" s="188" t="s">
        <v>77</v>
      </c>
      <c r="AU573" s="188" t="s">
        <v>24</v>
      </c>
      <c r="AY573" s="187" t="s">
        <v>152</v>
      </c>
      <c r="BK573" s="189">
        <f>SUM(BK574:BK600)</f>
        <v>0</v>
      </c>
    </row>
    <row r="574" spans="2:65" s="1" customFormat="1" ht="22.5" customHeight="1">
      <c r="B574" s="41"/>
      <c r="C574" s="193" t="s">
        <v>733</v>
      </c>
      <c r="D574" s="193" t="s">
        <v>154</v>
      </c>
      <c r="E574" s="194" t="s">
        <v>734</v>
      </c>
      <c r="F574" s="195" t="s">
        <v>735</v>
      </c>
      <c r="G574" s="196" t="s">
        <v>157</v>
      </c>
      <c r="H574" s="197">
        <v>2536.6</v>
      </c>
      <c r="I574" s="198"/>
      <c r="J574" s="199">
        <f>ROUND(I574*H574,2)</f>
        <v>0</v>
      </c>
      <c r="K574" s="195" t="s">
        <v>158</v>
      </c>
      <c r="L574" s="61"/>
      <c r="M574" s="200" t="s">
        <v>22</v>
      </c>
      <c r="N574" s="201" t="s">
        <v>49</v>
      </c>
      <c r="O574" s="42"/>
      <c r="P574" s="202">
        <f>O574*H574</f>
        <v>0</v>
      </c>
      <c r="Q574" s="202">
        <v>0.00088</v>
      </c>
      <c r="R574" s="202">
        <f>Q574*H574</f>
        <v>2.232208</v>
      </c>
      <c r="S574" s="202">
        <v>0</v>
      </c>
      <c r="T574" s="203">
        <f>S574*H574</f>
        <v>0</v>
      </c>
      <c r="AR574" s="24" t="s">
        <v>285</v>
      </c>
      <c r="AT574" s="24" t="s">
        <v>154</v>
      </c>
      <c r="AU574" s="24" t="s">
        <v>87</v>
      </c>
      <c r="AY574" s="24" t="s">
        <v>152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24" t="s">
        <v>24</v>
      </c>
      <c r="BK574" s="204">
        <f>ROUND(I574*H574,2)</f>
        <v>0</v>
      </c>
      <c r="BL574" s="24" t="s">
        <v>285</v>
      </c>
      <c r="BM574" s="24" t="s">
        <v>736</v>
      </c>
    </row>
    <row r="575" spans="2:51" s="13" customFormat="1" ht="13.5">
      <c r="B575" s="228"/>
      <c r="C575" s="229"/>
      <c r="D575" s="207" t="s">
        <v>161</v>
      </c>
      <c r="E575" s="254" t="s">
        <v>22</v>
      </c>
      <c r="F575" s="255" t="s">
        <v>171</v>
      </c>
      <c r="G575" s="229"/>
      <c r="H575" s="256">
        <v>0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161</v>
      </c>
      <c r="AU575" s="239" t="s">
        <v>87</v>
      </c>
      <c r="AV575" s="13" t="s">
        <v>159</v>
      </c>
      <c r="AW575" s="13" t="s">
        <v>42</v>
      </c>
      <c r="AX575" s="13" t="s">
        <v>78</v>
      </c>
      <c r="AY575" s="239" t="s">
        <v>152</v>
      </c>
    </row>
    <row r="576" spans="2:51" s="12" customFormat="1" ht="13.5">
      <c r="B576" s="217"/>
      <c r="C576" s="218"/>
      <c r="D576" s="207" t="s">
        <v>161</v>
      </c>
      <c r="E576" s="219" t="s">
        <v>22</v>
      </c>
      <c r="F576" s="220" t="s">
        <v>737</v>
      </c>
      <c r="G576" s="218"/>
      <c r="H576" s="221">
        <v>469.136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161</v>
      </c>
      <c r="AU576" s="227" t="s">
        <v>87</v>
      </c>
      <c r="AV576" s="12" t="s">
        <v>87</v>
      </c>
      <c r="AW576" s="12" t="s">
        <v>42</v>
      </c>
      <c r="AX576" s="12" t="s">
        <v>78</v>
      </c>
      <c r="AY576" s="227" t="s">
        <v>152</v>
      </c>
    </row>
    <row r="577" spans="2:51" s="12" customFormat="1" ht="13.5">
      <c r="B577" s="217"/>
      <c r="C577" s="218"/>
      <c r="D577" s="207" t="s">
        <v>161</v>
      </c>
      <c r="E577" s="219" t="s">
        <v>22</v>
      </c>
      <c r="F577" s="220" t="s">
        <v>738</v>
      </c>
      <c r="G577" s="218"/>
      <c r="H577" s="221">
        <v>75.638</v>
      </c>
      <c r="I577" s="222"/>
      <c r="J577" s="218"/>
      <c r="K577" s="218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161</v>
      </c>
      <c r="AU577" s="227" t="s">
        <v>87</v>
      </c>
      <c r="AV577" s="12" t="s">
        <v>87</v>
      </c>
      <c r="AW577" s="12" t="s">
        <v>42</v>
      </c>
      <c r="AX577" s="12" t="s">
        <v>78</v>
      </c>
      <c r="AY577" s="227" t="s">
        <v>152</v>
      </c>
    </row>
    <row r="578" spans="2:51" s="12" customFormat="1" ht="13.5">
      <c r="B578" s="217"/>
      <c r="C578" s="218"/>
      <c r="D578" s="207" t="s">
        <v>161</v>
      </c>
      <c r="E578" s="219" t="s">
        <v>22</v>
      </c>
      <c r="F578" s="220" t="s">
        <v>739</v>
      </c>
      <c r="G578" s="218"/>
      <c r="H578" s="221">
        <v>116.28</v>
      </c>
      <c r="I578" s="222"/>
      <c r="J578" s="218"/>
      <c r="K578" s="218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161</v>
      </c>
      <c r="AU578" s="227" t="s">
        <v>87</v>
      </c>
      <c r="AV578" s="12" t="s">
        <v>87</v>
      </c>
      <c r="AW578" s="12" t="s">
        <v>42</v>
      </c>
      <c r="AX578" s="12" t="s">
        <v>78</v>
      </c>
      <c r="AY578" s="227" t="s">
        <v>152</v>
      </c>
    </row>
    <row r="579" spans="2:51" s="12" customFormat="1" ht="13.5">
      <c r="B579" s="217"/>
      <c r="C579" s="218"/>
      <c r="D579" s="207" t="s">
        <v>161</v>
      </c>
      <c r="E579" s="219" t="s">
        <v>22</v>
      </c>
      <c r="F579" s="220" t="s">
        <v>740</v>
      </c>
      <c r="G579" s="218"/>
      <c r="H579" s="221">
        <v>142.61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161</v>
      </c>
      <c r="AU579" s="227" t="s">
        <v>87</v>
      </c>
      <c r="AV579" s="12" t="s">
        <v>87</v>
      </c>
      <c r="AW579" s="12" t="s">
        <v>42</v>
      </c>
      <c r="AX579" s="12" t="s">
        <v>78</v>
      </c>
      <c r="AY579" s="227" t="s">
        <v>152</v>
      </c>
    </row>
    <row r="580" spans="2:51" s="12" customFormat="1" ht="13.5">
      <c r="B580" s="217"/>
      <c r="C580" s="218"/>
      <c r="D580" s="207" t="s">
        <v>161</v>
      </c>
      <c r="E580" s="219" t="s">
        <v>22</v>
      </c>
      <c r="F580" s="220" t="s">
        <v>741</v>
      </c>
      <c r="G580" s="218"/>
      <c r="H580" s="221">
        <v>55.967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161</v>
      </c>
      <c r="AU580" s="227" t="s">
        <v>87</v>
      </c>
      <c r="AV580" s="12" t="s">
        <v>87</v>
      </c>
      <c r="AW580" s="12" t="s">
        <v>42</v>
      </c>
      <c r="AX580" s="12" t="s">
        <v>78</v>
      </c>
      <c r="AY580" s="227" t="s">
        <v>152</v>
      </c>
    </row>
    <row r="581" spans="2:51" s="14" customFormat="1" ht="13.5">
      <c r="B581" s="243"/>
      <c r="C581" s="244"/>
      <c r="D581" s="207" t="s">
        <v>161</v>
      </c>
      <c r="E581" s="245" t="s">
        <v>22</v>
      </c>
      <c r="F581" s="246" t="s">
        <v>257</v>
      </c>
      <c r="G581" s="244"/>
      <c r="H581" s="247">
        <v>859.631</v>
      </c>
      <c r="I581" s="248"/>
      <c r="J581" s="244"/>
      <c r="K581" s="244"/>
      <c r="L581" s="249"/>
      <c r="M581" s="250"/>
      <c r="N581" s="251"/>
      <c r="O581" s="251"/>
      <c r="P581" s="251"/>
      <c r="Q581" s="251"/>
      <c r="R581" s="251"/>
      <c r="S581" s="251"/>
      <c r="T581" s="252"/>
      <c r="AT581" s="253" t="s">
        <v>161</v>
      </c>
      <c r="AU581" s="253" t="s">
        <v>87</v>
      </c>
      <c r="AV581" s="14" t="s">
        <v>176</v>
      </c>
      <c r="AW581" s="14" t="s">
        <v>42</v>
      </c>
      <c r="AX581" s="14" t="s">
        <v>78</v>
      </c>
      <c r="AY581" s="253" t="s">
        <v>152</v>
      </c>
    </row>
    <row r="582" spans="2:51" s="11" customFormat="1" ht="13.5">
      <c r="B582" s="205"/>
      <c r="C582" s="206"/>
      <c r="D582" s="207" t="s">
        <v>161</v>
      </c>
      <c r="E582" s="208" t="s">
        <v>22</v>
      </c>
      <c r="F582" s="209" t="s">
        <v>742</v>
      </c>
      <c r="G582" s="206"/>
      <c r="H582" s="210" t="s">
        <v>22</v>
      </c>
      <c r="I582" s="211"/>
      <c r="J582" s="206"/>
      <c r="K582" s="206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161</v>
      </c>
      <c r="AU582" s="216" t="s">
        <v>87</v>
      </c>
      <c r="AV582" s="11" t="s">
        <v>24</v>
      </c>
      <c r="AW582" s="11" t="s">
        <v>42</v>
      </c>
      <c r="AX582" s="11" t="s">
        <v>78</v>
      </c>
      <c r="AY582" s="216" t="s">
        <v>152</v>
      </c>
    </row>
    <row r="583" spans="2:51" s="12" customFormat="1" ht="13.5">
      <c r="B583" s="217"/>
      <c r="C583" s="218"/>
      <c r="D583" s="207" t="s">
        <v>161</v>
      </c>
      <c r="E583" s="219" t="s">
        <v>22</v>
      </c>
      <c r="F583" s="220" t="s">
        <v>743</v>
      </c>
      <c r="G583" s="218"/>
      <c r="H583" s="221">
        <v>345.06</v>
      </c>
      <c r="I583" s="222"/>
      <c r="J583" s="218"/>
      <c r="K583" s="218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161</v>
      </c>
      <c r="AU583" s="227" t="s">
        <v>87</v>
      </c>
      <c r="AV583" s="12" t="s">
        <v>87</v>
      </c>
      <c r="AW583" s="12" t="s">
        <v>42</v>
      </c>
      <c r="AX583" s="12" t="s">
        <v>78</v>
      </c>
      <c r="AY583" s="227" t="s">
        <v>152</v>
      </c>
    </row>
    <row r="584" spans="2:51" s="12" customFormat="1" ht="13.5">
      <c r="B584" s="217"/>
      <c r="C584" s="218"/>
      <c r="D584" s="207" t="s">
        <v>161</v>
      </c>
      <c r="E584" s="219" t="s">
        <v>22</v>
      </c>
      <c r="F584" s="220" t="s">
        <v>744</v>
      </c>
      <c r="G584" s="218"/>
      <c r="H584" s="221">
        <v>-7.344</v>
      </c>
      <c r="I584" s="222"/>
      <c r="J584" s="218"/>
      <c r="K584" s="218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161</v>
      </c>
      <c r="AU584" s="227" t="s">
        <v>87</v>
      </c>
      <c r="AV584" s="12" t="s">
        <v>87</v>
      </c>
      <c r="AW584" s="12" t="s">
        <v>42</v>
      </c>
      <c r="AX584" s="12" t="s">
        <v>78</v>
      </c>
      <c r="AY584" s="227" t="s">
        <v>152</v>
      </c>
    </row>
    <row r="585" spans="2:51" s="14" customFormat="1" ht="13.5">
      <c r="B585" s="243"/>
      <c r="C585" s="244"/>
      <c r="D585" s="207" t="s">
        <v>161</v>
      </c>
      <c r="E585" s="245" t="s">
        <v>22</v>
      </c>
      <c r="F585" s="246" t="s">
        <v>257</v>
      </c>
      <c r="G585" s="244"/>
      <c r="H585" s="247">
        <v>337.716</v>
      </c>
      <c r="I585" s="248"/>
      <c r="J585" s="244"/>
      <c r="K585" s="244"/>
      <c r="L585" s="249"/>
      <c r="M585" s="250"/>
      <c r="N585" s="251"/>
      <c r="O585" s="251"/>
      <c r="P585" s="251"/>
      <c r="Q585" s="251"/>
      <c r="R585" s="251"/>
      <c r="S585" s="251"/>
      <c r="T585" s="252"/>
      <c r="AT585" s="253" t="s">
        <v>161</v>
      </c>
      <c r="AU585" s="253" t="s">
        <v>87</v>
      </c>
      <c r="AV585" s="14" t="s">
        <v>176</v>
      </c>
      <c r="AW585" s="14" t="s">
        <v>42</v>
      </c>
      <c r="AX585" s="14" t="s">
        <v>78</v>
      </c>
      <c r="AY585" s="253" t="s">
        <v>152</v>
      </c>
    </row>
    <row r="586" spans="2:51" s="11" customFormat="1" ht="13.5">
      <c r="B586" s="205"/>
      <c r="C586" s="206"/>
      <c r="D586" s="207" t="s">
        <v>161</v>
      </c>
      <c r="E586" s="208" t="s">
        <v>22</v>
      </c>
      <c r="F586" s="209" t="s">
        <v>313</v>
      </c>
      <c r="G586" s="206"/>
      <c r="H586" s="210" t="s">
        <v>22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161</v>
      </c>
      <c r="AU586" s="216" t="s">
        <v>87</v>
      </c>
      <c r="AV586" s="11" t="s">
        <v>24</v>
      </c>
      <c r="AW586" s="11" t="s">
        <v>42</v>
      </c>
      <c r="AX586" s="11" t="s">
        <v>78</v>
      </c>
      <c r="AY586" s="216" t="s">
        <v>152</v>
      </c>
    </row>
    <row r="587" spans="2:51" s="12" customFormat="1" ht="13.5">
      <c r="B587" s="217"/>
      <c r="C587" s="218"/>
      <c r="D587" s="207" t="s">
        <v>161</v>
      </c>
      <c r="E587" s="219" t="s">
        <v>22</v>
      </c>
      <c r="F587" s="220" t="s">
        <v>314</v>
      </c>
      <c r="G587" s="218"/>
      <c r="H587" s="221">
        <v>46.816</v>
      </c>
      <c r="I587" s="222"/>
      <c r="J587" s="218"/>
      <c r="K587" s="218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161</v>
      </c>
      <c r="AU587" s="227" t="s">
        <v>87</v>
      </c>
      <c r="AV587" s="12" t="s">
        <v>87</v>
      </c>
      <c r="AW587" s="12" t="s">
        <v>42</v>
      </c>
      <c r="AX587" s="12" t="s">
        <v>78</v>
      </c>
      <c r="AY587" s="227" t="s">
        <v>152</v>
      </c>
    </row>
    <row r="588" spans="2:51" s="12" customFormat="1" ht="13.5">
      <c r="B588" s="217"/>
      <c r="C588" s="218"/>
      <c r="D588" s="207" t="s">
        <v>161</v>
      </c>
      <c r="E588" s="219" t="s">
        <v>22</v>
      </c>
      <c r="F588" s="220" t="s">
        <v>315</v>
      </c>
      <c r="G588" s="218"/>
      <c r="H588" s="221">
        <v>14.829</v>
      </c>
      <c r="I588" s="222"/>
      <c r="J588" s="218"/>
      <c r="K588" s="218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161</v>
      </c>
      <c r="AU588" s="227" t="s">
        <v>87</v>
      </c>
      <c r="AV588" s="12" t="s">
        <v>87</v>
      </c>
      <c r="AW588" s="12" t="s">
        <v>42</v>
      </c>
      <c r="AX588" s="12" t="s">
        <v>78</v>
      </c>
      <c r="AY588" s="227" t="s">
        <v>152</v>
      </c>
    </row>
    <row r="589" spans="2:51" s="11" customFormat="1" ht="13.5">
      <c r="B589" s="205"/>
      <c r="C589" s="206"/>
      <c r="D589" s="207" t="s">
        <v>161</v>
      </c>
      <c r="E589" s="208" t="s">
        <v>22</v>
      </c>
      <c r="F589" s="209" t="s">
        <v>316</v>
      </c>
      <c r="G589" s="206"/>
      <c r="H589" s="210" t="s">
        <v>22</v>
      </c>
      <c r="I589" s="211"/>
      <c r="J589" s="206"/>
      <c r="K589" s="206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161</v>
      </c>
      <c r="AU589" s="216" t="s">
        <v>87</v>
      </c>
      <c r="AV589" s="11" t="s">
        <v>24</v>
      </c>
      <c r="AW589" s="11" t="s">
        <v>42</v>
      </c>
      <c r="AX589" s="11" t="s">
        <v>78</v>
      </c>
      <c r="AY589" s="216" t="s">
        <v>152</v>
      </c>
    </row>
    <row r="590" spans="2:51" s="12" customFormat="1" ht="13.5">
      <c r="B590" s="217"/>
      <c r="C590" s="218"/>
      <c r="D590" s="207" t="s">
        <v>161</v>
      </c>
      <c r="E590" s="219" t="s">
        <v>22</v>
      </c>
      <c r="F590" s="220" t="s">
        <v>317</v>
      </c>
      <c r="G590" s="218"/>
      <c r="H590" s="221">
        <v>5.798</v>
      </c>
      <c r="I590" s="222"/>
      <c r="J590" s="218"/>
      <c r="K590" s="218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161</v>
      </c>
      <c r="AU590" s="227" t="s">
        <v>87</v>
      </c>
      <c r="AV590" s="12" t="s">
        <v>87</v>
      </c>
      <c r="AW590" s="12" t="s">
        <v>42</v>
      </c>
      <c r="AX590" s="12" t="s">
        <v>78</v>
      </c>
      <c r="AY590" s="227" t="s">
        <v>152</v>
      </c>
    </row>
    <row r="591" spans="2:51" s="12" customFormat="1" ht="13.5">
      <c r="B591" s="217"/>
      <c r="C591" s="218"/>
      <c r="D591" s="207" t="s">
        <v>161</v>
      </c>
      <c r="E591" s="219" t="s">
        <v>22</v>
      </c>
      <c r="F591" s="220" t="s">
        <v>318</v>
      </c>
      <c r="G591" s="218"/>
      <c r="H591" s="221">
        <v>3.55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161</v>
      </c>
      <c r="AU591" s="227" t="s">
        <v>87</v>
      </c>
      <c r="AV591" s="12" t="s">
        <v>87</v>
      </c>
      <c r="AW591" s="12" t="s">
        <v>42</v>
      </c>
      <c r="AX591" s="12" t="s">
        <v>78</v>
      </c>
      <c r="AY591" s="227" t="s">
        <v>152</v>
      </c>
    </row>
    <row r="592" spans="2:51" s="14" customFormat="1" ht="13.5">
      <c r="B592" s="243"/>
      <c r="C592" s="244"/>
      <c r="D592" s="207" t="s">
        <v>161</v>
      </c>
      <c r="E592" s="245" t="s">
        <v>22</v>
      </c>
      <c r="F592" s="246" t="s">
        <v>257</v>
      </c>
      <c r="G592" s="244"/>
      <c r="H592" s="247">
        <v>70.993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AT592" s="253" t="s">
        <v>161</v>
      </c>
      <c r="AU592" s="253" t="s">
        <v>87</v>
      </c>
      <c r="AV592" s="14" t="s">
        <v>176</v>
      </c>
      <c r="AW592" s="14" t="s">
        <v>42</v>
      </c>
      <c r="AX592" s="14" t="s">
        <v>78</v>
      </c>
      <c r="AY592" s="253" t="s">
        <v>152</v>
      </c>
    </row>
    <row r="593" spans="2:51" s="13" customFormat="1" ht="13.5">
      <c r="B593" s="228"/>
      <c r="C593" s="229"/>
      <c r="D593" s="207" t="s">
        <v>161</v>
      </c>
      <c r="E593" s="254" t="s">
        <v>22</v>
      </c>
      <c r="F593" s="255" t="s">
        <v>171</v>
      </c>
      <c r="G593" s="229"/>
      <c r="H593" s="256">
        <v>1268.34</v>
      </c>
      <c r="I593" s="234"/>
      <c r="J593" s="229"/>
      <c r="K593" s="229"/>
      <c r="L593" s="235"/>
      <c r="M593" s="236"/>
      <c r="N593" s="237"/>
      <c r="O593" s="237"/>
      <c r="P593" s="237"/>
      <c r="Q593" s="237"/>
      <c r="R593" s="237"/>
      <c r="S593" s="237"/>
      <c r="T593" s="238"/>
      <c r="AT593" s="239" t="s">
        <v>161</v>
      </c>
      <c r="AU593" s="239" t="s">
        <v>87</v>
      </c>
      <c r="AV593" s="13" t="s">
        <v>159</v>
      </c>
      <c r="AW593" s="13" t="s">
        <v>42</v>
      </c>
      <c r="AX593" s="13" t="s">
        <v>78</v>
      </c>
      <c r="AY593" s="239" t="s">
        <v>152</v>
      </c>
    </row>
    <row r="594" spans="2:51" s="11" customFormat="1" ht="13.5">
      <c r="B594" s="205"/>
      <c r="C594" s="206"/>
      <c r="D594" s="207" t="s">
        <v>161</v>
      </c>
      <c r="E594" s="208" t="s">
        <v>22</v>
      </c>
      <c r="F594" s="209" t="s">
        <v>745</v>
      </c>
      <c r="G594" s="206"/>
      <c r="H594" s="210" t="s">
        <v>22</v>
      </c>
      <c r="I594" s="211"/>
      <c r="J594" s="206"/>
      <c r="K594" s="206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161</v>
      </c>
      <c r="AU594" s="216" t="s">
        <v>87</v>
      </c>
      <c r="AV594" s="11" t="s">
        <v>24</v>
      </c>
      <c r="AW594" s="11" t="s">
        <v>42</v>
      </c>
      <c r="AX594" s="11" t="s">
        <v>78</v>
      </c>
      <c r="AY594" s="216" t="s">
        <v>152</v>
      </c>
    </row>
    <row r="595" spans="2:51" s="12" customFormat="1" ht="13.5">
      <c r="B595" s="217"/>
      <c r="C595" s="218"/>
      <c r="D595" s="207" t="s">
        <v>161</v>
      </c>
      <c r="E595" s="219" t="s">
        <v>22</v>
      </c>
      <c r="F595" s="220" t="s">
        <v>746</v>
      </c>
      <c r="G595" s="218"/>
      <c r="H595" s="221">
        <v>2536.6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161</v>
      </c>
      <c r="AU595" s="227" t="s">
        <v>87</v>
      </c>
      <c r="AV595" s="12" t="s">
        <v>87</v>
      </c>
      <c r="AW595" s="12" t="s">
        <v>42</v>
      </c>
      <c r="AX595" s="12" t="s">
        <v>78</v>
      </c>
      <c r="AY595" s="227" t="s">
        <v>152</v>
      </c>
    </row>
    <row r="596" spans="2:51" s="13" customFormat="1" ht="13.5">
      <c r="B596" s="228"/>
      <c r="C596" s="229"/>
      <c r="D596" s="230" t="s">
        <v>161</v>
      </c>
      <c r="E596" s="231" t="s">
        <v>22</v>
      </c>
      <c r="F596" s="232" t="s">
        <v>171</v>
      </c>
      <c r="G596" s="229"/>
      <c r="H596" s="233">
        <v>2536.6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161</v>
      </c>
      <c r="AU596" s="239" t="s">
        <v>87</v>
      </c>
      <c r="AV596" s="13" t="s">
        <v>159</v>
      </c>
      <c r="AW596" s="13" t="s">
        <v>42</v>
      </c>
      <c r="AX596" s="13" t="s">
        <v>24</v>
      </c>
      <c r="AY596" s="239" t="s">
        <v>152</v>
      </c>
    </row>
    <row r="597" spans="2:65" s="1" customFormat="1" ht="31.5" customHeight="1">
      <c r="B597" s="41"/>
      <c r="C597" s="257" t="s">
        <v>747</v>
      </c>
      <c r="D597" s="257" t="s">
        <v>293</v>
      </c>
      <c r="E597" s="258" t="s">
        <v>748</v>
      </c>
      <c r="F597" s="259" t="s">
        <v>749</v>
      </c>
      <c r="G597" s="260" t="s">
        <v>157</v>
      </c>
      <c r="H597" s="261">
        <v>1458.591</v>
      </c>
      <c r="I597" s="262"/>
      <c r="J597" s="263">
        <f>ROUND(I597*H597,2)</f>
        <v>0</v>
      </c>
      <c r="K597" s="259" t="s">
        <v>22</v>
      </c>
      <c r="L597" s="264"/>
      <c r="M597" s="265" t="s">
        <v>22</v>
      </c>
      <c r="N597" s="266" t="s">
        <v>49</v>
      </c>
      <c r="O597" s="42"/>
      <c r="P597" s="202">
        <f>O597*H597</f>
        <v>0</v>
      </c>
      <c r="Q597" s="202">
        <v>0.0049</v>
      </c>
      <c r="R597" s="202">
        <f>Q597*H597</f>
        <v>7.147095899999999</v>
      </c>
      <c r="S597" s="202">
        <v>0</v>
      </c>
      <c r="T597" s="203">
        <f>S597*H597</f>
        <v>0</v>
      </c>
      <c r="AR597" s="24" t="s">
        <v>382</v>
      </c>
      <c r="AT597" s="24" t="s">
        <v>293</v>
      </c>
      <c r="AU597" s="24" t="s">
        <v>87</v>
      </c>
      <c r="AY597" s="24" t="s">
        <v>152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24" t="s">
        <v>24</v>
      </c>
      <c r="BK597" s="204">
        <f>ROUND(I597*H597,2)</f>
        <v>0</v>
      </c>
      <c r="BL597" s="24" t="s">
        <v>285</v>
      </c>
      <c r="BM597" s="24" t="s">
        <v>750</v>
      </c>
    </row>
    <row r="598" spans="2:51" s="12" customFormat="1" ht="13.5">
      <c r="B598" s="217"/>
      <c r="C598" s="218"/>
      <c r="D598" s="230" t="s">
        <v>161</v>
      </c>
      <c r="E598" s="240" t="s">
        <v>22</v>
      </c>
      <c r="F598" s="241" t="s">
        <v>751</v>
      </c>
      <c r="G598" s="218"/>
      <c r="H598" s="242">
        <v>1458.591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161</v>
      </c>
      <c r="AU598" s="227" t="s">
        <v>87</v>
      </c>
      <c r="AV598" s="12" t="s">
        <v>87</v>
      </c>
      <c r="AW598" s="12" t="s">
        <v>42</v>
      </c>
      <c r="AX598" s="12" t="s">
        <v>24</v>
      </c>
      <c r="AY598" s="227" t="s">
        <v>152</v>
      </c>
    </row>
    <row r="599" spans="2:65" s="1" customFormat="1" ht="31.5" customHeight="1">
      <c r="B599" s="41"/>
      <c r="C599" s="257" t="s">
        <v>752</v>
      </c>
      <c r="D599" s="257" t="s">
        <v>293</v>
      </c>
      <c r="E599" s="258" t="s">
        <v>753</v>
      </c>
      <c r="F599" s="259" t="s">
        <v>754</v>
      </c>
      <c r="G599" s="260" t="s">
        <v>157</v>
      </c>
      <c r="H599" s="261">
        <v>1458.591</v>
      </c>
      <c r="I599" s="262"/>
      <c r="J599" s="263">
        <f>ROUND(I599*H599,2)</f>
        <v>0</v>
      </c>
      <c r="K599" s="259" t="s">
        <v>158</v>
      </c>
      <c r="L599" s="264"/>
      <c r="M599" s="265" t="s">
        <v>22</v>
      </c>
      <c r="N599" s="266" t="s">
        <v>49</v>
      </c>
      <c r="O599" s="42"/>
      <c r="P599" s="202">
        <f>O599*H599</f>
        <v>0</v>
      </c>
      <c r="Q599" s="202">
        <v>0.003</v>
      </c>
      <c r="R599" s="202">
        <f>Q599*H599</f>
        <v>4.375773</v>
      </c>
      <c r="S599" s="202">
        <v>0</v>
      </c>
      <c r="T599" s="203">
        <f>S599*H599</f>
        <v>0</v>
      </c>
      <c r="AR599" s="24" t="s">
        <v>382</v>
      </c>
      <c r="AT599" s="24" t="s">
        <v>293</v>
      </c>
      <c r="AU599" s="24" t="s">
        <v>87</v>
      </c>
      <c r="AY599" s="24" t="s">
        <v>152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24" t="s">
        <v>24</v>
      </c>
      <c r="BK599" s="204">
        <f>ROUND(I599*H599,2)</f>
        <v>0</v>
      </c>
      <c r="BL599" s="24" t="s">
        <v>285</v>
      </c>
      <c r="BM599" s="24" t="s">
        <v>755</v>
      </c>
    </row>
    <row r="600" spans="2:65" s="1" customFormat="1" ht="22.5" customHeight="1">
      <c r="B600" s="41"/>
      <c r="C600" s="193" t="s">
        <v>756</v>
      </c>
      <c r="D600" s="193" t="s">
        <v>154</v>
      </c>
      <c r="E600" s="194" t="s">
        <v>757</v>
      </c>
      <c r="F600" s="195" t="s">
        <v>758</v>
      </c>
      <c r="G600" s="196" t="s">
        <v>226</v>
      </c>
      <c r="H600" s="197">
        <v>13.755</v>
      </c>
      <c r="I600" s="198"/>
      <c r="J600" s="199">
        <f>ROUND(I600*H600,2)</f>
        <v>0</v>
      </c>
      <c r="K600" s="195" t="s">
        <v>158</v>
      </c>
      <c r="L600" s="61"/>
      <c r="M600" s="200" t="s">
        <v>22</v>
      </c>
      <c r="N600" s="201" t="s">
        <v>49</v>
      </c>
      <c r="O600" s="42"/>
      <c r="P600" s="202">
        <f>O600*H600</f>
        <v>0</v>
      </c>
      <c r="Q600" s="202">
        <v>0</v>
      </c>
      <c r="R600" s="202">
        <f>Q600*H600</f>
        <v>0</v>
      </c>
      <c r="S600" s="202">
        <v>0</v>
      </c>
      <c r="T600" s="203">
        <f>S600*H600</f>
        <v>0</v>
      </c>
      <c r="AR600" s="24" t="s">
        <v>285</v>
      </c>
      <c r="AT600" s="24" t="s">
        <v>154</v>
      </c>
      <c r="AU600" s="24" t="s">
        <v>87</v>
      </c>
      <c r="AY600" s="24" t="s">
        <v>152</v>
      </c>
      <c r="BE600" s="204">
        <f>IF(N600="základní",J600,0)</f>
        <v>0</v>
      </c>
      <c r="BF600" s="204">
        <f>IF(N600="snížená",J600,0)</f>
        <v>0</v>
      </c>
      <c r="BG600" s="204">
        <f>IF(N600="zákl. přenesená",J600,0)</f>
        <v>0</v>
      </c>
      <c r="BH600" s="204">
        <f>IF(N600="sníž. přenesená",J600,0)</f>
        <v>0</v>
      </c>
      <c r="BI600" s="204">
        <f>IF(N600="nulová",J600,0)</f>
        <v>0</v>
      </c>
      <c r="BJ600" s="24" t="s">
        <v>24</v>
      </c>
      <c r="BK600" s="204">
        <f>ROUND(I600*H600,2)</f>
        <v>0</v>
      </c>
      <c r="BL600" s="24" t="s">
        <v>285</v>
      </c>
      <c r="BM600" s="24" t="s">
        <v>759</v>
      </c>
    </row>
    <row r="601" spans="2:63" s="10" customFormat="1" ht="29.85" customHeight="1">
      <c r="B601" s="176"/>
      <c r="C601" s="177"/>
      <c r="D601" s="190" t="s">
        <v>77</v>
      </c>
      <c r="E601" s="191" t="s">
        <v>760</v>
      </c>
      <c r="F601" s="191" t="s">
        <v>761</v>
      </c>
      <c r="G601" s="177"/>
      <c r="H601" s="177"/>
      <c r="I601" s="180"/>
      <c r="J601" s="192">
        <f>BK601</f>
        <v>0</v>
      </c>
      <c r="K601" s="177"/>
      <c r="L601" s="182"/>
      <c r="M601" s="183"/>
      <c r="N601" s="184"/>
      <c r="O601" s="184"/>
      <c r="P601" s="185">
        <f>SUM(P602:P669)</f>
        <v>0</v>
      </c>
      <c r="Q601" s="184"/>
      <c r="R601" s="185">
        <f>SUM(R602:R669)</f>
        <v>10.068660370000002</v>
      </c>
      <c r="S601" s="184"/>
      <c r="T601" s="186">
        <f>SUM(T602:T669)</f>
        <v>0</v>
      </c>
      <c r="AR601" s="187" t="s">
        <v>87</v>
      </c>
      <c r="AT601" s="188" t="s">
        <v>77</v>
      </c>
      <c r="AU601" s="188" t="s">
        <v>24</v>
      </c>
      <c r="AY601" s="187" t="s">
        <v>152</v>
      </c>
      <c r="BK601" s="189">
        <f>SUM(BK602:BK669)</f>
        <v>0</v>
      </c>
    </row>
    <row r="602" spans="2:65" s="1" customFormat="1" ht="31.5" customHeight="1">
      <c r="B602" s="41"/>
      <c r="C602" s="193" t="s">
        <v>762</v>
      </c>
      <c r="D602" s="193" t="s">
        <v>154</v>
      </c>
      <c r="E602" s="194" t="s">
        <v>763</v>
      </c>
      <c r="F602" s="195" t="s">
        <v>764</v>
      </c>
      <c r="G602" s="196" t="s">
        <v>157</v>
      </c>
      <c r="H602" s="197">
        <v>162.285</v>
      </c>
      <c r="I602" s="198"/>
      <c r="J602" s="199">
        <f>ROUND(I602*H602,2)</f>
        <v>0</v>
      </c>
      <c r="K602" s="195" t="s">
        <v>158</v>
      </c>
      <c r="L602" s="61"/>
      <c r="M602" s="200" t="s">
        <v>22</v>
      </c>
      <c r="N602" s="201" t="s">
        <v>49</v>
      </c>
      <c r="O602" s="42"/>
      <c r="P602" s="202">
        <f>O602*H602</f>
        <v>0</v>
      </c>
      <c r="Q602" s="202">
        <v>0.00024</v>
      </c>
      <c r="R602" s="202">
        <f>Q602*H602</f>
        <v>0.0389484</v>
      </c>
      <c r="S602" s="202">
        <v>0</v>
      </c>
      <c r="T602" s="203">
        <f>S602*H602</f>
        <v>0</v>
      </c>
      <c r="AR602" s="24" t="s">
        <v>285</v>
      </c>
      <c r="AT602" s="24" t="s">
        <v>154</v>
      </c>
      <c r="AU602" s="24" t="s">
        <v>87</v>
      </c>
      <c r="AY602" s="24" t="s">
        <v>152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24</v>
      </c>
      <c r="BK602" s="204">
        <f>ROUND(I602*H602,2)</f>
        <v>0</v>
      </c>
      <c r="BL602" s="24" t="s">
        <v>285</v>
      </c>
      <c r="BM602" s="24" t="s">
        <v>765</v>
      </c>
    </row>
    <row r="603" spans="2:51" s="11" customFormat="1" ht="13.5">
      <c r="B603" s="205"/>
      <c r="C603" s="206"/>
      <c r="D603" s="207" t="s">
        <v>161</v>
      </c>
      <c r="E603" s="208" t="s">
        <v>22</v>
      </c>
      <c r="F603" s="209" t="s">
        <v>766</v>
      </c>
      <c r="G603" s="206"/>
      <c r="H603" s="210" t="s">
        <v>22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161</v>
      </c>
      <c r="AU603" s="216" t="s">
        <v>87</v>
      </c>
      <c r="AV603" s="11" t="s">
        <v>24</v>
      </c>
      <c r="AW603" s="11" t="s">
        <v>42</v>
      </c>
      <c r="AX603" s="11" t="s">
        <v>78</v>
      </c>
      <c r="AY603" s="216" t="s">
        <v>152</v>
      </c>
    </row>
    <row r="604" spans="2:51" s="12" customFormat="1" ht="13.5">
      <c r="B604" s="217"/>
      <c r="C604" s="218"/>
      <c r="D604" s="207" t="s">
        <v>161</v>
      </c>
      <c r="E604" s="219" t="s">
        <v>22</v>
      </c>
      <c r="F604" s="220" t="s">
        <v>767</v>
      </c>
      <c r="G604" s="218"/>
      <c r="H604" s="221">
        <v>23.92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161</v>
      </c>
      <c r="AU604" s="227" t="s">
        <v>87</v>
      </c>
      <c r="AV604" s="12" t="s">
        <v>87</v>
      </c>
      <c r="AW604" s="12" t="s">
        <v>42</v>
      </c>
      <c r="AX604" s="12" t="s">
        <v>78</v>
      </c>
      <c r="AY604" s="227" t="s">
        <v>152</v>
      </c>
    </row>
    <row r="605" spans="2:51" s="14" customFormat="1" ht="13.5">
      <c r="B605" s="243"/>
      <c r="C605" s="244"/>
      <c r="D605" s="207" t="s">
        <v>161</v>
      </c>
      <c r="E605" s="245" t="s">
        <v>22</v>
      </c>
      <c r="F605" s="246" t="s">
        <v>257</v>
      </c>
      <c r="G605" s="244"/>
      <c r="H605" s="247">
        <v>23.92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AT605" s="253" t="s">
        <v>161</v>
      </c>
      <c r="AU605" s="253" t="s">
        <v>87</v>
      </c>
      <c r="AV605" s="14" t="s">
        <v>176</v>
      </c>
      <c r="AW605" s="14" t="s">
        <v>42</v>
      </c>
      <c r="AX605" s="14" t="s">
        <v>78</v>
      </c>
      <c r="AY605" s="253" t="s">
        <v>152</v>
      </c>
    </row>
    <row r="606" spans="2:51" s="11" customFormat="1" ht="13.5">
      <c r="B606" s="205"/>
      <c r="C606" s="206"/>
      <c r="D606" s="207" t="s">
        <v>161</v>
      </c>
      <c r="E606" s="208" t="s">
        <v>22</v>
      </c>
      <c r="F606" s="209" t="s">
        <v>768</v>
      </c>
      <c r="G606" s="206"/>
      <c r="H606" s="210" t="s">
        <v>22</v>
      </c>
      <c r="I606" s="211"/>
      <c r="J606" s="206"/>
      <c r="K606" s="206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161</v>
      </c>
      <c r="AU606" s="216" t="s">
        <v>87</v>
      </c>
      <c r="AV606" s="11" t="s">
        <v>24</v>
      </c>
      <c r="AW606" s="11" t="s">
        <v>42</v>
      </c>
      <c r="AX606" s="11" t="s">
        <v>78</v>
      </c>
      <c r="AY606" s="216" t="s">
        <v>152</v>
      </c>
    </row>
    <row r="607" spans="2:51" s="12" customFormat="1" ht="13.5">
      <c r="B607" s="217"/>
      <c r="C607" s="218"/>
      <c r="D607" s="207" t="s">
        <v>161</v>
      </c>
      <c r="E607" s="219" t="s">
        <v>22</v>
      </c>
      <c r="F607" s="220" t="s">
        <v>769</v>
      </c>
      <c r="G607" s="218"/>
      <c r="H607" s="221">
        <v>101.13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161</v>
      </c>
      <c r="AU607" s="227" t="s">
        <v>87</v>
      </c>
      <c r="AV607" s="12" t="s">
        <v>87</v>
      </c>
      <c r="AW607" s="12" t="s">
        <v>42</v>
      </c>
      <c r="AX607" s="12" t="s">
        <v>78</v>
      </c>
      <c r="AY607" s="227" t="s">
        <v>152</v>
      </c>
    </row>
    <row r="608" spans="2:51" s="12" customFormat="1" ht="13.5">
      <c r="B608" s="217"/>
      <c r="C608" s="218"/>
      <c r="D608" s="207" t="s">
        <v>161</v>
      </c>
      <c r="E608" s="219" t="s">
        <v>22</v>
      </c>
      <c r="F608" s="220" t="s">
        <v>770</v>
      </c>
      <c r="G608" s="218"/>
      <c r="H608" s="221">
        <v>37.235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161</v>
      </c>
      <c r="AU608" s="227" t="s">
        <v>87</v>
      </c>
      <c r="AV608" s="12" t="s">
        <v>87</v>
      </c>
      <c r="AW608" s="12" t="s">
        <v>42</v>
      </c>
      <c r="AX608" s="12" t="s">
        <v>78</v>
      </c>
      <c r="AY608" s="227" t="s">
        <v>152</v>
      </c>
    </row>
    <row r="609" spans="2:51" s="14" customFormat="1" ht="13.5">
      <c r="B609" s="243"/>
      <c r="C609" s="244"/>
      <c r="D609" s="207" t="s">
        <v>161</v>
      </c>
      <c r="E609" s="245" t="s">
        <v>22</v>
      </c>
      <c r="F609" s="246" t="s">
        <v>257</v>
      </c>
      <c r="G609" s="244"/>
      <c r="H609" s="247">
        <v>138.365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AT609" s="253" t="s">
        <v>161</v>
      </c>
      <c r="AU609" s="253" t="s">
        <v>87</v>
      </c>
      <c r="AV609" s="14" t="s">
        <v>176</v>
      </c>
      <c r="AW609" s="14" t="s">
        <v>42</v>
      </c>
      <c r="AX609" s="14" t="s">
        <v>78</v>
      </c>
      <c r="AY609" s="253" t="s">
        <v>152</v>
      </c>
    </row>
    <row r="610" spans="2:51" s="13" customFormat="1" ht="13.5">
      <c r="B610" s="228"/>
      <c r="C610" s="229"/>
      <c r="D610" s="230" t="s">
        <v>161</v>
      </c>
      <c r="E610" s="231" t="s">
        <v>22</v>
      </c>
      <c r="F610" s="232" t="s">
        <v>171</v>
      </c>
      <c r="G610" s="229"/>
      <c r="H610" s="233">
        <v>162.285</v>
      </c>
      <c r="I610" s="234"/>
      <c r="J610" s="229"/>
      <c r="K610" s="229"/>
      <c r="L610" s="235"/>
      <c r="M610" s="236"/>
      <c r="N610" s="237"/>
      <c r="O610" s="237"/>
      <c r="P610" s="237"/>
      <c r="Q610" s="237"/>
      <c r="R610" s="237"/>
      <c r="S610" s="237"/>
      <c r="T610" s="238"/>
      <c r="AT610" s="239" t="s">
        <v>161</v>
      </c>
      <c r="AU610" s="239" t="s">
        <v>87</v>
      </c>
      <c r="AV610" s="13" t="s">
        <v>159</v>
      </c>
      <c r="AW610" s="13" t="s">
        <v>42</v>
      </c>
      <c r="AX610" s="13" t="s">
        <v>24</v>
      </c>
      <c r="AY610" s="239" t="s">
        <v>152</v>
      </c>
    </row>
    <row r="611" spans="2:65" s="1" customFormat="1" ht="22.5" customHeight="1">
      <c r="B611" s="41"/>
      <c r="C611" s="257" t="s">
        <v>771</v>
      </c>
      <c r="D611" s="257" t="s">
        <v>293</v>
      </c>
      <c r="E611" s="258" t="s">
        <v>772</v>
      </c>
      <c r="F611" s="259" t="s">
        <v>773</v>
      </c>
      <c r="G611" s="260" t="s">
        <v>157</v>
      </c>
      <c r="H611" s="261">
        <v>23.92</v>
      </c>
      <c r="I611" s="262"/>
      <c r="J611" s="263">
        <f>ROUND(I611*H611,2)</f>
        <v>0</v>
      </c>
      <c r="K611" s="259" t="s">
        <v>158</v>
      </c>
      <c r="L611" s="264"/>
      <c r="M611" s="265" t="s">
        <v>22</v>
      </c>
      <c r="N611" s="266" t="s">
        <v>49</v>
      </c>
      <c r="O611" s="42"/>
      <c r="P611" s="202">
        <f>O611*H611</f>
        <v>0</v>
      </c>
      <c r="Q611" s="202">
        <v>0.0015</v>
      </c>
      <c r="R611" s="202">
        <f>Q611*H611</f>
        <v>0.03588</v>
      </c>
      <c r="S611" s="202">
        <v>0</v>
      </c>
      <c r="T611" s="203">
        <f>S611*H611</f>
        <v>0</v>
      </c>
      <c r="AR611" s="24" t="s">
        <v>382</v>
      </c>
      <c r="AT611" s="24" t="s">
        <v>293</v>
      </c>
      <c r="AU611" s="24" t="s">
        <v>87</v>
      </c>
      <c r="AY611" s="24" t="s">
        <v>152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4" t="s">
        <v>24</v>
      </c>
      <c r="BK611" s="204">
        <f>ROUND(I611*H611,2)</f>
        <v>0</v>
      </c>
      <c r="BL611" s="24" t="s">
        <v>285</v>
      </c>
      <c r="BM611" s="24" t="s">
        <v>774</v>
      </c>
    </row>
    <row r="612" spans="2:51" s="11" customFormat="1" ht="13.5">
      <c r="B612" s="205"/>
      <c r="C612" s="206"/>
      <c r="D612" s="207" t="s">
        <v>161</v>
      </c>
      <c r="E612" s="208" t="s">
        <v>22</v>
      </c>
      <c r="F612" s="209" t="s">
        <v>766</v>
      </c>
      <c r="G612" s="206"/>
      <c r="H612" s="210" t="s">
        <v>22</v>
      </c>
      <c r="I612" s="211"/>
      <c r="J612" s="206"/>
      <c r="K612" s="206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161</v>
      </c>
      <c r="AU612" s="216" t="s">
        <v>87</v>
      </c>
      <c r="AV612" s="11" t="s">
        <v>24</v>
      </c>
      <c r="AW612" s="11" t="s">
        <v>42</v>
      </c>
      <c r="AX612" s="11" t="s">
        <v>78</v>
      </c>
      <c r="AY612" s="216" t="s">
        <v>152</v>
      </c>
    </row>
    <row r="613" spans="2:51" s="12" customFormat="1" ht="13.5">
      <c r="B613" s="217"/>
      <c r="C613" s="218"/>
      <c r="D613" s="230" t="s">
        <v>161</v>
      </c>
      <c r="E613" s="240" t="s">
        <v>22</v>
      </c>
      <c r="F613" s="241" t="s">
        <v>767</v>
      </c>
      <c r="G613" s="218"/>
      <c r="H613" s="242">
        <v>23.92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161</v>
      </c>
      <c r="AU613" s="227" t="s">
        <v>87</v>
      </c>
      <c r="AV613" s="12" t="s">
        <v>87</v>
      </c>
      <c r="AW613" s="12" t="s">
        <v>42</v>
      </c>
      <c r="AX613" s="12" t="s">
        <v>24</v>
      </c>
      <c r="AY613" s="227" t="s">
        <v>152</v>
      </c>
    </row>
    <row r="614" spans="2:65" s="1" customFormat="1" ht="22.5" customHeight="1">
      <c r="B614" s="41"/>
      <c r="C614" s="257" t="s">
        <v>775</v>
      </c>
      <c r="D614" s="257" t="s">
        <v>293</v>
      </c>
      <c r="E614" s="258" t="s">
        <v>776</v>
      </c>
      <c r="F614" s="259" t="s">
        <v>777</v>
      </c>
      <c r="G614" s="260" t="s">
        <v>157</v>
      </c>
      <c r="H614" s="261">
        <v>138.365</v>
      </c>
      <c r="I614" s="262"/>
      <c r="J614" s="263">
        <f>ROUND(I614*H614,2)</f>
        <v>0</v>
      </c>
      <c r="K614" s="259" t="s">
        <v>158</v>
      </c>
      <c r="L614" s="264"/>
      <c r="M614" s="265" t="s">
        <v>22</v>
      </c>
      <c r="N614" s="266" t="s">
        <v>49</v>
      </c>
      <c r="O614" s="42"/>
      <c r="P614" s="202">
        <f>O614*H614</f>
        <v>0</v>
      </c>
      <c r="Q614" s="202">
        <v>0.0032</v>
      </c>
      <c r="R614" s="202">
        <f>Q614*H614</f>
        <v>0.44276800000000005</v>
      </c>
      <c r="S614" s="202">
        <v>0</v>
      </c>
      <c r="T614" s="203">
        <f>S614*H614</f>
        <v>0</v>
      </c>
      <c r="AR614" s="24" t="s">
        <v>382</v>
      </c>
      <c r="AT614" s="24" t="s">
        <v>293</v>
      </c>
      <c r="AU614" s="24" t="s">
        <v>87</v>
      </c>
      <c r="AY614" s="24" t="s">
        <v>152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24" t="s">
        <v>24</v>
      </c>
      <c r="BK614" s="204">
        <f>ROUND(I614*H614,2)</f>
        <v>0</v>
      </c>
      <c r="BL614" s="24" t="s">
        <v>285</v>
      </c>
      <c r="BM614" s="24" t="s">
        <v>778</v>
      </c>
    </row>
    <row r="615" spans="2:51" s="11" customFormat="1" ht="13.5">
      <c r="B615" s="205"/>
      <c r="C615" s="206"/>
      <c r="D615" s="207" t="s">
        <v>161</v>
      </c>
      <c r="E615" s="208" t="s">
        <v>22</v>
      </c>
      <c r="F615" s="209" t="s">
        <v>768</v>
      </c>
      <c r="G615" s="206"/>
      <c r="H615" s="210" t="s">
        <v>22</v>
      </c>
      <c r="I615" s="211"/>
      <c r="J615" s="206"/>
      <c r="K615" s="206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161</v>
      </c>
      <c r="AU615" s="216" t="s">
        <v>87</v>
      </c>
      <c r="AV615" s="11" t="s">
        <v>24</v>
      </c>
      <c r="AW615" s="11" t="s">
        <v>42</v>
      </c>
      <c r="AX615" s="11" t="s">
        <v>78</v>
      </c>
      <c r="AY615" s="216" t="s">
        <v>152</v>
      </c>
    </row>
    <row r="616" spans="2:51" s="12" customFormat="1" ht="13.5">
      <c r="B616" s="217"/>
      <c r="C616" s="218"/>
      <c r="D616" s="207" t="s">
        <v>161</v>
      </c>
      <c r="E616" s="219" t="s">
        <v>22</v>
      </c>
      <c r="F616" s="220" t="s">
        <v>769</v>
      </c>
      <c r="G616" s="218"/>
      <c r="H616" s="221">
        <v>101.13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161</v>
      </c>
      <c r="AU616" s="227" t="s">
        <v>87</v>
      </c>
      <c r="AV616" s="12" t="s">
        <v>87</v>
      </c>
      <c r="AW616" s="12" t="s">
        <v>42</v>
      </c>
      <c r="AX616" s="12" t="s">
        <v>78</v>
      </c>
      <c r="AY616" s="227" t="s">
        <v>152</v>
      </c>
    </row>
    <row r="617" spans="2:51" s="12" customFormat="1" ht="13.5">
      <c r="B617" s="217"/>
      <c r="C617" s="218"/>
      <c r="D617" s="207" t="s">
        <v>161</v>
      </c>
      <c r="E617" s="219" t="s">
        <v>22</v>
      </c>
      <c r="F617" s="220" t="s">
        <v>770</v>
      </c>
      <c r="G617" s="218"/>
      <c r="H617" s="221">
        <v>37.235</v>
      </c>
      <c r="I617" s="222"/>
      <c r="J617" s="218"/>
      <c r="K617" s="218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161</v>
      </c>
      <c r="AU617" s="227" t="s">
        <v>87</v>
      </c>
      <c r="AV617" s="12" t="s">
        <v>87</v>
      </c>
      <c r="AW617" s="12" t="s">
        <v>42</v>
      </c>
      <c r="AX617" s="12" t="s">
        <v>78</v>
      </c>
      <c r="AY617" s="227" t="s">
        <v>152</v>
      </c>
    </row>
    <row r="618" spans="2:51" s="14" customFormat="1" ht="13.5">
      <c r="B618" s="243"/>
      <c r="C618" s="244"/>
      <c r="D618" s="207" t="s">
        <v>161</v>
      </c>
      <c r="E618" s="245" t="s">
        <v>22</v>
      </c>
      <c r="F618" s="246" t="s">
        <v>257</v>
      </c>
      <c r="G618" s="244"/>
      <c r="H618" s="247">
        <v>138.365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AT618" s="253" t="s">
        <v>161</v>
      </c>
      <c r="AU618" s="253" t="s">
        <v>87</v>
      </c>
      <c r="AV618" s="14" t="s">
        <v>176</v>
      </c>
      <c r="AW618" s="14" t="s">
        <v>42</v>
      </c>
      <c r="AX618" s="14" t="s">
        <v>78</v>
      </c>
      <c r="AY618" s="253" t="s">
        <v>152</v>
      </c>
    </row>
    <row r="619" spans="2:51" s="13" customFormat="1" ht="13.5">
      <c r="B619" s="228"/>
      <c r="C619" s="229"/>
      <c r="D619" s="230" t="s">
        <v>161</v>
      </c>
      <c r="E619" s="231" t="s">
        <v>22</v>
      </c>
      <c r="F619" s="232" t="s">
        <v>171</v>
      </c>
      <c r="G619" s="229"/>
      <c r="H619" s="233">
        <v>138.365</v>
      </c>
      <c r="I619" s="234"/>
      <c r="J619" s="229"/>
      <c r="K619" s="229"/>
      <c r="L619" s="235"/>
      <c r="M619" s="236"/>
      <c r="N619" s="237"/>
      <c r="O619" s="237"/>
      <c r="P619" s="237"/>
      <c r="Q619" s="237"/>
      <c r="R619" s="237"/>
      <c r="S619" s="237"/>
      <c r="T619" s="238"/>
      <c r="AT619" s="239" t="s">
        <v>161</v>
      </c>
      <c r="AU619" s="239" t="s">
        <v>87</v>
      </c>
      <c r="AV619" s="13" t="s">
        <v>159</v>
      </c>
      <c r="AW619" s="13" t="s">
        <v>42</v>
      </c>
      <c r="AX619" s="13" t="s">
        <v>24</v>
      </c>
      <c r="AY619" s="239" t="s">
        <v>152</v>
      </c>
    </row>
    <row r="620" spans="2:65" s="1" customFormat="1" ht="31.5" customHeight="1">
      <c r="B620" s="41"/>
      <c r="C620" s="193" t="s">
        <v>779</v>
      </c>
      <c r="D620" s="193" t="s">
        <v>154</v>
      </c>
      <c r="E620" s="194" t="s">
        <v>780</v>
      </c>
      <c r="F620" s="195" t="s">
        <v>781</v>
      </c>
      <c r="G620" s="196" t="s">
        <v>157</v>
      </c>
      <c r="H620" s="197">
        <v>2222.424</v>
      </c>
      <c r="I620" s="198"/>
      <c r="J620" s="199">
        <f>ROUND(I620*H620,2)</f>
        <v>0</v>
      </c>
      <c r="K620" s="195" t="s">
        <v>158</v>
      </c>
      <c r="L620" s="61"/>
      <c r="M620" s="200" t="s">
        <v>22</v>
      </c>
      <c r="N620" s="201" t="s">
        <v>49</v>
      </c>
      <c r="O620" s="42"/>
      <c r="P620" s="202">
        <f>O620*H620</f>
        <v>0</v>
      </c>
      <c r="Q620" s="202">
        <v>0.00116</v>
      </c>
      <c r="R620" s="202">
        <f>Q620*H620</f>
        <v>2.57801184</v>
      </c>
      <c r="S620" s="202">
        <v>0</v>
      </c>
      <c r="T620" s="203">
        <f>S620*H620</f>
        <v>0</v>
      </c>
      <c r="AR620" s="24" t="s">
        <v>285</v>
      </c>
      <c r="AT620" s="24" t="s">
        <v>154</v>
      </c>
      <c r="AU620" s="24" t="s">
        <v>87</v>
      </c>
      <c r="AY620" s="24" t="s">
        <v>152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24" t="s">
        <v>24</v>
      </c>
      <c r="BK620" s="204">
        <f>ROUND(I620*H620,2)</f>
        <v>0</v>
      </c>
      <c r="BL620" s="24" t="s">
        <v>285</v>
      </c>
      <c r="BM620" s="24" t="s">
        <v>782</v>
      </c>
    </row>
    <row r="621" spans="2:51" s="12" customFormat="1" ht="13.5">
      <c r="B621" s="217"/>
      <c r="C621" s="218"/>
      <c r="D621" s="207" t="s">
        <v>161</v>
      </c>
      <c r="E621" s="219" t="s">
        <v>22</v>
      </c>
      <c r="F621" s="220" t="s">
        <v>783</v>
      </c>
      <c r="G621" s="218"/>
      <c r="H621" s="221">
        <v>412.852</v>
      </c>
      <c r="I621" s="222"/>
      <c r="J621" s="218"/>
      <c r="K621" s="218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161</v>
      </c>
      <c r="AU621" s="227" t="s">
        <v>87</v>
      </c>
      <c r="AV621" s="12" t="s">
        <v>87</v>
      </c>
      <c r="AW621" s="12" t="s">
        <v>42</v>
      </c>
      <c r="AX621" s="12" t="s">
        <v>78</v>
      </c>
      <c r="AY621" s="227" t="s">
        <v>152</v>
      </c>
    </row>
    <row r="622" spans="2:51" s="12" customFormat="1" ht="13.5">
      <c r="B622" s="217"/>
      <c r="C622" s="218"/>
      <c r="D622" s="207" t="s">
        <v>161</v>
      </c>
      <c r="E622" s="219" t="s">
        <v>22</v>
      </c>
      <c r="F622" s="220" t="s">
        <v>784</v>
      </c>
      <c r="G622" s="218"/>
      <c r="H622" s="221">
        <v>68.517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161</v>
      </c>
      <c r="AU622" s="227" t="s">
        <v>87</v>
      </c>
      <c r="AV622" s="12" t="s">
        <v>87</v>
      </c>
      <c r="AW622" s="12" t="s">
        <v>42</v>
      </c>
      <c r="AX622" s="12" t="s">
        <v>78</v>
      </c>
      <c r="AY622" s="227" t="s">
        <v>152</v>
      </c>
    </row>
    <row r="623" spans="2:51" s="12" customFormat="1" ht="13.5">
      <c r="B623" s="217"/>
      <c r="C623" s="218"/>
      <c r="D623" s="207" t="s">
        <v>161</v>
      </c>
      <c r="E623" s="219" t="s">
        <v>22</v>
      </c>
      <c r="F623" s="220" t="s">
        <v>785</v>
      </c>
      <c r="G623" s="218"/>
      <c r="H623" s="221">
        <v>95.95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161</v>
      </c>
      <c r="AU623" s="227" t="s">
        <v>87</v>
      </c>
      <c r="AV623" s="12" t="s">
        <v>87</v>
      </c>
      <c r="AW623" s="12" t="s">
        <v>42</v>
      </c>
      <c r="AX623" s="12" t="s">
        <v>78</v>
      </c>
      <c r="AY623" s="227" t="s">
        <v>152</v>
      </c>
    </row>
    <row r="624" spans="2:51" s="12" customFormat="1" ht="13.5">
      <c r="B624" s="217"/>
      <c r="C624" s="218"/>
      <c r="D624" s="207" t="s">
        <v>161</v>
      </c>
      <c r="E624" s="219" t="s">
        <v>22</v>
      </c>
      <c r="F624" s="220" t="s">
        <v>786</v>
      </c>
      <c r="G624" s="218"/>
      <c r="H624" s="221">
        <v>123.76</v>
      </c>
      <c r="I624" s="222"/>
      <c r="J624" s="218"/>
      <c r="K624" s="218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161</v>
      </c>
      <c r="AU624" s="227" t="s">
        <v>87</v>
      </c>
      <c r="AV624" s="12" t="s">
        <v>87</v>
      </c>
      <c r="AW624" s="12" t="s">
        <v>42</v>
      </c>
      <c r="AX624" s="12" t="s">
        <v>78</v>
      </c>
      <c r="AY624" s="227" t="s">
        <v>152</v>
      </c>
    </row>
    <row r="625" spans="2:51" s="12" customFormat="1" ht="13.5">
      <c r="B625" s="217"/>
      <c r="C625" s="218"/>
      <c r="D625" s="207" t="s">
        <v>161</v>
      </c>
      <c r="E625" s="219" t="s">
        <v>22</v>
      </c>
      <c r="F625" s="220" t="s">
        <v>787</v>
      </c>
      <c r="G625" s="218"/>
      <c r="H625" s="221">
        <v>47.79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161</v>
      </c>
      <c r="AU625" s="227" t="s">
        <v>87</v>
      </c>
      <c r="AV625" s="12" t="s">
        <v>87</v>
      </c>
      <c r="AW625" s="12" t="s">
        <v>42</v>
      </c>
      <c r="AX625" s="12" t="s">
        <v>78</v>
      </c>
      <c r="AY625" s="227" t="s">
        <v>152</v>
      </c>
    </row>
    <row r="626" spans="2:51" s="14" customFormat="1" ht="13.5">
      <c r="B626" s="243"/>
      <c r="C626" s="244"/>
      <c r="D626" s="207" t="s">
        <v>161</v>
      </c>
      <c r="E626" s="245" t="s">
        <v>22</v>
      </c>
      <c r="F626" s="246" t="s">
        <v>257</v>
      </c>
      <c r="G626" s="244"/>
      <c r="H626" s="247">
        <v>748.869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161</v>
      </c>
      <c r="AU626" s="253" t="s">
        <v>87</v>
      </c>
      <c r="AV626" s="14" t="s">
        <v>176</v>
      </c>
      <c r="AW626" s="14" t="s">
        <v>42</v>
      </c>
      <c r="AX626" s="14" t="s">
        <v>78</v>
      </c>
      <c r="AY626" s="253" t="s">
        <v>152</v>
      </c>
    </row>
    <row r="627" spans="2:51" s="11" customFormat="1" ht="13.5">
      <c r="B627" s="205"/>
      <c r="C627" s="206"/>
      <c r="D627" s="207" t="s">
        <v>161</v>
      </c>
      <c r="E627" s="208" t="s">
        <v>22</v>
      </c>
      <c r="F627" s="209" t="s">
        <v>168</v>
      </c>
      <c r="G627" s="206"/>
      <c r="H627" s="210" t="s">
        <v>22</v>
      </c>
      <c r="I627" s="211"/>
      <c r="J627" s="206"/>
      <c r="K627" s="206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161</v>
      </c>
      <c r="AU627" s="216" t="s">
        <v>87</v>
      </c>
      <c r="AV627" s="11" t="s">
        <v>24</v>
      </c>
      <c r="AW627" s="11" t="s">
        <v>42</v>
      </c>
      <c r="AX627" s="11" t="s">
        <v>78</v>
      </c>
      <c r="AY627" s="216" t="s">
        <v>152</v>
      </c>
    </row>
    <row r="628" spans="2:51" s="12" customFormat="1" ht="13.5">
      <c r="B628" s="217"/>
      <c r="C628" s="218"/>
      <c r="D628" s="207" t="s">
        <v>161</v>
      </c>
      <c r="E628" s="219" t="s">
        <v>22</v>
      </c>
      <c r="F628" s="220" t="s">
        <v>788</v>
      </c>
      <c r="G628" s="218"/>
      <c r="H628" s="221">
        <v>345.762</v>
      </c>
      <c r="I628" s="222"/>
      <c r="J628" s="218"/>
      <c r="K628" s="218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161</v>
      </c>
      <c r="AU628" s="227" t="s">
        <v>87</v>
      </c>
      <c r="AV628" s="12" t="s">
        <v>87</v>
      </c>
      <c r="AW628" s="12" t="s">
        <v>42</v>
      </c>
      <c r="AX628" s="12" t="s">
        <v>78</v>
      </c>
      <c r="AY628" s="227" t="s">
        <v>152</v>
      </c>
    </row>
    <row r="629" spans="2:51" s="12" customFormat="1" ht="13.5">
      <c r="B629" s="217"/>
      <c r="C629" s="218"/>
      <c r="D629" s="207" t="s">
        <v>161</v>
      </c>
      <c r="E629" s="219" t="s">
        <v>22</v>
      </c>
      <c r="F629" s="220" t="s">
        <v>744</v>
      </c>
      <c r="G629" s="218"/>
      <c r="H629" s="221">
        <v>-7.344</v>
      </c>
      <c r="I629" s="222"/>
      <c r="J629" s="218"/>
      <c r="K629" s="218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161</v>
      </c>
      <c r="AU629" s="227" t="s">
        <v>87</v>
      </c>
      <c r="AV629" s="12" t="s">
        <v>87</v>
      </c>
      <c r="AW629" s="12" t="s">
        <v>42</v>
      </c>
      <c r="AX629" s="12" t="s">
        <v>78</v>
      </c>
      <c r="AY629" s="227" t="s">
        <v>152</v>
      </c>
    </row>
    <row r="630" spans="2:51" s="14" customFormat="1" ht="13.5">
      <c r="B630" s="243"/>
      <c r="C630" s="244"/>
      <c r="D630" s="207" t="s">
        <v>161</v>
      </c>
      <c r="E630" s="245" t="s">
        <v>22</v>
      </c>
      <c r="F630" s="246" t="s">
        <v>257</v>
      </c>
      <c r="G630" s="244"/>
      <c r="H630" s="247">
        <v>338.418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161</v>
      </c>
      <c r="AU630" s="253" t="s">
        <v>87</v>
      </c>
      <c r="AV630" s="14" t="s">
        <v>176</v>
      </c>
      <c r="AW630" s="14" t="s">
        <v>42</v>
      </c>
      <c r="AX630" s="14" t="s">
        <v>78</v>
      </c>
      <c r="AY630" s="253" t="s">
        <v>152</v>
      </c>
    </row>
    <row r="631" spans="2:51" s="11" customFormat="1" ht="13.5">
      <c r="B631" s="205"/>
      <c r="C631" s="206"/>
      <c r="D631" s="207" t="s">
        <v>161</v>
      </c>
      <c r="E631" s="208" t="s">
        <v>22</v>
      </c>
      <c r="F631" s="209" t="s">
        <v>766</v>
      </c>
      <c r="G631" s="206"/>
      <c r="H631" s="210" t="s">
        <v>22</v>
      </c>
      <c r="I631" s="211"/>
      <c r="J631" s="206"/>
      <c r="K631" s="206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161</v>
      </c>
      <c r="AU631" s="216" t="s">
        <v>87</v>
      </c>
      <c r="AV631" s="11" t="s">
        <v>24</v>
      </c>
      <c r="AW631" s="11" t="s">
        <v>42</v>
      </c>
      <c r="AX631" s="11" t="s">
        <v>78</v>
      </c>
      <c r="AY631" s="216" t="s">
        <v>152</v>
      </c>
    </row>
    <row r="632" spans="2:51" s="12" customFormat="1" ht="13.5">
      <c r="B632" s="217"/>
      <c r="C632" s="218"/>
      <c r="D632" s="207" t="s">
        <v>161</v>
      </c>
      <c r="E632" s="219" t="s">
        <v>22</v>
      </c>
      <c r="F632" s="220" t="s">
        <v>789</v>
      </c>
      <c r="G632" s="218"/>
      <c r="H632" s="221">
        <v>23.925</v>
      </c>
      <c r="I632" s="222"/>
      <c r="J632" s="218"/>
      <c r="K632" s="218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161</v>
      </c>
      <c r="AU632" s="227" t="s">
        <v>87</v>
      </c>
      <c r="AV632" s="12" t="s">
        <v>87</v>
      </c>
      <c r="AW632" s="12" t="s">
        <v>42</v>
      </c>
      <c r="AX632" s="12" t="s">
        <v>78</v>
      </c>
      <c r="AY632" s="227" t="s">
        <v>152</v>
      </c>
    </row>
    <row r="633" spans="2:51" s="14" customFormat="1" ht="13.5">
      <c r="B633" s="243"/>
      <c r="C633" s="244"/>
      <c r="D633" s="207" t="s">
        <v>161</v>
      </c>
      <c r="E633" s="245" t="s">
        <v>22</v>
      </c>
      <c r="F633" s="246" t="s">
        <v>257</v>
      </c>
      <c r="G633" s="244"/>
      <c r="H633" s="247">
        <v>23.925</v>
      </c>
      <c r="I633" s="248"/>
      <c r="J633" s="244"/>
      <c r="K633" s="244"/>
      <c r="L633" s="249"/>
      <c r="M633" s="250"/>
      <c r="N633" s="251"/>
      <c r="O633" s="251"/>
      <c r="P633" s="251"/>
      <c r="Q633" s="251"/>
      <c r="R633" s="251"/>
      <c r="S633" s="251"/>
      <c r="T633" s="252"/>
      <c r="AT633" s="253" t="s">
        <v>161</v>
      </c>
      <c r="AU633" s="253" t="s">
        <v>87</v>
      </c>
      <c r="AV633" s="14" t="s">
        <v>176</v>
      </c>
      <c r="AW633" s="14" t="s">
        <v>42</v>
      </c>
      <c r="AX633" s="14" t="s">
        <v>78</v>
      </c>
      <c r="AY633" s="253" t="s">
        <v>152</v>
      </c>
    </row>
    <row r="634" spans="2:51" s="13" customFormat="1" ht="13.5">
      <c r="B634" s="228"/>
      <c r="C634" s="229"/>
      <c r="D634" s="207" t="s">
        <v>161</v>
      </c>
      <c r="E634" s="254" t="s">
        <v>22</v>
      </c>
      <c r="F634" s="255" t="s">
        <v>171</v>
      </c>
      <c r="G634" s="229"/>
      <c r="H634" s="256">
        <v>1111.212</v>
      </c>
      <c r="I634" s="234"/>
      <c r="J634" s="229"/>
      <c r="K634" s="229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161</v>
      </c>
      <c r="AU634" s="239" t="s">
        <v>87</v>
      </c>
      <c r="AV634" s="13" t="s">
        <v>159</v>
      </c>
      <c r="AW634" s="13" t="s">
        <v>42</v>
      </c>
      <c r="AX634" s="13" t="s">
        <v>78</v>
      </c>
      <c r="AY634" s="239" t="s">
        <v>152</v>
      </c>
    </row>
    <row r="635" spans="2:51" s="11" customFormat="1" ht="13.5">
      <c r="B635" s="205"/>
      <c r="C635" s="206"/>
      <c r="D635" s="207" t="s">
        <v>161</v>
      </c>
      <c r="E635" s="208" t="s">
        <v>22</v>
      </c>
      <c r="F635" s="209" t="s">
        <v>790</v>
      </c>
      <c r="G635" s="206"/>
      <c r="H635" s="210" t="s">
        <v>22</v>
      </c>
      <c r="I635" s="211"/>
      <c r="J635" s="206"/>
      <c r="K635" s="206"/>
      <c r="L635" s="212"/>
      <c r="M635" s="213"/>
      <c r="N635" s="214"/>
      <c r="O635" s="214"/>
      <c r="P635" s="214"/>
      <c r="Q635" s="214"/>
      <c r="R635" s="214"/>
      <c r="S635" s="214"/>
      <c r="T635" s="215"/>
      <c r="AT635" s="216" t="s">
        <v>161</v>
      </c>
      <c r="AU635" s="216" t="s">
        <v>87</v>
      </c>
      <c r="AV635" s="11" t="s">
        <v>24</v>
      </c>
      <c r="AW635" s="11" t="s">
        <v>42</v>
      </c>
      <c r="AX635" s="11" t="s">
        <v>78</v>
      </c>
      <c r="AY635" s="216" t="s">
        <v>152</v>
      </c>
    </row>
    <row r="636" spans="2:51" s="12" customFormat="1" ht="13.5">
      <c r="B636" s="217"/>
      <c r="C636" s="218"/>
      <c r="D636" s="207" t="s">
        <v>161</v>
      </c>
      <c r="E636" s="219" t="s">
        <v>22</v>
      </c>
      <c r="F636" s="220" t="s">
        <v>791</v>
      </c>
      <c r="G636" s="218"/>
      <c r="H636" s="221">
        <v>2222.424</v>
      </c>
      <c r="I636" s="222"/>
      <c r="J636" s="218"/>
      <c r="K636" s="218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161</v>
      </c>
      <c r="AU636" s="227" t="s">
        <v>87</v>
      </c>
      <c r="AV636" s="12" t="s">
        <v>87</v>
      </c>
      <c r="AW636" s="12" t="s">
        <v>42</v>
      </c>
      <c r="AX636" s="12" t="s">
        <v>78</v>
      </c>
      <c r="AY636" s="227" t="s">
        <v>152</v>
      </c>
    </row>
    <row r="637" spans="2:51" s="13" customFormat="1" ht="13.5">
      <c r="B637" s="228"/>
      <c r="C637" s="229"/>
      <c r="D637" s="230" t="s">
        <v>161</v>
      </c>
      <c r="E637" s="231" t="s">
        <v>22</v>
      </c>
      <c r="F637" s="232" t="s">
        <v>171</v>
      </c>
      <c r="G637" s="229"/>
      <c r="H637" s="233">
        <v>2222.424</v>
      </c>
      <c r="I637" s="234"/>
      <c r="J637" s="229"/>
      <c r="K637" s="229"/>
      <c r="L637" s="235"/>
      <c r="M637" s="236"/>
      <c r="N637" s="237"/>
      <c r="O637" s="237"/>
      <c r="P637" s="237"/>
      <c r="Q637" s="237"/>
      <c r="R637" s="237"/>
      <c r="S637" s="237"/>
      <c r="T637" s="238"/>
      <c r="AT637" s="239" t="s">
        <v>161</v>
      </c>
      <c r="AU637" s="239" t="s">
        <v>87</v>
      </c>
      <c r="AV637" s="13" t="s">
        <v>159</v>
      </c>
      <c r="AW637" s="13" t="s">
        <v>42</v>
      </c>
      <c r="AX637" s="13" t="s">
        <v>24</v>
      </c>
      <c r="AY637" s="239" t="s">
        <v>152</v>
      </c>
    </row>
    <row r="638" spans="2:65" s="1" customFormat="1" ht="22.5" customHeight="1">
      <c r="B638" s="41"/>
      <c r="C638" s="257" t="s">
        <v>792</v>
      </c>
      <c r="D638" s="257" t="s">
        <v>293</v>
      </c>
      <c r="E638" s="258" t="s">
        <v>793</v>
      </c>
      <c r="F638" s="259" t="s">
        <v>794</v>
      </c>
      <c r="G638" s="260" t="s">
        <v>157</v>
      </c>
      <c r="H638" s="261">
        <v>1087.287</v>
      </c>
      <c r="I638" s="262"/>
      <c r="J638" s="263">
        <f>ROUND(I638*H638,2)</f>
        <v>0</v>
      </c>
      <c r="K638" s="259" t="s">
        <v>158</v>
      </c>
      <c r="L638" s="264"/>
      <c r="M638" s="265" t="s">
        <v>22</v>
      </c>
      <c r="N638" s="266" t="s">
        <v>49</v>
      </c>
      <c r="O638" s="42"/>
      <c r="P638" s="202">
        <f>O638*H638</f>
        <v>0</v>
      </c>
      <c r="Q638" s="202">
        <v>0.0025</v>
      </c>
      <c r="R638" s="202">
        <f>Q638*H638</f>
        <v>2.7182175</v>
      </c>
      <c r="S638" s="202">
        <v>0</v>
      </c>
      <c r="T638" s="203">
        <f>S638*H638</f>
        <v>0</v>
      </c>
      <c r="AR638" s="24" t="s">
        <v>382</v>
      </c>
      <c r="AT638" s="24" t="s">
        <v>293</v>
      </c>
      <c r="AU638" s="24" t="s">
        <v>87</v>
      </c>
      <c r="AY638" s="24" t="s">
        <v>152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24" t="s">
        <v>24</v>
      </c>
      <c r="BK638" s="204">
        <f>ROUND(I638*H638,2)</f>
        <v>0</v>
      </c>
      <c r="BL638" s="24" t="s">
        <v>285</v>
      </c>
      <c r="BM638" s="24" t="s">
        <v>795</v>
      </c>
    </row>
    <row r="639" spans="2:51" s="12" customFormat="1" ht="13.5">
      <c r="B639" s="217"/>
      <c r="C639" s="218"/>
      <c r="D639" s="230" t="s">
        <v>161</v>
      </c>
      <c r="E639" s="240" t="s">
        <v>22</v>
      </c>
      <c r="F639" s="241" t="s">
        <v>796</v>
      </c>
      <c r="G639" s="218"/>
      <c r="H639" s="242">
        <v>1087.287</v>
      </c>
      <c r="I639" s="222"/>
      <c r="J639" s="218"/>
      <c r="K639" s="218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161</v>
      </c>
      <c r="AU639" s="227" t="s">
        <v>87</v>
      </c>
      <c r="AV639" s="12" t="s">
        <v>87</v>
      </c>
      <c r="AW639" s="12" t="s">
        <v>42</v>
      </c>
      <c r="AX639" s="12" t="s">
        <v>24</v>
      </c>
      <c r="AY639" s="227" t="s">
        <v>152</v>
      </c>
    </row>
    <row r="640" spans="2:65" s="1" customFormat="1" ht="22.5" customHeight="1">
      <c r="B640" s="41"/>
      <c r="C640" s="257" t="s">
        <v>797</v>
      </c>
      <c r="D640" s="257" t="s">
        <v>293</v>
      </c>
      <c r="E640" s="258" t="s">
        <v>798</v>
      </c>
      <c r="F640" s="259" t="s">
        <v>799</v>
      </c>
      <c r="G640" s="260" t="s">
        <v>157</v>
      </c>
      <c r="H640" s="261">
        <v>338.418</v>
      </c>
      <c r="I640" s="262"/>
      <c r="J640" s="263">
        <f>ROUND(I640*H640,2)</f>
        <v>0</v>
      </c>
      <c r="K640" s="259" t="s">
        <v>158</v>
      </c>
      <c r="L640" s="264"/>
      <c r="M640" s="265" t="s">
        <v>22</v>
      </c>
      <c r="N640" s="266" t="s">
        <v>49</v>
      </c>
      <c r="O640" s="42"/>
      <c r="P640" s="202">
        <f>O640*H640</f>
        <v>0</v>
      </c>
      <c r="Q640" s="202">
        <v>0.003</v>
      </c>
      <c r="R640" s="202">
        <f>Q640*H640</f>
        <v>1.015254</v>
      </c>
      <c r="S640" s="202">
        <v>0</v>
      </c>
      <c r="T640" s="203">
        <f>S640*H640</f>
        <v>0</v>
      </c>
      <c r="AR640" s="24" t="s">
        <v>382</v>
      </c>
      <c r="AT640" s="24" t="s">
        <v>293</v>
      </c>
      <c r="AU640" s="24" t="s">
        <v>87</v>
      </c>
      <c r="AY640" s="24" t="s">
        <v>152</v>
      </c>
      <c r="BE640" s="204">
        <f>IF(N640="základní",J640,0)</f>
        <v>0</v>
      </c>
      <c r="BF640" s="204">
        <f>IF(N640="snížená",J640,0)</f>
        <v>0</v>
      </c>
      <c r="BG640" s="204">
        <f>IF(N640="zákl. přenesená",J640,0)</f>
        <v>0</v>
      </c>
      <c r="BH640" s="204">
        <f>IF(N640="sníž. přenesená",J640,0)</f>
        <v>0</v>
      </c>
      <c r="BI640" s="204">
        <f>IF(N640="nulová",J640,0)</f>
        <v>0</v>
      </c>
      <c r="BJ640" s="24" t="s">
        <v>24</v>
      </c>
      <c r="BK640" s="204">
        <f>ROUND(I640*H640,2)</f>
        <v>0</v>
      </c>
      <c r="BL640" s="24" t="s">
        <v>285</v>
      </c>
      <c r="BM640" s="24" t="s">
        <v>800</v>
      </c>
    </row>
    <row r="641" spans="2:51" s="11" customFormat="1" ht="13.5">
      <c r="B641" s="205"/>
      <c r="C641" s="206"/>
      <c r="D641" s="207" t="s">
        <v>161</v>
      </c>
      <c r="E641" s="208" t="s">
        <v>22</v>
      </c>
      <c r="F641" s="209" t="s">
        <v>168</v>
      </c>
      <c r="G641" s="206"/>
      <c r="H641" s="210" t="s">
        <v>22</v>
      </c>
      <c r="I641" s="211"/>
      <c r="J641" s="206"/>
      <c r="K641" s="206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161</v>
      </c>
      <c r="AU641" s="216" t="s">
        <v>87</v>
      </c>
      <c r="AV641" s="11" t="s">
        <v>24</v>
      </c>
      <c r="AW641" s="11" t="s">
        <v>42</v>
      </c>
      <c r="AX641" s="11" t="s">
        <v>78</v>
      </c>
      <c r="AY641" s="216" t="s">
        <v>152</v>
      </c>
    </row>
    <row r="642" spans="2:51" s="12" customFormat="1" ht="13.5">
      <c r="B642" s="217"/>
      <c r="C642" s="218"/>
      <c r="D642" s="207" t="s">
        <v>161</v>
      </c>
      <c r="E642" s="219" t="s">
        <v>22</v>
      </c>
      <c r="F642" s="220" t="s">
        <v>788</v>
      </c>
      <c r="G642" s="218"/>
      <c r="H642" s="221">
        <v>345.762</v>
      </c>
      <c r="I642" s="222"/>
      <c r="J642" s="218"/>
      <c r="K642" s="218"/>
      <c r="L642" s="223"/>
      <c r="M642" s="224"/>
      <c r="N642" s="225"/>
      <c r="O642" s="225"/>
      <c r="P642" s="225"/>
      <c r="Q642" s="225"/>
      <c r="R642" s="225"/>
      <c r="S642" s="225"/>
      <c r="T642" s="226"/>
      <c r="AT642" s="227" t="s">
        <v>161</v>
      </c>
      <c r="AU642" s="227" t="s">
        <v>87</v>
      </c>
      <c r="AV642" s="12" t="s">
        <v>87</v>
      </c>
      <c r="AW642" s="12" t="s">
        <v>42</v>
      </c>
      <c r="AX642" s="12" t="s">
        <v>78</v>
      </c>
      <c r="AY642" s="227" t="s">
        <v>152</v>
      </c>
    </row>
    <row r="643" spans="2:51" s="12" customFormat="1" ht="13.5">
      <c r="B643" s="217"/>
      <c r="C643" s="218"/>
      <c r="D643" s="207" t="s">
        <v>161</v>
      </c>
      <c r="E643" s="219" t="s">
        <v>22</v>
      </c>
      <c r="F643" s="220" t="s">
        <v>744</v>
      </c>
      <c r="G643" s="218"/>
      <c r="H643" s="221">
        <v>-7.344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161</v>
      </c>
      <c r="AU643" s="227" t="s">
        <v>87</v>
      </c>
      <c r="AV643" s="12" t="s">
        <v>87</v>
      </c>
      <c r="AW643" s="12" t="s">
        <v>42</v>
      </c>
      <c r="AX643" s="12" t="s">
        <v>78</v>
      </c>
      <c r="AY643" s="227" t="s">
        <v>152</v>
      </c>
    </row>
    <row r="644" spans="2:51" s="14" customFormat="1" ht="13.5">
      <c r="B644" s="243"/>
      <c r="C644" s="244"/>
      <c r="D644" s="207" t="s">
        <v>161</v>
      </c>
      <c r="E644" s="245" t="s">
        <v>22</v>
      </c>
      <c r="F644" s="246" t="s">
        <v>257</v>
      </c>
      <c r="G644" s="244"/>
      <c r="H644" s="247">
        <v>338.418</v>
      </c>
      <c r="I644" s="248"/>
      <c r="J644" s="244"/>
      <c r="K644" s="244"/>
      <c r="L644" s="249"/>
      <c r="M644" s="250"/>
      <c r="N644" s="251"/>
      <c r="O644" s="251"/>
      <c r="P644" s="251"/>
      <c r="Q644" s="251"/>
      <c r="R644" s="251"/>
      <c r="S644" s="251"/>
      <c r="T644" s="252"/>
      <c r="AT644" s="253" t="s">
        <v>161</v>
      </c>
      <c r="AU644" s="253" t="s">
        <v>87</v>
      </c>
      <c r="AV644" s="14" t="s">
        <v>176</v>
      </c>
      <c r="AW644" s="14" t="s">
        <v>42</v>
      </c>
      <c r="AX644" s="14" t="s">
        <v>78</v>
      </c>
      <c r="AY644" s="253" t="s">
        <v>152</v>
      </c>
    </row>
    <row r="645" spans="2:51" s="13" customFormat="1" ht="13.5">
      <c r="B645" s="228"/>
      <c r="C645" s="229"/>
      <c r="D645" s="230" t="s">
        <v>161</v>
      </c>
      <c r="E645" s="231" t="s">
        <v>22</v>
      </c>
      <c r="F645" s="232" t="s">
        <v>171</v>
      </c>
      <c r="G645" s="229"/>
      <c r="H645" s="233">
        <v>338.418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AT645" s="239" t="s">
        <v>161</v>
      </c>
      <c r="AU645" s="239" t="s">
        <v>87</v>
      </c>
      <c r="AV645" s="13" t="s">
        <v>159</v>
      </c>
      <c r="AW645" s="13" t="s">
        <v>42</v>
      </c>
      <c r="AX645" s="13" t="s">
        <v>24</v>
      </c>
      <c r="AY645" s="239" t="s">
        <v>152</v>
      </c>
    </row>
    <row r="646" spans="2:65" s="1" customFormat="1" ht="22.5" customHeight="1">
      <c r="B646" s="41"/>
      <c r="C646" s="257" t="s">
        <v>801</v>
      </c>
      <c r="D646" s="257" t="s">
        <v>293</v>
      </c>
      <c r="E646" s="258" t="s">
        <v>802</v>
      </c>
      <c r="F646" s="259" t="s">
        <v>803</v>
      </c>
      <c r="G646" s="260" t="s">
        <v>157</v>
      </c>
      <c r="H646" s="261">
        <v>748.86</v>
      </c>
      <c r="I646" s="262"/>
      <c r="J646" s="263">
        <f>ROUND(I646*H646,2)</f>
        <v>0</v>
      </c>
      <c r="K646" s="259" t="s">
        <v>158</v>
      </c>
      <c r="L646" s="264"/>
      <c r="M646" s="265" t="s">
        <v>22</v>
      </c>
      <c r="N646" s="266" t="s">
        <v>49</v>
      </c>
      <c r="O646" s="42"/>
      <c r="P646" s="202">
        <f>O646*H646</f>
        <v>0</v>
      </c>
      <c r="Q646" s="202">
        <v>0.004</v>
      </c>
      <c r="R646" s="202">
        <f>Q646*H646</f>
        <v>2.9954400000000003</v>
      </c>
      <c r="S646" s="202">
        <v>0</v>
      </c>
      <c r="T646" s="203">
        <f>S646*H646</f>
        <v>0</v>
      </c>
      <c r="AR646" s="24" t="s">
        <v>382</v>
      </c>
      <c r="AT646" s="24" t="s">
        <v>293</v>
      </c>
      <c r="AU646" s="24" t="s">
        <v>87</v>
      </c>
      <c r="AY646" s="24" t="s">
        <v>152</v>
      </c>
      <c r="BE646" s="204">
        <f>IF(N646="základní",J646,0)</f>
        <v>0</v>
      </c>
      <c r="BF646" s="204">
        <f>IF(N646="snížená",J646,0)</f>
        <v>0</v>
      </c>
      <c r="BG646" s="204">
        <f>IF(N646="zákl. přenesená",J646,0)</f>
        <v>0</v>
      </c>
      <c r="BH646" s="204">
        <f>IF(N646="sníž. přenesená",J646,0)</f>
        <v>0</v>
      </c>
      <c r="BI646" s="204">
        <f>IF(N646="nulová",J646,0)</f>
        <v>0</v>
      </c>
      <c r="BJ646" s="24" t="s">
        <v>24</v>
      </c>
      <c r="BK646" s="204">
        <f>ROUND(I646*H646,2)</f>
        <v>0</v>
      </c>
      <c r="BL646" s="24" t="s">
        <v>285</v>
      </c>
      <c r="BM646" s="24" t="s">
        <v>804</v>
      </c>
    </row>
    <row r="647" spans="2:51" s="12" customFormat="1" ht="13.5">
      <c r="B647" s="217"/>
      <c r="C647" s="218"/>
      <c r="D647" s="230" t="s">
        <v>161</v>
      </c>
      <c r="E647" s="240" t="s">
        <v>22</v>
      </c>
      <c r="F647" s="241" t="s">
        <v>805</v>
      </c>
      <c r="G647" s="218"/>
      <c r="H647" s="242">
        <v>748.86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161</v>
      </c>
      <c r="AU647" s="227" t="s">
        <v>87</v>
      </c>
      <c r="AV647" s="12" t="s">
        <v>87</v>
      </c>
      <c r="AW647" s="12" t="s">
        <v>42</v>
      </c>
      <c r="AX647" s="12" t="s">
        <v>24</v>
      </c>
      <c r="AY647" s="227" t="s">
        <v>152</v>
      </c>
    </row>
    <row r="648" spans="2:65" s="1" customFormat="1" ht="31.5" customHeight="1">
      <c r="B648" s="41"/>
      <c r="C648" s="193" t="s">
        <v>806</v>
      </c>
      <c r="D648" s="193" t="s">
        <v>154</v>
      </c>
      <c r="E648" s="194" t="s">
        <v>807</v>
      </c>
      <c r="F648" s="195" t="s">
        <v>808</v>
      </c>
      <c r="G648" s="196" t="s">
        <v>157</v>
      </c>
      <c r="H648" s="197">
        <v>1087.287</v>
      </c>
      <c r="I648" s="198"/>
      <c r="J648" s="199">
        <f>ROUND(I648*H648,2)</f>
        <v>0</v>
      </c>
      <c r="K648" s="195" t="s">
        <v>158</v>
      </c>
      <c r="L648" s="61"/>
      <c r="M648" s="200" t="s">
        <v>22</v>
      </c>
      <c r="N648" s="201" t="s">
        <v>49</v>
      </c>
      <c r="O648" s="42"/>
      <c r="P648" s="202">
        <f>O648*H648</f>
        <v>0</v>
      </c>
      <c r="Q648" s="202">
        <v>0.00014</v>
      </c>
      <c r="R648" s="202">
        <f>Q648*H648</f>
        <v>0.15222017999999998</v>
      </c>
      <c r="S648" s="202">
        <v>0</v>
      </c>
      <c r="T648" s="203">
        <f>S648*H648</f>
        <v>0</v>
      </c>
      <c r="AR648" s="24" t="s">
        <v>285</v>
      </c>
      <c r="AT648" s="24" t="s">
        <v>154</v>
      </c>
      <c r="AU648" s="24" t="s">
        <v>87</v>
      </c>
      <c r="AY648" s="24" t="s">
        <v>152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24" t="s">
        <v>24</v>
      </c>
      <c r="BK648" s="204">
        <f>ROUND(I648*H648,2)</f>
        <v>0</v>
      </c>
      <c r="BL648" s="24" t="s">
        <v>285</v>
      </c>
      <c r="BM648" s="24" t="s">
        <v>809</v>
      </c>
    </row>
    <row r="649" spans="2:51" s="12" customFormat="1" ht="13.5">
      <c r="B649" s="217"/>
      <c r="C649" s="218"/>
      <c r="D649" s="207" t="s">
        <v>161</v>
      </c>
      <c r="E649" s="219" t="s">
        <v>22</v>
      </c>
      <c r="F649" s="220" t="s">
        <v>783</v>
      </c>
      <c r="G649" s="218"/>
      <c r="H649" s="221">
        <v>412.852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161</v>
      </c>
      <c r="AU649" s="227" t="s">
        <v>87</v>
      </c>
      <c r="AV649" s="12" t="s">
        <v>87</v>
      </c>
      <c r="AW649" s="12" t="s">
        <v>42</v>
      </c>
      <c r="AX649" s="12" t="s">
        <v>78</v>
      </c>
      <c r="AY649" s="227" t="s">
        <v>152</v>
      </c>
    </row>
    <row r="650" spans="2:51" s="12" customFormat="1" ht="13.5">
      <c r="B650" s="217"/>
      <c r="C650" s="218"/>
      <c r="D650" s="207" t="s">
        <v>161</v>
      </c>
      <c r="E650" s="219" t="s">
        <v>22</v>
      </c>
      <c r="F650" s="220" t="s">
        <v>784</v>
      </c>
      <c r="G650" s="218"/>
      <c r="H650" s="221">
        <v>68.517</v>
      </c>
      <c r="I650" s="222"/>
      <c r="J650" s="218"/>
      <c r="K650" s="218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161</v>
      </c>
      <c r="AU650" s="227" t="s">
        <v>87</v>
      </c>
      <c r="AV650" s="12" t="s">
        <v>87</v>
      </c>
      <c r="AW650" s="12" t="s">
        <v>42</v>
      </c>
      <c r="AX650" s="12" t="s">
        <v>78</v>
      </c>
      <c r="AY650" s="227" t="s">
        <v>152</v>
      </c>
    </row>
    <row r="651" spans="2:51" s="12" customFormat="1" ht="13.5">
      <c r="B651" s="217"/>
      <c r="C651" s="218"/>
      <c r="D651" s="207" t="s">
        <v>161</v>
      </c>
      <c r="E651" s="219" t="s">
        <v>22</v>
      </c>
      <c r="F651" s="220" t="s">
        <v>785</v>
      </c>
      <c r="G651" s="218"/>
      <c r="H651" s="221">
        <v>95.95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161</v>
      </c>
      <c r="AU651" s="227" t="s">
        <v>87</v>
      </c>
      <c r="AV651" s="12" t="s">
        <v>87</v>
      </c>
      <c r="AW651" s="12" t="s">
        <v>42</v>
      </c>
      <c r="AX651" s="12" t="s">
        <v>78</v>
      </c>
      <c r="AY651" s="227" t="s">
        <v>152</v>
      </c>
    </row>
    <row r="652" spans="2:51" s="12" customFormat="1" ht="13.5">
      <c r="B652" s="217"/>
      <c r="C652" s="218"/>
      <c r="D652" s="207" t="s">
        <v>161</v>
      </c>
      <c r="E652" s="219" t="s">
        <v>22</v>
      </c>
      <c r="F652" s="220" t="s">
        <v>786</v>
      </c>
      <c r="G652" s="218"/>
      <c r="H652" s="221">
        <v>123.76</v>
      </c>
      <c r="I652" s="222"/>
      <c r="J652" s="218"/>
      <c r="K652" s="218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161</v>
      </c>
      <c r="AU652" s="227" t="s">
        <v>87</v>
      </c>
      <c r="AV652" s="12" t="s">
        <v>87</v>
      </c>
      <c r="AW652" s="12" t="s">
        <v>42</v>
      </c>
      <c r="AX652" s="12" t="s">
        <v>78</v>
      </c>
      <c r="AY652" s="227" t="s">
        <v>152</v>
      </c>
    </row>
    <row r="653" spans="2:51" s="12" customFormat="1" ht="13.5">
      <c r="B653" s="217"/>
      <c r="C653" s="218"/>
      <c r="D653" s="207" t="s">
        <v>161</v>
      </c>
      <c r="E653" s="219" t="s">
        <v>22</v>
      </c>
      <c r="F653" s="220" t="s">
        <v>787</v>
      </c>
      <c r="G653" s="218"/>
      <c r="H653" s="221">
        <v>47.79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161</v>
      </c>
      <c r="AU653" s="227" t="s">
        <v>87</v>
      </c>
      <c r="AV653" s="12" t="s">
        <v>87</v>
      </c>
      <c r="AW653" s="12" t="s">
        <v>42</v>
      </c>
      <c r="AX653" s="12" t="s">
        <v>78</v>
      </c>
      <c r="AY653" s="227" t="s">
        <v>152</v>
      </c>
    </row>
    <row r="654" spans="2:51" s="14" customFormat="1" ht="13.5">
      <c r="B654" s="243"/>
      <c r="C654" s="244"/>
      <c r="D654" s="207" t="s">
        <v>161</v>
      </c>
      <c r="E654" s="245" t="s">
        <v>22</v>
      </c>
      <c r="F654" s="246" t="s">
        <v>257</v>
      </c>
      <c r="G654" s="244"/>
      <c r="H654" s="247">
        <v>748.869</v>
      </c>
      <c r="I654" s="248"/>
      <c r="J654" s="244"/>
      <c r="K654" s="244"/>
      <c r="L654" s="249"/>
      <c r="M654" s="250"/>
      <c r="N654" s="251"/>
      <c r="O654" s="251"/>
      <c r="P654" s="251"/>
      <c r="Q654" s="251"/>
      <c r="R654" s="251"/>
      <c r="S654" s="251"/>
      <c r="T654" s="252"/>
      <c r="AT654" s="253" t="s">
        <v>161</v>
      </c>
      <c r="AU654" s="253" t="s">
        <v>87</v>
      </c>
      <c r="AV654" s="14" t="s">
        <v>176</v>
      </c>
      <c r="AW654" s="14" t="s">
        <v>42</v>
      </c>
      <c r="AX654" s="14" t="s">
        <v>78</v>
      </c>
      <c r="AY654" s="253" t="s">
        <v>152</v>
      </c>
    </row>
    <row r="655" spans="2:51" s="11" customFormat="1" ht="13.5">
      <c r="B655" s="205"/>
      <c r="C655" s="206"/>
      <c r="D655" s="207" t="s">
        <v>161</v>
      </c>
      <c r="E655" s="208" t="s">
        <v>22</v>
      </c>
      <c r="F655" s="209" t="s">
        <v>168</v>
      </c>
      <c r="G655" s="206"/>
      <c r="H655" s="210" t="s">
        <v>22</v>
      </c>
      <c r="I655" s="211"/>
      <c r="J655" s="206"/>
      <c r="K655" s="206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161</v>
      </c>
      <c r="AU655" s="216" t="s">
        <v>87</v>
      </c>
      <c r="AV655" s="11" t="s">
        <v>24</v>
      </c>
      <c r="AW655" s="11" t="s">
        <v>42</v>
      </c>
      <c r="AX655" s="11" t="s">
        <v>78</v>
      </c>
      <c r="AY655" s="216" t="s">
        <v>152</v>
      </c>
    </row>
    <row r="656" spans="2:51" s="12" customFormat="1" ht="13.5">
      <c r="B656" s="217"/>
      <c r="C656" s="218"/>
      <c r="D656" s="207" t="s">
        <v>161</v>
      </c>
      <c r="E656" s="219" t="s">
        <v>22</v>
      </c>
      <c r="F656" s="220" t="s">
        <v>788</v>
      </c>
      <c r="G656" s="218"/>
      <c r="H656" s="221">
        <v>345.762</v>
      </c>
      <c r="I656" s="222"/>
      <c r="J656" s="218"/>
      <c r="K656" s="218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161</v>
      </c>
      <c r="AU656" s="227" t="s">
        <v>87</v>
      </c>
      <c r="AV656" s="12" t="s">
        <v>87</v>
      </c>
      <c r="AW656" s="12" t="s">
        <v>42</v>
      </c>
      <c r="AX656" s="12" t="s">
        <v>78</v>
      </c>
      <c r="AY656" s="227" t="s">
        <v>152</v>
      </c>
    </row>
    <row r="657" spans="2:51" s="12" customFormat="1" ht="13.5">
      <c r="B657" s="217"/>
      <c r="C657" s="218"/>
      <c r="D657" s="207" t="s">
        <v>161</v>
      </c>
      <c r="E657" s="219" t="s">
        <v>22</v>
      </c>
      <c r="F657" s="220" t="s">
        <v>744</v>
      </c>
      <c r="G657" s="218"/>
      <c r="H657" s="221">
        <v>-7.344</v>
      </c>
      <c r="I657" s="222"/>
      <c r="J657" s="218"/>
      <c r="K657" s="218"/>
      <c r="L657" s="223"/>
      <c r="M657" s="224"/>
      <c r="N657" s="225"/>
      <c r="O657" s="225"/>
      <c r="P657" s="225"/>
      <c r="Q657" s="225"/>
      <c r="R657" s="225"/>
      <c r="S657" s="225"/>
      <c r="T657" s="226"/>
      <c r="AT657" s="227" t="s">
        <v>161</v>
      </c>
      <c r="AU657" s="227" t="s">
        <v>87</v>
      </c>
      <c r="AV657" s="12" t="s">
        <v>87</v>
      </c>
      <c r="AW657" s="12" t="s">
        <v>42</v>
      </c>
      <c r="AX657" s="12" t="s">
        <v>78</v>
      </c>
      <c r="AY657" s="227" t="s">
        <v>152</v>
      </c>
    </row>
    <row r="658" spans="2:51" s="14" customFormat="1" ht="13.5">
      <c r="B658" s="243"/>
      <c r="C658" s="244"/>
      <c r="D658" s="207" t="s">
        <v>161</v>
      </c>
      <c r="E658" s="245" t="s">
        <v>22</v>
      </c>
      <c r="F658" s="246" t="s">
        <v>257</v>
      </c>
      <c r="G658" s="244"/>
      <c r="H658" s="247">
        <v>338.418</v>
      </c>
      <c r="I658" s="248"/>
      <c r="J658" s="244"/>
      <c r="K658" s="244"/>
      <c r="L658" s="249"/>
      <c r="M658" s="250"/>
      <c r="N658" s="251"/>
      <c r="O658" s="251"/>
      <c r="P658" s="251"/>
      <c r="Q658" s="251"/>
      <c r="R658" s="251"/>
      <c r="S658" s="251"/>
      <c r="T658" s="252"/>
      <c r="AT658" s="253" t="s">
        <v>161</v>
      </c>
      <c r="AU658" s="253" t="s">
        <v>87</v>
      </c>
      <c r="AV658" s="14" t="s">
        <v>176</v>
      </c>
      <c r="AW658" s="14" t="s">
        <v>42</v>
      </c>
      <c r="AX658" s="14" t="s">
        <v>78</v>
      </c>
      <c r="AY658" s="253" t="s">
        <v>152</v>
      </c>
    </row>
    <row r="659" spans="2:51" s="13" customFormat="1" ht="13.5">
      <c r="B659" s="228"/>
      <c r="C659" s="229"/>
      <c r="D659" s="230" t="s">
        <v>161</v>
      </c>
      <c r="E659" s="231" t="s">
        <v>22</v>
      </c>
      <c r="F659" s="232" t="s">
        <v>171</v>
      </c>
      <c r="G659" s="229"/>
      <c r="H659" s="233">
        <v>1087.287</v>
      </c>
      <c r="I659" s="234"/>
      <c r="J659" s="229"/>
      <c r="K659" s="229"/>
      <c r="L659" s="235"/>
      <c r="M659" s="236"/>
      <c r="N659" s="237"/>
      <c r="O659" s="237"/>
      <c r="P659" s="237"/>
      <c r="Q659" s="237"/>
      <c r="R659" s="237"/>
      <c r="S659" s="237"/>
      <c r="T659" s="238"/>
      <c r="AT659" s="239" t="s">
        <v>161</v>
      </c>
      <c r="AU659" s="239" t="s">
        <v>87</v>
      </c>
      <c r="AV659" s="13" t="s">
        <v>159</v>
      </c>
      <c r="AW659" s="13" t="s">
        <v>42</v>
      </c>
      <c r="AX659" s="13" t="s">
        <v>24</v>
      </c>
      <c r="AY659" s="239" t="s">
        <v>152</v>
      </c>
    </row>
    <row r="660" spans="2:65" s="1" customFormat="1" ht="31.5" customHeight="1">
      <c r="B660" s="41"/>
      <c r="C660" s="193" t="s">
        <v>810</v>
      </c>
      <c r="D660" s="193" t="s">
        <v>154</v>
      </c>
      <c r="E660" s="194" t="s">
        <v>811</v>
      </c>
      <c r="F660" s="195" t="s">
        <v>812</v>
      </c>
      <c r="G660" s="196" t="s">
        <v>157</v>
      </c>
      <c r="H660" s="197">
        <v>25.71</v>
      </c>
      <c r="I660" s="198"/>
      <c r="J660" s="199">
        <f>ROUND(I660*H660,2)</f>
        <v>0</v>
      </c>
      <c r="K660" s="195" t="s">
        <v>158</v>
      </c>
      <c r="L660" s="61"/>
      <c r="M660" s="200" t="s">
        <v>22</v>
      </c>
      <c r="N660" s="201" t="s">
        <v>49</v>
      </c>
      <c r="O660" s="42"/>
      <c r="P660" s="202">
        <f>O660*H660</f>
        <v>0</v>
      </c>
      <c r="Q660" s="202">
        <v>0.00027</v>
      </c>
      <c r="R660" s="202">
        <f>Q660*H660</f>
        <v>0.0069417</v>
      </c>
      <c r="S660" s="202">
        <v>0</v>
      </c>
      <c r="T660" s="203">
        <f>S660*H660</f>
        <v>0</v>
      </c>
      <c r="AR660" s="24" t="s">
        <v>285</v>
      </c>
      <c r="AT660" s="24" t="s">
        <v>154</v>
      </c>
      <c r="AU660" s="24" t="s">
        <v>87</v>
      </c>
      <c r="AY660" s="24" t="s">
        <v>152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24" t="s">
        <v>24</v>
      </c>
      <c r="BK660" s="204">
        <f>ROUND(I660*H660,2)</f>
        <v>0</v>
      </c>
      <c r="BL660" s="24" t="s">
        <v>285</v>
      </c>
      <c r="BM660" s="24" t="s">
        <v>813</v>
      </c>
    </row>
    <row r="661" spans="2:51" s="11" customFormat="1" ht="13.5">
      <c r="B661" s="205"/>
      <c r="C661" s="206"/>
      <c r="D661" s="207" t="s">
        <v>161</v>
      </c>
      <c r="E661" s="208" t="s">
        <v>22</v>
      </c>
      <c r="F661" s="209" t="s">
        <v>814</v>
      </c>
      <c r="G661" s="206"/>
      <c r="H661" s="210" t="s">
        <v>22</v>
      </c>
      <c r="I661" s="211"/>
      <c r="J661" s="206"/>
      <c r="K661" s="206"/>
      <c r="L661" s="212"/>
      <c r="M661" s="213"/>
      <c r="N661" s="214"/>
      <c r="O661" s="214"/>
      <c r="P661" s="214"/>
      <c r="Q661" s="214"/>
      <c r="R661" s="214"/>
      <c r="S661" s="214"/>
      <c r="T661" s="215"/>
      <c r="AT661" s="216" t="s">
        <v>161</v>
      </c>
      <c r="AU661" s="216" t="s">
        <v>87</v>
      </c>
      <c r="AV661" s="11" t="s">
        <v>24</v>
      </c>
      <c r="AW661" s="11" t="s">
        <v>42</v>
      </c>
      <c r="AX661" s="11" t="s">
        <v>78</v>
      </c>
      <c r="AY661" s="216" t="s">
        <v>152</v>
      </c>
    </row>
    <row r="662" spans="2:51" s="12" customFormat="1" ht="13.5">
      <c r="B662" s="217"/>
      <c r="C662" s="218"/>
      <c r="D662" s="230" t="s">
        <v>161</v>
      </c>
      <c r="E662" s="240" t="s">
        <v>22</v>
      </c>
      <c r="F662" s="241" t="s">
        <v>815</v>
      </c>
      <c r="G662" s="218"/>
      <c r="H662" s="242">
        <v>25.71</v>
      </c>
      <c r="I662" s="222"/>
      <c r="J662" s="218"/>
      <c r="K662" s="218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161</v>
      </c>
      <c r="AU662" s="227" t="s">
        <v>87</v>
      </c>
      <c r="AV662" s="12" t="s">
        <v>87</v>
      </c>
      <c r="AW662" s="12" t="s">
        <v>42</v>
      </c>
      <c r="AX662" s="12" t="s">
        <v>24</v>
      </c>
      <c r="AY662" s="227" t="s">
        <v>152</v>
      </c>
    </row>
    <row r="663" spans="2:65" s="1" customFormat="1" ht="22.5" customHeight="1">
      <c r="B663" s="41"/>
      <c r="C663" s="193" t="s">
        <v>816</v>
      </c>
      <c r="D663" s="193" t="s">
        <v>154</v>
      </c>
      <c r="E663" s="194" t="s">
        <v>817</v>
      </c>
      <c r="F663" s="195" t="s">
        <v>818</v>
      </c>
      <c r="G663" s="196" t="s">
        <v>219</v>
      </c>
      <c r="H663" s="197">
        <v>226.61</v>
      </c>
      <c r="I663" s="198"/>
      <c r="J663" s="199">
        <f>ROUND(I663*H663,2)</f>
        <v>0</v>
      </c>
      <c r="K663" s="195" t="s">
        <v>158</v>
      </c>
      <c r="L663" s="61"/>
      <c r="M663" s="200" t="s">
        <v>22</v>
      </c>
      <c r="N663" s="201" t="s">
        <v>49</v>
      </c>
      <c r="O663" s="42"/>
      <c r="P663" s="202">
        <f>O663*H663</f>
        <v>0</v>
      </c>
      <c r="Q663" s="202">
        <v>0</v>
      </c>
      <c r="R663" s="202">
        <f>Q663*H663</f>
        <v>0</v>
      </c>
      <c r="S663" s="202">
        <v>0</v>
      </c>
      <c r="T663" s="203">
        <f>S663*H663</f>
        <v>0</v>
      </c>
      <c r="AR663" s="24" t="s">
        <v>285</v>
      </c>
      <c r="AT663" s="24" t="s">
        <v>154</v>
      </c>
      <c r="AU663" s="24" t="s">
        <v>87</v>
      </c>
      <c r="AY663" s="24" t="s">
        <v>152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4" t="s">
        <v>24</v>
      </c>
      <c r="BK663" s="204">
        <f>ROUND(I663*H663,2)</f>
        <v>0</v>
      </c>
      <c r="BL663" s="24" t="s">
        <v>285</v>
      </c>
      <c r="BM663" s="24" t="s">
        <v>819</v>
      </c>
    </row>
    <row r="664" spans="2:51" s="12" customFormat="1" ht="13.5">
      <c r="B664" s="217"/>
      <c r="C664" s="218"/>
      <c r="D664" s="207" t="s">
        <v>161</v>
      </c>
      <c r="E664" s="219" t="s">
        <v>22</v>
      </c>
      <c r="F664" s="220" t="s">
        <v>820</v>
      </c>
      <c r="G664" s="218"/>
      <c r="H664" s="221">
        <v>215.81</v>
      </c>
      <c r="I664" s="222"/>
      <c r="J664" s="218"/>
      <c r="K664" s="218"/>
      <c r="L664" s="223"/>
      <c r="M664" s="224"/>
      <c r="N664" s="225"/>
      <c r="O664" s="225"/>
      <c r="P664" s="225"/>
      <c r="Q664" s="225"/>
      <c r="R664" s="225"/>
      <c r="S664" s="225"/>
      <c r="T664" s="226"/>
      <c r="AT664" s="227" t="s">
        <v>161</v>
      </c>
      <c r="AU664" s="227" t="s">
        <v>87</v>
      </c>
      <c r="AV664" s="12" t="s">
        <v>87</v>
      </c>
      <c r="AW664" s="12" t="s">
        <v>42</v>
      </c>
      <c r="AX664" s="12" t="s">
        <v>78</v>
      </c>
      <c r="AY664" s="227" t="s">
        <v>152</v>
      </c>
    </row>
    <row r="665" spans="2:51" s="12" customFormat="1" ht="13.5">
      <c r="B665" s="217"/>
      <c r="C665" s="218"/>
      <c r="D665" s="207" t="s">
        <v>161</v>
      </c>
      <c r="E665" s="219" t="s">
        <v>22</v>
      </c>
      <c r="F665" s="220" t="s">
        <v>821</v>
      </c>
      <c r="G665" s="218"/>
      <c r="H665" s="221">
        <v>3.6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161</v>
      </c>
      <c r="AU665" s="227" t="s">
        <v>87</v>
      </c>
      <c r="AV665" s="12" t="s">
        <v>87</v>
      </c>
      <c r="AW665" s="12" t="s">
        <v>42</v>
      </c>
      <c r="AX665" s="12" t="s">
        <v>78</v>
      </c>
      <c r="AY665" s="227" t="s">
        <v>152</v>
      </c>
    </row>
    <row r="666" spans="2:51" s="12" customFormat="1" ht="13.5">
      <c r="B666" s="217"/>
      <c r="C666" s="218"/>
      <c r="D666" s="207" t="s">
        <v>161</v>
      </c>
      <c r="E666" s="219" t="s">
        <v>22</v>
      </c>
      <c r="F666" s="220" t="s">
        <v>822</v>
      </c>
      <c r="G666" s="218"/>
      <c r="H666" s="221">
        <v>7.2</v>
      </c>
      <c r="I666" s="222"/>
      <c r="J666" s="218"/>
      <c r="K666" s="218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161</v>
      </c>
      <c r="AU666" s="227" t="s">
        <v>87</v>
      </c>
      <c r="AV666" s="12" t="s">
        <v>87</v>
      </c>
      <c r="AW666" s="12" t="s">
        <v>42</v>
      </c>
      <c r="AX666" s="12" t="s">
        <v>78</v>
      </c>
      <c r="AY666" s="227" t="s">
        <v>152</v>
      </c>
    </row>
    <row r="667" spans="2:51" s="13" customFormat="1" ht="13.5">
      <c r="B667" s="228"/>
      <c r="C667" s="229"/>
      <c r="D667" s="230" t="s">
        <v>161</v>
      </c>
      <c r="E667" s="231" t="s">
        <v>22</v>
      </c>
      <c r="F667" s="232" t="s">
        <v>171</v>
      </c>
      <c r="G667" s="229"/>
      <c r="H667" s="233">
        <v>226.61</v>
      </c>
      <c r="I667" s="234"/>
      <c r="J667" s="229"/>
      <c r="K667" s="229"/>
      <c r="L667" s="235"/>
      <c r="M667" s="236"/>
      <c r="N667" s="237"/>
      <c r="O667" s="237"/>
      <c r="P667" s="237"/>
      <c r="Q667" s="237"/>
      <c r="R667" s="237"/>
      <c r="S667" s="237"/>
      <c r="T667" s="238"/>
      <c r="AT667" s="239" t="s">
        <v>161</v>
      </c>
      <c r="AU667" s="239" t="s">
        <v>87</v>
      </c>
      <c r="AV667" s="13" t="s">
        <v>159</v>
      </c>
      <c r="AW667" s="13" t="s">
        <v>42</v>
      </c>
      <c r="AX667" s="13" t="s">
        <v>24</v>
      </c>
      <c r="AY667" s="239" t="s">
        <v>152</v>
      </c>
    </row>
    <row r="668" spans="2:65" s="1" customFormat="1" ht="22.5" customHeight="1">
      <c r="B668" s="41"/>
      <c r="C668" s="257" t="s">
        <v>30</v>
      </c>
      <c r="D668" s="257" t="s">
        <v>293</v>
      </c>
      <c r="E668" s="258" t="s">
        <v>823</v>
      </c>
      <c r="F668" s="259" t="s">
        <v>824</v>
      </c>
      <c r="G668" s="260" t="s">
        <v>207</v>
      </c>
      <c r="H668" s="261">
        <v>226.61</v>
      </c>
      <c r="I668" s="262"/>
      <c r="J668" s="263">
        <f>ROUND(I668*H668,2)</f>
        <v>0</v>
      </c>
      <c r="K668" s="259" t="s">
        <v>158</v>
      </c>
      <c r="L668" s="264"/>
      <c r="M668" s="265" t="s">
        <v>22</v>
      </c>
      <c r="N668" s="266" t="s">
        <v>49</v>
      </c>
      <c r="O668" s="42"/>
      <c r="P668" s="202">
        <f>O668*H668</f>
        <v>0</v>
      </c>
      <c r="Q668" s="202">
        <v>0.000375</v>
      </c>
      <c r="R668" s="202">
        <f>Q668*H668</f>
        <v>0.08497875</v>
      </c>
      <c r="S668" s="202">
        <v>0</v>
      </c>
      <c r="T668" s="203">
        <f>S668*H668</f>
        <v>0</v>
      </c>
      <c r="AR668" s="24" t="s">
        <v>382</v>
      </c>
      <c r="AT668" s="24" t="s">
        <v>293</v>
      </c>
      <c r="AU668" s="24" t="s">
        <v>87</v>
      </c>
      <c r="AY668" s="24" t="s">
        <v>152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24</v>
      </c>
      <c r="BK668" s="204">
        <f>ROUND(I668*H668,2)</f>
        <v>0</v>
      </c>
      <c r="BL668" s="24" t="s">
        <v>285</v>
      </c>
      <c r="BM668" s="24" t="s">
        <v>825</v>
      </c>
    </row>
    <row r="669" spans="2:65" s="1" customFormat="1" ht="22.5" customHeight="1">
      <c r="B669" s="41"/>
      <c r="C669" s="193" t="s">
        <v>826</v>
      </c>
      <c r="D669" s="193" t="s">
        <v>154</v>
      </c>
      <c r="E669" s="194" t="s">
        <v>827</v>
      </c>
      <c r="F669" s="195" t="s">
        <v>828</v>
      </c>
      <c r="G669" s="196" t="s">
        <v>226</v>
      </c>
      <c r="H669" s="197">
        <v>10.069</v>
      </c>
      <c r="I669" s="198"/>
      <c r="J669" s="199">
        <f>ROUND(I669*H669,2)</f>
        <v>0</v>
      </c>
      <c r="K669" s="195" t="s">
        <v>158</v>
      </c>
      <c r="L669" s="61"/>
      <c r="M669" s="200" t="s">
        <v>22</v>
      </c>
      <c r="N669" s="201" t="s">
        <v>49</v>
      </c>
      <c r="O669" s="42"/>
      <c r="P669" s="202">
        <f>O669*H669</f>
        <v>0</v>
      </c>
      <c r="Q669" s="202">
        <v>0</v>
      </c>
      <c r="R669" s="202">
        <f>Q669*H669</f>
        <v>0</v>
      </c>
      <c r="S669" s="202">
        <v>0</v>
      </c>
      <c r="T669" s="203">
        <f>S669*H669</f>
        <v>0</v>
      </c>
      <c r="AR669" s="24" t="s">
        <v>285</v>
      </c>
      <c r="AT669" s="24" t="s">
        <v>154</v>
      </c>
      <c r="AU669" s="24" t="s">
        <v>87</v>
      </c>
      <c r="AY669" s="24" t="s">
        <v>152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24" t="s">
        <v>24</v>
      </c>
      <c r="BK669" s="204">
        <f>ROUND(I669*H669,2)</f>
        <v>0</v>
      </c>
      <c r="BL669" s="24" t="s">
        <v>285</v>
      </c>
      <c r="BM669" s="24" t="s">
        <v>829</v>
      </c>
    </row>
    <row r="670" spans="2:63" s="10" customFormat="1" ht="29.85" customHeight="1">
      <c r="B670" s="176"/>
      <c r="C670" s="177"/>
      <c r="D670" s="190" t="s">
        <v>77</v>
      </c>
      <c r="E670" s="191" t="s">
        <v>830</v>
      </c>
      <c r="F670" s="191" t="s">
        <v>831</v>
      </c>
      <c r="G670" s="177"/>
      <c r="H670" s="177"/>
      <c r="I670" s="180"/>
      <c r="J670" s="192">
        <f>BK670</f>
        <v>0</v>
      </c>
      <c r="K670" s="177"/>
      <c r="L670" s="182"/>
      <c r="M670" s="183"/>
      <c r="N670" s="184"/>
      <c r="O670" s="184"/>
      <c r="P670" s="185">
        <f>SUM(P671:P675)</f>
        <v>0</v>
      </c>
      <c r="Q670" s="184"/>
      <c r="R670" s="185">
        <f>SUM(R671:R675)</f>
        <v>0.02481</v>
      </c>
      <c r="S670" s="184"/>
      <c r="T670" s="186">
        <f>SUM(T671:T675)</f>
        <v>0.11935</v>
      </c>
      <c r="AR670" s="187" t="s">
        <v>87</v>
      </c>
      <c r="AT670" s="188" t="s">
        <v>77</v>
      </c>
      <c r="AU670" s="188" t="s">
        <v>24</v>
      </c>
      <c r="AY670" s="187" t="s">
        <v>152</v>
      </c>
      <c r="BK670" s="189">
        <f>SUM(BK671:BK675)</f>
        <v>0</v>
      </c>
    </row>
    <row r="671" spans="2:65" s="1" customFormat="1" ht="22.5" customHeight="1">
      <c r="B671" s="41"/>
      <c r="C671" s="193" t="s">
        <v>832</v>
      </c>
      <c r="D671" s="193" t="s">
        <v>154</v>
      </c>
      <c r="E671" s="194" t="s">
        <v>833</v>
      </c>
      <c r="F671" s="195" t="s">
        <v>834</v>
      </c>
      <c r="G671" s="196" t="s">
        <v>207</v>
      </c>
      <c r="H671" s="197">
        <v>7</v>
      </c>
      <c r="I671" s="198"/>
      <c r="J671" s="199">
        <f>ROUND(I671*H671,2)</f>
        <v>0</v>
      </c>
      <c r="K671" s="195" t="s">
        <v>158</v>
      </c>
      <c r="L671" s="61"/>
      <c r="M671" s="200" t="s">
        <v>22</v>
      </c>
      <c r="N671" s="201" t="s">
        <v>49</v>
      </c>
      <c r="O671" s="42"/>
      <c r="P671" s="202">
        <f>O671*H671</f>
        <v>0</v>
      </c>
      <c r="Q671" s="202">
        <v>0</v>
      </c>
      <c r="R671" s="202">
        <f>Q671*H671</f>
        <v>0</v>
      </c>
      <c r="S671" s="202">
        <v>0.01705</v>
      </c>
      <c r="T671" s="203">
        <f>S671*H671</f>
        <v>0.11935</v>
      </c>
      <c r="AR671" s="24" t="s">
        <v>285</v>
      </c>
      <c r="AT671" s="24" t="s">
        <v>154</v>
      </c>
      <c r="AU671" s="24" t="s">
        <v>87</v>
      </c>
      <c r="AY671" s="24" t="s">
        <v>152</v>
      </c>
      <c r="BE671" s="204">
        <f>IF(N671="základní",J671,0)</f>
        <v>0</v>
      </c>
      <c r="BF671" s="204">
        <f>IF(N671="snížená",J671,0)</f>
        <v>0</v>
      </c>
      <c r="BG671" s="204">
        <f>IF(N671="zákl. přenesená",J671,0)</f>
        <v>0</v>
      </c>
      <c r="BH671" s="204">
        <f>IF(N671="sníž. přenesená",J671,0)</f>
        <v>0</v>
      </c>
      <c r="BI671" s="204">
        <f>IF(N671="nulová",J671,0)</f>
        <v>0</v>
      </c>
      <c r="BJ671" s="24" t="s">
        <v>24</v>
      </c>
      <c r="BK671" s="204">
        <f>ROUND(I671*H671,2)</f>
        <v>0</v>
      </c>
      <c r="BL671" s="24" t="s">
        <v>285</v>
      </c>
      <c r="BM671" s="24" t="s">
        <v>835</v>
      </c>
    </row>
    <row r="672" spans="2:51" s="12" customFormat="1" ht="13.5">
      <c r="B672" s="217"/>
      <c r="C672" s="218"/>
      <c r="D672" s="230" t="s">
        <v>161</v>
      </c>
      <c r="E672" s="240" t="s">
        <v>22</v>
      </c>
      <c r="F672" s="241" t="s">
        <v>198</v>
      </c>
      <c r="G672" s="218"/>
      <c r="H672" s="242">
        <v>7</v>
      </c>
      <c r="I672" s="222"/>
      <c r="J672" s="218"/>
      <c r="K672" s="218"/>
      <c r="L672" s="223"/>
      <c r="M672" s="224"/>
      <c r="N672" s="225"/>
      <c r="O672" s="225"/>
      <c r="P672" s="225"/>
      <c r="Q672" s="225"/>
      <c r="R672" s="225"/>
      <c r="S672" s="225"/>
      <c r="T672" s="226"/>
      <c r="AT672" s="227" t="s">
        <v>161</v>
      </c>
      <c r="AU672" s="227" t="s">
        <v>87</v>
      </c>
      <c r="AV672" s="12" t="s">
        <v>87</v>
      </c>
      <c r="AW672" s="12" t="s">
        <v>42</v>
      </c>
      <c r="AX672" s="12" t="s">
        <v>24</v>
      </c>
      <c r="AY672" s="227" t="s">
        <v>152</v>
      </c>
    </row>
    <row r="673" spans="2:65" s="1" customFormat="1" ht="22.5" customHeight="1">
      <c r="B673" s="41"/>
      <c r="C673" s="193" t="s">
        <v>836</v>
      </c>
      <c r="D673" s="193" t="s">
        <v>154</v>
      </c>
      <c r="E673" s="194" t="s">
        <v>837</v>
      </c>
      <c r="F673" s="195" t="s">
        <v>838</v>
      </c>
      <c r="G673" s="196" t="s">
        <v>207</v>
      </c>
      <c r="H673" s="197">
        <v>7</v>
      </c>
      <c r="I673" s="198"/>
      <c r="J673" s="199">
        <f>ROUND(I673*H673,2)</f>
        <v>0</v>
      </c>
      <c r="K673" s="195" t="s">
        <v>158</v>
      </c>
      <c r="L673" s="61"/>
      <c r="M673" s="200" t="s">
        <v>22</v>
      </c>
      <c r="N673" s="201" t="s">
        <v>49</v>
      </c>
      <c r="O673" s="42"/>
      <c r="P673" s="202">
        <f>O673*H673</f>
        <v>0</v>
      </c>
      <c r="Q673" s="202">
        <v>0.00342</v>
      </c>
      <c r="R673" s="202">
        <f>Q673*H673</f>
        <v>0.02394</v>
      </c>
      <c r="S673" s="202">
        <v>0</v>
      </c>
      <c r="T673" s="203">
        <f>S673*H673</f>
        <v>0</v>
      </c>
      <c r="AR673" s="24" t="s">
        <v>285</v>
      </c>
      <c r="AT673" s="24" t="s">
        <v>154</v>
      </c>
      <c r="AU673" s="24" t="s">
        <v>87</v>
      </c>
      <c r="AY673" s="24" t="s">
        <v>152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4" t="s">
        <v>24</v>
      </c>
      <c r="BK673" s="204">
        <f>ROUND(I673*H673,2)</f>
        <v>0</v>
      </c>
      <c r="BL673" s="24" t="s">
        <v>285</v>
      </c>
      <c r="BM673" s="24" t="s">
        <v>839</v>
      </c>
    </row>
    <row r="674" spans="2:65" s="1" customFormat="1" ht="22.5" customHeight="1">
      <c r="B674" s="41"/>
      <c r="C674" s="193" t="s">
        <v>840</v>
      </c>
      <c r="D674" s="193" t="s">
        <v>154</v>
      </c>
      <c r="E674" s="194" t="s">
        <v>841</v>
      </c>
      <c r="F674" s="195" t="s">
        <v>842</v>
      </c>
      <c r="G674" s="196" t="s">
        <v>207</v>
      </c>
      <c r="H674" s="197">
        <v>3</v>
      </c>
      <c r="I674" s="198"/>
      <c r="J674" s="199">
        <f>ROUND(I674*H674,2)</f>
        <v>0</v>
      </c>
      <c r="K674" s="195" t="s">
        <v>22</v>
      </c>
      <c r="L674" s="61"/>
      <c r="M674" s="200" t="s">
        <v>22</v>
      </c>
      <c r="N674" s="201" t="s">
        <v>49</v>
      </c>
      <c r="O674" s="42"/>
      <c r="P674" s="202">
        <f>O674*H674</f>
        <v>0</v>
      </c>
      <c r="Q674" s="202">
        <v>0.00029</v>
      </c>
      <c r="R674" s="202">
        <f>Q674*H674</f>
        <v>0.00087</v>
      </c>
      <c r="S674" s="202">
        <v>0</v>
      </c>
      <c r="T674" s="203">
        <f>S674*H674</f>
        <v>0</v>
      </c>
      <c r="AR674" s="24" t="s">
        <v>285</v>
      </c>
      <c r="AT674" s="24" t="s">
        <v>154</v>
      </c>
      <c r="AU674" s="24" t="s">
        <v>87</v>
      </c>
      <c r="AY674" s="24" t="s">
        <v>152</v>
      </c>
      <c r="BE674" s="204">
        <f>IF(N674="základní",J674,0)</f>
        <v>0</v>
      </c>
      <c r="BF674" s="204">
        <f>IF(N674="snížená",J674,0)</f>
        <v>0</v>
      </c>
      <c r="BG674" s="204">
        <f>IF(N674="zákl. přenesená",J674,0)</f>
        <v>0</v>
      </c>
      <c r="BH674" s="204">
        <f>IF(N674="sníž. přenesená",J674,0)</f>
        <v>0</v>
      </c>
      <c r="BI674" s="204">
        <f>IF(N674="nulová",J674,0)</f>
        <v>0</v>
      </c>
      <c r="BJ674" s="24" t="s">
        <v>24</v>
      </c>
      <c r="BK674" s="204">
        <f>ROUND(I674*H674,2)</f>
        <v>0</v>
      </c>
      <c r="BL674" s="24" t="s">
        <v>285</v>
      </c>
      <c r="BM674" s="24" t="s">
        <v>843</v>
      </c>
    </row>
    <row r="675" spans="2:65" s="1" customFormat="1" ht="22.5" customHeight="1">
      <c r="B675" s="41"/>
      <c r="C675" s="193" t="s">
        <v>844</v>
      </c>
      <c r="D675" s="193" t="s">
        <v>154</v>
      </c>
      <c r="E675" s="194" t="s">
        <v>845</v>
      </c>
      <c r="F675" s="195" t="s">
        <v>846</v>
      </c>
      <c r="G675" s="196" t="s">
        <v>226</v>
      </c>
      <c r="H675" s="197">
        <v>0.025</v>
      </c>
      <c r="I675" s="198"/>
      <c r="J675" s="199">
        <f>ROUND(I675*H675,2)</f>
        <v>0</v>
      </c>
      <c r="K675" s="195" t="s">
        <v>158</v>
      </c>
      <c r="L675" s="61"/>
      <c r="M675" s="200" t="s">
        <v>22</v>
      </c>
      <c r="N675" s="201" t="s">
        <v>49</v>
      </c>
      <c r="O675" s="42"/>
      <c r="P675" s="202">
        <f>O675*H675</f>
        <v>0</v>
      </c>
      <c r="Q675" s="202">
        <v>0</v>
      </c>
      <c r="R675" s="202">
        <f>Q675*H675</f>
        <v>0</v>
      </c>
      <c r="S675" s="202">
        <v>0</v>
      </c>
      <c r="T675" s="203">
        <f>S675*H675</f>
        <v>0</v>
      </c>
      <c r="AR675" s="24" t="s">
        <v>285</v>
      </c>
      <c r="AT675" s="24" t="s">
        <v>154</v>
      </c>
      <c r="AU675" s="24" t="s">
        <v>87</v>
      </c>
      <c r="AY675" s="24" t="s">
        <v>152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24" t="s">
        <v>24</v>
      </c>
      <c r="BK675" s="204">
        <f>ROUND(I675*H675,2)</f>
        <v>0</v>
      </c>
      <c r="BL675" s="24" t="s">
        <v>285</v>
      </c>
      <c r="BM675" s="24" t="s">
        <v>847</v>
      </c>
    </row>
    <row r="676" spans="2:63" s="10" customFormat="1" ht="29.85" customHeight="1">
      <c r="B676" s="176"/>
      <c r="C676" s="177"/>
      <c r="D676" s="190" t="s">
        <v>77</v>
      </c>
      <c r="E676" s="191" t="s">
        <v>848</v>
      </c>
      <c r="F676" s="191" t="s">
        <v>849</v>
      </c>
      <c r="G676" s="177"/>
      <c r="H676" s="177"/>
      <c r="I676" s="180"/>
      <c r="J676" s="192">
        <f>BK676</f>
        <v>0</v>
      </c>
      <c r="K676" s="177"/>
      <c r="L676" s="182"/>
      <c r="M676" s="183"/>
      <c r="N676" s="184"/>
      <c r="O676" s="184"/>
      <c r="P676" s="185">
        <f>P677+P678+P679</f>
        <v>0</v>
      </c>
      <c r="Q676" s="184"/>
      <c r="R676" s="185">
        <f>R677+R678+R679</f>
        <v>9E-05</v>
      </c>
      <c r="S676" s="184"/>
      <c r="T676" s="186">
        <f>T677+T678+T679</f>
        <v>0.425</v>
      </c>
      <c r="AR676" s="187" t="s">
        <v>87</v>
      </c>
      <c r="AT676" s="188" t="s">
        <v>77</v>
      </c>
      <c r="AU676" s="188" t="s">
        <v>24</v>
      </c>
      <c r="AY676" s="187" t="s">
        <v>152</v>
      </c>
      <c r="BK676" s="189">
        <f>BK677+BK678+BK679</f>
        <v>0</v>
      </c>
    </row>
    <row r="677" spans="2:65" s="1" customFormat="1" ht="22.5" customHeight="1">
      <c r="B677" s="41"/>
      <c r="C677" s="193" t="s">
        <v>850</v>
      </c>
      <c r="D677" s="193" t="s">
        <v>154</v>
      </c>
      <c r="E677" s="194" t="s">
        <v>851</v>
      </c>
      <c r="F677" s="195" t="s">
        <v>852</v>
      </c>
      <c r="G677" s="196" t="s">
        <v>853</v>
      </c>
      <c r="H677" s="197">
        <v>1</v>
      </c>
      <c r="I677" s="198"/>
      <c r="J677" s="199">
        <f>ROUND(I677*H677,2)</f>
        <v>0</v>
      </c>
      <c r="K677" s="195" t="s">
        <v>22</v>
      </c>
      <c r="L677" s="61"/>
      <c r="M677" s="200" t="s">
        <v>22</v>
      </c>
      <c r="N677" s="201" t="s">
        <v>49</v>
      </c>
      <c r="O677" s="42"/>
      <c r="P677" s="202">
        <f>O677*H677</f>
        <v>0</v>
      </c>
      <c r="Q677" s="202">
        <v>9E-05</v>
      </c>
      <c r="R677" s="202">
        <f>Q677*H677</f>
        <v>9E-05</v>
      </c>
      <c r="S677" s="202">
        <v>0.425</v>
      </c>
      <c r="T677" s="203">
        <f>S677*H677</f>
        <v>0.425</v>
      </c>
      <c r="AR677" s="24" t="s">
        <v>285</v>
      </c>
      <c r="AT677" s="24" t="s">
        <v>154</v>
      </c>
      <c r="AU677" s="24" t="s">
        <v>87</v>
      </c>
      <c r="AY677" s="24" t="s">
        <v>152</v>
      </c>
      <c r="BE677" s="204">
        <f>IF(N677="základní",J677,0)</f>
        <v>0</v>
      </c>
      <c r="BF677" s="204">
        <f>IF(N677="snížená",J677,0)</f>
        <v>0</v>
      </c>
      <c r="BG677" s="204">
        <f>IF(N677="zákl. přenesená",J677,0)</f>
        <v>0</v>
      </c>
      <c r="BH677" s="204">
        <f>IF(N677="sníž. přenesená",J677,0)</f>
        <v>0</v>
      </c>
      <c r="BI677" s="204">
        <f>IF(N677="nulová",J677,0)</f>
        <v>0</v>
      </c>
      <c r="BJ677" s="24" t="s">
        <v>24</v>
      </c>
      <c r="BK677" s="204">
        <f>ROUND(I677*H677,2)</f>
        <v>0</v>
      </c>
      <c r="BL677" s="24" t="s">
        <v>285</v>
      </c>
      <c r="BM677" s="24" t="s">
        <v>854</v>
      </c>
    </row>
    <row r="678" spans="2:65" s="1" customFormat="1" ht="22.5" customHeight="1">
      <c r="B678" s="41"/>
      <c r="C678" s="193" t="s">
        <v>855</v>
      </c>
      <c r="D678" s="193" t="s">
        <v>154</v>
      </c>
      <c r="E678" s="194" t="s">
        <v>856</v>
      </c>
      <c r="F678" s="195" t="s">
        <v>857</v>
      </c>
      <c r="G678" s="196" t="s">
        <v>207</v>
      </c>
      <c r="H678" s="197">
        <v>42</v>
      </c>
      <c r="I678" s="198"/>
      <c r="J678" s="199">
        <f>ROUND(I678*H678,2)</f>
        <v>0</v>
      </c>
      <c r="K678" s="195" t="s">
        <v>158</v>
      </c>
      <c r="L678" s="61"/>
      <c r="M678" s="200" t="s">
        <v>22</v>
      </c>
      <c r="N678" s="201" t="s">
        <v>49</v>
      </c>
      <c r="O678" s="42"/>
      <c r="P678" s="202">
        <f>O678*H678</f>
        <v>0</v>
      </c>
      <c r="Q678" s="202">
        <v>0</v>
      </c>
      <c r="R678" s="202">
        <f>Q678*H678</f>
        <v>0</v>
      </c>
      <c r="S678" s="202">
        <v>0</v>
      </c>
      <c r="T678" s="203">
        <f>S678*H678</f>
        <v>0</v>
      </c>
      <c r="AR678" s="24" t="s">
        <v>285</v>
      </c>
      <c r="AT678" s="24" t="s">
        <v>154</v>
      </c>
      <c r="AU678" s="24" t="s">
        <v>87</v>
      </c>
      <c r="AY678" s="24" t="s">
        <v>152</v>
      </c>
      <c r="BE678" s="204">
        <f>IF(N678="základní",J678,0)</f>
        <v>0</v>
      </c>
      <c r="BF678" s="204">
        <f>IF(N678="snížená",J678,0)</f>
        <v>0</v>
      </c>
      <c r="BG678" s="204">
        <f>IF(N678="zákl. přenesená",J678,0)</f>
        <v>0</v>
      </c>
      <c r="BH678" s="204">
        <f>IF(N678="sníž. přenesená",J678,0)</f>
        <v>0</v>
      </c>
      <c r="BI678" s="204">
        <f>IF(N678="nulová",J678,0)</f>
        <v>0</v>
      </c>
      <c r="BJ678" s="24" t="s">
        <v>24</v>
      </c>
      <c r="BK678" s="204">
        <f>ROUND(I678*H678,2)</f>
        <v>0</v>
      </c>
      <c r="BL678" s="24" t="s">
        <v>285</v>
      </c>
      <c r="BM678" s="24" t="s">
        <v>858</v>
      </c>
    </row>
    <row r="679" spans="2:63" s="10" customFormat="1" ht="22.35" customHeight="1">
      <c r="B679" s="176"/>
      <c r="C679" s="177"/>
      <c r="D679" s="190" t="s">
        <v>77</v>
      </c>
      <c r="E679" s="191" t="s">
        <v>859</v>
      </c>
      <c r="F679" s="191" t="s">
        <v>860</v>
      </c>
      <c r="G679" s="177"/>
      <c r="H679" s="177"/>
      <c r="I679" s="180"/>
      <c r="J679" s="192">
        <f>BK679</f>
        <v>0</v>
      </c>
      <c r="K679" s="177"/>
      <c r="L679" s="182"/>
      <c r="M679" s="183"/>
      <c r="N679" s="184"/>
      <c r="O679" s="184"/>
      <c r="P679" s="185">
        <f>P680</f>
        <v>0</v>
      </c>
      <c r="Q679" s="184"/>
      <c r="R679" s="185">
        <f>R680</f>
        <v>0</v>
      </c>
      <c r="S679" s="184"/>
      <c r="T679" s="186">
        <f>T680</f>
        <v>0</v>
      </c>
      <c r="AR679" s="187" t="s">
        <v>87</v>
      </c>
      <c r="AT679" s="188" t="s">
        <v>77</v>
      </c>
      <c r="AU679" s="188" t="s">
        <v>87</v>
      </c>
      <c r="AY679" s="187" t="s">
        <v>152</v>
      </c>
      <c r="BK679" s="189">
        <f>BK680</f>
        <v>0</v>
      </c>
    </row>
    <row r="680" spans="2:65" s="1" customFormat="1" ht="22.5" customHeight="1">
      <c r="B680" s="41"/>
      <c r="C680" s="193" t="s">
        <v>861</v>
      </c>
      <c r="D680" s="193" t="s">
        <v>154</v>
      </c>
      <c r="E680" s="194" t="s">
        <v>862</v>
      </c>
      <c r="F680" s="195" t="s">
        <v>863</v>
      </c>
      <c r="G680" s="196" t="s">
        <v>207</v>
      </c>
      <c r="H680" s="197">
        <v>4</v>
      </c>
      <c r="I680" s="198"/>
      <c r="J680" s="199">
        <f>ROUND(I680*H680,2)</f>
        <v>0</v>
      </c>
      <c r="K680" s="195" t="s">
        <v>158</v>
      </c>
      <c r="L680" s="61"/>
      <c r="M680" s="200" t="s">
        <v>22</v>
      </c>
      <c r="N680" s="201" t="s">
        <v>49</v>
      </c>
      <c r="O680" s="42"/>
      <c r="P680" s="202">
        <f>O680*H680</f>
        <v>0</v>
      </c>
      <c r="Q680" s="202">
        <v>0</v>
      </c>
      <c r="R680" s="202">
        <f>Q680*H680</f>
        <v>0</v>
      </c>
      <c r="S680" s="202">
        <v>0</v>
      </c>
      <c r="T680" s="203">
        <f>S680*H680</f>
        <v>0</v>
      </c>
      <c r="AR680" s="24" t="s">
        <v>285</v>
      </c>
      <c r="AT680" s="24" t="s">
        <v>154</v>
      </c>
      <c r="AU680" s="24" t="s">
        <v>176</v>
      </c>
      <c r="AY680" s="24" t="s">
        <v>152</v>
      </c>
      <c r="BE680" s="204">
        <f>IF(N680="základní",J680,0)</f>
        <v>0</v>
      </c>
      <c r="BF680" s="204">
        <f>IF(N680="snížená",J680,0)</f>
        <v>0</v>
      </c>
      <c r="BG680" s="204">
        <f>IF(N680="zákl. přenesená",J680,0)</f>
        <v>0</v>
      </c>
      <c r="BH680" s="204">
        <f>IF(N680="sníž. přenesená",J680,0)</f>
        <v>0</v>
      </c>
      <c r="BI680" s="204">
        <f>IF(N680="nulová",J680,0)</f>
        <v>0</v>
      </c>
      <c r="BJ680" s="24" t="s">
        <v>24</v>
      </c>
      <c r="BK680" s="204">
        <f>ROUND(I680*H680,2)</f>
        <v>0</v>
      </c>
      <c r="BL680" s="24" t="s">
        <v>285</v>
      </c>
      <c r="BM680" s="24" t="s">
        <v>864</v>
      </c>
    </row>
    <row r="681" spans="2:63" s="10" customFormat="1" ht="29.85" customHeight="1">
      <c r="B681" s="176"/>
      <c r="C681" s="177"/>
      <c r="D681" s="190" t="s">
        <v>77</v>
      </c>
      <c r="E681" s="191" t="s">
        <v>865</v>
      </c>
      <c r="F681" s="191" t="s">
        <v>866</v>
      </c>
      <c r="G681" s="177"/>
      <c r="H681" s="177"/>
      <c r="I681" s="180"/>
      <c r="J681" s="192">
        <f>BK681</f>
        <v>0</v>
      </c>
      <c r="K681" s="177"/>
      <c r="L681" s="182"/>
      <c r="M681" s="183"/>
      <c r="N681" s="184"/>
      <c r="O681" s="184"/>
      <c r="P681" s="185">
        <f>SUM(P682:P684)</f>
        <v>0</v>
      </c>
      <c r="Q681" s="184"/>
      <c r="R681" s="185">
        <f>SUM(R682:R684)</f>
        <v>0</v>
      </c>
      <c r="S681" s="184"/>
      <c r="T681" s="186">
        <f>SUM(T682:T684)</f>
        <v>0.636</v>
      </c>
      <c r="AR681" s="187" t="s">
        <v>87</v>
      </c>
      <c r="AT681" s="188" t="s">
        <v>77</v>
      </c>
      <c r="AU681" s="188" t="s">
        <v>24</v>
      </c>
      <c r="AY681" s="187" t="s">
        <v>152</v>
      </c>
      <c r="BK681" s="189">
        <f>SUM(BK682:BK684)</f>
        <v>0</v>
      </c>
    </row>
    <row r="682" spans="2:65" s="1" customFormat="1" ht="22.5" customHeight="1">
      <c r="B682" s="41"/>
      <c r="C682" s="193" t="s">
        <v>867</v>
      </c>
      <c r="D682" s="193" t="s">
        <v>154</v>
      </c>
      <c r="E682" s="194" t="s">
        <v>868</v>
      </c>
      <c r="F682" s="195" t="s">
        <v>869</v>
      </c>
      <c r="G682" s="196" t="s">
        <v>853</v>
      </c>
      <c r="H682" s="197">
        <v>12</v>
      </c>
      <c r="I682" s="198"/>
      <c r="J682" s="199">
        <f>ROUND(I682*H682,2)</f>
        <v>0</v>
      </c>
      <c r="K682" s="195" t="s">
        <v>22</v>
      </c>
      <c r="L682" s="61"/>
      <c r="M682" s="200" t="s">
        <v>22</v>
      </c>
      <c r="N682" s="201" t="s">
        <v>49</v>
      </c>
      <c r="O682" s="42"/>
      <c r="P682" s="202">
        <f>O682*H682</f>
        <v>0</v>
      </c>
      <c r="Q682" s="202">
        <v>0</v>
      </c>
      <c r="R682" s="202">
        <f>Q682*H682</f>
        <v>0</v>
      </c>
      <c r="S682" s="202">
        <v>0.053</v>
      </c>
      <c r="T682" s="203">
        <f>S682*H682</f>
        <v>0.636</v>
      </c>
      <c r="AR682" s="24" t="s">
        <v>285</v>
      </c>
      <c r="AT682" s="24" t="s">
        <v>154</v>
      </c>
      <c r="AU682" s="24" t="s">
        <v>87</v>
      </c>
      <c r="AY682" s="24" t="s">
        <v>152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24" t="s">
        <v>24</v>
      </c>
      <c r="BK682" s="204">
        <f>ROUND(I682*H682,2)</f>
        <v>0</v>
      </c>
      <c r="BL682" s="24" t="s">
        <v>285</v>
      </c>
      <c r="BM682" s="24" t="s">
        <v>870</v>
      </c>
    </row>
    <row r="683" spans="2:65" s="1" customFormat="1" ht="22.5" customHeight="1">
      <c r="B683" s="41"/>
      <c r="C683" s="257" t="s">
        <v>871</v>
      </c>
      <c r="D683" s="257" t="s">
        <v>293</v>
      </c>
      <c r="E683" s="258" t="s">
        <v>872</v>
      </c>
      <c r="F683" s="259" t="s">
        <v>873</v>
      </c>
      <c r="G683" s="260" t="s">
        <v>853</v>
      </c>
      <c r="H683" s="261">
        <v>12</v>
      </c>
      <c r="I683" s="262"/>
      <c r="J683" s="263">
        <f>ROUND(I683*H683,2)</f>
        <v>0</v>
      </c>
      <c r="K683" s="259" t="s">
        <v>22</v>
      </c>
      <c r="L683" s="264"/>
      <c r="M683" s="265" t="s">
        <v>22</v>
      </c>
      <c r="N683" s="266" t="s">
        <v>49</v>
      </c>
      <c r="O683" s="42"/>
      <c r="P683" s="202">
        <f>O683*H683</f>
        <v>0</v>
      </c>
      <c r="Q683" s="202">
        <v>0</v>
      </c>
      <c r="R683" s="202">
        <f>Q683*H683</f>
        <v>0</v>
      </c>
      <c r="S683" s="202">
        <v>0</v>
      </c>
      <c r="T683" s="203">
        <f>S683*H683</f>
        <v>0</v>
      </c>
      <c r="AR683" s="24" t="s">
        <v>382</v>
      </c>
      <c r="AT683" s="24" t="s">
        <v>293</v>
      </c>
      <c r="AU683" s="24" t="s">
        <v>87</v>
      </c>
      <c r="AY683" s="24" t="s">
        <v>152</v>
      </c>
      <c r="BE683" s="204">
        <f>IF(N683="základní",J683,0)</f>
        <v>0</v>
      </c>
      <c r="BF683" s="204">
        <f>IF(N683="snížená",J683,0)</f>
        <v>0</v>
      </c>
      <c r="BG683" s="204">
        <f>IF(N683="zákl. přenesená",J683,0)</f>
        <v>0</v>
      </c>
      <c r="BH683" s="204">
        <f>IF(N683="sníž. přenesená",J683,0)</f>
        <v>0</v>
      </c>
      <c r="BI683" s="204">
        <f>IF(N683="nulová",J683,0)</f>
        <v>0</v>
      </c>
      <c r="BJ683" s="24" t="s">
        <v>24</v>
      </c>
      <c r="BK683" s="204">
        <f>ROUND(I683*H683,2)</f>
        <v>0</v>
      </c>
      <c r="BL683" s="24" t="s">
        <v>285</v>
      </c>
      <c r="BM683" s="24" t="s">
        <v>874</v>
      </c>
    </row>
    <row r="684" spans="2:65" s="1" customFormat="1" ht="22.5" customHeight="1">
      <c r="B684" s="41"/>
      <c r="C684" s="193" t="s">
        <v>875</v>
      </c>
      <c r="D684" s="193" t="s">
        <v>154</v>
      </c>
      <c r="E684" s="194" t="s">
        <v>876</v>
      </c>
      <c r="F684" s="195" t="s">
        <v>877</v>
      </c>
      <c r="G684" s="196" t="s">
        <v>226</v>
      </c>
      <c r="H684" s="197">
        <v>2.645</v>
      </c>
      <c r="I684" s="198"/>
      <c r="J684" s="199">
        <f>ROUND(I684*H684,2)</f>
        <v>0</v>
      </c>
      <c r="K684" s="195" t="s">
        <v>158</v>
      </c>
      <c r="L684" s="61"/>
      <c r="M684" s="200" t="s">
        <v>22</v>
      </c>
      <c r="N684" s="201" t="s">
        <v>49</v>
      </c>
      <c r="O684" s="42"/>
      <c r="P684" s="202">
        <f>O684*H684</f>
        <v>0</v>
      </c>
      <c r="Q684" s="202">
        <v>0</v>
      </c>
      <c r="R684" s="202">
        <f>Q684*H684</f>
        <v>0</v>
      </c>
      <c r="S684" s="202">
        <v>0</v>
      </c>
      <c r="T684" s="203">
        <f>S684*H684</f>
        <v>0</v>
      </c>
      <c r="AR684" s="24" t="s">
        <v>285</v>
      </c>
      <c r="AT684" s="24" t="s">
        <v>154</v>
      </c>
      <c r="AU684" s="24" t="s">
        <v>87</v>
      </c>
      <c r="AY684" s="24" t="s">
        <v>152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24</v>
      </c>
      <c r="BK684" s="204">
        <f>ROUND(I684*H684,2)</f>
        <v>0</v>
      </c>
      <c r="BL684" s="24" t="s">
        <v>285</v>
      </c>
      <c r="BM684" s="24" t="s">
        <v>878</v>
      </c>
    </row>
    <row r="685" spans="2:63" s="10" customFormat="1" ht="29.85" customHeight="1">
      <c r="B685" s="176"/>
      <c r="C685" s="177"/>
      <c r="D685" s="190" t="s">
        <v>77</v>
      </c>
      <c r="E685" s="191" t="s">
        <v>879</v>
      </c>
      <c r="F685" s="191" t="s">
        <v>880</v>
      </c>
      <c r="G685" s="177"/>
      <c r="H685" s="177"/>
      <c r="I685" s="180"/>
      <c r="J685" s="192">
        <f>BK685</f>
        <v>0</v>
      </c>
      <c r="K685" s="177"/>
      <c r="L685" s="182"/>
      <c r="M685" s="183"/>
      <c r="N685" s="184"/>
      <c r="O685" s="184"/>
      <c r="P685" s="185">
        <f>SUM(P686:P748)</f>
        <v>0</v>
      </c>
      <c r="Q685" s="184"/>
      <c r="R685" s="185">
        <f>SUM(R686:R748)</f>
        <v>3.09759137</v>
      </c>
      <c r="S685" s="184"/>
      <c r="T685" s="186">
        <f>SUM(T686:T748)</f>
        <v>0.8602228999999999</v>
      </c>
      <c r="AR685" s="187" t="s">
        <v>87</v>
      </c>
      <c r="AT685" s="188" t="s">
        <v>77</v>
      </c>
      <c r="AU685" s="188" t="s">
        <v>24</v>
      </c>
      <c r="AY685" s="187" t="s">
        <v>152</v>
      </c>
      <c r="BK685" s="189">
        <f>SUM(BK686:BK748)</f>
        <v>0</v>
      </c>
    </row>
    <row r="686" spans="2:65" s="1" customFormat="1" ht="22.5" customHeight="1">
      <c r="B686" s="41"/>
      <c r="C686" s="193" t="s">
        <v>881</v>
      </c>
      <c r="D686" s="193" t="s">
        <v>154</v>
      </c>
      <c r="E686" s="194" t="s">
        <v>882</v>
      </c>
      <c r="F686" s="195" t="s">
        <v>883</v>
      </c>
      <c r="G686" s="196" t="s">
        <v>219</v>
      </c>
      <c r="H686" s="197">
        <v>25.7</v>
      </c>
      <c r="I686" s="198"/>
      <c r="J686" s="199">
        <f>ROUND(I686*H686,2)</f>
        <v>0</v>
      </c>
      <c r="K686" s="195" t="s">
        <v>158</v>
      </c>
      <c r="L686" s="61"/>
      <c r="M686" s="200" t="s">
        <v>22</v>
      </c>
      <c r="N686" s="201" t="s">
        <v>49</v>
      </c>
      <c r="O686" s="42"/>
      <c r="P686" s="202">
        <f>O686*H686</f>
        <v>0</v>
      </c>
      <c r="Q686" s="202">
        <v>0</v>
      </c>
      <c r="R686" s="202">
        <f>Q686*H686</f>
        <v>0</v>
      </c>
      <c r="S686" s="202">
        <v>0.00177</v>
      </c>
      <c r="T686" s="203">
        <f>S686*H686</f>
        <v>0.045489</v>
      </c>
      <c r="AR686" s="24" t="s">
        <v>285</v>
      </c>
      <c r="AT686" s="24" t="s">
        <v>154</v>
      </c>
      <c r="AU686" s="24" t="s">
        <v>87</v>
      </c>
      <c r="AY686" s="24" t="s">
        <v>152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24" t="s">
        <v>24</v>
      </c>
      <c r="BK686" s="204">
        <f>ROUND(I686*H686,2)</f>
        <v>0</v>
      </c>
      <c r="BL686" s="24" t="s">
        <v>285</v>
      </c>
      <c r="BM686" s="24" t="s">
        <v>884</v>
      </c>
    </row>
    <row r="687" spans="2:65" s="1" customFormat="1" ht="22.5" customHeight="1">
      <c r="B687" s="41"/>
      <c r="C687" s="193" t="s">
        <v>885</v>
      </c>
      <c r="D687" s="193" t="s">
        <v>154</v>
      </c>
      <c r="E687" s="194" t="s">
        <v>886</v>
      </c>
      <c r="F687" s="195" t="s">
        <v>887</v>
      </c>
      <c r="G687" s="196" t="s">
        <v>219</v>
      </c>
      <c r="H687" s="197">
        <v>215.81</v>
      </c>
      <c r="I687" s="198"/>
      <c r="J687" s="199">
        <f>ROUND(I687*H687,2)</f>
        <v>0</v>
      </c>
      <c r="K687" s="195" t="s">
        <v>158</v>
      </c>
      <c r="L687" s="61"/>
      <c r="M687" s="200" t="s">
        <v>22</v>
      </c>
      <c r="N687" s="201" t="s">
        <v>49</v>
      </c>
      <c r="O687" s="42"/>
      <c r="P687" s="202">
        <f>O687*H687</f>
        <v>0</v>
      </c>
      <c r="Q687" s="202">
        <v>0</v>
      </c>
      <c r="R687" s="202">
        <f>Q687*H687</f>
        <v>0</v>
      </c>
      <c r="S687" s="202">
        <v>0.00191</v>
      </c>
      <c r="T687" s="203">
        <f>S687*H687</f>
        <v>0.4121971</v>
      </c>
      <c r="AR687" s="24" t="s">
        <v>285</v>
      </c>
      <c r="AT687" s="24" t="s">
        <v>154</v>
      </c>
      <c r="AU687" s="24" t="s">
        <v>87</v>
      </c>
      <c r="AY687" s="24" t="s">
        <v>152</v>
      </c>
      <c r="BE687" s="204">
        <f>IF(N687="základní",J687,0)</f>
        <v>0</v>
      </c>
      <c r="BF687" s="204">
        <f>IF(N687="snížená",J687,0)</f>
        <v>0</v>
      </c>
      <c r="BG687" s="204">
        <f>IF(N687="zákl. přenesená",J687,0)</f>
        <v>0</v>
      </c>
      <c r="BH687" s="204">
        <f>IF(N687="sníž. přenesená",J687,0)</f>
        <v>0</v>
      </c>
      <c r="BI687" s="204">
        <f>IF(N687="nulová",J687,0)</f>
        <v>0</v>
      </c>
      <c r="BJ687" s="24" t="s">
        <v>24</v>
      </c>
      <c r="BK687" s="204">
        <f>ROUND(I687*H687,2)</f>
        <v>0</v>
      </c>
      <c r="BL687" s="24" t="s">
        <v>285</v>
      </c>
      <c r="BM687" s="24" t="s">
        <v>888</v>
      </c>
    </row>
    <row r="688" spans="2:51" s="12" customFormat="1" ht="13.5">
      <c r="B688" s="217"/>
      <c r="C688" s="218"/>
      <c r="D688" s="230" t="s">
        <v>161</v>
      </c>
      <c r="E688" s="240" t="s">
        <v>22</v>
      </c>
      <c r="F688" s="241" t="s">
        <v>820</v>
      </c>
      <c r="G688" s="218"/>
      <c r="H688" s="242">
        <v>215.81</v>
      </c>
      <c r="I688" s="222"/>
      <c r="J688" s="218"/>
      <c r="K688" s="218"/>
      <c r="L688" s="223"/>
      <c r="M688" s="224"/>
      <c r="N688" s="225"/>
      <c r="O688" s="225"/>
      <c r="P688" s="225"/>
      <c r="Q688" s="225"/>
      <c r="R688" s="225"/>
      <c r="S688" s="225"/>
      <c r="T688" s="226"/>
      <c r="AT688" s="227" t="s">
        <v>161</v>
      </c>
      <c r="AU688" s="227" t="s">
        <v>87</v>
      </c>
      <c r="AV688" s="12" t="s">
        <v>87</v>
      </c>
      <c r="AW688" s="12" t="s">
        <v>42</v>
      </c>
      <c r="AX688" s="12" t="s">
        <v>24</v>
      </c>
      <c r="AY688" s="227" t="s">
        <v>152</v>
      </c>
    </row>
    <row r="689" spans="2:65" s="1" customFormat="1" ht="22.5" customHeight="1">
      <c r="B689" s="41"/>
      <c r="C689" s="193" t="s">
        <v>889</v>
      </c>
      <c r="D689" s="193" t="s">
        <v>154</v>
      </c>
      <c r="E689" s="194" t="s">
        <v>890</v>
      </c>
      <c r="F689" s="195" t="s">
        <v>891</v>
      </c>
      <c r="G689" s="196" t="s">
        <v>219</v>
      </c>
      <c r="H689" s="197">
        <v>241.04</v>
      </c>
      <c r="I689" s="198"/>
      <c r="J689" s="199">
        <f>ROUND(I689*H689,2)</f>
        <v>0</v>
      </c>
      <c r="K689" s="195" t="s">
        <v>158</v>
      </c>
      <c r="L689" s="61"/>
      <c r="M689" s="200" t="s">
        <v>22</v>
      </c>
      <c r="N689" s="201" t="s">
        <v>49</v>
      </c>
      <c r="O689" s="42"/>
      <c r="P689" s="202">
        <f>O689*H689</f>
        <v>0</v>
      </c>
      <c r="Q689" s="202">
        <v>0</v>
      </c>
      <c r="R689" s="202">
        <f>Q689*H689</f>
        <v>0</v>
      </c>
      <c r="S689" s="202">
        <v>0.00167</v>
      </c>
      <c r="T689" s="203">
        <f>S689*H689</f>
        <v>0.4025368</v>
      </c>
      <c r="AR689" s="24" t="s">
        <v>285</v>
      </c>
      <c r="AT689" s="24" t="s">
        <v>154</v>
      </c>
      <c r="AU689" s="24" t="s">
        <v>87</v>
      </c>
      <c r="AY689" s="24" t="s">
        <v>152</v>
      </c>
      <c r="BE689" s="204">
        <f>IF(N689="základní",J689,0)</f>
        <v>0</v>
      </c>
      <c r="BF689" s="204">
        <f>IF(N689="snížená",J689,0)</f>
        <v>0</v>
      </c>
      <c r="BG689" s="204">
        <f>IF(N689="zákl. přenesená",J689,0)</f>
        <v>0</v>
      </c>
      <c r="BH689" s="204">
        <f>IF(N689="sníž. přenesená",J689,0)</f>
        <v>0</v>
      </c>
      <c r="BI689" s="204">
        <f>IF(N689="nulová",J689,0)</f>
        <v>0</v>
      </c>
      <c r="BJ689" s="24" t="s">
        <v>24</v>
      </c>
      <c r="BK689" s="204">
        <f>ROUND(I689*H689,2)</f>
        <v>0</v>
      </c>
      <c r="BL689" s="24" t="s">
        <v>285</v>
      </c>
      <c r="BM689" s="24" t="s">
        <v>892</v>
      </c>
    </row>
    <row r="690" spans="2:51" s="12" customFormat="1" ht="13.5">
      <c r="B690" s="217"/>
      <c r="C690" s="218"/>
      <c r="D690" s="230" t="s">
        <v>161</v>
      </c>
      <c r="E690" s="240" t="s">
        <v>22</v>
      </c>
      <c r="F690" s="241" t="s">
        <v>391</v>
      </c>
      <c r="G690" s="218"/>
      <c r="H690" s="242">
        <v>241.04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161</v>
      </c>
      <c r="AU690" s="227" t="s">
        <v>87</v>
      </c>
      <c r="AV690" s="12" t="s">
        <v>87</v>
      </c>
      <c r="AW690" s="12" t="s">
        <v>42</v>
      </c>
      <c r="AX690" s="12" t="s">
        <v>24</v>
      </c>
      <c r="AY690" s="227" t="s">
        <v>152</v>
      </c>
    </row>
    <row r="691" spans="2:65" s="1" customFormat="1" ht="22.5" customHeight="1">
      <c r="B691" s="41"/>
      <c r="C691" s="193" t="s">
        <v>893</v>
      </c>
      <c r="D691" s="193" t="s">
        <v>154</v>
      </c>
      <c r="E691" s="194" t="s">
        <v>894</v>
      </c>
      <c r="F691" s="195" t="s">
        <v>895</v>
      </c>
      <c r="G691" s="196" t="s">
        <v>219</v>
      </c>
      <c r="H691" s="197">
        <v>34.37</v>
      </c>
      <c r="I691" s="198"/>
      <c r="J691" s="199">
        <f>ROUND(I691*H691,2)</f>
        <v>0</v>
      </c>
      <c r="K691" s="195" t="s">
        <v>158</v>
      </c>
      <c r="L691" s="61"/>
      <c r="M691" s="200" t="s">
        <v>22</v>
      </c>
      <c r="N691" s="201" t="s">
        <v>49</v>
      </c>
      <c r="O691" s="42"/>
      <c r="P691" s="202">
        <f>O691*H691</f>
        <v>0</v>
      </c>
      <c r="Q691" s="202">
        <v>0.00288</v>
      </c>
      <c r="R691" s="202">
        <f>Q691*H691</f>
        <v>0.09898559999999999</v>
      </c>
      <c r="S691" s="202">
        <v>0</v>
      </c>
      <c r="T691" s="203">
        <f>S691*H691</f>
        <v>0</v>
      </c>
      <c r="AR691" s="24" t="s">
        <v>285</v>
      </c>
      <c r="AT691" s="24" t="s">
        <v>154</v>
      </c>
      <c r="AU691" s="24" t="s">
        <v>87</v>
      </c>
      <c r="AY691" s="24" t="s">
        <v>152</v>
      </c>
      <c r="BE691" s="204">
        <f>IF(N691="základní",J691,0)</f>
        <v>0</v>
      </c>
      <c r="BF691" s="204">
        <f>IF(N691="snížená",J691,0)</f>
        <v>0</v>
      </c>
      <c r="BG691" s="204">
        <f>IF(N691="zákl. přenesená",J691,0)</f>
        <v>0</v>
      </c>
      <c r="BH691" s="204">
        <f>IF(N691="sníž. přenesená",J691,0)</f>
        <v>0</v>
      </c>
      <c r="BI691" s="204">
        <f>IF(N691="nulová",J691,0)</f>
        <v>0</v>
      </c>
      <c r="BJ691" s="24" t="s">
        <v>24</v>
      </c>
      <c r="BK691" s="204">
        <f>ROUND(I691*H691,2)</f>
        <v>0</v>
      </c>
      <c r="BL691" s="24" t="s">
        <v>285</v>
      </c>
      <c r="BM691" s="24" t="s">
        <v>896</v>
      </c>
    </row>
    <row r="692" spans="2:51" s="12" customFormat="1" ht="13.5">
      <c r="B692" s="217"/>
      <c r="C692" s="218"/>
      <c r="D692" s="230" t="s">
        <v>161</v>
      </c>
      <c r="E692" s="240" t="s">
        <v>22</v>
      </c>
      <c r="F692" s="241" t="s">
        <v>897</v>
      </c>
      <c r="G692" s="218"/>
      <c r="H692" s="242">
        <v>34.37</v>
      </c>
      <c r="I692" s="222"/>
      <c r="J692" s="218"/>
      <c r="K692" s="218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161</v>
      </c>
      <c r="AU692" s="227" t="s">
        <v>87</v>
      </c>
      <c r="AV692" s="12" t="s">
        <v>87</v>
      </c>
      <c r="AW692" s="12" t="s">
        <v>42</v>
      </c>
      <c r="AX692" s="12" t="s">
        <v>24</v>
      </c>
      <c r="AY692" s="227" t="s">
        <v>152</v>
      </c>
    </row>
    <row r="693" spans="2:65" s="1" customFormat="1" ht="22.5" customHeight="1">
      <c r="B693" s="41"/>
      <c r="C693" s="193" t="s">
        <v>898</v>
      </c>
      <c r="D693" s="193" t="s">
        <v>154</v>
      </c>
      <c r="E693" s="194" t="s">
        <v>899</v>
      </c>
      <c r="F693" s="195" t="s">
        <v>900</v>
      </c>
      <c r="G693" s="196" t="s">
        <v>157</v>
      </c>
      <c r="H693" s="197">
        <v>26.575</v>
      </c>
      <c r="I693" s="198"/>
      <c r="J693" s="199">
        <f>ROUND(I693*H693,2)</f>
        <v>0</v>
      </c>
      <c r="K693" s="195" t="s">
        <v>158</v>
      </c>
      <c r="L693" s="61"/>
      <c r="M693" s="200" t="s">
        <v>22</v>
      </c>
      <c r="N693" s="201" t="s">
        <v>49</v>
      </c>
      <c r="O693" s="42"/>
      <c r="P693" s="202">
        <f>O693*H693</f>
        <v>0</v>
      </c>
      <c r="Q693" s="202">
        <v>0</v>
      </c>
      <c r="R693" s="202">
        <f>Q693*H693</f>
        <v>0</v>
      </c>
      <c r="S693" s="202">
        <v>0</v>
      </c>
      <c r="T693" s="203">
        <f>S693*H693</f>
        <v>0</v>
      </c>
      <c r="AR693" s="24" t="s">
        <v>285</v>
      </c>
      <c r="AT693" s="24" t="s">
        <v>154</v>
      </c>
      <c r="AU693" s="24" t="s">
        <v>87</v>
      </c>
      <c r="AY693" s="24" t="s">
        <v>152</v>
      </c>
      <c r="BE693" s="204">
        <f>IF(N693="základní",J693,0)</f>
        <v>0</v>
      </c>
      <c r="BF693" s="204">
        <f>IF(N693="snížená",J693,0)</f>
        <v>0</v>
      </c>
      <c r="BG693" s="204">
        <f>IF(N693="zákl. přenesená",J693,0)</f>
        <v>0</v>
      </c>
      <c r="BH693" s="204">
        <f>IF(N693="sníž. přenesená",J693,0)</f>
        <v>0</v>
      </c>
      <c r="BI693" s="204">
        <f>IF(N693="nulová",J693,0)</f>
        <v>0</v>
      </c>
      <c r="BJ693" s="24" t="s">
        <v>24</v>
      </c>
      <c r="BK693" s="204">
        <f>ROUND(I693*H693,2)</f>
        <v>0</v>
      </c>
      <c r="BL693" s="24" t="s">
        <v>285</v>
      </c>
      <c r="BM693" s="24" t="s">
        <v>901</v>
      </c>
    </row>
    <row r="694" spans="2:51" s="11" customFormat="1" ht="13.5">
      <c r="B694" s="205"/>
      <c r="C694" s="206"/>
      <c r="D694" s="207" t="s">
        <v>161</v>
      </c>
      <c r="E694" s="208" t="s">
        <v>22</v>
      </c>
      <c r="F694" s="209" t="s">
        <v>902</v>
      </c>
      <c r="G694" s="206"/>
      <c r="H694" s="210" t="s">
        <v>22</v>
      </c>
      <c r="I694" s="211"/>
      <c r="J694" s="206"/>
      <c r="K694" s="206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161</v>
      </c>
      <c r="AU694" s="216" t="s">
        <v>87</v>
      </c>
      <c r="AV694" s="11" t="s">
        <v>24</v>
      </c>
      <c r="AW694" s="11" t="s">
        <v>42</v>
      </c>
      <c r="AX694" s="11" t="s">
        <v>78</v>
      </c>
      <c r="AY694" s="216" t="s">
        <v>152</v>
      </c>
    </row>
    <row r="695" spans="2:51" s="12" customFormat="1" ht="13.5">
      <c r="B695" s="217"/>
      <c r="C695" s="218"/>
      <c r="D695" s="230" t="s">
        <v>161</v>
      </c>
      <c r="E695" s="240" t="s">
        <v>22</v>
      </c>
      <c r="F695" s="241" t="s">
        <v>903</v>
      </c>
      <c r="G695" s="218"/>
      <c r="H695" s="242">
        <v>26.575</v>
      </c>
      <c r="I695" s="222"/>
      <c r="J695" s="218"/>
      <c r="K695" s="218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161</v>
      </c>
      <c r="AU695" s="227" t="s">
        <v>87</v>
      </c>
      <c r="AV695" s="12" t="s">
        <v>87</v>
      </c>
      <c r="AW695" s="12" t="s">
        <v>42</v>
      </c>
      <c r="AX695" s="12" t="s">
        <v>24</v>
      </c>
      <c r="AY695" s="227" t="s">
        <v>152</v>
      </c>
    </row>
    <row r="696" spans="2:65" s="1" customFormat="1" ht="22.5" customHeight="1">
      <c r="B696" s="41"/>
      <c r="C696" s="257" t="s">
        <v>904</v>
      </c>
      <c r="D696" s="257" t="s">
        <v>293</v>
      </c>
      <c r="E696" s="258" t="s">
        <v>905</v>
      </c>
      <c r="F696" s="259" t="s">
        <v>906</v>
      </c>
      <c r="G696" s="260" t="s">
        <v>157</v>
      </c>
      <c r="H696" s="261">
        <v>23</v>
      </c>
      <c r="I696" s="262"/>
      <c r="J696" s="263">
        <f>ROUND(I696*H696,2)</f>
        <v>0</v>
      </c>
      <c r="K696" s="259" t="s">
        <v>158</v>
      </c>
      <c r="L696" s="264"/>
      <c r="M696" s="265" t="s">
        <v>22</v>
      </c>
      <c r="N696" s="266" t="s">
        <v>49</v>
      </c>
      <c r="O696" s="42"/>
      <c r="P696" s="202">
        <f>O696*H696</f>
        <v>0</v>
      </c>
      <c r="Q696" s="202">
        <v>0.00038</v>
      </c>
      <c r="R696" s="202">
        <f>Q696*H696</f>
        <v>0.008740000000000001</v>
      </c>
      <c r="S696" s="202">
        <v>0</v>
      </c>
      <c r="T696" s="203">
        <f>S696*H696</f>
        <v>0</v>
      </c>
      <c r="AR696" s="24" t="s">
        <v>382</v>
      </c>
      <c r="AT696" s="24" t="s">
        <v>293</v>
      </c>
      <c r="AU696" s="24" t="s">
        <v>87</v>
      </c>
      <c r="AY696" s="24" t="s">
        <v>152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4" t="s">
        <v>24</v>
      </c>
      <c r="BK696" s="204">
        <f>ROUND(I696*H696,2)</f>
        <v>0</v>
      </c>
      <c r="BL696" s="24" t="s">
        <v>285</v>
      </c>
      <c r="BM696" s="24" t="s">
        <v>907</v>
      </c>
    </row>
    <row r="697" spans="2:65" s="1" customFormat="1" ht="22.5" customHeight="1">
      <c r="B697" s="41"/>
      <c r="C697" s="257" t="s">
        <v>908</v>
      </c>
      <c r="D697" s="257" t="s">
        <v>293</v>
      </c>
      <c r="E697" s="258" t="s">
        <v>909</v>
      </c>
      <c r="F697" s="259" t="s">
        <v>910</v>
      </c>
      <c r="G697" s="260" t="s">
        <v>157</v>
      </c>
      <c r="H697" s="261">
        <v>26.575</v>
      </c>
      <c r="I697" s="262"/>
      <c r="J697" s="263">
        <f>ROUND(I697*H697,2)</f>
        <v>0</v>
      </c>
      <c r="K697" s="259" t="s">
        <v>158</v>
      </c>
      <c r="L697" s="264"/>
      <c r="M697" s="265" t="s">
        <v>22</v>
      </c>
      <c r="N697" s="266" t="s">
        <v>49</v>
      </c>
      <c r="O697" s="42"/>
      <c r="P697" s="202">
        <f>O697*H697</f>
        <v>0</v>
      </c>
      <c r="Q697" s="202">
        <v>0.00345</v>
      </c>
      <c r="R697" s="202">
        <f>Q697*H697</f>
        <v>0.09168375</v>
      </c>
      <c r="S697" s="202">
        <v>0</v>
      </c>
      <c r="T697" s="203">
        <f>S697*H697</f>
        <v>0</v>
      </c>
      <c r="AR697" s="24" t="s">
        <v>382</v>
      </c>
      <c r="AT697" s="24" t="s">
        <v>293</v>
      </c>
      <c r="AU697" s="24" t="s">
        <v>87</v>
      </c>
      <c r="AY697" s="24" t="s">
        <v>152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4" t="s">
        <v>24</v>
      </c>
      <c r="BK697" s="204">
        <f>ROUND(I697*H697,2)</f>
        <v>0</v>
      </c>
      <c r="BL697" s="24" t="s">
        <v>285</v>
      </c>
      <c r="BM697" s="24" t="s">
        <v>911</v>
      </c>
    </row>
    <row r="698" spans="2:65" s="1" customFormat="1" ht="22.5" customHeight="1">
      <c r="B698" s="41"/>
      <c r="C698" s="193" t="s">
        <v>912</v>
      </c>
      <c r="D698" s="193" t="s">
        <v>154</v>
      </c>
      <c r="E698" s="194" t="s">
        <v>913</v>
      </c>
      <c r="F698" s="195" t="s">
        <v>914</v>
      </c>
      <c r="G698" s="196" t="s">
        <v>219</v>
      </c>
      <c r="H698" s="197">
        <v>34.38</v>
      </c>
      <c r="I698" s="198"/>
      <c r="J698" s="199">
        <f>ROUND(I698*H698,2)</f>
        <v>0</v>
      </c>
      <c r="K698" s="195" t="s">
        <v>158</v>
      </c>
      <c r="L698" s="61"/>
      <c r="M698" s="200" t="s">
        <v>22</v>
      </c>
      <c r="N698" s="201" t="s">
        <v>49</v>
      </c>
      <c r="O698" s="42"/>
      <c r="P698" s="202">
        <f>O698*H698</f>
        <v>0</v>
      </c>
      <c r="Q698" s="202">
        <v>0.00296</v>
      </c>
      <c r="R698" s="202">
        <f>Q698*H698</f>
        <v>0.1017648</v>
      </c>
      <c r="S698" s="202">
        <v>0</v>
      </c>
      <c r="T698" s="203">
        <f>S698*H698</f>
        <v>0</v>
      </c>
      <c r="AR698" s="24" t="s">
        <v>285</v>
      </c>
      <c r="AT698" s="24" t="s">
        <v>154</v>
      </c>
      <c r="AU698" s="24" t="s">
        <v>87</v>
      </c>
      <c r="AY698" s="24" t="s">
        <v>152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24" t="s">
        <v>24</v>
      </c>
      <c r="BK698" s="204">
        <f>ROUND(I698*H698,2)</f>
        <v>0</v>
      </c>
      <c r="BL698" s="24" t="s">
        <v>285</v>
      </c>
      <c r="BM698" s="24" t="s">
        <v>915</v>
      </c>
    </row>
    <row r="699" spans="2:51" s="12" customFormat="1" ht="13.5">
      <c r="B699" s="217"/>
      <c r="C699" s="218"/>
      <c r="D699" s="230" t="s">
        <v>161</v>
      </c>
      <c r="E699" s="240" t="s">
        <v>22</v>
      </c>
      <c r="F699" s="241" t="s">
        <v>916</v>
      </c>
      <c r="G699" s="218"/>
      <c r="H699" s="242">
        <v>34.38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161</v>
      </c>
      <c r="AU699" s="227" t="s">
        <v>87</v>
      </c>
      <c r="AV699" s="12" t="s">
        <v>87</v>
      </c>
      <c r="AW699" s="12" t="s">
        <v>42</v>
      </c>
      <c r="AX699" s="12" t="s">
        <v>24</v>
      </c>
      <c r="AY699" s="227" t="s">
        <v>152</v>
      </c>
    </row>
    <row r="700" spans="2:65" s="1" customFormat="1" ht="31.5" customHeight="1">
      <c r="B700" s="41"/>
      <c r="C700" s="193" t="s">
        <v>917</v>
      </c>
      <c r="D700" s="193" t="s">
        <v>154</v>
      </c>
      <c r="E700" s="194" t="s">
        <v>918</v>
      </c>
      <c r="F700" s="195" t="s">
        <v>919</v>
      </c>
      <c r="G700" s="196" t="s">
        <v>219</v>
      </c>
      <c r="H700" s="197">
        <v>214.802</v>
      </c>
      <c r="I700" s="198"/>
      <c r="J700" s="199">
        <f>ROUND(I700*H700,2)</f>
        <v>0</v>
      </c>
      <c r="K700" s="195" t="s">
        <v>158</v>
      </c>
      <c r="L700" s="61"/>
      <c r="M700" s="200" t="s">
        <v>22</v>
      </c>
      <c r="N700" s="201" t="s">
        <v>49</v>
      </c>
      <c r="O700" s="42"/>
      <c r="P700" s="202">
        <f>O700*H700</f>
        <v>0</v>
      </c>
      <c r="Q700" s="202">
        <v>0.0085</v>
      </c>
      <c r="R700" s="202">
        <f>Q700*H700</f>
        <v>1.825817</v>
      </c>
      <c r="S700" s="202">
        <v>0</v>
      </c>
      <c r="T700" s="203">
        <f>S700*H700</f>
        <v>0</v>
      </c>
      <c r="AR700" s="24" t="s">
        <v>285</v>
      </c>
      <c r="AT700" s="24" t="s">
        <v>154</v>
      </c>
      <c r="AU700" s="24" t="s">
        <v>87</v>
      </c>
      <c r="AY700" s="24" t="s">
        <v>152</v>
      </c>
      <c r="BE700" s="204">
        <f>IF(N700="základní",J700,0)</f>
        <v>0</v>
      </c>
      <c r="BF700" s="204">
        <f>IF(N700="snížená",J700,0)</f>
        <v>0</v>
      </c>
      <c r="BG700" s="204">
        <f>IF(N700="zákl. přenesená",J700,0)</f>
        <v>0</v>
      </c>
      <c r="BH700" s="204">
        <f>IF(N700="sníž. přenesená",J700,0)</f>
        <v>0</v>
      </c>
      <c r="BI700" s="204">
        <f>IF(N700="nulová",J700,0)</f>
        <v>0</v>
      </c>
      <c r="BJ700" s="24" t="s">
        <v>24</v>
      </c>
      <c r="BK700" s="204">
        <f>ROUND(I700*H700,2)</f>
        <v>0</v>
      </c>
      <c r="BL700" s="24" t="s">
        <v>285</v>
      </c>
      <c r="BM700" s="24" t="s">
        <v>920</v>
      </c>
    </row>
    <row r="701" spans="2:51" s="12" customFormat="1" ht="13.5">
      <c r="B701" s="217"/>
      <c r="C701" s="218"/>
      <c r="D701" s="207" t="s">
        <v>161</v>
      </c>
      <c r="E701" s="219" t="s">
        <v>22</v>
      </c>
      <c r="F701" s="220" t="s">
        <v>921</v>
      </c>
      <c r="G701" s="218"/>
      <c r="H701" s="221">
        <v>158.016</v>
      </c>
      <c r="I701" s="222"/>
      <c r="J701" s="218"/>
      <c r="K701" s="218"/>
      <c r="L701" s="223"/>
      <c r="M701" s="224"/>
      <c r="N701" s="225"/>
      <c r="O701" s="225"/>
      <c r="P701" s="225"/>
      <c r="Q701" s="225"/>
      <c r="R701" s="225"/>
      <c r="S701" s="225"/>
      <c r="T701" s="226"/>
      <c r="AT701" s="227" t="s">
        <v>161</v>
      </c>
      <c r="AU701" s="227" t="s">
        <v>87</v>
      </c>
      <c r="AV701" s="12" t="s">
        <v>87</v>
      </c>
      <c r="AW701" s="12" t="s">
        <v>42</v>
      </c>
      <c r="AX701" s="12" t="s">
        <v>78</v>
      </c>
      <c r="AY701" s="227" t="s">
        <v>152</v>
      </c>
    </row>
    <row r="702" spans="2:51" s="12" customFormat="1" ht="13.5">
      <c r="B702" s="217"/>
      <c r="C702" s="218"/>
      <c r="D702" s="207" t="s">
        <v>161</v>
      </c>
      <c r="E702" s="219" t="s">
        <v>22</v>
      </c>
      <c r="F702" s="220" t="s">
        <v>922</v>
      </c>
      <c r="G702" s="218"/>
      <c r="H702" s="221">
        <v>47.911</v>
      </c>
      <c r="I702" s="222"/>
      <c r="J702" s="218"/>
      <c r="K702" s="218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161</v>
      </c>
      <c r="AU702" s="227" t="s">
        <v>87</v>
      </c>
      <c r="AV702" s="12" t="s">
        <v>87</v>
      </c>
      <c r="AW702" s="12" t="s">
        <v>42</v>
      </c>
      <c r="AX702" s="12" t="s">
        <v>78</v>
      </c>
      <c r="AY702" s="227" t="s">
        <v>152</v>
      </c>
    </row>
    <row r="703" spans="2:51" s="12" customFormat="1" ht="13.5">
      <c r="B703" s="217"/>
      <c r="C703" s="218"/>
      <c r="D703" s="207" t="s">
        <v>161</v>
      </c>
      <c r="E703" s="219" t="s">
        <v>22</v>
      </c>
      <c r="F703" s="220" t="s">
        <v>923</v>
      </c>
      <c r="G703" s="218"/>
      <c r="H703" s="221">
        <v>8.875</v>
      </c>
      <c r="I703" s="222"/>
      <c r="J703" s="218"/>
      <c r="K703" s="218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161</v>
      </c>
      <c r="AU703" s="227" t="s">
        <v>87</v>
      </c>
      <c r="AV703" s="12" t="s">
        <v>87</v>
      </c>
      <c r="AW703" s="12" t="s">
        <v>42</v>
      </c>
      <c r="AX703" s="12" t="s">
        <v>78</v>
      </c>
      <c r="AY703" s="227" t="s">
        <v>152</v>
      </c>
    </row>
    <row r="704" spans="2:51" s="13" customFormat="1" ht="13.5">
      <c r="B704" s="228"/>
      <c r="C704" s="229"/>
      <c r="D704" s="230" t="s">
        <v>161</v>
      </c>
      <c r="E704" s="231" t="s">
        <v>22</v>
      </c>
      <c r="F704" s="232" t="s">
        <v>171</v>
      </c>
      <c r="G704" s="229"/>
      <c r="H704" s="233">
        <v>214.802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AT704" s="239" t="s">
        <v>161</v>
      </c>
      <c r="AU704" s="239" t="s">
        <v>87</v>
      </c>
      <c r="AV704" s="13" t="s">
        <v>159</v>
      </c>
      <c r="AW704" s="13" t="s">
        <v>42</v>
      </c>
      <c r="AX704" s="13" t="s">
        <v>24</v>
      </c>
      <c r="AY704" s="239" t="s">
        <v>152</v>
      </c>
    </row>
    <row r="705" spans="2:65" s="1" customFormat="1" ht="31.5" customHeight="1">
      <c r="B705" s="41"/>
      <c r="C705" s="193" t="s">
        <v>924</v>
      </c>
      <c r="D705" s="193" t="s">
        <v>154</v>
      </c>
      <c r="E705" s="194" t="s">
        <v>925</v>
      </c>
      <c r="F705" s="195" t="s">
        <v>926</v>
      </c>
      <c r="G705" s="196" t="s">
        <v>207</v>
      </c>
      <c r="H705" s="197">
        <v>14</v>
      </c>
      <c r="I705" s="198"/>
      <c r="J705" s="199">
        <f>ROUND(I705*H705,2)</f>
        <v>0</v>
      </c>
      <c r="K705" s="195" t="s">
        <v>158</v>
      </c>
      <c r="L705" s="61"/>
      <c r="M705" s="200" t="s">
        <v>22</v>
      </c>
      <c r="N705" s="201" t="s">
        <v>49</v>
      </c>
      <c r="O705" s="42"/>
      <c r="P705" s="202">
        <f>O705*H705</f>
        <v>0</v>
      </c>
      <c r="Q705" s="202">
        <v>0</v>
      </c>
      <c r="R705" s="202">
        <f>Q705*H705</f>
        <v>0</v>
      </c>
      <c r="S705" s="202">
        <v>0</v>
      </c>
      <c r="T705" s="203">
        <f>S705*H705</f>
        <v>0</v>
      </c>
      <c r="AR705" s="24" t="s">
        <v>285</v>
      </c>
      <c r="AT705" s="24" t="s">
        <v>154</v>
      </c>
      <c r="AU705" s="24" t="s">
        <v>87</v>
      </c>
      <c r="AY705" s="24" t="s">
        <v>152</v>
      </c>
      <c r="BE705" s="204">
        <f>IF(N705="základní",J705,0)</f>
        <v>0</v>
      </c>
      <c r="BF705" s="204">
        <f>IF(N705="snížená",J705,0)</f>
        <v>0</v>
      </c>
      <c r="BG705" s="204">
        <f>IF(N705="zákl. přenesená",J705,0)</f>
        <v>0</v>
      </c>
      <c r="BH705" s="204">
        <f>IF(N705="sníž. přenesená",J705,0)</f>
        <v>0</v>
      </c>
      <c r="BI705" s="204">
        <f>IF(N705="nulová",J705,0)</f>
        <v>0</v>
      </c>
      <c r="BJ705" s="24" t="s">
        <v>24</v>
      </c>
      <c r="BK705" s="204">
        <f>ROUND(I705*H705,2)</f>
        <v>0</v>
      </c>
      <c r="BL705" s="24" t="s">
        <v>285</v>
      </c>
      <c r="BM705" s="24" t="s">
        <v>927</v>
      </c>
    </row>
    <row r="706" spans="2:65" s="1" customFormat="1" ht="22.5" customHeight="1">
      <c r="B706" s="41"/>
      <c r="C706" s="193" t="s">
        <v>928</v>
      </c>
      <c r="D706" s="193" t="s">
        <v>154</v>
      </c>
      <c r="E706" s="194" t="s">
        <v>929</v>
      </c>
      <c r="F706" s="195" t="s">
        <v>930</v>
      </c>
      <c r="G706" s="196" t="s">
        <v>219</v>
      </c>
      <c r="H706" s="197">
        <v>244.04</v>
      </c>
      <c r="I706" s="198"/>
      <c r="J706" s="199">
        <f>ROUND(I706*H706,2)</f>
        <v>0</v>
      </c>
      <c r="K706" s="195" t="s">
        <v>158</v>
      </c>
      <c r="L706" s="61"/>
      <c r="M706" s="200" t="s">
        <v>22</v>
      </c>
      <c r="N706" s="201" t="s">
        <v>49</v>
      </c>
      <c r="O706" s="42"/>
      <c r="P706" s="202">
        <f>O706*H706</f>
        <v>0</v>
      </c>
      <c r="Q706" s="202">
        <v>0.00269</v>
      </c>
      <c r="R706" s="202">
        <f>Q706*H706</f>
        <v>0.6564676</v>
      </c>
      <c r="S706" s="202">
        <v>0</v>
      </c>
      <c r="T706" s="203">
        <f>S706*H706</f>
        <v>0</v>
      </c>
      <c r="AR706" s="24" t="s">
        <v>285</v>
      </c>
      <c r="AT706" s="24" t="s">
        <v>154</v>
      </c>
      <c r="AU706" s="24" t="s">
        <v>87</v>
      </c>
      <c r="AY706" s="24" t="s">
        <v>152</v>
      </c>
      <c r="BE706" s="204">
        <f>IF(N706="základní",J706,0)</f>
        <v>0</v>
      </c>
      <c r="BF706" s="204">
        <f>IF(N706="snížená",J706,0)</f>
        <v>0</v>
      </c>
      <c r="BG706" s="204">
        <f>IF(N706="zákl. přenesená",J706,0)</f>
        <v>0</v>
      </c>
      <c r="BH706" s="204">
        <f>IF(N706="sníž. přenesená",J706,0)</f>
        <v>0</v>
      </c>
      <c r="BI706" s="204">
        <f>IF(N706="nulová",J706,0)</f>
        <v>0</v>
      </c>
      <c r="BJ706" s="24" t="s">
        <v>24</v>
      </c>
      <c r="BK706" s="204">
        <f>ROUND(I706*H706,2)</f>
        <v>0</v>
      </c>
      <c r="BL706" s="24" t="s">
        <v>285</v>
      </c>
      <c r="BM706" s="24" t="s">
        <v>931</v>
      </c>
    </row>
    <row r="707" spans="2:51" s="11" customFormat="1" ht="13.5">
      <c r="B707" s="205"/>
      <c r="C707" s="206"/>
      <c r="D707" s="207" t="s">
        <v>161</v>
      </c>
      <c r="E707" s="208" t="s">
        <v>22</v>
      </c>
      <c r="F707" s="209" t="s">
        <v>243</v>
      </c>
      <c r="G707" s="206"/>
      <c r="H707" s="210" t="s">
        <v>22</v>
      </c>
      <c r="I707" s="211"/>
      <c r="J707" s="206"/>
      <c r="K707" s="206"/>
      <c r="L707" s="212"/>
      <c r="M707" s="213"/>
      <c r="N707" s="214"/>
      <c r="O707" s="214"/>
      <c r="P707" s="214"/>
      <c r="Q707" s="214"/>
      <c r="R707" s="214"/>
      <c r="S707" s="214"/>
      <c r="T707" s="215"/>
      <c r="AT707" s="216" t="s">
        <v>161</v>
      </c>
      <c r="AU707" s="216" t="s">
        <v>87</v>
      </c>
      <c r="AV707" s="11" t="s">
        <v>24</v>
      </c>
      <c r="AW707" s="11" t="s">
        <v>42</v>
      </c>
      <c r="AX707" s="11" t="s">
        <v>78</v>
      </c>
      <c r="AY707" s="216" t="s">
        <v>152</v>
      </c>
    </row>
    <row r="708" spans="2:51" s="12" customFormat="1" ht="13.5">
      <c r="B708" s="217"/>
      <c r="C708" s="218"/>
      <c r="D708" s="207" t="s">
        <v>161</v>
      </c>
      <c r="E708" s="219" t="s">
        <v>22</v>
      </c>
      <c r="F708" s="220" t="s">
        <v>932</v>
      </c>
      <c r="G708" s="218"/>
      <c r="H708" s="221">
        <v>4.14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161</v>
      </c>
      <c r="AU708" s="227" t="s">
        <v>87</v>
      </c>
      <c r="AV708" s="12" t="s">
        <v>87</v>
      </c>
      <c r="AW708" s="12" t="s">
        <v>42</v>
      </c>
      <c r="AX708" s="12" t="s">
        <v>78</v>
      </c>
      <c r="AY708" s="227" t="s">
        <v>152</v>
      </c>
    </row>
    <row r="709" spans="2:51" s="11" customFormat="1" ht="13.5">
      <c r="B709" s="205"/>
      <c r="C709" s="206"/>
      <c r="D709" s="207" t="s">
        <v>161</v>
      </c>
      <c r="E709" s="208" t="s">
        <v>22</v>
      </c>
      <c r="F709" s="209" t="s">
        <v>162</v>
      </c>
      <c r="G709" s="206"/>
      <c r="H709" s="210" t="s">
        <v>22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161</v>
      </c>
      <c r="AU709" s="216" t="s">
        <v>87</v>
      </c>
      <c r="AV709" s="11" t="s">
        <v>24</v>
      </c>
      <c r="AW709" s="11" t="s">
        <v>42</v>
      </c>
      <c r="AX709" s="11" t="s">
        <v>78</v>
      </c>
      <c r="AY709" s="216" t="s">
        <v>152</v>
      </c>
    </row>
    <row r="710" spans="2:51" s="12" customFormat="1" ht="13.5">
      <c r="B710" s="217"/>
      <c r="C710" s="218"/>
      <c r="D710" s="207" t="s">
        <v>161</v>
      </c>
      <c r="E710" s="219" t="s">
        <v>22</v>
      </c>
      <c r="F710" s="220" t="s">
        <v>933</v>
      </c>
      <c r="G710" s="218"/>
      <c r="H710" s="221">
        <v>23.1</v>
      </c>
      <c r="I710" s="222"/>
      <c r="J710" s="218"/>
      <c r="K710" s="218"/>
      <c r="L710" s="223"/>
      <c r="M710" s="224"/>
      <c r="N710" s="225"/>
      <c r="O710" s="225"/>
      <c r="P710" s="225"/>
      <c r="Q710" s="225"/>
      <c r="R710" s="225"/>
      <c r="S710" s="225"/>
      <c r="T710" s="226"/>
      <c r="AT710" s="227" t="s">
        <v>161</v>
      </c>
      <c r="AU710" s="227" t="s">
        <v>87</v>
      </c>
      <c r="AV710" s="12" t="s">
        <v>87</v>
      </c>
      <c r="AW710" s="12" t="s">
        <v>42</v>
      </c>
      <c r="AX710" s="12" t="s">
        <v>78</v>
      </c>
      <c r="AY710" s="227" t="s">
        <v>152</v>
      </c>
    </row>
    <row r="711" spans="2:51" s="12" customFormat="1" ht="13.5">
      <c r="B711" s="217"/>
      <c r="C711" s="218"/>
      <c r="D711" s="207" t="s">
        <v>161</v>
      </c>
      <c r="E711" s="219" t="s">
        <v>22</v>
      </c>
      <c r="F711" s="220" t="s">
        <v>934</v>
      </c>
      <c r="G711" s="218"/>
      <c r="H711" s="221">
        <v>4.8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161</v>
      </c>
      <c r="AU711" s="227" t="s">
        <v>87</v>
      </c>
      <c r="AV711" s="12" t="s">
        <v>87</v>
      </c>
      <c r="AW711" s="12" t="s">
        <v>42</v>
      </c>
      <c r="AX711" s="12" t="s">
        <v>78</v>
      </c>
      <c r="AY711" s="227" t="s">
        <v>152</v>
      </c>
    </row>
    <row r="712" spans="2:51" s="12" customFormat="1" ht="13.5">
      <c r="B712" s="217"/>
      <c r="C712" s="218"/>
      <c r="D712" s="207" t="s">
        <v>161</v>
      </c>
      <c r="E712" s="219" t="s">
        <v>22</v>
      </c>
      <c r="F712" s="220" t="s">
        <v>935</v>
      </c>
      <c r="G712" s="218"/>
      <c r="H712" s="221">
        <v>9.6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161</v>
      </c>
      <c r="AU712" s="227" t="s">
        <v>87</v>
      </c>
      <c r="AV712" s="12" t="s">
        <v>87</v>
      </c>
      <c r="AW712" s="12" t="s">
        <v>42</v>
      </c>
      <c r="AX712" s="12" t="s">
        <v>78</v>
      </c>
      <c r="AY712" s="227" t="s">
        <v>152</v>
      </c>
    </row>
    <row r="713" spans="2:51" s="12" customFormat="1" ht="13.5">
      <c r="B713" s="217"/>
      <c r="C713" s="218"/>
      <c r="D713" s="207" t="s">
        <v>161</v>
      </c>
      <c r="E713" s="219" t="s">
        <v>22</v>
      </c>
      <c r="F713" s="220" t="s">
        <v>936</v>
      </c>
      <c r="G713" s="218"/>
      <c r="H713" s="221">
        <v>3</v>
      </c>
      <c r="I713" s="222"/>
      <c r="J713" s="218"/>
      <c r="K713" s="218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161</v>
      </c>
      <c r="AU713" s="227" t="s">
        <v>87</v>
      </c>
      <c r="AV713" s="12" t="s">
        <v>87</v>
      </c>
      <c r="AW713" s="12" t="s">
        <v>42</v>
      </c>
      <c r="AX713" s="12" t="s">
        <v>78</v>
      </c>
      <c r="AY713" s="227" t="s">
        <v>152</v>
      </c>
    </row>
    <row r="714" spans="2:51" s="12" customFormat="1" ht="13.5">
      <c r="B714" s="217"/>
      <c r="C714" s="218"/>
      <c r="D714" s="207" t="s">
        <v>161</v>
      </c>
      <c r="E714" s="219" t="s">
        <v>22</v>
      </c>
      <c r="F714" s="220" t="s">
        <v>937</v>
      </c>
      <c r="G714" s="218"/>
      <c r="H714" s="221">
        <v>38.6</v>
      </c>
      <c r="I714" s="222"/>
      <c r="J714" s="218"/>
      <c r="K714" s="218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161</v>
      </c>
      <c r="AU714" s="227" t="s">
        <v>87</v>
      </c>
      <c r="AV714" s="12" t="s">
        <v>87</v>
      </c>
      <c r="AW714" s="12" t="s">
        <v>42</v>
      </c>
      <c r="AX714" s="12" t="s">
        <v>78</v>
      </c>
      <c r="AY714" s="227" t="s">
        <v>152</v>
      </c>
    </row>
    <row r="715" spans="2:51" s="12" customFormat="1" ht="13.5">
      <c r="B715" s="217"/>
      <c r="C715" s="218"/>
      <c r="D715" s="207" t="s">
        <v>161</v>
      </c>
      <c r="E715" s="219" t="s">
        <v>22</v>
      </c>
      <c r="F715" s="220" t="s">
        <v>938</v>
      </c>
      <c r="G715" s="218"/>
      <c r="H715" s="221">
        <v>10.5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161</v>
      </c>
      <c r="AU715" s="227" t="s">
        <v>87</v>
      </c>
      <c r="AV715" s="12" t="s">
        <v>87</v>
      </c>
      <c r="AW715" s="12" t="s">
        <v>42</v>
      </c>
      <c r="AX715" s="12" t="s">
        <v>78</v>
      </c>
      <c r="AY715" s="227" t="s">
        <v>152</v>
      </c>
    </row>
    <row r="716" spans="2:51" s="11" customFormat="1" ht="13.5">
      <c r="B716" s="205"/>
      <c r="C716" s="206"/>
      <c r="D716" s="207" t="s">
        <v>161</v>
      </c>
      <c r="E716" s="208" t="s">
        <v>22</v>
      </c>
      <c r="F716" s="209" t="s">
        <v>164</v>
      </c>
      <c r="G716" s="206"/>
      <c r="H716" s="210" t="s">
        <v>22</v>
      </c>
      <c r="I716" s="211"/>
      <c r="J716" s="206"/>
      <c r="K716" s="206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161</v>
      </c>
      <c r="AU716" s="216" t="s">
        <v>87</v>
      </c>
      <c r="AV716" s="11" t="s">
        <v>24</v>
      </c>
      <c r="AW716" s="11" t="s">
        <v>42</v>
      </c>
      <c r="AX716" s="11" t="s">
        <v>78</v>
      </c>
      <c r="AY716" s="216" t="s">
        <v>152</v>
      </c>
    </row>
    <row r="717" spans="2:51" s="12" customFormat="1" ht="13.5">
      <c r="B717" s="217"/>
      <c r="C717" s="218"/>
      <c r="D717" s="207" t="s">
        <v>161</v>
      </c>
      <c r="E717" s="219" t="s">
        <v>22</v>
      </c>
      <c r="F717" s="220" t="s">
        <v>939</v>
      </c>
      <c r="G717" s="218"/>
      <c r="H717" s="221">
        <v>10.8</v>
      </c>
      <c r="I717" s="222"/>
      <c r="J717" s="218"/>
      <c r="K717" s="218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161</v>
      </c>
      <c r="AU717" s="227" t="s">
        <v>87</v>
      </c>
      <c r="AV717" s="12" t="s">
        <v>87</v>
      </c>
      <c r="AW717" s="12" t="s">
        <v>42</v>
      </c>
      <c r="AX717" s="12" t="s">
        <v>78</v>
      </c>
      <c r="AY717" s="227" t="s">
        <v>152</v>
      </c>
    </row>
    <row r="718" spans="2:51" s="12" customFormat="1" ht="13.5">
      <c r="B718" s="217"/>
      <c r="C718" s="218"/>
      <c r="D718" s="207" t="s">
        <v>161</v>
      </c>
      <c r="E718" s="219" t="s">
        <v>22</v>
      </c>
      <c r="F718" s="220" t="s">
        <v>940</v>
      </c>
      <c r="G718" s="218"/>
      <c r="H718" s="221">
        <v>4.2</v>
      </c>
      <c r="I718" s="222"/>
      <c r="J718" s="218"/>
      <c r="K718" s="218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161</v>
      </c>
      <c r="AU718" s="227" t="s">
        <v>87</v>
      </c>
      <c r="AV718" s="12" t="s">
        <v>87</v>
      </c>
      <c r="AW718" s="12" t="s">
        <v>42</v>
      </c>
      <c r="AX718" s="12" t="s">
        <v>78</v>
      </c>
      <c r="AY718" s="227" t="s">
        <v>152</v>
      </c>
    </row>
    <row r="719" spans="2:51" s="12" customFormat="1" ht="13.5">
      <c r="B719" s="217"/>
      <c r="C719" s="218"/>
      <c r="D719" s="207" t="s">
        <v>161</v>
      </c>
      <c r="E719" s="219" t="s">
        <v>22</v>
      </c>
      <c r="F719" s="220" t="s">
        <v>941</v>
      </c>
      <c r="G719" s="218"/>
      <c r="H719" s="221">
        <v>8.4</v>
      </c>
      <c r="I719" s="222"/>
      <c r="J719" s="218"/>
      <c r="K719" s="218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161</v>
      </c>
      <c r="AU719" s="227" t="s">
        <v>87</v>
      </c>
      <c r="AV719" s="12" t="s">
        <v>87</v>
      </c>
      <c r="AW719" s="12" t="s">
        <v>42</v>
      </c>
      <c r="AX719" s="12" t="s">
        <v>78</v>
      </c>
      <c r="AY719" s="227" t="s">
        <v>152</v>
      </c>
    </row>
    <row r="720" spans="2:51" s="11" customFormat="1" ht="13.5">
      <c r="B720" s="205"/>
      <c r="C720" s="206"/>
      <c r="D720" s="207" t="s">
        <v>161</v>
      </c>
      <c r="E720" s="208" t="s">
        <v>22</v>
      </c>
      <c r="F720" s="209" t="s">
        <v>166</v>
      </c>
      <c r="G720" s="206"/>
      <c r="H720" s="210" t="s">
        <v>22</v>
      </c>
      <c r="I720" s="211"/>
      <c r="J720" s="206"/>
      <c r="K720" s="206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161</v>
      </c>
      <c r="AU720" s="216" t="s">
        <v>87</v>
      </c>
      <c r="AV720" s="11" t="s">
        <v>24</v>
      </c>
      <c r="AW720" s="11" t="s">
        <v>42</v>
      </c>
      <c r="AX720" s="11" t="s">
        <v>78</v>
      </c>
      <c r="AY720" s="216" t="s">
        <v>152</v>
      </c>
    </row>
    <row r="721" spans="2:51" s="12" customFormat="1" ht="13.5">
      <c r="B721" s="217"/>
      <c r="C721" s="218"/>
      <c r="D721" s="207" t="s">
        <v>161</v>
      </c>
      <c r="E721" s="219" t="s">
        <v>22</v>
      </c>
      <c r="F721" s="220" t="s">
        <v>942</v>
      </c>
      <c r="G721" s="218"/>
      <c r="H721" s="221">
        <v>3</v>
      </c>
      <c r="I721" s="222"/>
      <c r="J721" s="218"/>
      <c r="K721" s="218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161</v>
      </c>
      <c r="AU721" s="227" t="s">
        <v>87</v>
      </c>
      <c r="AV721" s="12" t="s">
        <v>87</v>
      </c>
      <c r="AW721" s="12" t="s">
        <v>42</v>
      </c>
      <c r="AX721" s="12" t="s">
        <v>78</v>
      </c>
      <c r="AY721" s="227" t="s">
        <v>152</v>
      </c>
    </row>
    <row r="722" spans="2:51" s="12" customFormat="1" ht="13.5">
      <c r="B722" s="217"/>
      <c r="C722" s="218"/>
      <c r="D722" s="207" t="s">
        <v>161</v>
      </c>
      <c r="E722" s="219" t="s">
        <v>22</v>
      </c>
      <c r="F722" s="220" t="s">
        <v>943</v>
      </c>
      <c r="G722" s="218"/>
      <c r="H722" s="221">
        <v>21</v>
      </c>
      <c r="I722" s="222"/>
      <c r="J722" s="218"/>
      <c r="K722" s="218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161</v>
      </c>
      <c r="AU722" s="227" t="s">
        <v>87</v>
      </c>
      <c r="AV722" s="12" t="s">
        <v>87</v>
      </c>
      <c r="AW722" s="12" t="s">
        <v>42</v>
      </c>
      <c r="AX722" s="12" t="s">
        <v>78</v>
      </c>
      <c r="AY722" s="227" t="s">
        <v>152</v>
      </c>
    </row>
    <row r="723" spans="2:51" s="12" customFormat="1" ht="13.5">
      <c r="B723" s="217"/>
      <c r="C723" s="218"/>
      <c r="D723" s="207" t="s">
        <v>161</v>
      </c>
      <c r="E723" s="219" t="s">
        <v>22</v>
      </c>
      <c r="F723" s="220" t="s">
        <v>944</v>
      </c>
      <c r="G723" s="218"/>
      <c r="H723" s="221">
        <v>71.4</v>
      </c>
      <c r="I723" s="222"/>
      <c r="J723" s="218"/>
      <c r="K723" s="218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161</v>
      </c>
      <c r="AU723" s="227" t="s">
        <v>87</v>
      </c>
      <c r="AV723" s="12" t="s">
        <v>87</v>
      </c>
      <c r="AW723" s="12" t="s">
        <v>42</v>
      </c>
      <c r="AX723" s="12" t="s">
        <v>78</v>
      </c>
      <c r="AY723" s="227" t="s">
        <v>152</v>
      </c>
    </row>
    <row r="724" spans="2:51" s="14" customFormat="1" ht="13.5">
      <c r="B724" s="243"/>
      <c r="C724" s="244"/>
      <c r="D724" s="207" t="s">
        <v>161</v>
      </c>
      <c r="E724" s="245" t="s">
        <v>22</v>
      </c>
      <c r="F724" s="246" t="s">
        <v>257</v>
      </c>
      <c r="G724" s="244"/>
      <c r="H724" s="247">
        <v>212.54</v>
      </c>
      <c r="I724" s="248"/>
      <c r="J724" s="244"/>
      <c r="K724" s="244"/>
      <c r="L724" s="249"/>
      <c r="M724" s="250"/>
      <c r="N724" s="251"/>
      <c r="O724" s="251"/>
      <c r="P724" s="251"/>
      <c r="Q724" s="251"/>
      <c r="R724" s="251"/>
      <c r="S724" s="251"/>
      <c r="T724" s="252"/>
      <c r="AT724" s="253" t="s">
        <v>161</v>
      </c>
      <c r="AU724" s="253" t="s">
        <v>87</v>
      </c>
      <c r="AV724" s="14" t="s">
        <v>176</v>
      </c>
      <c r="AW724" s="14" t="s">
        <v>42</v>
      </c>
      <c r="AX724" s="14" t="s">
        <v>78</v>
      </c>
      <c r="AY724" s="253" t="s">
        <v>152</v>
      </c>
    </row>
    <row r="725" spans="2:51" s="11" customFormat="1" ht="13.5">
      <c r="B725" s="205"/>
      <c r="C725" s="206"/>
      <c r="D725" s="207" t="s">
        <v>161</v>
      </c>
      <c r="E725" s="208" t="s">
        <v>22</v>
      </c>
      <c r="F725" s="209" t="s">
        <v>626</v>
      </c>
      <c r="G725" s="206"/>
      <c r="H725" s="210" t="s">
        <v>22</v>
      </c>
      <c r="I725" s="211"/>
      <c r="J725" s="206"/>
      <c r="K725" s="206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161</v>
      </c>
      <c r="AU725" s="216" t="s">
        <v>87</v>
      </c>
      <c r="AV725" s="11" t="s">
        <v>24</v>
      </c>
      <c r="AW725" s="11" t="s">
        <v>42</v>
      </c>
      <c r="AX725" s="11" t="s">
        <v>78</v>
      </c>
      <c r="AY725" s="216" t="s">
        <v>152</v>
      </c>
    </row>
    <row r="726" spans="2:51" s="12" customFormat="1" ht="13.5">
      <c r="B726" s="217"/>
      <c r="C726" s="218"/>
      <c r="D726" s="207" t="s">
        <v>161</v>
      </c>
      <c r="E726" s="219" t="s">
        <v>22</v>
      </c>
      <c r="F726" s="220" t="s">
        <v>945</v>
      </c>
      <c r="G726" s="218"/>
      <c r="H726" s="221">
        <v>31.5</v>
      </c>
      <c r="I726" s="222"/>
      <c r="J726" s="218"/>
      <c r="K726" s="218"/>
      <c r="L726" s="223"/>
      <c r="M726" s="224"/>
      <c r="N726" s="225"/>
      <c r="O726" s="225"/>
      <c r="P726" s="225"/>
      <c r="Q726" s="225"/>
      <c r="R726" s="225"/>
      <c r="S726" s="225"/>
      <c r="T726" s="226"/>
      <c r="AT726" s="227" t="s">
        <v>161</v>
      </c>
      <c r="AU726" s="227" t="s">
        <v>87</v>
      </c>
      <c r="AV726" s="12" t="s">
        <v>87</v>
      </c>
      <c r="AW726" s="12" t="s">
        <v>42</v>
      </c>
      <c r="AX726" s="12" t="s">
        <v>78</v>
      </c>
      <c r="AY726" s="227" t="s">
        <v>152</v>
      </c>
    </row>
    <row r="727" spans="2:51" s="14" customFormat="1" ht="13.5">
      <c r="B727" s="243"/>
      <c r="C727" s="244"/>
      <c r="D727" s="207" t="s">
        <v>161</v>
      </c>
      <c r="E727" s="245" t="s">
        <v>22</v>
      </c>
      <c r="F727" s="246" t="s">
        <v>257</v>
      </c>
      <c r="G727" s="244"/>
      <c r="H727" s="247">
        <v>31.5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AT727" s="253" t="s">
        <v>161</v>
      </c>
      <c r="AU727" s="253" t="s">
        <v>87</v>
      </c>
      <c r="AV727" s="14" t="s">
        <v>176</v>
      </c>
      <c r="AW727" s="14" t="s">
        <v>42</v>
      </c>
      <c r="AX727" s="14" t="s">
        <v>78</v>
      </c>
      <c r="AY727" s="253" t="s">
        <v>152</v>
      </c>
    </row>
    <row r="728" spans="2:51" s="13" customFormat="1" ht="13.5">
      <c r="B728" s="228"/>
      <c r="C728" s="229"/>
      <c r="D728" s="230" t="s">
        <v>161</v>
      </c>
      <c r="E728" s="231" t="s">
        <v>22</v>
      </c>
      <c r="F728" s="232" t="s">
        <v>171</v>
      </c>
      <c r="G728" s="229"/>
      <c r="H728" s="233">
        <v>244.04</v>
      </c>
      <c r="I728" s="234"/>
      <c r="J728" s="229"/>
      <c r="K728" s="229"/>
      <c r="L728" s="235"/>
      <c r="M728" s="236"/>
      <c r="N728" s="237"/>
      <c r="O728" s="237"/>
      <c r="P728" s="237"/>
      <c r="Q728" s="237"/>
      <c r="R728" s="237"/>
      <c r="S728" s="237"/>
      <c r="T728" s="238"/>
      <c r="AT728" s="239" t="s">
        <v>161</v>
      </c>
      <c r="AU728" s="239" t="s">
        <v>87</v>
      </c>
      <c r="AV728" s="13" t="s">
        <v>159</v>
      </c>
      <c r="AW728" s="13" t="s">
        <v>42</v>
      </c>
      <c r="AX728" s="13" t="s">
        <v>24</v>
      </c>
      <c r="AY728" s="239" t="s">
        <v>152</v>
      </c>
    </row>
    <row r="729" spans="2:65" s="1" customFormat="1" ht="31.5" customHeight="1">
      <c r="B729" s="41"/>
      <c r="C729" s="193" t="s">
        <v>946</v>
      </c>
      <c r="D729" s="193" t="s">
        <v>154</v>
      </c>
      <c r="E729" s="194" t="s">
        <v>947</v>
      </c>
      <c r="F729" s="195" t="s">
        <v>948</v>
      </c>
      <c r="G729" s="196" t="s">
        <v>219</v>
      </c>
      <c r="H729" s="197">
        <v>28.2</v>
      </c>
      <c r="I729" s="198"/>
      <c r="J729" s="199">
        <f>ROUND(I729*H729,2)</f>
        <v>0</v>
      </c>
      <c r="K729" s="195" t="s">
        <v>158</v>
      </c>
      <c r="L729" s="61"/>
      <c r="M729" s="200" t="s">
        <v>22</v>
      </c>
      <c r="N729" s="201" t="s">
        <v>49</v>
      </c>
      <c r="O729" s="42"/>
      <c r="P729" s="202">
        <f>O729*H729</f>
        <v>0</v>
      </c>
      <c r="Q729" s="202">
        <v>0.00289</v>
      </c>
      <c r="R729" s="202">
        <f>Q729*H729</f>
        <v>0.081498</v>
      </c>
      <c r="S729" s="202">
        <v>0</v>
      </c>
      <c r="T729" s="203">
        <f>S729*H729</f>
        <v>0</v>
      </c>
      <c r="AR729" s="24" t="s">
        <v>285</v>
      </c>
      <c r="AT729" s="24" t="s">
        <v>154</v>
      </c>
      <c r="AU729" s="24" t="s">
        <v>87</v>
      </c>
      <c r="AY729" s="24" t="s">
        <v>152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4" t="s">
        <v>24</v>
      </c>
      <c r="BK729" s="204">
        <f>ROUND(I729*H729,2)</f>
        <v>0</v>
      </c>
      <c r="BL729" s="24" t="s">
        <v>285</v>
      </c>
      <c r="BM729" s="24" t="s">
        <v>949</v>
      </c>
    </row>
    <row r="730" spans="2:51" s="11" customFormat="1" ht="13.5">
      <c r="B730" s="205"/>
      <c r="C730" s="206"/>
      <c r="D730" s="207" t="s">
        <v>161</v>
      </c>
      <c r="E730" s="208" t="s">
        <v>22</v>
      </c>
      <c r="F730" s="209" t="s">
        <v>950</v>
      </c>
      <c r="G730" s="206"/>
      <c r="H730" s="210" t="s">
        <v>22</v>
      </c>
      <c r="I730" s="211"/>
      <c r="J730" s="206"/>
      <c r="K730" s="206"/>
      <c r="L730" s="212"/>
      <c r="M730" s="213"/>
      <c r="N730" s="214"/>
      <c r="O730" s="214"/>
      <c r="P730" s="214"/>
      <c r="Q730" s="214"/>
      <c r="R730" s="214"/>
      <c r="S730" s="214"/>
      <c r="T730" s="215"/>
      <c r="AT730" s="216" t="s">
        <v>161</v>
      </c>
      <c r="AU730" s="216" t="s">
        <v>87</v>
      </c>
      <c r="AV730" s="11" t="s">
        <v>24</v>
      </c>
      <c r="AW730" s="11" t="s">
        <v>42</v>
      </c>
      <c r="AX730" s="11" t="s">
        <v>78</v>
      </c>
      <c r="AY730" s="216" t="s">
        <v>152</v>
      </c>
    </row>
    <row r="731" spans="2:51" s="12" customFormat="1" ht="13.5">
      <c r="B731" s="217"/>
      <c r="C731" s="218"/>
      <c r="D731" s="207" t="s">
        <v>161</v>
      </c>
      <c r="E731" s="219" t="s">
        <v>22</v>
      </c>
      <c r="F731" s="220" t="s">
        <v>951</v>
      </c>
      <c r="G731" s="218"/>
      <c r="H731" s="221">
        <v>14</v>
      </c>
      <c r="I731" s="222"/>
      <c r="J731" s="218"/>
      <c r="K731" s="218"/>
      <c r="L731" s="223"/>
      <c r="M731" s="224"/>
      <c r="N731" s="225"/>
      <c r="O731" s="225"/>
      <c r="P731" s="225"/>
      <c r="Q731" s="225"/>
      <c r="R731" s="225"/>
      <c r="S731" s="225"/>
      <c r="T731" s="226"/>
      <c r="AT731" s="227" t="s">
        <v>161</v>
      </c>
      <c r="AU731" s="227" t="s">
        <v>87</v>
      </c>
      <c r="AV731" s="12" t="s">
        <v>87</v>
      </c>
      <c r="AW731" s="12" t="s">
        <v>42</v>
      </c>
      <c r="AX731" s="12" t="s">
        <v>78</v>
      </c>
      <c r="AY731" s="227" t="s">
        <v>152</v>
      </c>
    </row>
    <row r="732" spans="2:51" s="11" customFormat="1" ht="13.5">
      <c r="B732" s="205"/>
      <c r="C732" s="206"/>
      <c r="D732" s="207" t="s">
        <v>161</v>
      </c>
      <c r="E732" s="208" t="s">
        <v>22</v>
      </c>
      <c r="F732" s="209" t="s">
        <v>952</v>
      </c>
      <c r="G732" s="206"/>
      <c r="H732" s="210" t="s">
        <v>22</v>
      </c>
      <c r="I732" s="211"/>
      <c r="J732" s="206"/>
      <c r="K732" s="206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161</v>
      </c>
      <c r="AU732" s="216" t="s">
        <v>87</v>
      </c>
      <c r="AV732" s="11" t="s">
        <v>24</v>
      </c>
      <c r="AW732" s="11" t="s">
        <v>42</v>
      </c>
      <c r="AX732" s="11" t="s">
        <v>78</v>
      </c>
      <c r="AY732" s="216" t="s">
        <v>152</v>
      </c>
    </row>
    <row r="733" spans="2:51" s="12" customFormat="1" ht="13.5">
      <c r="B733" s="217"/>
      <c r="C733" s="218"/>
      <c r="D733" s="207" t="s">
        <v>161</v>
      </c>
      <c r="E733" s="219" t="s">
        <v>22</v>
      </c>
      <c r="F733" s="220" t="s">
        <v>822</v>
      </c>
      <c r="G733" s="218"/>
      <c r="H733" s="221">
        <v>7.2</v>
      </c>
      <c r="I733" s="222"/>
      <c r="J733" s="218"/>
      <c r="K733" s="218"/>
      <c r="L733" s="223"/>
      <c r="M733" s="224"/>
      <c r="N733" s="225"/>
      <c r="O733" s="225"/>
      <c r="P733" s="225"/>
      <c r="Q733" s="225"/>
      <c r="R733" s="225"/>
      <c r="S733" s="225"/>
      <c r="T733" s="226"/>
      <c r="AT733" s="227" t="s">
        <v>161</v>
      </c>
      <c r="AU733" s="227" t="s">
        <v>87</v>
      </c>
      <c r="AV733" s="12" t="s">
        <v>87</v>
      </c>
      <c r="AW733" s="12" t="s">
        <v>42</v>
      </c>
      <c r="AX733" s="12" t="s">
        <v>78</v>
      </c>
      <c r="AY733" s="227" t="s">
        <v>152</v>
      </c>
    </row>
    <row r="734" spans="2:51" s="12" customFormat="1" ht="13.5">
      <c r="B734" s="217"/>
      <c r="C734" s="218"/>
      <c r="D734" s="207" t="s">
        <v>161</v>
      </c>
      <c r="E734" s="219" t="s">
        <v>22</v>
      </c>
      <c r="F734" s="220" t="s">
        <v>953</v>
      </c>
      <c r="G734" s="218"/>
      <c r="H734" s="221">
        <v>3.4</v>
      </c>
      <c r="I734" s="222"/>
      <c r="J734" s="218"/>
      <c r="K734" s="218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161</v>
      </c>
      <c r="AU734" s="227" t="s">
        <v>87</v>
      </c>
      <c r="AV734" s="12" t="s">
        <v>87</v>
      </c>
      <c r="AW734" s="12" t="s">
        <v>42</v>
      </c>
      <c r="AX734" s="12" t="s">
        <v>78</v>
      </c>
      <c r="AY734" s="227" t="s">
        <v>152</v>
      </c>
    </row>
    <row r="735" spans="2:51" s="12" customFormat="1" ht="13.5">
      <c r="B735" s="217"/>
      <c r="C735" s="218"/>
      <c r="D735" s="207" t="s">
        <v>161</v>
      </c>
      <c r="E735" s="219" t="s">
        <v>22</v>
      </c>
      <c r="F735" s="220" t="s">
        <v>954</v>
      </c>
      <c r="G735" s="218"/>
      <c r="H735" s="221">
        <v>3.6</v>
      </c>
      <c r="I735" s="222"/>
      <c r="J735" s="218"/>
      <c r="K735" s="218"/>
      <c r="L735" s="223"/>
      <c r="M735" s="224"/>
      <c r="N735" s="225"/>
      <c r="O735" s="225"/>
      <c r="P735" s="225"/>
      <c r="Q735" s="225"/>
      <c r="R735" s="225"/>
      <c r="S735" s="225"/>
      <c r="T735" s="226"/>
      <c r="AT735" s="227" t="s">
        <v>161</v>
      </c>
      <c r="AU735" s="227" t="s">
        <v>87</v>
      </c>
      <c r="AV735" s="12" t="s">
        <v>87</v>
      </c>
      <c r="AW735" s="12" t="s">
        <v>42</v>
      </c>
      <c r="AX735" s="12" t="s">
        <v>78</v>
      </c>
      <c r="AY735" s="227" t="s">
        <v>152</v>
      </c>
    </row>
    <row r="736" spans="2:51" s="13" customFormat="1" ht="13.5">
      <c r="B736" s="228"/>
      <c r="C736" s="229"/>
      <c r="D736" s="230" t="s">
        <v>161</v>
      </c>
      <c r="E736" s="231" t="s">
        <v>22</v>
      </c>
      <c r="F736" s="232" t="s">
        <v>171</v>
      </c>
      <c r="G736" s="229"/>
      <c r="H736" s="233">
        <v>28.2</v>
      </c>
      <c r="I736" s="234"/>
      <c r="J736" s="229"/>
      <c r="K736" s="229"/>
      <c r="L736" s="235"/>
      <c r="M736" s="236"/>
      <c r="N736" s="237"/>
      <c r="O736" s="237"/>
      <c r="P736" s="237"/>
      <c r="Q736" s="237"/>
      <c r="R736" s="237"/>
      <c r="S736" s="237"/>
      <c r="T736" s="238"/>
      <c r="AT736" s="239" t="s">
        <v>161</v>
      </c>
      <c r="AU736" s="239" t="s">
        <v>87</v>
      </c>
      <c r="AV736" s="13" t="s">
        <v>159</v>
      </c>
      <c r="AW736" s="13" t="s">
        <v>42</v>
      </c>
      <c r="AX736" s="13" t="s">
        <v>24</v>
      </c>
      <c r="AY736" s="239" t="s">
        <v>152</v>
      </c>
    </row>
    <row r="737" spans="2:65" s="1" customFormat="1" ht="22.5" customHeight="1">
      <c r="B737" s="41"/>
      <c r="C737" s="193" t="s">
        <v>955</v>
      </c>
      <c r="D737" s="193" t="s">
        <v>154</v>
      </c>
      <c r="E737" s="194" t="s">
        <v>956</v>
      </c>
      <c r="F737" s="195" t="s">
        <v>957</v>
      </c>
      <c r="G737" s="196" t="s">
        <v>219</v>
      </c>
      <c r="H737" s="197">
        <v>253.316</v>
      </c>
      <c r="I737" s="198"/>
      <c r="J737" s="199">
        <f>ROUND(I737*H737,2)</f>
        <v>0</v>
      </c>
      <c r="K737" s="195" t="s">
        <v>158</v>
      </c>
      <c r="L737" s="61"/>
      <c r="M737" s="200" t="s">
        <v>22</v>
      </c>
      <c r="N737" s="201" t="s">
        <v>49</v>
      </c>
      <c r="O737" s="42"/>
      <c r="P737" s="202">
        <f>O737*H737</f>
        <v>0</v>
      </c>
      <c r="Q737" s="202">
        <v>0.00042</v>
      </c>
      <c r="R737" s="202">
        <f>Q737*H737</f>
        <v>0.10639272000000001</v>
      </c>
      <c r="S737" s="202">
        <v>0</v>
      </c>
      <c r="T737" s="203">
        <f>S737*H737</f>
        <v>0</v>
      </c>
      <c r="AR737" s="24" t="s">
        <v>285</v>
      </c>
      <c r="AT737" s="24" t="s">
        <v>154</v>
      </c>
      <c r="AU737" s="24" t="s">
        <v>87</v>
      </c>
      <c r="AY737" s="24" t="s">
        <v>152</v>
      </c>
      <c r="BE737" s="204">
        <f>IF(N737="základní",J737,0)</f>
        <v>0</v>
      </c>
      <c r="BF737" s="204">
        <f>IF(N737="snížená",J737,0)</f>
        <v>0</v>
      </c>
      <c r="BG737" s="204">
        <f>IF(N737="zákl. přenesená",J737,0)</f>
        <v>0</v>
      </c>
      <c r="BH737" s="204">
        <f>IF(N737="sníž. přenesená",J737,0)</f>
        <v>0</v>
      </c>
      <c r="BI737" s="204">
        <f>IF(N737="nulová",J737,0)</f>
        <v>0</v>
      </c>
      <c r="BJ737" s="24" t="s">
        <v>24</v>
      </c>
      <c r="BK737" s="204">
        <f>ROUND(I737*H737,2)</f>
        <v>0</v>
      </c>
      <c r="BL737" s="24" t="s">
        <v>285</v>
      </c>
      <c r="BM737" s="24" t="s">
        <v>958</v>
      </c>
    </row>
    <row r="738" spans="2:51" s="12" customFormat="1" ht="13.5">
      <c r="B738" s="217"/>
      <c r="C738" s="218"/>
      <c r="D738" s="207" t="s">
        <v>161</v>
      </c>
      <c r="E738" s="219" t="s">
        <v>22</v>
      </c>
      <c r="F738" s="220" t="s">
        <v>959</v>
      </c>
      <c r="G738" s="218"/>
      <c r="H738" s="221">
        <v>253.316</v>
      </c>
      <c r="I738" s="222"/>
      <c r="J738" s="218"/>
      <c r="K738" s="218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161</v>
      </c>
      <c r="AU738" s="227" t="s">
        <v>87</v>
      </c>
      <c r="AV738" s="12" t="s">
        <v>87</v>
      </c>
      <c r="AW738" s="12" t="s">
        <v>42</v>
      </c>
      <c r="AX738" s="12" t="s">
        <v>78</v>
      </c>
      <c r="AY738" s="227" t="s">
        <v>152</v>
      </c>
    </row>
    <row r="739" spans="2:51" s="13" customFormat="1" ht="13.5">
      <c r="B739" s="228"/>
      <c r="C739" s="229"/>
      <c r="D739" s="230" t="s">
        <v>161</v>
      </c>
      <c r="E739" s="231" t="s">
        <v>22</v>
      </c>
      <c r="F739" s="232" t="s">
        <v>171</v>
      </c>
      <c r="G739" s="229"/>
      <c r="H739" s="233">
        <v>253.316</v>
      </c>
      <c r="I739" s="234"/>
      <c r="J739" s="229"/>
      <c r="K739" s="229"/>
      <c r="L739" s="235"/>
      <c r="M739" s="236"/>
      <c r="N739" s="237"/>
      <c r="O739" s="237"/>
      <c r="P739" s="237"/>
      <c r="Q739" s="237"/>
      <c r="R739" s="237"/>
      <c r="S739" s="237"/>
      <c r="T739" s="238"/>
      <c r="AT739" s="239" t="s">
        <v>161</v>
      </c>
      <c r="AU739" s="239" t="s">
        <v>87</v>
      </c>
      <c r="AV739" s="13" t="s">
        <v>159</v>
      </c>
      <c r="AW739" s="13" t="s">
        <v>42</v>
      </c>
      <c r="AX739" s="13" t="s">
        <v>24</v>
      </c>
      <c r="AY739" s="239" t="s">
        <v>152</v>
      </c>
    </row>
    <row r="740" spans="2:65" s="1" customFormat="1" ht="31.5" customHeight="1">
      <c r="B740" s="41"/>
      <c r="C740" s="193" t="s">
        <v>960</v>
      </c>
      <c r="D740" s="193" t="s">
        <v>154</v>
      </c>
      <c r="E740" s="194" t="s">
        <v>961</v>
      </c>
      <c r="F740" s="195" t="s">
        <v>962</v>
      </c>
      <c r="G740" s="196" t="s">
        <v>207</v>
      </c>
      <c r="H740" s="197">
        <v>8</v>
      </c>
      <c r="I740" s="198"/>
      <c r="J740" s="199">
        <f>ROUND(I740*H740,2)</f>
        <v>0</v>
      </c>
      <c r="K740" s="195" t="s">
        <v>158</v>
      </c>
      <c r="L740" s="61"/>
      <c r="M740" s="200" t="s">
        <v>22</v>
      </c>
      <c r="N740" s="201" t="s">
        <v>49</v>
      </c>
      <c r="O740" s="42"/>
      <c r="P740" s="202">
        <f>O740*H740</f>
        <v>0</v>
      </c>
      <c r="Q740" s="202">
        <v>0.00396</v>
      </c>
      <c r="R740" s="202">
        <f>Q740*H740</f>
        <v>0.03168</v>
      </c>
      <c r="S740" s="202">
        <v>0</v>
      </c>
      <c r="T740" s="203">
        <f>S740*H740</f>
        <v>0</v>
      </c>
      <c r="AR740" s="24" t="s">
        <v>285</v>
      </c>
      <c r="AT740" s="24" t="s">
        <v>154</v>
      </c>
      <c r="AU740" s="24" t="s">
        <v>87</v>
      </c>
      <c r="AY740" s="24" t="s">
        <v>152</v>
      </c>
      <c r="BE740" s="204">
        <f>IF(N740="základní",J740,0)</f>
        <v>0</v>
      </c>
      <c r="BF740" s="204">
        <f>IF(N740="snížená",J740,0)</f>
        <v>0</v>
      </c>
      <c r="BG740" s="204">
        <f>IF(N740="zákl. přenesená",J740,0)</f>
        <v>0</v>
      </c>
      <c r="BH740" s="204">
        <f>IF(N740="sníž. přenesená",J740,0)</f>
        <v>0</v>
      </c>
      <c r="BI740" s="204">
        <f>IF(N740="nulová",J740,0)</f>
        <v>0</v>
      </c>
      <c r="BJ740" s="24" t="s">
        <v>24</v>
      </c>
      <c r="BK740" s="204">
        <f>ROUND(I740*H740,2)</f>
        <v>0</v>
      </c>
      <c r="BL740" s="24" t="s">
        <v>285</v>
      </c>
      <c r="BM740" s="24" t="s">
        <v>963</v>
      </c>
    </row>
    <row r="741" spans="2:65" s="1" customFormat="1" ht="31.5" customHeight="1">
      <c r="B741" s="41"/>
      <c r="C741" s="193" t="s">
        <v>964</v>
      </c>
      <c r="D741" s="193" t="s">
        <v>154</v>
      </c>
      <c r="E741" s="194" t="s">
        <v>965</v>
      </c>
      <c r="F741" s="195" t="s">
        <v>966</v>
      </c>
      <c r="G741" s="196" t="s">
        <v>207</v>
      </c>
      <c r="H741" s="197">
        <v>27</v>
      </c>
      <c r="I741" s="198"/>
      <c r="J741" s="199">
        <f>ROUND(I741*H741,2)</f>
        <v>0</v>
      </c>
      <c r="K741" s="195" t="s">
        <v>158</v>
      </c>
      <c r="L741" s="61"/>
      <c r="M741" s="200" t="s">
        <v>22</v>
      </c>
      <c r="N741" s="201" t="s">
        <v>49</v>
      </c>
      <c r="O741" s="42"/>
      <c r="P741" s="202">
        <f>O741*H741</f>
        <v>0</v>
      </c>
      <c r="Q741" s="202">
        <v>0.00045</v>
      </c>
      <c r="R741" s="202">
        <f>Q741*H741</f>
        <v>0.01215</v>
      </c>
      <c r="S741" s="202">
        <v>0</v>
      </c>
      <c r="T741" s="203">
        <f>S741*H741</f>
        <v>0</v>
      </c>
      <c r="AR741" s="24" t="s">
        <v>285</v>
      </c>
      <c r="AT741" s="24" t="s">
        <v>154</v>
      </c>
      <c r="AU741" s="24" t="s">
        <v>87</v>
      </c>
      <c r="AY741" s="24" t="s">
        <v>152</v>
      </c>
      <c r="BE741" s="204">
        <f>IF(N741="základní",J741,0)</f>
        <v>0</v>
      </c>
      <c r="BF741" s="204">
        <f>IF(N741="snížená",J741,0)</f>
        <v>0</v>
      </c>
      <c r="BG741" s="204">
        <f>IF(N741="zákl. přenesená",J741,0)</f>
        <v>0</v>
      </c>
      <c r="BH741" s="204">
        <f>IF(N741="sníž. přenesená",J741,0)</f>
        <v>0</v>
      </c>
      <c r="BI741" s="204">
        <f>IF(N741="nulová",J741,0)</f>
        <v>0</v>
      </c>
      <c r="BJ741" s="24" t="s">
        <v>24</v>
      </c>
      <c r="BK741" s="204">
        <f>ROUND(I741*H741,2)</f>
        <v>0</v>
      </c>
      <c r="BL741" s="24" t="s">
        <v>285</v>
      </c>
      <c r="BM741" s="24" t="s">
        <v>967</v>
      </c>
    </row>
    <row r="742" spans="2:65" s="1" customFormat="1" ht="22.5" customHeight="1">
      <c r="B742" s="41"/>
      <c r="C742" s="193" t="s">
        <v>968</v>
      </c>
      <c r="D742" s="193" t="s">
        <v>154</v>
      </c>
      <c r="E742" s="194" t="s">
        <v>969</v>
      </c>
      <c r="F742" s="195" t="s">
        <v>970</v>
      </c>
      <c r="G742" s="196" t="s">
        <v>219</v>
      </c>
      <c r="H742" s="197">
        <v>8.67</v>
      </c>
      <c r="I742" s="198"/>
      <c r="J742" s="199">
        <f>ROUND(I742*H742,2)</f>
        <v>0</v>
      </c>
      <c r="K742" s="195" t="s">
        <v>158</v>
      </c>
      <c r="L742" s="61"/>
      <c r="M742" s="200" t="s">
        <v>22</v>
      </c>
      <c r="N742" s="201" t="s">
        <v>49</v>
      </c>
      <c r="O742" s="42"/>
      <c r="P742" s="202">
        <f>O742*H742</f>
        <v>0</v>
      </c>
      <c r="Q742" s="202">
        <v>0.00137</v>
      </c>
      <c r="R742" s="202">
        <f>Q742*H742</f>
        <v>0.011877899999999999</v>
      </c>
      <c r="S742" s="202">
        <v>0</v>
      </c>
      <c r="T742" s="203">
        <f>S742*H742</f>
        <v>0</v>
      </c>
      <c r="AR742" s="24" t="s">
        <v>285</v>
      </c>
      <c r="AT742" s="24" t="s">
        <v>154</v>
      </c>
      <c r="AU742" s="24" t="s">
        <v>87</v>
      </c>
      <c r="AY742" s="24" t="s">
        <v>152</v>
      </c>
      <c r="BE742" s="204">
        <f>IF(N742="základní",J742,0)</f>
        <v>0</v>
      </c>
      <c r="BF742" s="204">
        <f>IF(N742="snížená",J742,0)</f>
        <v>0</v>
      </c>
      <c r="BG742" s="204">
        <f>IF(N742="zákl. přenesená",J742,0)</f>
        <v>0</v>
      </c>
      <c r="BH742" s="204">
        <f>IF(N742="sníž. přenesená",J742,0)</f>
        <v>0</v>
      </c>
      <c r="BI742" s="204">
        <f>IF(N742="nulová",J742,0)</f>
        <v>0</v>
      </c>
      <c r="BJ742" s="24" t="s">
        <v>24</v>
      </c>
      <c r="BK742" s="204">
        <f>ROUND(I742*H742,2)</f>
        <v>0</v>
      </c>
      <c r="BL742" s="24" t="s">
        <v>285</v>
      </c>
      <c r="BM742" s="24" t="s">
        <v>971</v>
      </c>
    </row>
    <row r="743" spans="2:51" s="11" customFormat="1" ht="13.5">
      <c r="B743" s="205"/>
      <c r="C743" s="206"/>
      <c r="D743" s="207" t="s">
        <v>161</v>
      </c>
      <c r="E743" s="208" t="s">
        <v>22</v>
      </c>
      <c r="F743" s="209" t="s">
        <v>766</v>
      </c>
      <c r="G743" s="206"/>
      <c r="H743" s="210" t="s">
        <v>22</v>
      </c>
      <c r="I743" s="211"/>
      <c r="J743" s="206"/>
      <c r="K743" s="206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161</v>
      </c>
      <c r="AU743" s="216" t="s">
        <v>87</v>
      </c>
      <c r="AV743" s="11" t="s">
        <v>24</v>
      </c>
      <c r="AW743" s="11" t="s">
        <v>42</v>
      </c>
      <c r="AX743" s="11" t="s">
        <v>78</v>
      </c>
      <c r="AY743" s="216" t="s">
        <v>152</v>
      </c>
    </row>
    <row r="744" spans="2:51" s="12" customFormat="1" ht="13.5">
      <c r="B744" s="217"/>
      <c r="C744" s="218"/>
      <c r="D744" s="230" t="s">
        <v>161</v>
      </c>
      <c r="E744" s="240" t="s">
        <v>22</v>
      </c>
      <c r="F744" s="241" t="s">
        <v>972</v>
      </c>
      <c r="G744" s="218"/>
      <c r="H744" s="242">
        <v>8.67</v>
      </c>
      <c r="I744" s="222"/>
      <c r="J744" s="218"/>
      <c r="K744" s="218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161</v>
      </c>
      <c r="AU744" s="227" t="s">
        <v>87</v>
      </c>
      <c r="AV744" s="12" t="s">
        <v>87</v>
      </c>
      <c r="AW744" s="12" t="s">
        <v>42</v>
      </c>
      <c r="AX744" s="12" t="s">
        <v>24</v>
      </c>
      <c r="AY744" s="227" t="s">
        <v>152</v>
      </c>
    </row>
    <row r="745" spans="2:65" s="1" customFormat="1" ht="22.5" customHeight="1">
      <c r="B745" s="41"/>
      <c r="C745" s="193" t="s">
        <v>973</v>
      </c>
      <c r="D745" s="193" t="s">
        <v>154</v>
      </c>
      <c r="E745" s="194" t="s">
        <v>974</v>
      </c>
      <c r="F745" s="195" t="s">
        <v>975</v>
      </c>
      <c r="G745" s="196" t="s">
        <v>219</v>
      </c>
      <c r="H745" s="197">
        <v>25.7</v>
      </c>
      <c r="I745" s="198"/>
      <c r="J745" s="199">
        <f>ROUND(I745*H745,2)</f>
        <v>0</v>
      </c>
      <c r="K745" s="195" t="s">
        <v>158</v>
      </c>
      <c r="L745" s="61"/>
      <c r="M745" s="200" t="s">
        <v>22</v>
      </c>
      <c r="N745" s="201" t="s">
        <v>49</v>
      </c>
      <c r="O745" s="42"/>
      <c r="P745" s="202">
        <f>O745*H745</f>
        <v>0</v>
      </c>
      <c r="Q745" s="202">
        <v>0.00174</v>
      </c>
      <c r="R745" s="202">
        <f>Q745*H745</f>
        <v>0.044718</v>
      </c>
      <c r="S745" s="202">
        <v>0</v>
      </c>
      <c r="T745" s="203">
        <f>S745*H745</f>
        <v>0</v>
      </c>
      <c r="AR745" s="24" t="s">
        <v>285</v>
      </c>
      <c r="AT745" s="24" t="s">
        <v>154</v>
      </c>
      <c r="AU745" s="24" t="s">
        <v>87</v>
      </c>
      <c r="AY745" s="24" t="s">
        <v>152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24" t="s">
        <v>24</v>
      </c>
      <c r="BK745" s="204">
        <f>ROUND(I745*H745,2)</f>
        <v>0</v>
      </c>
      <c r="BL745" s="24" t="s">
        <v>285</v>
      </c>
      <c r="BM745" s="24" t="s">
        <v>976</v>
      </c>
    </row>
    <row r="746" spans="2:65" s="1" customFormat="1" ht="31.5" customHeight="1">
      <c r="B746" s="41"/>
      <c r="C746" s="193" t="s">
        <v>977</v>
      </c>
      <c r="D746" s="193" t="s">
        <v>154</v>
      </c>
      <c r="E746" s="194" t="s">
        <v>978</v>
      </c>
      <c r="F746" s="195" t="s">
        <v>979</v>
      </c>
      <c r="G746" s="196" t="s">
        <v>219</v>
      </c>
      <c r="H746" s="197">
        <v>4.4</v>
      </c>
      <c r="I746" s="198"/>
      <c r="J746" s="199">
        <f>ROUND(I746*H746,2)</f>
        <v>0</v>
      </c>
      <c r="K746" s="195" t="s">
        <v>158</v>
      </c>
      <c r="L746" s="61"/>
      <c r="M746" s="200" t="s">
        <v>22</v>
      </c>
      <c r="N746" s="201" t="s">
        <v>49</v>
      </c>
      <c r="O746" s="42"/>
      <c r="P746" s="202">
        <f>O746*H746</f>
        <v>0</v>
      </c>
      <c r="Q746" s="202">
        <v>0.00182</v>
      </c>
      <c r="R746" s="202">
        <f>Q746*H746</f>
        <v>0.008008000000000001</v>
      </c>
      <c r="S746" s="202">
        <v>0</v>
      </c>
      <c r="T746" s="203">
        <f>S746*H746</f>
        <v>0</v>
      </c>
      <c r="AR746" s="24" t="s">
        <v>285</v>
      </c>
      <c r="AT746" s="24" t="s">
        <v>154</v>
      </c>
      <c r="AU746" s="24" t="s">
        <v>87</v>
      </c>
      <c r="AY746" s="24" t="s">
        <v>152</v>
      </c>
      <c r="BE746" s="204">
        <f>IF(N746="základní",J746,0)</f>
        <v>0</v>
      </c>
      <c r="BF746" s="204">
        <f>IF(N746="snížená",J746,0)</f>
        <v>0</v>
      </c>
      <c r="BG746" s="204">
        <f>IF(N746="zákl. přenesená",J746,0)</f>
        <v>0</v>
      </c>
      <c r="BH746" s="204">
        <f>IF(N746="sníž. přenesená",J746,0)</f>
        <v>0</v>
      </c>
      <c r="BI746" s="204">
        <f>IF(N746="nulová",J746,0)</f>
        <v>0</v>
      </c>
      <c r="BJ746" s="24" t="s">
        <v>24</v>
      </c>
      <c r="BK746" s="204">
        <f>ROUND(I746*H746,2)</f>
        <v>0</v>
      </c>
      <c r="BL746" s="24" t="s">
        <v>285</v>
      </c>
      <c r="BM746" s="24" t="s">
        <v>980</v>
      </c>
    </row>
    <row r="747" spans="2:65" s="1" customFormat="1" ht="31.5" customHeight="1">
      <c r="B747" s="41"/>
      <c r="C747" s="193" t="s">
        <v>981</v>
      </c>
      <c r="D747" s="193" t="s">
        <v>154</v>
      </c>
      <c r="E747" s="194" t="s">
        <v>982</v>
      </c>
      <c r="F747" s="195" t="s">
        <v>983</v>
      </c>
      <c r="G747" s="196" t="s">
        <v>219</v>
      </c>
      <c r="H747" s="197">
        <v>8.4</v>
      </c>
      <c r="I747" s="198"/>
      <c r="J747" s="199">
        <f>ROUND(I747*H747,2)</f>
        <v>0</v>
      </c>
      <c r="K747" s="195" t="s">
        <v>158</v>
      </c>
      <c r="L747" s="61"/>
      <c r="M747" s="200" t="s">
        <v>22</v>
      </c>
      <c r="N747" s="201" t="s">
        <v>49</v>
      </c>
      <c r="O747" s="42"/>
      <c r="P747" s="202">
        <f>O747*H747</f>
        <v>0</v>
      </c>
      <c r="Q747" s="202">
        <v>0.00212</v>
      </c>
      <c r="R747" s="202">
        <f>Q747*H747</f>
        <v>0.017808</v>
      </c>
      <c r="S747" s="202">
        <v>0</v>
      </c>
      <c r="T747" s="203">
        <f>S747*H747</f>
        <v>0</v>
      </c>
      <c r="AR747" s="24" t="s">
        <v>285</v>
      </c>
      <c r="AT747" s="24" t="s">
        <v>154</v>
      </c>
      <c r="AU747" s="24" t="s">
        <v>87</v>
      </c>
      <c r="AY747" s="24" t="s">
        <v>152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24" t="s">
        <v>24</v>
      </c>
      <c r="BK747" s="204">
        <f>ROUND(I747*H747,2)</f>
        <v>0</v>
      </c>
      <c r="BL747" s="24" t="s">
        <v>285</v>
      </c>
      <c r="BM747" s="24" t="s">
        <v>984</v>
      </c>
    </row>
    <row r="748" spans="2:65" s="1" customFormat="1" ht="22.5" customHeight="1">
      <c r="B748" s="41"/>
      <c r="C748" s="193" t="s">
        <v>985</v>
      </c>
      <c r="D748" s="193" t="s">
        <v>154</v>
      </c>
      <c r="E748" s="194" t="s">
        <v>986</v>
      </c>
      <c r="F748" s="195" t="s">
        <v>987</v>
      </c>
      <c r="G748" s="196" t="s">
        <v>226</v>
      </c>
      <c r="H748" s="197">
        <v>3.098</v>
      </c>
      <c r="I748" s="198"/>
      <c r="J748" s="199">
        <f>ROUND(I748*H748,2)</f>
        <v>0</v>
      </c>
      <c r="K748" s="195" t="s">
        <v>158</v>
      </c>
      <c r="L748" s="61"/>
      <c r="M748" s="200" t="s">
        <v>22</v>
      </c>
      <c r="N748" s="201" t="s">
        <v>49</v>
      </c>
      <c r="O748" s="42"/>
      <c r="P748" s="202">
        <f>O748*H748</f>
        <v>0</v>
      </c>
      <c r="Q748" s="202">
        <v>0</v>
      </c>
      <c r="R748" s="202">
        <f>Q748*H748</f>
        <v>0</v>
      </c>
      <c r="S748" s="202">
        <v>0</v>
      </c>
      <c r="T748" s="203">
        <f>S748*H748</f>
        <v>0</v>
      </c>
      <c r="AR748" s="24" t="s">
        <v>285</v>
      </c>
      <c r="AT748" s="24" t="s">
        <v>154</v>
      </c>
      <c r="AU748" s="24" t="s">
        <v>87</v>
      </c>
      <c r="AY748" s="24" t="s">
        <v>152</v>
      </c>
      <c r="BE748" s="204">
        <f>IF(N748="základní",J748,0)</f>
        <v>0</v>
      </c>
      <c r="BF748" s="204">
        <f>IF(N748="snížená",J748,0)</f>
        <v>0</v>
      </c>
      <c r="BG748" s="204">
        <f>IF(N748="zákl. přenesená",J748,0)</f>
        <v>0</v>
      </c>
      <c r="BH748" s="204">
        <f>IF(N748="sníž. přenesená",J748,0)</f>
        <v>0</v>
      </c>
      <c r="BI748" s="204">
        <f>IF(N748="nulová",J748,0)</f>
        <v>0</v>
      </c>
      <c r="BJ748" s="24" t="s">
        <v>24</v>
      </c>
      <c r="BK748" s="204">
        <f>ROUND(I748*H748,2)</f>
        <v>0</v>
      </c>
      <c r="BL748" s="24" t="s">
        <v>285</v>
      </c>
      <c r="BM748" s="24" t="s">
        <v>988</v>
      </c>
    </row>
    <row r="749" spans="2:63" s="10" customFormat="1" ht="29.85" customHeight="1">
      <c r="B749" s="176"/>
      <c r="C749" s="177"/>
      <c r="D749" s="190" t="s">
        <v>77</v>
      </c>
      <c r="E749" s="191" t="s">
        <v>989</v>
      </c>
      <c r="F749" s="191" t="s">
        <v>990</v>
      </c>
      <c r="G749" s="177"/>
      <c r="H749" s="177"/>
      <c r="I749" s="180"/>
      <c r="J749" s="192">
        <f>BK749</f>
        <v>0</v>
      </c>
      <c r="K749" s="177"/>
      <c r="L749" s="182"/>
      <c r="M749" s="183"/>
      <c r="N749" s="184"/>
      <c r="O749" s="184"/>
      <c r="P749" s="185">
        <f>SUM(P750:P875)</f>
        <v>0</v>
      </c>
      <c r="Q749" s="184"/>
      <c r="R749" s="185">
        <f>SUM(R750:R875)</f>
        <v>9.08729526</v>
      </c>
      <c r="S749" s="184"/>
      <c r="T749" s="186">
        <f>SUM(T750:T875)</f>
        <v>0.5810000000000001</v>
      </c>
      <c r="AR749" s="187" t="s">
        <v>87</v>
      </c>
      <c r="AT749" s="188" t="s">
        <v>77</v>
      </c>
      <c r="AU749" s="188" t="s">
        <v>24</v>
      </c>
      <c r="AY749" s="187" t="s">
        <v>152</v>
      </c>
      <c r="BK749" s="189">
        <f>SUM(BK750:BK875)</f>
        <v>0</v>
      </c>
    </row>
    <row r="750" spans="2:65" s="1" customFormat="1" ht="22.5" customHeight="1">
      <c r="B750" s="41"/>
      <c r="C750" s="193" t="s">
        <v>991</v>
      </c>
      <c r="D750" s="193" t="s">
        <v>154</v>
      </c>
      <c r="E750" s="194" t="s">
        <v>992</v>
      </c>
      <c r="F750" s="195" t="s">
        <v>993</v>
      </c>
      <c r="G750" s="196" t="s">
        <v>157</v>
      </c>
      <c r="H750" s="197">
        <v>208.53</v>
      </c>
      <c r="I750" s="198"/>
      <c r="J750" s="199">
        <f>ROUND(I750*H750,2)</f>
        <v>0</v>
      </c>
      <c r="K750" s="195" t="s">
        <v>22</v>
      </c>
      <c r="L750" s="61"/>
      <c r="M750" s="200" t="s">
        <v>22</v>
      </c>
      <c r="N750" s="201" t="s">
        <v>49</v>
      </c>
      <c r="O750" s="42"/>
      <c r="P750" s="202">
        <f>O750*H750</f>
        <v>0</v>
      </c>
      <c r="Q750" s="202">
        <v>0</v>
      </c>
      <c r="R750" s="202">
        <f>Q750*H750</f>
        <v>0</v>
      </c>
      <c r="S750" s="202">
        <v>0</v>
      </c>
      <c r="T750" s="203">
        <f>S750*H750</f>
        <v>0</v>
      </c>
      <c r="AR750" s="24" t="s">
        <v>285</v>
      </c>
      <c r="AT750" s="24" t="s">
        <v>154</v>
      </c>
      <c r="AU750" s="24" t="s">
        <v>87</v>
      </c>
      <c r="AY750" s="24" t="s">
        <v>152</v>
      </c>
      <c r="BE750" s="204">
        <f>IF(N750="základní",J750,0)</f>
        <v>0</v>
      </c>
      <c r="BF750" s="204">
        <f>IF(N750="snížená",J750,0)</f>
        <v>0</v>
      </c>
      <c r="BG750" s="204">
        <f>IF(N750="zákl. přenesená",J750,0)</f>
        <v>0</v>
      </c>
      <c r="BH750" s="204">
        <f>IF(N750="sníž. přenesená",J750,0)</f>
        <v>0</v>
      </c>
      <c r="BI750" s="204">
        <f>IF(N750="nulová",J750,0)</f>
        <v>0</v>
      </c>
      <c r="BJ750" s="24" t="s">
        <v>24</v>
      </c>
      <c r="BK750" s="204">
        <f>ROUND(I750*H750,2)</f>
        <v>0</v>
      </c>
      <c r="BL750" s="24" t="s">
        <v>285</v>
      </c>
      <c r="BM750" s="24" t="s">
        <v>994</v>
      </c>
    </row>
    <row r="751" spans="2:65" s="1" customFormat="1" ht="22.5" customHeight="1">
      <c r="B751" s="41"/>
      <c r="C751" s="257" t="s">
        <v>995</v>
      </c>
      <c r="D751" s="257" t="s">
        <v>293</v>
      </c>
      <c r="E751" s="258" t="s">
        <v>996</v>
      </c>
      <c r="F751" s="259" t="s">
        <v>997</v>
      </c>
      <c r="G751" s="260" t="s">
        <v>157</v>
      </c>
      <c r="H751" s="261">
        <v>208.53</v>
      </c>
      <c r="I751" s="262"/>
      <c r="J751" s="263">
        <f>ROUND(I751*H751,2)</f>
        <v>0</v>
      </c>
      <c r="K751" s="259" t="s">
        <v>22</v>
      </c>
      <c r="L751" s="264"/>
      <c r="M751" s="265" t="s">
        <v>22</v>
      </c>
      <c r="N751" s="266" t="s">
        <v>49</v>
      </c>
      <c r="O751" s="42"/>
      <c r="P751" s="202">
        <f>O751*H751</f>
        <v>0</v>
      </c>
      <c r="Q751" s="202">
        <v>0.0008</v>
      </c>
      <c r="R751" s="202">
        <f>Q751*H751</f>
        <v>0.166824</v>
      </c>
      <c r="S751" s="202">
        <v>0</v>
      </c>
      <c r="T751" s="203">
        <f>S751*H751</f>
        <v>0</v>
      </c>
      <c r="AR751" s="24" t="s">
        <v>382</v>
      </c>
      <c r="AT751" s="24" t="s">
        <v>293</v>
      </c>
      <c r="AU751" s="24" t="s">
        <v>87</v>
      </c>
      <c r="AY751" s="24" t="s">
        <v>152</v>
      </c>
      <c r="BE751" s="204">
        <f>IF(N751="základní",J751,0)</f>
        <v>0</v>
      </c>
      <c r="BF751" s="204">
        <f>IF(N751="snížená",J751,0)</f>
        <v>0</v>
      </c>
      <c r="BG751" s="204">
        <f>IF(N751="zákl. přenesená",J751,0)</f>
        <v>0</v>
      </c>
      <c r="BH751" s="204">
        <f>IF(N751="sníž. přenesená",J751,0)</f>
        <v>0</v>
      </c>
      <c r="BI751" s="204">
        <f>IF(N751="nulová",J751,0)</f>
        <v>0</v>
      </c>
      <c r="BJ751" s="24" t="s">
        <v>24</v>
      </c>
      <c r="BK751" s="204">
        <f>ROUND(I751*H751,2)</f>
        <v>0</v>
      </c>
      <c r="BL751" s="24" t="s">
        <v>285</v>
      </c>
      <c r="BM751" s="24" t="s">
        <v>998</v>
      </c>
    </row>
    <row r="752" spans="2:51" s="11" customFormat="1" ht="13.5">
      <c r="B752" s="205"/>
      <c r="C752" s="206"/>
      <c r="D752" s="207" t="s">
        <v>161</v>
      </c>
      <c r="E752" s="208" t="s">
        <v>22</v>
      </c>
      <c r="F752" s="209" t="s">
        <v>999</v>
      </c>
      <c r="G752" s="206"/>
      <c r="H752" s="210" t="s">
        <v>22</v>
      </c>
      <c r="I752" s="211"/>
      <c r="J752" s="206"/>
      <c r="K752" s="206"/>
      <c r="L752" s="212"/>
      <c r="M752" s="213"/>
      <c r="N752" s="214"/>
      <c r="O752" s="214"/>
      <c r="P752" s="214"/>
      <c r="Q752" s="214"/>
      <c r="R752" s="214"/>
      <c r="S752" s="214"/>
      <c r="T752" s="215"/>
      <c r="AT752" s="216" t="s">
        <v>161</v>
      </c>
      <c r="AU752" s="216" t="s">
        <v>87</v>
      </c>
      <c r="AV752" s="11" t="s">
        <v>24</v>
      </c>
      <c r="AW752" s="11" t="s">
        <v>42</v>
      </c>
      <c r="AX752" s="11" t="s">
        <v>78</v>
      </c>
      <c r="AY752" s="216" t="s">
        <v>152</v>
      </c>
    </row>
    <row r="753" spans="2:51" s="12" customFormat="1" ht="13.5">
      <c r="B753" s="217"/>
      <c r="C753" s="218"/>
      <c r="D753" s="207" t="s">
        <v>161</v>
      </c>
      <c r="E753" s="219" t="s">
        <v>22</v>
      </c>
      <c r="F753" s="220" t="s">
        <v>1000</v>
      </c>
      <c r="G753" s="218"/>
      <c r="H753" s="221">
        <v>189.63</v>
      </c>
      <c r="I753" s="222"/>
      <c r="J753" s="218"/>
      <c r="K753" s="218"/>
      <c r="L753" s="223"/>
      <c r="M753" s="224"/>
      <c r="N753" s="225"/>
      <c r="O753" s="225"/>
      <c r="P753" s="225"/>
      <c r="Q753" s="225"/>
      <c r="R753" s="225"/>
      <c r="S753" s="225"/>
      <c r="T753" s="226"/>
      <c r="AT753" s="227" t="s">
        <v>161</v>
      </c>
      <c r="AU753" s="227" t="s">
        <v>87</v>
      </c>
      <c r="AV753" s="12" t="s">
        <v>87</v>
      </c>
      <c r="AW753" s="12" t="s">
        <v>42</v>
      </c>
      <c r="AX753" s="12" t="s">
        <v>78</v>
      </c>
      <c r="AY753" s="227" t="s">
        <v>152</v>
      </c>
    </row>
    <row r="754" spans="2:51" s="11" customFormat="1" ht="13.5">
      <c r="B754" s="205"/>
      <c r="C754" s="206"/>
      <c r="D754" s="207" t="s">
        <v>161</v>
      </c>
      <c r="E754" s="208" t="s">
        <v>22</v>
      </c>
      <c r="F754" s="209" t="s">
        <v>1001</v>
      </c>
      <c r="G754" s="206"/>
      <c r="H754" s="210" t="s">
        <v>22</v>
      </c>
      <c r="I754" s="211"/>
      <c r="J754" s="206"/>
      <c r="K754" s="206"/>
      <c r="L754" s="212"/>
      <c r="M754" s="213"/>
      <c r="N754" s="214"/>
      <c r="O754" s="214"/>
      <c r="P754" s="214"/>
      <c r="Q754" s="214"/>
      <c r="R754" s="214"/>
      <c r="S754" s="214"/>
      <c r="T754" s="215"/>
      <c r="AT754" s="216" t="s">
        <v>161</v>
      </c>
      <c r="AU754" s="216" t="s">
        <v>87</v>
      </c>
      <c r="AV754" s="11" t="s">
        <v>24</v>
      </c>
      <c r="AW754" s="11" t="s">
        <v>42</v>
      </c>
      <c r="AX754" s="11" t="s">
        <v>78</v>
      </c>
      <c r="AY754" s="216" t="s">
        <v>152</v>
      </c>
    </row>
    <row r="755" spans="2:51" s="12" customFormat="1" ht="13.5">
      <c r="B755" s="217"/>
      <c r="C755" s="218"/>
      <c r="D755" s="207" t="s">
        <v>161</v>
      </c>
      <c r="E755" s="219" t="s">
        <v>22</v>
      </c>
      <c r="F755" s="220" t="s">
        <v>1002</v>
      </c>
      <c r="G755" s="218"/>
      <c r="H755" s="221">
        <v>18.9</v>
      </c>
      <c r="I755" s="222"/>
      <c r="J755" s="218"/>
      <c r="K755" s="218"/>
      <c r="L755" s="223"/>
      <c r="M755" s="224"/>
      <c r="N755" s="225"/>
      <c r="O755" s="225"/>
      <c r="P755" s="225"/>
      <c r="Q755" s="225"/>
      <c r="R755" s="225"/>
      <c r="S755" s="225"/>
      <c r="T755" s="226"/>
      <c r="AT755" s="227" t="s">
        <v>161</v>
      </c>
      <c r="AU755" s="227" t="s">
        <v>87</v>
      </c>
      <c r="AV755" s="12" t="s">
        <v>87</v>
      </c>
      <c r="AW755" s="12" t="s">
        <v>42</v>
      </c>
      <c r="AX755" s="12" t="s">
        <v>78</v>
      </c>
      <c r="AY755" s="227" t="s">
        <v>152</v>
      </c>
    </row>
    <row r="756" spans="2:51" s="13" customFormat="1" ht="13.5">
      <c r="B756" s="228"/>
      <c r="C756" s="229"/>
      <c r="D756" s="230" t="s">
        <v>161</v>
      </c>
      <c r="E756" s="231" t="s">
        <v>22</v>
      </c>
      <c r="F756" s="232" t="s">
        <v>171</v>
      </c>
      <c r="G756" s="229"/>
      <c r="H756" s="233">
        <v>208.53</v>
      </c>
      <c r="I756" s="234"/>
      <c r="J756" s="229"/>
      <c r="K756" s="229"/>
      <c r="L756" s="235"/>
      <c r="M756" s="236"/>
      <c r="N756" s="237"/>
      <c r="O756" s="237"/>
      <c r="P756" s="237"/>
      <c r="Q756" s="237"/>
      <c r="R756" s="237"/>
      <c r="S756" s="237"/>
      <c r="T756" s="238"/>
      <c r="AT756" s="239" t="s">
        <v>161</v>
      </c>
      <c r="AU756" s="239" t="s">
        <v>87</v>
      </c>
      <c r="AV756" s="13" t="s">
        <v>159</v>
      </c>
      <c r="AW756" s="13" t="s">
        <v>42</v>
      </c>
      <c r="AX756" s="13" t="s">
        <v>24</v>
      </c>
      <c r="AY756" s="239" t="s">
        <v>152</v>
      </c>
    </row>
    <row r="757" spans="2:65" s="1" customFormat="1" ht="22.5" customHeight="1">
      <c r="B757" s="41"/>
      <c r="C757" s="193" t="s">
        <v>1003</v>
      </c>
      <c r="D757" s="193" t="s">
        <v>154</v>
      </c>
      <c r="E757" s="194" t="s">
        <v>1004</v>
      </c>
      <c r="F757" s="195" t="s">
        <v>1005</v>
      </c>
      <c r="G757" s="196" t="s">
        <v>157</v>
      </c>
      <c r="H757" s="197">
        <v>47.88</v>
      </c>
      <c r="I757" s="198"/>
      <c r="J757" s="199">
        <f>ROUND(I757*H757,2)</f>
        <v>0</v>
      </c>
      <c r="K757" s="195" t="s">
        <v>22</v>
      </c>
      <c r="L757" s="61"/>
      <c r="M757" s="200" t="s">
        <v>22</v>
      </c>
      <c r="N757" s="201" t="s">
        <v>49</v>
      </c>
      <c r="O757" s="42"/>
      <c r="P757" s="202">
        <f>O757*H757</f>
        <v>0</v>
      </c>
      <c r="Q757" s="202">
        <v>0</v>
      </c>
      <c r="R757" s="202">
        <f>Q757*H757</f>
        <v>0</v>
      </c>
      <c r="S757" s="202">
        <v>0</v>
      </c>
      <c r="T757" s="203">
        <f>S757*H757</f>
        <v>0</v>
      </c>
      <c r="AR757" s="24" t="s">
        <v>285</v>
      </c>
      <c r="AT757" s="24" t="s">
        <v>154</v>
      </c>
      <c r="AU757" s="24" t="s">
        <v>87</v>
      </c>
      <c r="AY757" s="24" t="s">
        <v>152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24" t="s">
        <v>24</v>
      </c>
      <c r="BK757" s="204">
        <f>ROUND(I757*H757,2)</f>
        <v>0</v>
      </c>
      <c r="BL757" s="24" t="s">
        <v>285</v>
      </c>
      <c r="BM757" s="24" t="s">
        <v>1006</v>
      </c>
    </row>
    <row r="758" spans="2:51" s="11" customFormat="1" ht="13.5">
      <c r="B758" s="205"/>
      <c r="C758" s="206"/>
      <c r="D758" s="207" t="s">
        <v>161</v>
      </c>
      <c r="E758" s="208" t="s">
        <v>22</v>
      </c>
      <c r="F758" s="209" t="s">
        <v>1007</v>
      </c>
      <c r="G758" s="206"/>
      <c r="H758" s="210" t="s">
        <v>22</v>
      </c>
      <c r="I758" s="211"/>
      <c r="J758" s="206"/>
      <c r="K758" s="206"/>
      <c r="L758" s="212"/>
      <c r="M758" s="213"/>
      <c r="N758" s="214"/>
      <c r="O758" s="214"/>
      <c r="P758" s="214"/>
      <c r="Q758" s="214"/>
      <c r="R758" s="214"/>
      <c r="S758" s="214"/>
      <c r="T758" s="215"/>
      <c r="AT758" s="216" t="s">
        <v>161</v>
      </c>
      <c r="AU758" s="216" t="s">
        <v>87</v>
      </c>
      <c r="AV758" s="11" t="s">
        <v>24</v>
      </c>
      <c r="AW758" s="11" t="s">
        <v>42</v>
      </c>
      <c r="AX758" s="11" t="s">
        <v>78</v>
      </c>
      <c r="AY758" s="216" t="s">
        <v>152</v>
      </c>
    </row>
    <row r="759" spans="2:51" s="12" customFormat="1" ht="13.5">
      <c r="B759" s="217"/>
      <c r="C759" s="218"/>
      <c r="D759" s="207" t="s">
        <v>161</v>
      </c>
      <c r="E759" s="219" t="s">
        <v>22</v>
      </c>
      <c r="F759" s="220" t="s">
        <v>1008</v>
      </c>
      <c r="G759" s="218"/>
      <c r="H759" s="221">
        <v>22.05</v>
      </c>
      <c r="I759" s="222"/>
      <c r="J759" s="218"/>
      <c r="K759" s="218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161</v>
      </c>
      <c r="AU759" s="227" t="s">
        <v>87</v>
      </c>
      <c r="AV759" s="12" t="s">
        <v>87</v>
      </c>
      <c r="AW759" s="12" t="s">
        <v>42</v>
      </c>
      <c r="AX759" s="12" t="s">
        <v>78</v>
      </c>
      <c r="AY759" s="227" t="s">
        <v>152</v>
      </c>
    </row>
    <row r="760" spans="2:51" s="11" customFormat="1" ht="13.5">
      <c r="B760" s="205"/>
      <c r="C760" s="206"/>
      <c r="D760" s="207" t="s">
        <v>161</v>
      </c>
      <c r="E760" s="208" t="s">
        <v>22</v>
      </c>
      <c r="F760" s="209" t="s">
        <v>1009</v>
      </c>
      <c r="G760" s="206"/>
      <c r="H760" s="210" t="s">
        <v>22</v>
      </c>
      <c r="I760" s="211"/>
      <c r="J760" s="206"/>
      <c r="K760" s="206"/>
      <c r="L760" s="212"/>
      <c r="M760" s="213"/>
      <c r="N760" s="214"/>
      <c r="O760" s="214"/>
      <c r="P760" s="214"/>
      <c r="Q760" s="214"/>
      <c r="R760" s="214"/>
      <c r="S760" s="214"/>
      <c r="T760" s="215"/>
      <c r="AT760" s="216" t="s">
        <v>161</v>
      </c>
      <c r="AU760" s="216" t="s">
        <v>87</v>
      </c>
      <c r="AV760" s="11" t="s">
        <v>24</v>
      </c>
      <c r="AW760" s="11" t="s">
        <v>42</v>
      </c>
      <c r="AX760" s="11" t="s">
        <v>78</v>
      </c>
      <c r="AY760" s="216" t="s">
        <v>152</v>
      </c>
    </row>
    <row r="761" spans="2:51" s="12" customFormat="1" ht="13.5">
      <c r="B761" s="217"/>
      <c r="C761" s="218"/>
      <c r="D761" s="207" t="s">
        <v>161</v>
      </c>
      <c r="E761" s="219" t="s">
        <v>22</v>
      </c>
      <c r="F761" s="220" t="s">
        <v>1010</v>
      </c>
      <c r="G761" s="218"/>
      <c r="H761" s="221">
        <v>12.15</v>
      </c>
      <c r="I761" s="222"/>
      <c r="J761" s="218"/>
      <c r="K761" s="218"/>
      <c r="L761" s="223"/>
      <c r="M761" s="224"/>
      <c r="N761" s="225"/>
      <c r="O761" s="225"/>
      <c r="P761" s="225"/>
      <c r="Q761" s="225"/>
      <c r="R761" s="225"/>
      <c r="S761" s="225"/>
      <c r="T761" s="226"/>
      <c r="AT761" s="227" t="s">
        <v>161</v>
      </c>
      <c r="AU761" s="227" t="s">
        <v>87</v>
      </c>
      <c r="AV761" s="12" t="s">
        <v>87</v>
      </c>
      <c r="AW761" s="12" t="s">
        <v>42</v>
      </c>
      <c r="AX761" s="12" t="s">
        <v>78</v>
      </c>
      <c r="AY761" s="227" t="s">
        <v>152</v>
      </c>
    </row>
    <row r="762" spans="2:51" s="11" customFormat="1" ht="13.5">
      <c r="B762" s="205"/>
      <c r="C762" s="206"/>
      <c r="D762" s="207" t="s">
        <v>161</v>
      </c>
      <c r="E762" s="208" t="s">
        <v>22</v>
      </c>
      <c r="F762" s="209" t="s">
        <v>1011</v>
      </c>
      <c r="G762" s="206"/>
      <c r="H762" s="210" t="s">
        <v>22</v>
      </c>
      <c r="I762" s="211"/>
      <c r="J762" s="206"/>
      <c r="K762" s="206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161</v>
      </c>
      <c r="AU762" s="216" t="s">
        <v>87</v>
      </c>
      <c r="AV762" s="11" t="s">
        <v>24</v>
      </c>
      <c r="AW762" s="11" t="s">
        <v>42</v>
      </c>
      <c r="AX762" s="11" t="s">
        <v>78</v>
      </c>
      <c r="AY762" s="216" t="s">
        <v>152</v>
      </c>
    </row>
    <row r="763" spans="2:51" s="12" customFormat="1" ht="13.5">
      <c r="B763" s="217"/>
      <c r="C763" s="218"/>
      <c r="D763" s="207" t="s">
        <v>161</v>
      </c>
      <c r="E763" s="219" t="s">
        <v>22</v>
      </c>
      <c r="F763" s="220" t="s">
        <v>1012</v>
      </c>
      <c r="G763" s="218"/>
      <c r="H763" s="221">
        <v>7.56</v>
      </c>
      <c r="I763" s="222"/>
      <c r="J763" s="218"/>
      <c r="K763" s="218"/>
      <c r="L763" s="223"/>
      <c r="M763" s="224"/>
      <c r="N763" s="225"/>
      <c r="O763" s="225"/>
      <c r="P763" s="225"/>
      <c r="Q763" s="225"/>
      <c r="R763" s="225"/>
      <c r="S763" s="225"/>
      <c r="T763" s="226"/>
      <c r="AT763" s="227" t="s">
        <v>161</v>
      </c>
      <c r="AU763" s="227" t="s">
        <v>87</v>
      </c>
      <c r="AV763" s="12" t="s">
        <v>87</v>
      </c>
      <c r="AW763" s="12" t="s">
        <v>42</v>
      </c>
      <c r="AX763" s="12" t="s">
        <v>78</v>
      </c>
      <c r="AY763" s="227" t="s">
        <v>152</v>
      </c>
    </row>
    <row r="764" spans="2:51" s="11" customFormat="1" ht="13.5">
      <c r="B764" s="205"/>
      <c r="C764" s="206"/>
      <c r="D764" s="207" t="s">
        <v>161</v>
      </c>
      <c r="E764" s="208" t="s">
        <v>22</v>
      </c>
      <c r="F764" s="209" t="s">
        <v>1013</v>
      </c>
      <c r="G764" s="206"/>
      <c r="H764" s="210" t="s">
        <v>22</v>
      </c>
      <c r="I764" s="211"/>
      <c r="J764" s="206"/>
      <c r="K764" s="206"/>
      <c r="L764" s="212"/>
      <c r="M764" s="213"/>
      <c r="N764" s="214"/>
      <c r="O764" s="214"/>
      <c r="P764" s="214"/>
      <c r="Q764" s="214"/>
      <c r="R764" s="214"/>
      <c r="S764" s="214"/>
      <c r="T764" s="215"/>
      <c r="AT764" s="216" t="s">
        <v>161</v>
      </c>
      <c r="AU764" s="216" t="s">
        <v>87</v>
      </c>
      <c r="AV764" s="11" t="s">
        <v>24</v>
      </c>
      <c r="AW764" s="11" t="s">
        <v>42</v>
      </c>
      <c r="AX764" s="11" t="s">
        <v>78</v>
      </c>
      <c r="AY764" s="216" t="s">
        <v>152</v>
      </c>
    </row>
    <row r="765" spans="2:51" s="12" customFormat="1" ht="13.5">
      <c r="B765" s="217"/>
      <c r="C765" s="218"/>
      <c r="D765" s="207" t="s">
        <v>161</v>
      </c>
      <c r="E765" s="219" t="s">
        <v>22</v>
      </c>
      <c r="F765" s="220" t="s">
        <v>1014</v>
      </c>
      <c r="G765" s="218"/>
      <c r="H765" s="221">
        <v>5.04</v>
      </c>
      <c r="I765" s="222"/>
      <c r="J765" s="218"/>
      <c r="K765" s="218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161</v>
      </c>
      <c r="AU765" s="227" t="s">
        <v>87</v>
      </c>
      <c r="AV765" s="12" t="s">
        <v>87</v>
      </c>
      <c r="AW765" s="12" t="s">
        <v>42</v>
      </c>
      <c r="AX765" s="12" t="s">
        <v>78</v>
      </c>
      <c r="AY765" s="227" t="s">
        <v>152</v>
      </c>
    </row>
    <row r="766" spans="2:51" s="11" customFormat="1" ht="13.5">
      <c r="B766" s="205"/>
      <c r="C766" s="206"/>
      <c r="D766" s="207" t="s">
        <v>161</v>
      </c>
      <c r="E766" s="208" t="s">
        <v>22</v>
      </c>
      <c r="F766" s="209" t="s">
        <v>1015</v>
      </c>
      <c r="G766" s="206"/>
      <c r="H766" s="210" t="s">
        <v>22</v>
      </c>
      <c r="I766" s="211"/>
      <c r="J766" s="206"/>
      <c r="K766" s="206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161</v>
      </c>
      <c r="AU766" s="216" t="s">
        <v>87</v>
      </c>
      <c r="AV766" s="11" t="s">
        <v>24</v>
      </c>
      <c r="AW766" s="11" t="s">
        <v>42</v>
      </c>
      <c r="AX766" s="11" t="s">
        <v>78</v>
      </c>
      <c r="AY766" s="216" t="s">
        <v>152</v>
      </c>
    </row>
    <row r="767" spans="2:51" s="12" customFormat="1" ht="13.5">
      <c r="B767" s="217"/>
      <c r="C767" s="218"/>
      <c r="D767" s="207" t="s">
        <v>161</v>
      </c>
      <c r="E767" s="219" t="s">
        <v>22</v>
      </c>
      <c r="F767" s="220" t="s">
        <v>1016</v>
      </c>
      <c r="G767" s="218"/>
      <c r="H767" s="221">
        <v>1.08</v>
      </c>
      <c r="I767" s="222"/>
      <c r="J767" s="218"/>
      <c r="K767" s="218"/>
      <c r="L767" s="223"/>
      <c r="M767" s="224"/>
      <c r="N767" s="225"/>
      <c r="O767" s="225"/>
      <c r="P767" s="225"/>
      <c r="Q767" s="225"/>
      <c r="R767" s="225"/>
      <c r="S767" s="225"/>
      <c r="T767" s="226"/>
      <c r="AT767" s="227" t="s">
        <v>161</v>
      </c>
      <c r="AU767" s="227" t="s">
        <v>87</v>
      </c>
      <c r="AV767" s="12" t="s">
        <v>87</v>
      </c>
      <c r="AW767" s="12" t="s">
        <v>42</v>
      </c>
      <c r="AX767" s="12" t="s">
        <v>78</v>
      </c>
      <c r="AY767" s="227" t="s">
        <v>152</v>
      </c>
    </row>
    <row r="768" spans="2:51" s="13" customFormat="1" ht="13.5">
      <c r="B768" s="228"/>
      <c r="C768" s="229"/>
      <c r="D768" s="230" t="s">
        <v>161</v>
      </c>
      <c r="E768" s="231" t="s">
        <v>22</v>
      </c>
      <c r="F768" s="232" t="s">
        <v>171</v>
      </c>
      <c r="G768" s="229"/>
      <c r="H768" s="233">
        <v>47.88</v>
      </c>
      <c r="I768" s="234"/>
      <c r="J768" s="229"/>
      <c r="K768" s="229"/>
      <c r="L768" s="235"/>
      <c r="M768" s="236"/>
      <c r="N768" s="237"/>
      <c r="O768" s="237"/>
      <c r="P768" s="237"/>
      <c r="Q768" s="237"/>
      <c r="R768" s="237"/>
      <c r="S768" s="237"/>
      <c r="T768" s="238"/>
      <c r="AT768" s="239" t="s">
        <v>161</v>
      </c>
      <c r="AU768" s="239" t="s">
        <v>87</v>
      </c>
      <c r="AV768" s="13" t="s">
        <v>159</v>
      </c>
      <c r="AW768" s="13" t="s">
        <v>42</v>
      </c>
      <c r="AX768" s="13" t="s">
        <v>24</v>
      </c>
      <c r="AY768" s="239" t="s">
        <v>152</v>
      </c>
    </row>
    <row r="769" spans="2:65" s="1" customFormat="1" ht="22.5" customHeight="1">
      <c r="B769" s="41"/>
      <c r="C769" s="257" t="s">
        <v>1017</v>
      </c>
      <c r="D769" s="257" t="s">
        <v>293</v>
      </c>
      <c r="E769" s="258" t="s">
        <v>1018</v>
      </c>
      <c r="F769" s="259" t="s">
        <v>1019</v>
      </c>
      <c r="G769" s="260" t="s">
        <v>157</v>
      </c>
      <c r="H769" s="261">
        <v>47.88</v>
      </c>
      <c r="I769" s="262"/>
      <c r="J769" s="263">
        <f>ROUND(I769*H769,2)</f>
        <v>0</v>
      </c>
      <c r="K769" s="259" t="s">
        <v>22</v>
      </c>
      <c r="L769" s="264"/>
      <c r="M769" s="265" t="s">
        <v>22</v>
      </c>
      <c r="N769" s="266" t="s">
        <v>49</v>
      </c>
      <c r="O769" s="42"/>
      <c r="P769" s="202">
        <f>O769*H769</f>
        <v>0</v>
      </c>
      <c r="Q769" s="202">
        <v>0</v>
      </c>
      <c r="R769" s="202">
        <f>Q769*H769</f>
        <v>0</v>
      </c>
      <c r="S769" s="202">
        <v>0</v>
      </c>
      <c r="T769" s="203">
        <f>S769*H769</f>
        <v>0</v>
      </c>
      <c r="AR769" s="24" t="s">
        <v>382</v>
      </c>
      <c r="AT769" s="24" t="s">
        <v>293</v>
      </c>
      <c r="AU769" s="24" t="s">
        <v>87</v>
      </c>
      <c r="AY769" s="24" t="s">
        <v>152</v>
      </c>
      <c r="BE769" s="204">
        <f>IF(N769="základní",J769,0)</f>
        <v>0</v>
      </c>
      <c r="BF769" s="204">
        <f>IF(N769="snížená",J769,0)</f>
        <v>0</v>
      </c>
      <c r="BG769" s="204">
        <f>IF(N769="zákl. přenesená",J769,0)</f>
        <v>0</v>
      </c>
      <c r="BH769" s="204">
        <f>IF(N769="sníž. přenesená",J769,0)</f>
        <v>0</v>
      </c>
      <c r="BI769" s="204">
        <f>IF(N769="nulová",J769,0)</f>
        <v>0</v>
      </c>
      <c r="BJ769" s="24" t="s">
        <v>24</v>
      </c>
      <c r="BK769" s="204">
        <f>ROUND(I769*H769,2)</f>
        <v>0</v>
      </c>
      <c r="BL769" s="24" t="s">
        <v>285</v>
      </c>
      <c r="BM769" s="24" t="s">
        <v>1020</v>
      </c>
    </row>
    <row r="770" spans="2:51" s="11" customFormat="1" ht="13.5">
      <c r="B770" s="205"/>
      <c r="C770" s="206"/>
      <c r="D770" s="207" t="s">
        <v>161</v>
      </c>
      <c r="E770" s="208" t="s">
        <v>22</v>
      </c>
      <c r="F770" s="209" t="s">
        <v>1007</v>
      </c>
      <c r="G770" s="206"/>
      <c r="H770" s="210" t="s">
        <v>22</v>
      </c>
      <c r="I770" s="211"/>
      <c r="J770" s="206"/>
      <c r="K770" s="206"/>
      <c r="L770" s="212"/>
      <c r="M770" s="213"/>
      <c r="N770" s="214"/>
      <c r="O770" s="214"/>
      <c r="P770" s="214"/>
      <c r="Q770" s="214"/>
      <c r="R770" s="214"/>
      <c r="S770" s="214"/>
      <c r="T770" s="215"/>
      <c r="AT770" s="216" t="s">
        <v>161</v>
      </c>
      <c r="AU770" s="216" t="s">
        <v>87</v>
      </c>
      <c r="AV770" s="11" t="s">
        <v>24</v>
      </c>
      <c r="AW770" s="11" t="s">
        <v>42</v>
      </c>
      <c r="AX770" s="11" t="s">
        <v>78</v>
      </c>
      <c r="AY770" s="216" t="s">
        <v>152</v>
      </c>
    </row>
    <row r="771" spans="2:51" s="12" customFormat="1" ht="13.5">
      <c r="B771" s="217"/>
      <c r="C771" s="218"/>
      <c r="D771" s="207" t="s">
        <v>161</v>
      </c>
      <c r="E771" s="219" t="s">
        <v>22</v>
      </c>
      <c r="F771" s="220" t="s">
        <v>1008</v>
      </c>
      <c r="G771" s="218"/>
      <c r="H771" s="221">
        <v>22.05</v>
      </c>
      <c r="I771" s="222"/>
      <c r="J771" s="218"/>
      <c r="K771" s="218"/>
      <c r="L771" s="223"/>
      <c r="M771" s="224"/>
      <c r="N771" s="225"/>
      <c r="O771" s="225"/>
      <c r="P771" s="225"/>
      <c r="Q771" s="225"/>
      <c r="R771" s="225"/>
      <c r="S771" s="225"/>
      <c r="T771" s="226"/>
      <c r="AT771" s="227" t="s">
        <v>161</v>
      </c>
      <c r="AU771" s="227" t="s">
        <v>87</v>
      </c>
      <c r="AV771" s="12" t="s">
        <v>87</v>
      </c>
      <c r="AW771" s="12" t="s">
        <v>42</v>
      </c>
      <c r="AX771" s="12" t="s">
        <v>78</v>
      </c>
      <c r="AY771" s="227" t="s">
        <v>152</v>
      </c>
    </row>
    <row r="772" spans="2:51" s="11" customFormat="1" ht="13.5">
      <c r="B772" s="205"/>
      <c r="C772" s="206"/>
      <c r="D772" s="207" t="s">
        <v>161</v>
      </c>
      <c r="E772" s="208" t="s">
        <v>22</v>
      </c>
      <c r="F772" s="209" t="s">
        <v>1009</v>
      </c>
      <c r="G772" s="206"/>
      <c r="H772" s="210" t="s">
        <v>22</v>
      </c>
      <c r="I772" s="211"/>
      <c r="J772" s="206"/>
      <c r="K772" s="206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161</v>
      </c>
      <c r="AU772" s="216" t="s">
        <v>87</v>
      </c>
      <c r="AV772" s="11" t="s">
        <v>24</v>
      </c>
      <c r="AW772" s="11" t="s">
        <v>42</v>
      </c>
      <c r="AX772" s="11" t="s">
        <v>78</v>
      </c>
      <c r="AY772" s="216" t="s">
        <v>152</v>
      </c>
    </row>
    <row r="773" spans="2:51" s="12" customFormat="1" ht="13.5">
      <c r="B773" s="217"/>
      <c r="C773" s="218"/>
      <c r="D773" s="207" t="s">
        <v>161</v>
      </c>
      <c r="E773" s="219" t="s">
        <v>22</v>
      </c>
      <c r="F773" s="220" t="s">
        <v>1010</v>
      </c>
      <c r="G773" s="218"/>
      <c r="H773" s="221">
        <v>12.15</v>
      </c>
      <c r="I773" s="222"/>
      <c r="J773" s="218"/>
      <c r="K773" s="218"/>
      <c r="L773" s="223"/>
      <c r="M773" s="224"/>
      <c r="N773" s="225"/>
      <c r="O773" s="225"/>
      <c r="P773" s="225"/>
      <c r="Q773" s="225"/>
      <c r="R773" s="225"/>
      <c r="S773" s="225"/>
      <c r="T773" s="226"/>
      <c r="AT773" s="227" t="s">
        <v>161</v>
      </c>
      <c r="AU773" s="227" t="s">
        <v>87</v>
      </c>
      <c r="AV773" s="12" t="s">
        <v>87</v>
      </c>
      <c r="AW773" s="12" t="s">
        <v>42</v>
      </c>
      <c r="AX773" s="12" t="s">
        <v>78</v>
      </c>
      <c r="AY773" s="227" t="s">
        <v>152</v>
      </c>
    </row>
    <row r="774" spans="2:51" s="11" customFormat="1" ht="13.5">
      <c r="B774" s="205"/>
      <c r="C774" s="206"/>
      <c r="D774" s="207" t="s">
        <v>161</v>
      </c>
      <c r="E774" s="208" t="s">
        <v>22</v>
      </c>
      <c r="F774" s="209" t="s">
        <v>1011</v>
      </c>
      <c r="G774" s="206"/>
      <c r="H774" s="210" t="s">
        <v>22</v>
      </c>
      <c r="I774" s="211"/>
      <c r="J774" s="206"/>
      <c r="K774" s="206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161</v>
      </c>
      <c r="AU774" s="216" t="s">
        <v>87</v>
      </c>
      <c r="AV774" s="11" t="s">
        <v>24</v>
      </c>
      <c r="AW774" s="11" t="s">
        <v>42</v>
      </c>
      <c r="AX774" s="11" t="s">
        <v>78</v>
      </c>
      <c r="AY774" s="216" t="s">
        <v>152</v>
      </c>
    </row>
    <row r="775" spans="2:51" s="12" customFormat="1" ht="13.5">
      <c r="B775" s="217"/>
      <c r="C775" s="218"/>
      <c r="D775" s="207" t="s">
        <v>161</v>
      </c>
      <c r="E775" s="219" t="s">
        <v>22</v>
      </c>
      <c r="F775" s="220" t="s">
        <v>1012</v>
      </c>
      <c r="G775" s="218"/>
      <c r="H775" s="221">
        <v>7.56</v>
      </c>
      <c r="I775" s="222"/>
      <c r="J775" s="218"/>
      <c r="K775" s="218"/>
      <c r="L775" s="223"/>
      <c r="M775" s="224"/>
      <c r="N775" s="225"/>
      <c r="O775" s="225"/>
      <c r="P775" s="225"/>
      <c r="Q775" s="225"/>
      <c r="R775" s="225"/>
      <c r="S775" s="225"/>
      <c r="T775" s="226"/>
      <c r="AT775" s="227" t="s">
        <v>161</v>
      </c>
      <c r="AU775" s="227" t="s">
        <v>87</v>
      </c>
      <c r="AV775" s="12" t="s">
        <v>87</v>
      </c>
      <c r="AW775" s="12" t="s">
        <v>42</v>
      </c>
      <c r="AX775" s="12" t="s">
        <v>78</v>
      </c>
      <c r="AY775" s="227" t="s">
        <v>152</v>
      </c>
    </row>
    <row r="776" spans="2:51" s="11" customFormat="1" ht="13.5">
      <c r="B776" s="205"/>
      <c r="C776" s="206"/>
      <c r="D776" s="207" t="s">
        <v>161</v>
      </c>
      <c r="E776" s="208" t="s">
        <v>22</v>
      </c>
      <c r="F776" s="209" t="s">
        <v>1013</v>
      </c>
      <c r="G776" s="206"/>
      <c r="H776" s="210" t="s">
        <v>22</v>
      </c>
      <c r="I776" s="211"/>
      <c r="J776" s="206"/>
      <c r="K776" s="206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161</v>
      </c>
      <c r="AU776" s="216" t="s">
        <v>87</v>
      </c>
      <c r="AV776" s="11" t="s">
        <v>24</v>
      </c>
      <c r="AW776" s="11" t="s">
        <v>42</v>
      </c>
      <c r="AX776" s="11" t="s">
        <v>78</v>
      </c>
      <c r="AY776" s="216" t="s">
        <v>152</v>
      </c>
    </row>
    <row r="777" spans="2:51" s="12" customFormat="1" ht="13.5">
      <c r="B777" s="217"/>
      <c r="C777" s="218"/>
      <c r="D777" s="207" t="s">
        <v>161</v>
      </c>
      <c r="E777" s="219" t="s">
        <v>22</v>
      </c>
      <c r="F777" s="220" t="s">
        <v>1014</v>
      </c>
      <c r="G777" s="218"/>
      <c r="H777" s="221">
        <v>5.04</v>
      </c>
      <c r="I777" s="222"/>
      <c r="J777" s="218"/>
      <c r="K777" s="218"/>
      <c r="L777" s="223"/>
      <c r="M777" s="224"/>
      <c r="N777" s="225"/>
      <c r="O777" s="225"/>
      <c r="P777" s="225"/>
      <c r="Q777" s="225"/>
      <c r="R777" s="225"/>
      <c r="S777" s="225"/>
      <c r="T777" s="226"/>
      <c r="AT777" s="227" t="s">
        <v>161</v>
      </c>
      <c r="AU777" s="227" t="s">
        <v>87</v>
      </c>
      <c r="AV777" s="12" t="s">
        <v>87</v>
      </c>
      <c r="AW777" s="12" t="s">
        <v>42</v>
      </c>
      <c r="AX777" s="12" t="s">
        <v>78</v>
      </c>
      <c r="AY777" s="227" t="s">
        <v>152</v>
      </c>
    </row>
    <row r="778" spans="2:51" s="11" customFormat="1" ht="13.5">
      <c r="B778" s="205"/>
      <c r="C778" s="206"/>
      <c r="D778" s="207" t="s">
        <v>161</v>
      </c>
      <c r="E778" s="208" t="s">
        <v>22</v>
      </c>
      <c r="F778" s="209" t="s">
        <v>1015</v>
      </c>
      <c r="G778" s="206"/>
      <c r="H778" s="210" t="s">
        <v>22</v>
      </c>
      <c r="I778" s="211"/>
      <c r="J778" s="206"/>
      <c r="K778" s="206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161</v>
      </c>
      <c r="AU778" s="216" t="s">
        <v>87</v>
      </c>
      <c r="AV778" s="11" t="s">
        <v>24</v>
      </c>
      <c r="AW778" s="11" t="s">
        <v>42</v>
      </c>
      <c r="AX778" s="11" t="s">
        <v>78</v>
      </c>
      <c r="AY778" s="216" t="s">
        <v>152</v>
      </c>
    </row>
    <row r="779" spans="2:51" s="12" customFormat="1" ht="13.5">
      <c r="B779" s="217"/>
      <c r="C779" s="218"/>
      <c r="D779" s="207" t="s">
        <v>161</v>
      </c>
      <c r="E779" s="219" t="s">
        <v>22</v>
      </c>
      <c r="F779" s="220" t="s">
        <v>1016</v>
      </c>
      <c r="G779" s="218"/>
      <c r="H779" s="221">
        <v>1.08</v>
      </c>
      <c r="I779" s="222"/>
      <c r="J779" s="218"/>
      <c r="K779" s="218"/>
      <c r="L779" s="223"/>
      <c r="M779" s="224"/>
      <c r="N779" s="225"/>
      <c r="O779" s="225"/>
      <c r="P779" s="225"/>
      <c r="Q779" s="225"/>
      <c r="R779" s="225"/>
      <c r="S779" s="225"/>
      <c r="T779" s="226"/>
      <c r="AT779" s="227" t="s">
        <v>161</v>
      </c>
      <c r="AU779" s="227" t="s">
        <v>87</v>
      </c>
      <c r="AV779" s="12" t="s">
        <v>87</v>
      </c>
      <c r="AW779" s="12" t="s">
        <v>42</v>
      </c>
      <c r="AX779" s="12" t="s">
        <v>78</v>
      </c>
      <c r="AY779" s="227" t="s">
        <v>152</v>
      </c>
    </row>
    <row r="780" spans="2:51" s="13" customFormat="1" ht="13.5">
      <c r="B780" s="228"/>
      <c r="C780" s="229"/>
      <c r="D780" s="230" t="s">
        <v>161</v>
      </c>
      <c r="E780" s="231" t="s">
        <v>22</v>
      </c>
      <c r="F780" s="232" t="s">
        <v>171</v>
      </c>
      <c r="G780" s="229"/>
      <c r="H780" s="233">
        <v>47.88</v>
      </c>
      <c r="I780" s="234"/>
      <c r="J780" s="229"/>
      <c r="K780" s="229"/>
      <c r="L780" s="235"/>
      <c r="M780" s="236"/>
      <c r="N780" s="237"/>
      <c r="O780" s="237"/>
      <c r="P780" s="237"/>
      <c r="Q780" s="237"/>
      <c r="R780" s="237"/>
      <c r="S780" s="237"/>
      <c r="T780" s="238"/>
      <c r="AT780" s="239" t="s">
        <v>161</v>
      </c>
      <c r="AU780" s="239" t="s">
        <v>87</v>
      </c>
      <c r="AV780" s="13" t="s">
        <v>159</v>
      </c>
      <c r="AW780" s="13" t="s">
        <v>42</v>
      </c>
      <c r="AX780" s="13" t="s">
        <v>24</v>
      </c>
      <c r="AY780" s="239" t="s">
        <v>152</v>
      </c>
    </row>
    <row r="781" spans="2:65" s="1" customFormat="1" ht="22.5" customHeight="1">
      <c r="B781" s="41"/>
      <c r="C781" s="193" t="s">
        <v>1021</v>
      </c>
      <c r="D781" s="193" t="s">
        <v>154</v>
      </c>
      <c r="E781" s="194" t="s">
        <v>1022</v>
      </c>
      <c r="F781" s="195" t="s">
        <v>1023</v>
      </c>
      <c r="G781" s="196" t="s">
        <v>207</v>
      </c>
      <c r="H781" s="197">
        <v>12</v>
      </c>
      <c r="I781" s="198"/>
      <c r="J781" s="199">
        <f>ROUND(I781*H781,2)</f>
        <v>0</v>
      </c>
      <c r="K781" s="195" t="s">
        <v>158</v>
      </c>
      <c r="L781" s="61"/>
      <c r="M781" s="200" t="s">
        <v>22</v>
      </c>
      <c r="N781" s="201" t="s">
        <v>49</v>
      </c>
      <c r="O781" s="42"/>
      <c r="P781" s="202">
        <f>O781*H781</f>
        <v>0</v>
      </c>
      <c r="Q781" s="202">
        <v>0</v>
      </c>
      <c r="R781" s="202">
        <f>Q781*H781</f>
        <v>0</v>
      </c>
      <c r="S781" s="202">
        <v>0.003</v>
      </c>
      <c r="T781" s="203">
        <f>S781*H781</f>
        <v>0.036000000000000004</v>
      </c>
      <c r="AR781" s="24" t="s">
        <v>285</v>
      </c>
      <c r="AT781" s="24" t="s">
        <v>154</v>
      </c>
      <c r="AU781" s="24" t="s">
        <v>87</v>
      </c>
      <c r="AY781" s="24" t="s">
        <v>152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24" t="s">
        <v>24</v>
      </c>
      <c r="BK781" s="204">
        <f>ROUND(I781*H781,2)</f>
        <v>0</v>
      </c>
      <c r="BL781" s="24" t="s">
        <v>285</v>
      </c>
      <c r="BM781" s="24" t="s">
        <v>1024</v>
      </c>
    </row>
    <row r="782" spans="2:65" s="1" customFormat="1" ht="31.5" customHeight="1">
      <c r="B782" s="41"/>
      <c r="C782" s="193" t="s">
        <v>1025</v>
      </c>
      <c r="D782" s="193" t="s">
        <v>154</v>
      </c>
      <c r="E782" s="194" t="s">
        <v>1026</v>
      </c>
      <c r="F782" s="195" t="s">
        <v>1027</v>
      </c>
      <c r="G782" s="196" t="s">
        <v>207</v>
      </c>
      <c r="H782" s="197">
        <v>109</v>
      </c>
      <c r="I782" s="198"/>
      <c r="J782" s="199">
        <f>ROUND(I782*H782,2)</f>
        <v>0</v>
      </c>
      <c r="K782" s="195" t="s">
        <v>158</v>
      </c>
      <c r="L782" s="61"/>
      <c r="M782" s="200" t="s">
        <v>22</v>
      </c>
      <c r="N782" s="201" t="s">
        <v>49</v>
      </c>
      <c r="O782" s="42"/>
      <c r="P782" s="202">
        <f>O782*H782</f>
        <v>0</v>
      </c>
      <c r="Q782" s="202">
        <v>0</v>
      </c>
      <c r="R782" s="202">
        <f>Q782*H782</f>
        <v>0</v>
      </c>
      <c r="S782" s="202">
        <v>0.005</v>
      </c>
      <c r="T782" s="203">
        <f>S782*H782</f>
        <v>0.545</v>
      </c>
      <c r="AR782" s="24" t="s">
        <v>285</v>
      </c>
      <c r="AT782" s="24" t="s">
        <v>154</v>
      </c>
      <c r="AU782" s="24" t="s">
        <v>87</v>
      </c>
      <c r="AY782" s="24" t="s">
        <v>152</v>
      </c>
      <c r="BE782" s="204">
        <f>IF(N782="základní",J782,0)</f>
        <v>0</v>
      </c>
      <c r="BF782" s="204">
        <f>IF(N782="snížená",J782,0)</f>
        <v>0</v>
      </c>
      <c r="BG782" s="204">
        <f>IF(N782="zákl. přenesená",J782,0)</f>
        <v>0</v>
      </c>
      <c r="BH782" s="204">
        <f>IF(N782="sníž. přenesená",J782,0)</f>
        <v>0</v>
      </c>
      <c r="BI782" s="204">
        <f>IF(N782="nulová",J782,0)</f>
        <v>0</v>
      </c>
      <c r="BJ782" s="24" t="s">
        <v>24</v>
      </c>
      <c r="BK782" s="204">
        <f>ROUND(I782*H782,2)</f>
        <v>0</v>
      </c>
      <c r="BL782" s="24" t="s">
        <v>285</v>
      </c>
      <c r="BM782" s="24" t="s">
        <v>1028</v>
      </c>
    </row>
    <row r="783" spans="2:51" s="12" customFormat="1" ht="13.5">
      <c r="B783" s="217"/>
      <c r="C783" s="218"/>
      <c r="D783" s="207" t="s">
        <v>161</v>
      </c>
      <c r="E783" s="219" t="s">
        <v>22</v>
      </c>
      <c r="F783" s="220" t="s">
        <v>1029</v>
      </c>
      <c r="G783" s="218"/>
      <c r="H783" s="221">
        <v>109</v>
      </c>
      <c r="I783" s="222"/>
      <c r="J783" s="218"/>
      <c r="K783" s="218"/>
      <c r="L783" s="223"/>
      <c r="M783" s="224"/>
      <c r="N783" s="225"/>
      <c r="O783" s="225"/>
      <c r="P783" s="225"/>
      <c r="Q783" s="225"/>
      <c r="R783" s="225"/>
      <c r="S783" s="225"/>
      <c r="T783" s="226"/>
      <c r="AT783" s="227" t="s">
        <v>161</v>
      </c>
      <c r="AU783" s="227" t="s">
        <v>87</v>
      </c>
      <c r="AV783" s="12" t="s">
        <v>87</v>
      </c>
      <c r="AW783" s="12" t="s">
        <v>42</v>
      </c>
      <c r="AX783" s="12" t="s">
        <v>78</v>
      </c>
      <c r="AY783" s="227" t="s">
        <v>152</v>
      </c>
    </row>
    <row r="784" spans="2:51" s="13" customFormat="1" ht="13.5">
      <c r="B784" s="228"/>
      <c r="C784" s="229"/>
      <c r="D784" s="230" t="s">
        <v>161</v>
      </c>
      <c r="E784" s="231" t="s">
        <v>22</v>
      </c>
      <c r="F784" s="232" t="s">
        <v>171</v>
      </c>
      <c r="G784" s="229"/>
      <c r="H784" s="233">
        <v>109</v>
      </c>
      <c r="I784" s="234"/>
      <c r="J784" s="229"/>
      <c r="K784" s="229"/>
      <c r="L784" s="235"/>
      <c r="M784" s="236"/>
      <c r="N784" s="237"/>
      <c r="O784" s="237"/>
      <c r="P784" s="237"/>
      <c r="Q784" s="237"/>
      <c r="R784" s="237"/>
      <c r="S784" s="237"/>
      <c r="T784" s="238"/>
      <c r="AT784" s="239" t="s">
        <v>161</v>
      </c>
      <c r="AU784" s="239" t="s">
        <v>87</v>
      </c>
      <c r="AV784" s="13" t="s">
        <v>159</v>
      </c>
      <c r="AW784" s="13" t="s">
        <v>42</v>
      </c>
      <c r="AX784" s="13" t="s">
        <v>24</v>
      </c>
      <c r="AY784" s="239" t="s">
        <v>152</v>
      </c>
    </row>
    <row r="785" spans="2:65" s="1" customFormat="1" ht="22.5" customHeight="1">
      <c r="B785" s="41"/>
      <c r="C785" s="193" t="s">
        <v>1030</v>
      </c>
      <c r="D785" s="193" t="s">
        <v>154</v>
      </c>
      <c r="E785" s="194" t="s">
        <v>1031</v>
      </c>
      <c r="F785" s="195" t="s">
        <v>1032</v>
      </c>
      <c r="G785" s="196" t="s">
        <v>157</v>
      </c>
      <c r="H785" s="197">
        <v>62.01</v>
      </c>
      <c r="I785" s="198"/>
      <c r="J785" s="199">
        <f>ROUND(I785*H785,2)</f>
        <v>0</v>
      </c>
      <c r="K785" s="195" t="s">
        <v>158</v>
      </c>
      <c r="L785" s="61"/>
      <c r="M785" s="200" t="s">
        <v>22</v>
      </c>
      <c r="N785" s="201" t="s">
        <v>49</v>
      </c>
      <c r="O785" s="42"/>
      <c r="P785" s="202">
        <f>O785*H785</f>
        <v>0</v>
      </c>
      <c r="Q785" s="202">
        <v>0.00025</v>
      </c>
      <c r="R785" s="202">
        <f>Q785*H785</f>
        <v>0.0155025</v>
      </c>
      <c r="S785" s="202">
        <v>0</v>
      </c>
      <c r="T785" s="203">
        <f>S785*H785</f>
        <v>0</v>
      </c>
      <c r="AR785" s="24" t="s">
        <v>285</v>
      </c>
      <c r="AT785" s="24" t="s">
        <v>154</v>
      </c>
      <c r="AU785" s="24" t="s">
        <v>87</v>
      </c>
      <c r="AY785" s="24" t="s">
        <v>152</v>
      </c>
      <c r="BE785" s="204">
        <f>IF(N785="základní",J785,0)</f>
        <v>0</v>
      </c>
      <c r="BF785" s="204">
        <f>IF(N785="snížená",J785,0)</f>
        <v>0</v>
      </c>
      <c r="BG785" s="204">
        <f>IF(N785="zákl. přenesená",J785,0)</f>
        <v>0</v>
      </c>
      <c r="BH785" s="204">
        <f>IF(N785="sníž. přenesená",J785,0)</f>
        <v>0</v>
      </c>
      <c r="BI785" s="204">
        <f>IF(N785="nulová",J785,0)</f>
        <v>0</v>
      </c>
      <c r="BJ785" s="24" t="s">
        <v>24</v>
      </c>
      <c r="BK785" s="204">
        <f>ROUND(I785*H785,2)</f>
        <v>0</v>
      </c>
      <c r="BL785" s="24" t="s">
        <v>285</v>
      </c>
      <c r="BM785" s="24" t="s">
        <v>1033</v>
      </c>
    </row>
    <row r="786" spans="2:51" s="14" customFormat="1" ht="13.5">
      <c r="B786" s="243"/>
      <c r="C786" s="244"/>
      <c r="D786" s="207" t="s">
        <v>161</v>
      </c>
      <c r="E786" s="245" t="s">
        <v>22</v>
      </c>
      <c r="F786" s="246" t="s">
        <v>257</v>
      </c>
      <c r="G786" s="244"/>
      <c r="H786" s="247">
        <v>0</v>
      </c>
      <c r="I786" s="248"/>
      <c r="J786" s="244"/>
      <c r="K786" s="244"/>
      <c r="L786" s="249"/>
      <c r="M786" s="250"/>
      <c r="N786" s="251"/>
      <c r="O786" s="251"/>
      <c r="P786" s="251"/>
      <c r="Q786" s="251"/>
      <c r="R786" s="251"/>
      <c r="S786" s="251"/>
      <c r="T786" s="252"/>
      <c r="AT786" s="253" t="s">
        <v>161</v>
      </c>
      <c r="AU786" s="253" t="s">
        <v>87</v>
      </c>
      <c r="AV786" s="14" t="s">
        <v>176</v>
      </c>
      <c r="AW786" s="14" t="s">
        <v>42</v>
      </c>
      <c r="AX786" s="14" t="s">
        <v>78</v>
      </c>
      <c r="AY786" s="253" t="s">
        <v>152</v>
      </c>
    </row>
    <row r="787" spans="2:51" s="11" customFormat="1" ht="13.5">
      <c r="B787" s="205"/>
      <c r="C787" s="206"/>
      <c r="D787" s="207" t="s">
        <v>161</v>
      </c>
      <c r="E787" s="208" t="s">
        <v>22</v>
      </c>
      <c r="F787" s="209" t="s">
        <v>1034</v>
      </c>
      <c r="G787" s="206"/>
      <c r="H787" s="210" t="s">
        <v>22</v>
      </c>
      <c r="I787" s="211"/>
      <c r="J787" s="206"/>
      <c r="K787" s="206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161</v>
      </c>
      <c r="AU787" s="216" t="s">
        <v>87</v>
      </c>
      <c r="AV787" s="11" t="s">
        <v>24</v>
      </c>
      <c r="AW787" s="11" t="s">
        <v>42</v>
      </c>
      <c r="AX787" s="11" t="s">
        <v>78</v>
      </c>
      <c r="AY787" s="216" t="s">
        <v>152</v>
      </c>
    </row>
    <row r="788" spans="2:51" s="12" customFormat="1" ht="13.5">
      <c r="B788" s="217"/>
      <c r="C788" s="218"/>
      <c r="D788" s="207" t="s">
        <v>161</v>
      </c>
      <c r="E788" s="219" t="s">
        <v>22</v>
      </c>
      <c r="F788" s="220" t="s">
        <v>1035</v>
      </c>
      <c r="G788" s="218"/>
      <c r="H788" s="221">
        <v>21.6</v>
      </c>
      <c r="I788" s="222"/>
      <c r="J788" s="218"/>
      <c r="K788" s="218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161</v>
      </c>
      <c r="AU788" s="227" t="s">
        <v>87</v>
      </c>
      <c r="AV788" s="12" t="s">
        <v>87</v>
      </c>
      <c r="AW788" s="12" t="s">
        <v>42</v>
      </c>
      <c r="AX788" s="12" t="s">
        <v>78</v>
      </c>
      <c r="AY788" s="227" t="s">
        <v>152</v>
      </c>
    </row>
    <row r="789" spans="2:51" s="12" customFormat="1" ht="13.5">
      <c r="B789" s="217"/>
      <c r="C789" s="218"/>
      <c r="D789" s="207" t="s">
        <v>161</v>
      </c>
      <c r="E789" s="219" t="s">
        <v>22</v>
      </c>
      <c r="F789" s="220" t="s">
        <v>1036</v>
      </c>
      <c r="G789" s="218"/>
      <c r="H789" s="221">
        <v>24.57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161</v>
      </c>
      <c r="AU789" s="227" t="s">
        <v>87</v>
      </c>
      <c r="AV789" s="12" t="s">
        <v>87</v>
      </c>
      <c r="AW789" s="12" t="s">
        <v>42</v>
      </c>
      <c r="AX789" s="12" t="s">
        <v>78</v>
      </c>
      <c r="AY789" s="227" t="s">
        <v>152</v>
      </c>
    </row>
    <row r="790" spans="2:51" s="12" customFormat="1" ht="13.5">
      <c r="B790" s="217"/>
      <c r="C790" s="218"/>
      <c r="D790" s="207" t="s">
        <v>161</v>
      </c>
      <c r="E790" s="219" t="s">
        <v>22</v>
      </c>
      <c r="F790" s="220" t="s">
        <v>613</v>
      </c>
      <c r="G790" s="218"/>
      <c r="H790" s="221">
        <v>4.32</v>
      </c>
      <c r="I790" s="222"/>
      <c r="J790" s="218"/>
      <c r="K790" s="218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161</v>
      </c>
      <c r="AU790" s="227" t="s">
        <v>87</v>
      </c>
      <c r="AV790" s="12" t="s">
        <v>87</v>
      </c>
      <c r="AW790" s="12" t="s">
        <v>42</v>
      </c>
      <c r="AX790" s="12" t="s">
        <v>78</v>
      </c>
      <c r="AY790" s="227" t="s">
        <v>152</v>
      </c>
    </row>
    <row r="791" spans="2:51" s="12" customFormat="1" ht="13.5">
      <c r="B791" s="217"/>
      <c r="C791" s="218"/>
      <c r="D791" s="207" t="s">
        <v>161</v>
      </c>
      <c r="E791" s="219" t="s">
        <v>22</v>
      </c>
      <c r="F791" s="220" t="s">
        <v>1037</v>
      </c>
      <c r="G791" s="218"/>
      <c r="H791" s="221">
        <v>11.52</v>
      </c>
      <c r="I791" s="222"/>
      <c r="J791" s="218"/>
      <c r="K791" s="218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161</v>
      </c>
      <c r="AU791" s="227" t="s">
        <v>87</v>
      </c>
      <c r="AV791" s="12" t="s">
        <v>87</v>
      </c>
      <c r="AW791" s="12" t="s">
        <v>42</v>
      </c>
      <c r="AX791" s="12" t="s">
        <v>78</v>
      </c>
      <c r="AY791" s="227" t="s">
        <v>152</v>
      </c>
    </row>
    <row r="792" spans="2:51" s="13" customFormat="1" ht="13.5">
      <c r="B792" s="228"/>
      <c r="C792" s="229"/>
      <c r="D792" s="230" t="s">
        <v>161</v>
      </c>
      <c r="E792" s="231" t="s">
        <v>22</v>
      </c>
      <c r="F792" s="232" t="s">
        <v>171</v>
      </c>
      <c r="G792" s="229"/>
      <c r="H792" s="233">
        <v>62.01</v>
      </c>
      <c r="I792" s="234"/>
      <c r="J792" s="229"/>
      <c r="K792" s="229"/>
      <c r="L792" s="235"/>
      <c r="M792" s="236"/>
      <c r="N792" s="237"/>
      <c r="O792" s="237"/>
      <c r="P792" s="237"/>
      <c r="Q792" s="237"/>
      <c r="R792" s="237"/>
      <c r="S792" s="237"/>
      <c r="T792" s="238"/>
      <c r="AT792" s="239" t="s">
        <v>161</v>
      </c>
      <c r="AU792" s="239" t="s">
        <v>87</v>
      </c>
      <c r="AV792" s="13" t="s">
        <v>159</v>
      </c>
      <c r="AW792" s="13" t="s">
        <v>42</v>
      </c>
      <c r="AX792" s="13" t="s">
        <v>24</v>
      </c>
      <c r="AY792" s="239" t="s">
        <v>152</v>
      </c>
    </row>
    <row r="793" spans="2:65" s="1" customFormat="1" ht="22.5" customHeight="1">
      <c r="B793" s="41"/>
      <c r="C793" s="257" t="s">
        <v>1038</v>
      </c>
      <c r="D793" s="257" t="s">
        <v>293</v>
      </c>
      <c r="E793" s="258" t="s">
        <v>1039</v>
      </c>
      <c r="F793" s="259" t="s">
        <v>1040</v>
      </c>
      <c r="G793" s="260" t="s">
        <v>207</v>
      </c>
      <c r="H793" s="261">
        <v>4</v>
      </c>
      <c r="I793" s="262"/>
      <c r="J793" s="263">
        <f>ROUND(I793*H793,2)</f>
        <v>0</v>
      </c>
      <c r="K793" s="259" t="s">
        <v>158</v>
      </c>
      <c r="L793" s="264"/>
      <c r="M793" s="265" t="s">
        <v>22</v>
      </c>
      <c r="N793" s="266" t="s">
        <v>49</v>
      </c>
      <c r="O793" s="42"/>
      <c r="P793" s="202">
        <f>O793*H793</f>
        <v>0</v>
      </c>
      <c r="Q793" s="202">
        <v>0.0187</v>
      </c>
      <c r="R793" s="202">
        <f>Q793*H793</f>
        <v>0.0748</v>
      </c>
      <c r="S793" s="202">
        <v>0</v>
      </c>
      <c r="T793" s="203">
        <f>S793*H793</f>
        <v>0</v>
      </c>
      <c r="AR793" s="24" t="s">
        <v>382</v>
      </c>
      <c r="AT793" s="24" t="s">
        <v>293</v>
      </c>
      <c r="AU793" s="24" t="s">
        <v>87</v>
      </c>
      <c r="AY793" s="24" t="s">
        <v>152</v>
      </c>
      <c r="BE793" s="204">
        <f>IF(N793="základní",J793,0)</f>
        <v>0</v>
      </c>
      <c r="BF793" s="204">
        <f>IF(N793="snížená",J793,0)</f>
        <v>0</v>
      </c>
      <c r="BG793" s="204">
        <f>IF(N793="zákl. přenesená",J793,0)</f>
        <v>0</v>
      </c>
      <c r="BH793" s="204">
        <f>IF(N793="sníž. přenesená",J793,0)</f>
        <v>0</v>
      </c>
      <c r="BI793" s="204">
        <f>IF(N793="nulová",J793,0)</f>
        <v>0</v>
      </c>
      <c r="BJ793" s="24" t="s">
        <v>24</v>
      </c>
      <c r="BK793" s="204">
        <f>ROUND(I793*H793,2)</f>
        <v>0</v>
      </c>
      <c r="BL793" s="24" t="s">
        <v>285</v>
      </c>
      <c r="BM793" s="24" t="s">
        <v>1041</v>
      </c>
    </row>
    <row r="794" spans="2:51" s="12" customFormat="1" ht="13.5">
      <c r="B794" s="217"/>
      <c r="C794" s="218"/>
      <c r="D794" s="230" t="s">
        <v>161</v>
      </c>
      <c r="E794" s="240" t="s">
        <v>22</v>
      </c>
      <c r="F794" s="241" t="s">
        <v>1042</v>
      </c>
      <c r="G794" s="218"/>
      <c r="H794" s="242">
        <v>4</v>
      </c>
      <c r="I794" s="222"/>
      <c r="J794" s="218"/>
      <c r="K794" s="218"/>
      <c r="L794" s="223"/>
      <c r="M794" s="224"/>
      <c r="N794" s="225"/>
      <c r="O794" s="225"/>
      <c r="P794" s="225"/>
      <c r="Q794" s="225"/>
      <c r="R794" s="225"/>
      <c r="S794" s="225"/>
      <c r="T794" s="226"/>
      <c r="AT794" s="227" t="s">
        <v>161</v>
      </c>
      <c r="AU794" s="227" t="s">
        <v>87</v>
      </c>
      <c r="AV794" s="12" t="s">
        <v>87</v>
      </c>
      <c r="AW794" s="12" t="s">
        <v>42</v>
      </c>
      <c r="AX794" s="12" t="s">
        <v>24</v>
      </c>
      <c r="AY794" s="227" t="s">
        <v>152</v>
      </c>
    </row>
    <row r="795" spans="2:65" s="1" customFormat="1" ht="22.5" customHeight="1">
      <c r="B795" s="41"/>
      <c r="C795" s="257" t="s">
        <v>1043</v>
      </c>
      <c r="D795" s="257" t="s">
        <v>293</v>
      </c>
      <c r="E795" s="258" t="s">
        <v>1044</v>
      </c>
      <c r="F795" s="259" t="s">
        <v>1045</v>
      </c>
      <c r="G795" s="260" t="s">
        <v>207</v>
      </c>
      <c r="H795" s="261">
        <v>16</v>
      </c>
      <c r="I795" s="262"/>
      <c r="J795" s="263">
        <f>ROUND(I795*H795,2)</f>
        <v>0</v>
      </c>
      <c r="K795" s="259" t="s">
        <v>158</v>
      </c>
      <c r="L795" s="264"/>
      <c r="M795" s="265" t="s">
        <v>22</v>
      </c>
      <c r="N795" s="266" t="s">
        <v>49</v>
      </c>
      <c r="O795" s="42"/>
      <c r="P795" s="202">
        <f>O795*H795</f>
        <v>0</v>
      </c>
      <c r="Q795" s="202">
        <v>0.0311</v>
      </c>
      <c r="R795" s="202">
        <f>Q795*H795</f>
        <v>0.4976</v>
      </c>
      <c r="S795" s="202">
        <v>0</v>
      </c>
      <c r="T795" s="203">
        <f>S795*H795</f>
        <v>0</v>
      </c>
      <c r="AR795" s="24" t="s">
        <v>382</v>
      </c>
      <c r="AT795" s="24" t="s">
        <v>293</v>
      </c>
      <c r="AU795" s="24" t="s">
        <v>87</v>
      </c>
      <c r="AY795" s="24" t="s">
        <v>152</v>
      </c>
      <c r="BE795" s="204">
        <f>IF(N795="základní",J795,0)</f>
        <v>0</v>
      </c>
      <c r="BF795" s="204">
        <f>IF(N795="snížená",J795,0)</f>
        <v>0</v>
      </c>
      <c r="BG795" s="204">
        <f>IF(N795="zákl. přenesená",J795,0)</f>
        <v>0</v>
      </c>
      <c r="BH795" s="204">
        <f>IF(N795="sníž. přenesená",J795,0)</f>
        <v>0</v>
      </c>
      <c r="BI795" s="204">
        <f>IF(N795="nulová",J795,0)</f>
        <v>0</v>
      </c>
      <c r="BJ795" s="24" t="s">
        <v>24</v>
      </c>
      <c r="BK795" s="204">
        <f>ROUND(I795*H795,2)</f>
        <v>0</v>
      </c>
      <c r="BL795" s="24" t="s">
        <v>285</v>
      </c>
      <c r="BM795" s="24" t="s">
        <v>1046</v>
      </c>
    </row>
    <row r="796" spans="2:51" s="12" customFormat="1" ht="13.5">
      <c r="B796" s="217"/>
      <c r="C796" s="218"/>
      <c r="D796" s="230" t="s">
        <v>161</v>
      </c>
      <c r="E796" s="240" t="s">
        <v>22</v>
      </c>
      <c r="F796" s="241" t="s">
        <v>1047</v>
      </c>
      <c r="G796" s="218"/>
      <c r="H796" s="242">
        <v>16</v>
      </c>
      <c r="I796" s="222"/>
      <c r="J796" s="218"/>
      <c r="K796" s="218"/>
      <c r="L796" s="223"/>
      <c r="M796" s="224"/>
      <c r="N796" s="225"/>
      <c r="O796" s="225"/>
      <c r="P796" s="225"/>
      <c r="Q796" s="225"/>
      <c r="R796" s="225"/>
      <c r="S796" s="225"/>
      <c r="T796" s="226"/>
      <c r="AT796" s="227" t="s">
        <v>161</v>
      </c>
      <c r="AU796" s="227" t="s">
        <v>87</v>
      </c>
      <c r="AV796" s="12" t="s">
        <v>87</v>
      </c>
      <c r="AW796" s="12" t="s">
        <v>42</v>
      </c>
      <c r="AX796" s="12" t="s">
        <v>24</v>
      </c>
      <c r="AY796" s="227" t="s">
        <v>152</v>
      </c>
    </row>
    <row r="797" spans="2:65" s="1" customFormat="1" ht="22.5" customHeight="1">
      <c r="B797" s="41"/>
      <c r="C797" s="257" t="s">
        <v>1048</v>
      </c>
      <c r="D797" s="257" t="s">
        <v>293</v>
      </c>
      <c r="E797" s="258" t="s">
        <v>1049</v>
      </c>
      <c r="F797" s="259" t="s">
        <v>1050</v>
      </c>
      <c r="G797" s="260" t="s">
        <v>207</v>
      </c>
      <c r="H797" s="261">
        <v>13</v>
      </c>
      <c r="I797" s="262"/>
      <c r="J797" s="263">
        <f>ROUND(I797*H797,2)</f>
        <v>0</v>
      </c>
      <c r="K797" s="259" t="s">
        <v>22</v>
      </c>
      <c r="L797" s="264"/>
      <c r="M797" s="265" t="s">
        <v>22</v>
      </c>
      <c r="N797" s="266" t="s">
        <v>49</v>
      </c>
      <c r="O797" s="42"/>
      <c r="P797" s="202">
        <f>O797*H797</f>
        <v>0</v>
      </c>
      <c r="Q797" s="202">
        <v>0.0544</v>
      </c>
      <c r="R797" s="202">
        <f>Q797*H797</f>
        <v>0.7071999999999999</v>
      </c>
      <c r="S797" s="202">
        <v>0</v>
      </c>
      <c r="T797" s="203">
        <f>S797*H797</f>
        <v>0</v>
      </c>
      <c r="AR797" s="24" t="s">
        <v>382</v>
      </c>
      <c r="AT797" s="24" t="s">
        <v>293</v>
      </c>
      <c r="AU797" s="24" t="s">
        <v>87</v>
      </c>
      <c r="AY797" s="24" t="s">
        <v>152</v>
      </c>
      <c r="BE797" s="204">
        <f>IF(N797="základní",J797,0)</f>
        <v>0</v>
      </c>
      <c r="BF797" s="204">
        <f>IF(N797="snížená",J797,0)</f>
        <v>0</v>
      </c>
      <c r="BG797" s="204">
        <f>IF(N797="zákl. přenesená",J797,0)</f>
        <v>0</v>
      </c>
      <c r="BH797" s="204">
        <f>IF(N797="sníž. přenesená",J797,0)</f>
        <v>0</v>
      </c>
      <c r="BI797" s="204">
        <f>IF(N797="nulová",J797,0)</f>
        <v>0</v>
      </c>
      <c r="BJ797" s="24" t="s">
        <v>24</v>
      </c>
      <c r="BK797" s="204">
        <f>ROUND(I797*H797,2)</f>
        <v>0</v>
      </c>
      <c r="BL797" s="24" t="s">
        <v>285</v>
      </c>
      <c r="BM797" s="24" t="s">
        <v>1051</v>
      </c>
    </row>
    <row r="798" spans="2:51" s="12" customFormat="1" ht="13.5">
      <c r="B798" s="217"/>
      <c r="C798" s="218"/>
      <c r="D798" s="230" t="s">
        <v>161</v>
      </c>
      <c r="E798" s="240" t="s">
        <v>22</v>
      </c>
      <c r="F798" s="241" t="s">
        <v>1052</v>
      </c>
      <c r="G798" s="218"/>
      <c r="H798" s="242">
        <v>13</v>
      </c>
      <c r="I798" s="222"/>
      <c r="J798" s="218"/>
      <c r="K798" s="218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161</v>
      </c>
      <c r="AU798" s="227" t="s">
        <v>87</v>
      </c>
      <c r="AV798" s="12" t="s">
        <v>87</v>
      </c>
      <c r="AW798" s="12" t="s">
        <v>42</v>
      </c>
      <c r="AX798" s="12" t="s">
        <v>24</v>
      </c>
      <c r="AY798" s="227" t="s">
        <v>152</v>
      </c>
    </row>
    <row r="799" spans="2:65" s="1" customFormat="1" ht="22.5" customHeight="1">
      <c r="B799" s="41"/>
      <c r="C799" s="257" t="s">
        <v>1053</v>
      </c>
      <c r="D799" s="257" t="s">
        <v>293</v>
      </c>
      <c r="E799" s="258" t="s">
        <v>1054</v>
      </c>
      <c r="F799" s="259" t="s">
        <v>1055</v>
      </c>
      <c r="G799" s="260" t="s">
        <v>207</v>
      </c>
      <c r="H799" s="261">
        <v>8</v>
      </c>
      <c r="I799" s="262"/>
      <c r="J799" s="263">
        <f>ROUND(I799*H799,2)</f>
        <v>0</v>
      </c>
      <c r="K799" s="259" t="s">
        <v>158</v>
      </c>
      <c r="L799" s="264"/>
      <c r="M799" s="265" t="s">
        <v>22</v>
      </c>
      <c r="N799" s="266" t="s">
        <v>49</v>
      </c>
      <c r="O799" s="42"/>
      <c r="P799" s="202">
        <f>O799*H799</f>
        <v>0</v>
      </c>
      <c r="Q799" s="202">
        <v>0.0249</v>
      </c>
      <c r="R799" s="202">
        <f>Q799*H799</f>
        <v>0.1992</v>
      </c>
      <c r="S799" s="202">
        <v>0</v>
      </c>
      <c r="T799" s="203">
        <f>S799*H799</f>
        <v>0</v>
      </c>
      <c r="AR799" s="24" t="s">
        <v>382</v>
      </c>
      <c r="AT799" s="24" t="s">
        <v>293</v>
      </c>
      <c r="AU799" s="24" t="s">
        <v>87</v>
      </c>
      <c r="AY799" s="24" t="s">
        <v>152</v>
      </c>
      <c r="BE799" s="204">
        <f>IF(N799="základní",J799,0)</f>
        <v>0</v>
      </c>
      <c r="BF799" s="204">
        <f>IF(N799="snížená",J799,0)</f>
        <v>0</v>
      </c>
      <c r="BG799" s="204">
        <f>IF(N799="zákl. přenesená",J799,0)</f>
        <v>0</v>
      </c>
      <c r="BH799" s="204">
        <f>IF(N799="sníž. přenesená",J799,0)</f>
        <v>0</v>
      </c>
      <c r="BI799" s="204">
        <f>IF(N799="nulová",J799,0)</f>
        <v>0</v>
      </c>
      <c r="BJ799" s="24" t="s">
        <v>24</v>
      </c>
      <c r="BK799" s="204">
        <f>ROUND(I799*H799,2)</f>
        <v>0</v>
      </c>
      <c r="BL799" s="24" t="s">
        <v>285</v>
      </c>
      <c r="BM799" s="24" t="s">
        <v>1056</v>
      </c>
    </row>
    <row r="800" spans="2:51" s="12" customFormat="1" ht="13.5">
      <c r="B800" s="217"/>
      <c r="C800" s="218"/>
      <c r="D800" s="230" t="s">
        <v>161</v>
      </c>
      <c r="E800" s="240" t="s">
        <v>22</v>
      </c>
      <c r="F800" s="241" t="s">
        <v>1057</v>
      </c>
      <c r="G800" s="218"/>
      <c r="H800" s="242">
        <v>8</v>
      </c>
      <c r="I800" s="222"/>
      <c r="J800" s="218"/>
      <c r="K800" s="218"/>
      <c r="L800" s="223"/>
      <c r="M800" s="224"/>
      <c r="N800" s="225"/>
      <c r="O800" s="225"/>
      <c r="P800" s="225"/>
      <c r="Q800" s="225"/>
      <c r="R800" s="225"/>
      <c r="S800" s="225"/>
      <c r="T800" s="226"/>
      <c r="AT800" s="227" t="s">
        <v>161</v>
      </c>
      <c r="AU800" s="227" t="s">
        <v>87</v>
      </c>
      <c r="AV800" s="12" t="s">
        <v>87</v>
      </c>
      <c r="AW800" s="12" t="s">
        <v>42</v>
      </c>
      <c r="AX800" s="12" t="s">
        <v>24</v>
      </c>
      <c r="AY800" s="227" t="s">
        <v>152</v>
      </c>
    </row>
    <row r="801" spans="2:65" s="1" customFormat="1" ht="22.5" customHeight="1">
      <c r="B801" s="41"/>
      <c r="C801" s="193" t="s">
        <v>1058</v>
      </c>
      <c r="D801" s="193" t="s">
        <v>154</v>
      </c>
      <c r="E801" s="194" t="s">
        <v>1059</v>
      </c>
      <c r="F801" s="195" t="s">
        <v>1060</v>
      </c>
      <c r="G801" s="196" t="s">
        <v>157</v>
      </c>
      <c r="H801" s="197">
        <v>316.26</v>
      </c>
      <c r="I801" s="198"/>
      <c r="J801" s="199">
        <f>ROUND(I801*H801,2)</f>
        <v>0</v>
      </c>
      <c r="K801" s="195" t="s">
        <v>158</v>
      </c>
      <c r="L801" s="61"/>
      <c r="M801" s="200" t="s">
        <v>22</v>
      </c>
      <c r="N801" s="201" t="s">
        <v>49</v>
      </c>
      <c r="O801" s="42"/>
      <c r="P801" s="202">
        <f>O801*H801</f>
        <v>0</v>
      </c>
      <c r="Q801" s="202">
        <v>0.00025</v>
      </c>
      <c r="R801" s="202">
        <f>Q801*H801</f>
        <v>0.079065</v>
      </c>
      <c r="S801" s="202">
        <v>0</v>
      </c>
      <c r="T801" s="203">
        <f>S801*H801</f>
        <v>0</v>
      </c>
      <c r="AR801" s="24" t="s">
        <v>285</v>
      </c>
      <c r="AT801" s="24" t="s">
        <v>154</v>
      </c>
      <c r="AU801" s="24" t="s">
        <v>87</v>
      </c>
      <c r="AY801" s="24" t="s">
        <v>152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24" t="s">
        <v>24</v>
      </c>
      <c r="BK801" s="204">
        <f>ROUND(I801*H801,2)</f>
        <v>0</v>
      </c>
      <c r="BL801" s="24" t="s">
        <v>285</v>
      </c>
      <c r="BM801" s="24" t="s">
        <v>1061</v>
      </c>
    </row>
    <row r="802" spans="2:51" s="11" customFormat="1" ht="13.5">
      <c r="B802" s="205"/>
      <c r="C802" s="206"/>
      <c r="D802" s="207" t="s">
        <v>161</v>
      </c>
      <c r="E802" s="208" t="s">
        <v>22</v>
      </c>
      <c r="F802" s="209" t="s">
        <v>1034</v>
      </c>
      <c r="G802" s="206"/>
      <c r="H802" s="210" t="s">
        <v>22</v>
      </c>
      <c r="I802" s="211"/>
      <c r="J802" s="206"/>
      <c r="K802" s="206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161</v>
      </c>
      <c r="AU802" s="216" t="s">
        <v>87</v>
      </c>
      <c r="AV802" s="11" t="s">
        <v>24</v>
      </c>
      <c r="AW802" s="11" t="s">
        <v>42</v>
      </c>
      <c r="AX802" s="11" t="s">
        <v>78</v>
      </c>
      <c r="AY802" s="216" t="s">
        <v>152</v>
      </c>
    </row>
    <row r="803" spans="2:51" s="12" customFormat="1" ht="13.5">
      <c r="B803" s="217"/>
      <c r="C803" s="218"/>
      <c r="D803" s="207" t="s">
        <v>161</v>
      </c>
      <c r="E803" s="219" t="s">
        <v>22</v>
      </c>
      <c r="F803" s="220" t="s">
        <v>1062</v>
      </c>
      <c r="G803" s="218"/>
      <c r="H803" s="221">
        <v>189.63</v>
      </c>
      <c r="I803" s="222"/>
      <c r="J803" s="218"/>
      <c r="K803" s="218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161</v>
      </c>
      <c r="AU803" s="227" t="s">
        <v>87</v>
      </c>
      <c r="AV803" s="12" t="s">
        <v>87</v>
      </c>
      <c r="AW803" s="12" t="s">
        <v>42</v>
      </c>
      <c r="AX803" s="12" t="s">
        <v>78</v>
      </c>
      <c r="AY803" s="227" t="s">
        <v>152</v>
      </c>
    </row>
    <row r="804" spans="2:51" s="12" customFormat="1" ht="13.5">
      <c r="B804" s="217"/>
      <c r="C804" s="218"/>
      <c r="D804" s="207" t="s">
        <v>161</v>
      </c>
      <c r="E804" s="219" t="s">
        <v>22</v>
      </c>
      <c r="F804" s="220" t="s">
        <v>1063</v>
      </c>
      <c r="G804" s="218"/>
      <c r="H804" s="221">
        <v>79.38</v>
      </c>
      <c r="I804" s="222"/>
      <c r="J804" s="218"/>
      <c r="K804" s="218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161</v>
      </c>
      <c r="AU804" s="227" t="s">
        <v>87</v>
      </c>
      <c r="AV804" s="12" t="s">
        <v>87</v>
      </c>
      <c r="AW804" s="12" t="s">
        <v>42</v>
      </c>
      <c r="AX804" s="12" t="s">
        <v>78</v>
      </c>
      <c r="AY804" s="227" t="s">
        <v>152</v>
      </c>
    </row>
    <row r="805" spans="2:51" s="12" customFormat="1" ht="13.5">
      <c r="B805" s="217"/>
      <c r="C805" s="218"/>
      <c r="D805" s="207" t="s">
        <v>161</v>
      </c>
      <c r="E805" s="219" t="s">
        <v>22</v>
      </c>
      <c r="F805" s="220" t="s">
        <v>1064</v>
      </c>
      <c r="G805" s="218"/>
      <c r="H805" s="221">
        <v>47.25</v>
      </c>
      <c r="I805" s="222"/>
      <c r="J805" s="218"/>
      <c r="K805" s="218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161</v>
      </c>
      <c r="AU805" s="227" t="s">
        <v>87</v>
      </c>
      <c r="AV805" s="12" t="s">
        <v>87</v>
      </c>
      <c r="AW805" s="12" t="s">
        <v>42</v>
      </c>
      <c r="AX805" s="12" t="s">
        <v>78</v>
      </c>
      <c r="AY805" s="227" t="s">
        <v>152</v>
      </c>
    </row>
    <row r="806" spans="2:51" s="13" customFormat="1" ht="13.5">
      <c r="B806" s="228"/>
      <c r="C806" s="229"/>
      <c r="D806" s="230" t="s">
        <v>161</v>
      </c>
      <c r="E806" s="231" t="s">
        <v>22</v>
      </c>
      <c r="F806" s="232" t="s">
        <v>171</v>
      </c>
      <c r="G806" s="229"/>
      <c r="H806" s="233">
        <v>316.26</v>
      </c>
      <c r="I806" s="234"/>
      <c r="J806" s="229"/>
      <c r="K806" s="229"/>
      <c r="L806" s="235"/>
      <c r="M806" s="236"/>
      <c r="N806" s="237"/>
      <c r="O806" s="237"/>
      <c r="P806" s="237"/>
      <c r="Q806" s="237"/>
      <c r="R806" s="237"/>
      <c r="S806" s="237"/>
      <c r="T806" s="238"/>
      <c r="AT806" s="239" t="s">
        <v>161</v>
      </c>
      <c r="AU806" s="239" t="s">
        <v>87</v>
      </c>
      <c r="AV806" s="13" t="s">
        <v>159</v>
      </c>
      <c r="AW806" s="13" t="s">
        <v>42</v>
      </c>
      <c r="AX806" s="13" t="s">
        <v>24</v>
      </c>
      <c r="AY806" s="239" t="s">
        <v>152</v>
      </c>
    </row>
    <row r="807" spans="2:65" s="1" customFormat="1" ht="31.5" customHeight="1">
      <c r="B807" s="41"/>
      <c r="C807" s="257" t="s">
        <v>1065</v>
      </c>
      <c r="D807" s="257" t="s">
        <v>293</v>
      </c>
      <c r="E807" s="258" t="s">
        <v>1066</v>
      </c>
      <c r="F807" s="259" t="s">
        <v>1067</v>
      </c>
      <c r="G807" s="260" t="s">
        <v>207</v>
      </c>
      <c r="H807" s="261">
        <v>21</v>
      </c>
      <c r="I807" s="262"/>
      <c r="J807" s="263">
        <f>ROUND(I807*H807,2)</f>
        <v>0</v>
      </c>
      <c r="K807" s="259" t="s">
        <v>22</v>
      </c>
      <c r="L807" s="264"/>
      <c r="M807" s="265" t="s">
        <v>22</v>
      </c>
      <c r="N807" s="266" t="s">
        <v>49</v>
      </c>
      <c r="O807" s="42"/>
      <c r="P807" s="202">
        <f>O807*H807</f>
        <v>0</v>
      </c>
      <c r="Q807" s="202">
        <v>0.0622</v>
      </c>
      <c r="R807" s="202">
        <f>Q807*H807</f>
        <v>1.3062</v>
      </c>
      <c r="S807" s="202">
        <v>0</v>
      </c>
      <c r="T807" s="203">
        <f>S807*H807</f>
        <v>0</v>
      </c>
      <c r="AR807" s="24" t="s">
        <v>382</v>
      </c>
      <c r="AT807" s="24" t="s">
        <v>293</v>
      </c>
      <c r="AU807" s="24" t="s">
        <v>87</v>
      </c>
      <c r="AY807" s="24" t="s">
        <v>152</v>
      </c>
      <c r="BE807" s="204">
        <f>IF(N807="základní",J807,0)</f>
        <v>0</v>
      </c>
      <c r="BF807" s="204">
        <f>IF(N807="snížená",J807,0)</f>
        <v>0</v>
      </c>
      <c r="BG807" s="204">
        <f>IF(N807="zákl. přenesená",J807,0)</f>
        <v>0</v>
      </c>
      <c r="BH807" s="204">
        <f>IF(N807="sníž. přenesená",J807,0)</f>
        <v>0</v>
      </c>
      <c r="BI807" s="204">
        <f>IF(N807="nulová",J807,0)</f>
        <v>0</v>
      </c>
      <c r="BJ807" s="24" t="s">
        <v>24</v>
      </c>
      <c r="BK807" s="204">
        <f>ROUND(I807*H807,2)</f>
        <v>0</v>
      </c>
      <c r="BL807" s="24" t="s">
        <v>285</v>
      </c>
      <c r="BM807" s="24" t="s">
        <v>1068</v>
      </c>
    </row>
    <row r="808" spans="2:51" s="12" customFormat="1" ht="13.5">
      <c r="B808" s="217"/>
      <c r="C808" s="218"/>
      <c r="D808" s="230" t="s">
        <v>161</v>
      </c>
      <c r="E808" s="240" t="s">
        <v>22</v>
      </c>
      <c r="F808" s="241" t="s">
        <v>1069</v>
      </c>
      <c r="G808" s="218"/>
      <c r="H808" s="242">
        <v>21</v>
      </c>
      <c r="I808" s="222"/>
      <c r="J808" s="218"/>
      <c r="K808" s="218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161</v>
      </c>
      <c r="AU808" s="227" t="s">
        <v>87</v>
      </c>
      <c r="AV808" s="12" t="s">
        <v>87</v>
      </c>
      <c r="AW808" s="12" t="s">
        <v>42</v>
      </c>
      <c r="AX808" s="12" t="s">
        <v>24</v>
      </c>
      <c r="AY808" s="227" t="s">
        <v>152</v>
      </c>
    </row>
    <row r="809" spans="2:65" s="1" customFormat="1" ht="22.5" customHeight="1">
      <c r="B809" s="41"/>
      <c r="C809" s="257" t="s">
        <v>1070</v>
      </c>
      <c r="D809" s="257" t="s">
        <v>293</v>
      </c>
      <c r="E809" s="258" t="s">
        <v>1071</v>
      </c>
      <c r="F809" s="259" t="s">
        <v>1072</v>
      </c>
      <c r="G809" s="260" t="s">
        <v>207</v>
      </c>
      <c r="H809" s="261">
        <v>15</v>
      </c>
      <c r="I809" s="262"/>
      <c r="J809" s="263">
        <f>ROUND(I809*H809,2)</f>
        <v>0</v>
      </c>
      <c r="K809" s="259" t="s">
        <v>158</v>
      </c>
      <c r="L809" s="264"/>
      <c r="M809" s="265" t="s">
        <v>22</v>
      </c>
      <c r="N809" s="266" t="s">
        <v>49</v>
      </c>
      <c r="O809" s="42"/>
      <c r="P809" s="202">
        <f>O809*H809</f>
        <v>0</v>
      </c>
      <c r="Q809" s="202">
        <v>0.0544</v>
      </c>
      <c r="R809" s="202">
        <f>Q809*H809</f>
        <v>0.816</v>
      </c>
      <c r="S809" s="202">
        <v>0</v>
      </c>
      <c r="T809" s="203">
        <f>S809*H809</f>
        <v>0</v>
      </c>
      <c r="AR809" s="24" t="s">
        <v>382</v>
      </c>
      <c r="AT809" s="24" t="s">
        <v>293</v>
      </c>
      <c r="AU809" s="24" t="s">
        <v>87</v>
      </c>
      <c r="AY809" s="24" t="s">
        <v>152</v>
      </c>
      <c r="BE809" s="204">
        <f>IF(N809="základní",J809,0)</f>
        <v>0</v>
      </c>
      <c r="BF809" s="204">
        <f>IF(N809="snížená",J809,0)</f>
        <v>0</v>
      </c>
      <c r="BG809" s="204">
        <f>IF(N809="zákl. přenesená",J809,0)</f>
        <v>0</v>
      </c>
      <c r="BH809" s="204">
        <f>IF(N809="sníž. přenesená",J809,0)</f>
        <v>0</v>
      </c>
      <c r="BI809" s="204">
        <f>IF(N809="nulová",J809,0)</f>
        <v>0</v>
      </c>
      <c r="BJ809" s="24" t="s">
        <v>24</v>
      </c>
      <c r="BK809" s="204">
        <f>ROUND(I809*H809,2)</f>
        <v>0</v>
      </c>
      <c r="BL809" s="24" t="s">
        <v>285</v>
      </c>
      <c r="BM809" s="24" t="s">
        <v>1073</v>
      </c>
    </row>
    <row r="810" spans="2:51" s="12" customFormat="1" ht="13.5">
      <c r="B810" s="217"/>
      <c r="C810" s="218"/>
      <c r="D810" s="230" t="s">
        <v>161</v>
      </c>
      <c r="E810" s="240" t="s">
        <v>22</v>
      </c>
      <c r="F810" s="241" t="s">
        <v>1074</v>
      </c>
      <c r="G810" s="218"/>
      <c r="H810" s="242">
        <v>15</v>
      </c>
      <c r="I810" s="222"/>
      <c r="J810" s="218"/>
      <c r="K810" s="218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161</v>
      </c>
      <c r="AU810" s="227" t="s">
        <v>87</v>
      </c>
      <c r="AV810" s="12" t="s">
        <v>87</v>
      </c>
      <c r="AW810" s="12" t="s">
        <v>42</v>
      </c>
      <c r="AX810" s="12" t="s">
        <v>24</v>
      </c>
      <c r="AY810" s="227" t="s">
        <v>152</v>
      </c>
    </row>
    <row r="811" spans="2:65" s="1" customFormat="1" ht="31.5" customHeight="1">
      <c r="B811" s="41"/>
      <c r="C811" s="257" t="s">
        <v>1075</v>
      </c>
      <c r="D811" s="257" t="s">
        <v>293</v>
      </c>
      <c r="E811" s="258" t="s">
        <v>1076</v>
      </c>
      <c r="F811" s="259" t="s">
        <v>1077</v>
      </c>
      <c r="G811" s="260" t="s">
        <v>207</v>
      </c>
      <c r="H811" s="261">
        <v>43</v>
      </c>
      <c r="I811" s="262"/>
      <c r="J811" s="263">
        <f>ROUND(I811*H811,2)</f>
        <v>0</v>
      </c>
      <c r="K811" s="259" t="s">
        <v>22</v>
      </c>
      <c r="L811" s="264"/>
      <c r="M811" s="265" t="s">
        <v>22</v>
      </c>
      <c r="N811" s="266" t="s">
        <v>49</v>
      </c>
      <c r="O811" s="42"/>
      <c r="P811" s="202">
        <f>O811*H811</f>
        <v>0</v>
      </c>
      <c r="Q811" s="202">
        <v>0.0622</v>
      </c>
      <c r="R811" s="202">
        <f>Q811*H811</f>
        <v>2.6746</v>
      </c>
      <c r="S811" s="202">
        <v>0</v>
      </c>
      <c r="T811" s="203">
        <f>S811*H811</f>
        <v>0</v>
      </c>
      <c r="AR811" s="24" t="s">
        <v>382</v>
      </c>
      <c r="AT811" s="24" t="s">
        <v>293</v>
      </c>
      <c r="AU811" s="24" t="s">
        <v>87</v>
      </c>
      <c r="AY811" s="24" t="s">
        <v>152</v>
      </c>
      <c r="BE811" s="204">
        <f>IF(N811="základní",J811,0)</f>
        <v>0</v>
      </c>
      <c r="BF811" s="204">
        <f>IF(N811="snížená",J811,0)</f>
        <v>0</v>
      </c>
      <c r="BG811" s="204">
        <f>IF(N811="zákl. přenesená",J811,0)</f>
        <v>0</v>
      </c>
      <c r="BH811" s="204">
        <f>IF(N811="sníž. přenesená",J811,0)</f>
        <v>0</v>
      </c>
      <c r="BI811" s="204">
        <f>IF(N811="nulová",J811,0)</f>
        <v>0</v>
      </c>
      <c r="BJ811" s="24" t="s">
        <v>24</v>
      </c>
      <c r="BK811" s="204">
        <f>ROUND(I811*H811,2)</f>
        <v>0</v>
      </c>
      <c r="BL811" s="24" t="s">
        <v>285</v>
      </c>
      <c r="BM811" s="24" t="s">
        <v>1078</v>
      </c>
    </row>
    <row r="812" spans="2:51" s="12" customFormat="1" ht="13.5">
      <c r="B812" s="217"/>
      <c r="C812" s="218"/>
      <c r="D812" s="230" t="s">
        <v>161</v>
      </c>
      <c r="E812" s="240" t="s">
        <v>22</v>
      </c>
      <c r="F812" s="241" t="s">
        <v>1079</v>
      </c>
      <c r="G812" s="218"/>
      <c r="H812" s="242">
        <v>43</v>
      </c>
      <c r="I812" s="222"/>
      <c r="J812" s="218"/>
      <c r="K812" s="218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161</v>
      </c>
      <c r="AU812" s="227" t="s">
        <v>87</v>
      </c>
      <c r="AV812" s="12" t="s">
        <v>87</v>
      </c>
      <c r="AW812" s="12" t="s">
        <v>42</v>
      </c>
      <c r="AX812" s="12" t="s">
        <v>24</v>
      </c>
      <c r="AY812" s="227" t="s">
        <v>152</v>
      </c>
    </row>
    <row r="813" spans="2:65" s="1" customFormat="1" ht="22.5" customHeight="1">
      <c r="B813" s="41"/>
      <c r="C813" s="193" t="s">
        <v>1080</v>
      </c>
      <c r="D813" s="193" t="s">
        <v>154</v>
      </c>
      <c r="E813" s="194" t="s">
        <v>1081</v>
      </c>
      <c r="F813" s="195" t="s">
        <v>1082</v>
      </c>
      <c r="G813" s="196" t="s">
        <v>207</v>
      </c>
      <c r="H813" s="197">
        <v>12</v>
      </c>
      <c r="I813" s="198"/>
      <c r="J813" s="199">
        <f>ROUND(I813*H813,2)</f>
        <v>0</v>
      </c>
      <c r="K813" s="195" t="s">
        <v>158</v>
      </c>
      <c r="L813" s="61"/>
      <c r="M813" s="200" t="s">
        <v>22</v>
      </c>
      <c r="N813" s="201" t="s">
        <v>49</v>
      </c>
      <c r="O813" s="42"/>
      <c r="P813" s="202">
        <f>O813*H813</f>
        <v>0</v>
      </c>
      <c r="Q813" s="202">
        <v>0.00025</v>
      </c>
      <c r="R813" s="202">
        <f>Q813*H813</f>
        <v>0.003</v>
      </c>
      <c r="S813" s="202">
        <v>0</v>
      </c>
      <c r="T813" s="203">
        <f>S813*H813</f>
        <v>0</v>
      </c>
      <c r="AR813" s="24" t="s">
        <v>285</v>
      </c>
      <c r="AT813" s="24" t="s">
        <v>154</v>
      </c>
      <c r="AU813" s="24" t="s">
        <v>87</v>
      </c>
      <c r="AY813" s="24" t="s">
        <v>152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24" t="s">
        <v>24</v>
      </c>
      <c r="BK813" s="204">
        <f>ROUND(I813*H813,2)</f>
        <v>0</v>
      </c>
      <c r="BL813" s="24" t="s">
        <v>285</v>
      </c>
      <c r="BM813" s="24" t="s">
        <v>1083</v>
      </c>
    </row>
    <row r="814" spans="2:51" s="11" customFormat="1" ht="13.5">
      <c r="B814" s="205"/>
      <c r="C814" s="206"/>
      <c r="D814" s="207" t="s">
        <v>161</v>
      </c>
      <c r="E814" s="208" t="s">
        <v>22</v>
      </c>
      <c r="F814" s="209" t="s">
        <v>603</v>
      </c>
      <c r="G814" s="206"/>
      <c r="H814" s="210" t="s">
        <v>22</v>
      </c>
      <c r="I814" s="211"/>
      <c r="J814" s="206"/>
      <c r="K814" s="206"/>
      <c r="L814" s="212"/>
      <c r="M814" s="213"/>
      <c r="N814" s="214"/>
      <c r="O814" s="214"/>
      <c r="P814" s="214"/>
      <c r="Q814" s="214"/>
      <c r="R814" s="214"/>
      <c r="S814" s="214"/>
      <c r="T814" s="215"/>
      <c r="AT814" s="216" t="s">
        <v>161</v>
      </c>
      <c r="AU814" s="216" t="s">
        <v>87</v>
      </c>
      <c r="AV814" s="11" t="s">
        <v>24</v>
      </c>
      <c r="AW814" s="11" t="s">
        <v>42</v>
      </c>
      <c r="AX814" s="11" t="s">
        <v>78</v>
      </c>
      <c r="AY814" s="216" t="s">
        <v>152</v>
      </c>
    </row>
    <row r="815" spans="2:51" s="11" customFormat="1" ht="13.5">
      <c r="B815" s="205"/>
      <c r="C815" s="206"/>
      <c r="D815" s="207" t="s">
        <v>161</v>
      </c>
      <c r="E815" s="208" t="s">
        <v>22</v>
      </c>
      <c r="F815" s="209" t="s">
        <v>1084</v>
      </c>
      <c r="G815" s="206"/>
      <c r="H815" s="210" t="s">
        <v>22</v>
      </c>
      <c r="I815" s="211"/>
      <c r="J815" s="206"/>
      <c r="K815" s="206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161</v>
      </c>
      <c r="AU815" s="216" t="s">
        <v>87</v>
      </c>
      <c r="AV815" s="11" t="s">
        <v>24</v>
      </c>
      <c r="AW815" s="11" t="s">
        <v>42</v>
      </c>
      <c r="AX815" s="11" t="s">
        <v>78</v>
      </c>
      <c r="AY815" s="216" t="s">
        <v>152</v>
      </c>
    </row>
    <row r="816" spans="2:51" s="12" customFormat="1" ht="13.5">
      <c r="B816" s="217"/>
      <c r="C816" s="218"/>
      <c r="D816" s="207" t="s">
        <v>161</v>
      </c>
      <c r="E816" s="219" t="s">
        <v>22</v>
      </c>
      <c r="F816" s="220" t="s">
        <v>1085</v>
      </c>
      <c r="G816" s="218"/>
      <c r="H816" s="221">
        <v>9</v>
      </c>
      <c r="I816" s="222"/>
      <c r="J816" s="218"/>
      <c r="K816" s="218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161</v>
      </c>
      <c r="AU816" s="227" t="s">
        <v>87</v>
      </c>
      <c r="AV816" s="12" t="s">
        <v>87</v>
      </c>
      <c r="AW816" s="12" t="s">
        <v>42</v>
      </c>
      <c r="AX816" s="12" t="s">
        <v>78</v>
      </c>
      <c r="AY816" s="227" t="s">
        <v>152</v>
      </c>
    </row>
    <row r="817" spans="2:51" s="11" customFormat="1" ht="13.5">
      <c r="B817" s="205"/>
      <c r="C817" s="206"/>
      <c r="D817" s="207" t="s">
        <v>161</v>
      </c>
      <c r="E817" s="208" t="s">
        <v>22</v>
      </c>
      <c r="F817" s="209" t="s">
        <v>1086</v>
      </c>
      <c r="G817" s="206"/>
      <c r="H817" s="210" t="s">
        <v>22</v>
      </c>
      <c r="I817" s="211"/>
      <c r="J817" s="206"/>
      <c r="K817" s="206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161</v>
      </c>
      <c r="AU817" s="216" t="s">
        <v>87</v>
      </c>
      <c r="AV817" s="11" t="s">
        <v>24</v>
      </c>
      <c r="AW817" s="11" t="s">
        <v>42</v>
      </c>
      <c r="AX817" s="11" t="s">
        <v>78</v>
      </c>
      <c r="AY817" s="216" t="s">
        <v>152</v>
      </c>
    </row>
    <row r="818" spans="2:51" s="12" customFormat="1" ht="13.5">
      <c r="B818" s="217"/>
      <c r="C818" s="218"/>
      <c r="D818" s="207" t="s">
        <v>161</v>
      </c>
      <c r="E818" s="219" t="s">
        <v>22</v>
      </c>
      <c r="F818" s="220" t="s">
        <v>1087</v>
      </c>
      <c r="G818" s="218"/>
      <c r="H818" s="221">
        <v>3</v>
      </c>
      <c r="I818" s="222"/>
      <c r="J818" s="218"/>
      <c r="K818" s="218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161</v>
      </c>
      <c r="AU818" s="227" t="s">
        <v>87</v>
      </c>
      <c r="AV818" s="12" t="s">
        <v>87</v>
      </c>
      <c r="AW818" s="12" t="s">
        <v>42</v>
      </c>
      <c r="AX818" s="12" t="s">
        <v>78</v>
      </c>
      <c r="AY818" s="227" t="s">
        <v>152</v>
      </c>
    </row>
    <row r="819" spans="2:51" s="14" customFormat="1" ht="13.5">
      <c r="B819" s="243"/>
      <c r="C819" s="244"/>
      <c r="D819" s="230" t="s">
        <v>161</v>
      </c>
      <c r="E819" s="267" t="s">
        <v>22</v>
      </c>
      <c r="F819" s="268" t="s">
        <v>257</v>
      </c>
      <c r="G819" s="244"/>
      <c r="H819" s="269">
        <v>12</v>
      </c>
      <c r="I819" s="248"/>
      <c r="J819" s="244"/>
      <c r="K819" s="244"/>
      <c r="L819" s="249"/>
      <c r="M819" s="250"/>
      <c r="N819" s="251"/>
      <c r="O819" s="251"/>
      <c r="P819" s="251"/>
      <c r="Q819" s="251"/>
      <c r="R819" s="251"/>
      <c r="S819" s="251"/>
      <c r="T819" s="252"/>
      <c r="AT819" s="253" t="s">
        <v>161</v>
      </c>
      <c r="AU819" s="253" t="s">
        <v>87</v>
      </c>
      <c r="AV819" s="14" t="s">
        <v>176</v>
      </c>
      <c r="AW819" s="14" t="s">
        <v>42</v>
      </c>
      <c r="AX819" s="14" t="s">
        <v>24</v>
      </c>
      <c r="AY819" s="253" t="s">
        <v>152</v>
      </c>
    </row>
    <row r="820" spans="2:65" s="1" customFormat="1" ht="22.5" customHeight="1">
      <c r="B820" s="41"/>
      <c r="C820" s="257" t="s">
        <v>1088</v>
      </c>
      <c r="D820" s="257" t="s">
        <v>293</v>
      </c>
      <c r="E820" s="258" t="s">
        <v>1089</v>
      </c>
      <c r="F820" s="259" t="s">
        <v>1090</v>
      </c>
      <c r="G820" s="260" t="s">
        <v>207</v>
      </c>
      <c r="H820" s="261">
        <v>12</v>
      </c>
      <c r="I820" s="262"/>
      <c r="J820" s="263">
        <f>ROUND(I820*H820,2)</f>
        <v>0</v>
      </c>
      <c r="K820" s="259" t="s">
        <v>158</v>
      </c>
      <c r="L820" s="264"/>
      <c r="M820" s="265" t="s">
        <v>22</v>
      </c>
      <c r="N820" s="266" t="s">
        <v>49</v>
      </c>
      <c r="O820" s="42"/>
      <c r="P820" s="202">
        <f>O820*H820</f>
        <v>0</v>
      </c>
      <c r="Q820" s="202">
        <v>0.014</v>
      </c>
      <c r="R820" s="202">
        <f>Q820*H820</f>
        <v>0.168</v>
      </c>
      <c r="S820" s="202">
        <v>0</v>
      </c>
      <c r="T820" s="203">
        <f>S820*H820</f>
        <v>0</v>
      </c>
      <c r="AR820" s="24" t="s">
        <v>382</v>
      </c>
      <c r="AT820" s="24" t="s">
        <v>293</v>
      </c>
      <c r="AU820" s="24" t="s">
        <v>87</v>
      </c>
      <c r="AY820" s="24" t="s">
        <v>152</v>
      </c>
      <c r="BE820" s="204">
        <f>IF(N820="základní",J820,0)</f>
        <v>0</v>
      </c>
      <c r="BF820" s="204">
        <f>IF(N820="snížená",J820,0)</f>
        <v>0</v>
      </c>
      <c r="BG820" s="204">
        <f>IF(N820="zákl. přenesená",J820,0)</f>
        <v>0</v>
      </c>
      <c r="BH820" s="204">
        <f>IF(N820="sníž. přenesená",J820,0)</f>
        <v>0</v>
      </c>
      <c r="BI820" s="204">
        <f>IF(N820="nulová",J820,0)</f>
        <v>0</v>
      </c>
      <c r="BJ820" s="24" t="s">
        <v>24</v>
      </c>
      <c r="BK820" s="204">
        <f>ROUND(I820*H820,2)</f>
        <v>0</v>
      </c>
      <c r="BL820" s="24" t="s">
        <v>285</v>
      </c>
      <c r="BM820" s="24" t="s">
        <v>1091</v>
      </c>
    </row>
    <row r="821" spans="2:65" s="1" customFormat="1" ht="31.5" customHeight="1">
      <c r="B821" s="41"/>
      <c r="C821" s="193" t="s">
        <v>1092</v>
      </c>
      <c r="D821" s="193" t="s">
        <v>154</v>
      </c>
      <c r="E821" s="194" t="s">
        <v>1093</v>
      </c>
      <c r="F821" s="195" t="s">
        <v>1094</v>
      </c>
      <c r="G821" s="196" t="s">
        <v>157</v>
      </c>
      <c r="H821" s="197">
        <v>20.79</v>
      </c>
      <c r="I821" s="198"/>
      <c r="J821" s="199">
        <f>ROUND(I821*H821,2)</f>
        <v>0</v>
      </c>
      <c r="K821" s="195" t="s">
        <v>158</v>
      </c>
      <c r="L821" s="61"/>
      <c r="M821" s="200" t="s">
        <v>22</v>
      </c>
      <c r="N821" s="201" t="s">
        <v>49</v>
      </c>
      <c r="O821" s="42"/>
      <c r="P821" s="202">
        <f>O821*H821</f>
        <v>0</v>
      </c>
      <c r="Q821" s="202">
        <v>0</v>
      </c>
      <c r="R821" s="202">
        <f>Q821*H821</f>
        <v>0</v>
      </c>
      <c r="S821" s="202">
        <v>0</v>
      </c>
      <c r="T821" s="203">
        <f>S821*H821</f>
        <v>0</v>
      </c>
      <c r="AR821" s="24" t="s">
        <v>285</v>
      </c>
      <c r="AT821" s="24" t="s">
        <v>154</v>
      </c>
      <c r="AU821" s="24" t="s">
        <v>87</v>
      </c>
      <c r="AY821" s="24" t="s">
        <v>152</v>
      </c>
      <c r="BE821" s="204">
        <f>IF(N821="základní",J821,0)</f>
        <v>0</v>
      </c>
      <c r="BF821" s="204">
        <f>IF(N821="snížená",J821,0)</f>
        <v>0</v>
      </c>
      <c r="BG821" s="204">
        <f>IF(N821="zákl. přenesená",J821,0)</f>
        <v>0</v>
      </c>
      <c r="BH821" s="204">
        <f>IF(N821="sníž. přenesená",J821,0)</f>
        <v>0</v>
      </c>
      <c r="BI821" s="204">
        <f>IF(N821="nulová",J821,0)</f>
        <v>0</v>
      </c>
      <c r="BJ821" s="24" t="s">
        <v>24</v>
      </c>
      <c r="BK821" s="204">
        <f>ROUND(I821*H821,2)</f>
        <v>0</v>
      </c>
      <c r="BL821" s="24" t="s">
        <v>285</v>
      </c>
      <c r="BM821" s="24" t="s">
        <v>1095</v>
      </c>
    </row>
    <row r="822" spans="2:51" s="12" customFormat="1" ht="13.5">
      <c r="B822" s="217"/>
      <c r="C822" s="218"/>
      <c r="D822" s="207" t="s">
        <v>161</v>
      </c>
      <c r="E822" s="219" t="s">
        <v>22</v>
      </c>
      <c r="F822" s="220" t="s">
        <v>1096</v>
      </c>
      <c r="G822" s="218"/>
      <c r="H822" s="221">
        <v>13.23</v>
      </c>
      <c r="I822" s="222"/>
      <c r="J822" s="218"/>
      <c r="K822" s="218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161</v>
      </c>
      <c r="AU822" s="227" t="s">
        <v>87</v>
      </c>
      <c r="AV822" s="12" t="s">
        <v>87</v>
      </c>
      <c r="AW822" s="12" t="s">
        <v>42</v>
      </c>
      <c r="AX822" s="12" t="s">
        <v>78</v>
      </c>
      <c r="AY822" s="227" t="s">
        <v>152</v>
      </c>
    </row>
    <row r="823" spans="2:51" s="12" customFormat="1" ht="13.5">
      <c r="B823" s="217"/>
      <c r="C823" s="218"/>
      <c r="D823" s="207" t="s">
        <v>161</v>
      </c>
      <c r="E823" s="219" t="s">
        <v>22</v>
      </c>
      <c r="F823" s="220" t="s">
        <v>1097</v>
      </c>
      <c r="G823" s="218"/>
      <c r="H823" s="221">
        <v>7.56</v>
      </c>
      <c r="I823" s="222"/>
      <c r="J823" s="218"/>
      <c r="K823" s="218"/>
      <c r="L823" s="223"/>
      <c r="M823" s="224"/>
      <c r="N823" s="225"/>
      <c r="O823" s="225"/>
      <c r="P823" s="225"/>
      <c r="Q823" s="225"/>
      <c r="R823" s="225"/>
      <c r="S823" s="225"/>
      <c r="T823" s="226"/>
      <c r="AT823" s="227" t="s">
        <v>161</v>
      </c>
      <c r="AU823" s="227" t="s">
        <v>87</v>
      </c>
      <c r="AV823" s="12" t="s">
        <v>87</v>
      </c>
      <c r="AW823" s="12" t="s">
        <v>42</v>
      </c>
      <c r="AX823" s="12" t="s">
        <v>78</v>
      </c>
      <c r="AY823" s="227" t="s">
        <v>152</v>
      </c>
    </row>
    <row r="824" spans="2:51" s="13" customFormat="1" ht="13.5">
      <c r="B824" s="228"/>
      <c r="C824" s="229"/>
      <c r="D824" s="230" t="s">
        <v>161</v>
      </c>
      <c r="E824" s="231" t="s">
        <v>22</v>
      </c>
      <c r="F824" s="232" t="s">
        <v>171</v>
      </c>
      <c r="G824" s="229"/>
      <c r="H824" s="233">
        <v>20.79</v>
      </c>
      <c r="I824" s="234"/>
      <c r="J824" s="229"/>
      <c r="K824" s="229"/>
      <c r="L824" s="235"/>
      <c r="M824" s="236"/>
      <c r="N824" s="237"/>
      <c r="O824" s="237"/>
      <c r="P824" s="237"/>
      <c r="Q824" s="237"/>
      <c r="R824" s="237"/>
      <c r="S824" s="237"/>
      <c r="T824" s="238"/>
      <c r="AT824" s="239" t="s">
        <v>161</v>
      </c>
      <c r="AU824" s="239" t="s">
        <v>87</v>
      </c>
      <c r="AV824" s="13" t="s">
        <v>159</v>
      </c>
      <c r="AW824" s="13" t="s">
        <v>42</v>
      </c>
      <c r="AX824" s="13" t="s">
        <v>24</v>
      </c>
      <c r="AY824" s="239" t="s">
        <v>152</v>
      </c>
    </row>
    <row r="825" spans="2:65" s="1" customFormat="1" ht="22.5" customHeight="1">
      <c r="B825" s="41"/>
      <c r="C825" s="193" t="s">
        <v>1098</v>
      </c>
      <c r="D825" s="193" t="s">
        <v>154</v>
      </c>
      <c r="E825" s="194" t="s">
        <v>1099</v>
      </c>
      <c r="F825" s="195" t="s">
        <v>1100</v>
      </c>
      <c r="G825" s="196" t="s">
        <v>219</v>
      </c>
      <c r="H825" s="197">
        <v>951.75</v>
      </c>
      <c r="I825" s="198"/>
      <c r="J825" s="199">
        <f>ROUND(I825*H825,2)</f>
        <v>0</v>
      </c>
      <c r="K825" s="195" t="s">
        <v>158</v>
      </c>
      <c r="L825" s="61"/>
      <c r="M825" s="200" t="s">
        <v>22</v>
      </c>
      <c r="N825" s="201" t="s">
        <v>49</v>
      </c>
      <c r="O825" s="42"/>
      <c r="P825" s="202">
        <f>O825*H825</f>
        <v>0</v>
      </c>
      <c r="Q825" s="202">
        <v>0.00028</v>
      </c>
      <c r="R825" s="202">
        <f>Q825*H825</f>
        <v>0.26648999999999995</v>
      </c>
      <c r="S825" s="202">
        <v>0</v>
      </c>
      <c r="T825" s="203">
        <f>S825*H825</f>
        <v>0</v>
      </c>
      <c r="AR825" s="24" t="s">
        <v>285</v>
      </c>
      <c r="AT825" s="24" t="s">
        <v>154</v>
      </c>
      <c r="AU825" s="24" t="s">
        <v>87</v>
      </c>
      <c r="AY825" s="24" t="s">
        <v>152</v>
      </c>
      <c r="BE825" s="204">
        <f>IF(N825="základní",J825,0)</f>
        <v>0</v>
      </c>
      <c r="BF825" s="204">
        <f>IF(N825="snížená",J825,0)</f>
        <v>0</v>
      </c>
      <c r="BG825" s="204">
        <f>IF(N825="zákl. přenesená",J825,0)</f>
        <v>0</v>
      </c>
      <c r="BH825" s="204">
        <f>IF(N825="sníž. přenesená",J825,0)</f>
        <v>0</v>
      </c>
      <c r="BI825" s="204">
        <f>IF(N825="nulová",J825,0)</f>
        <v>0</v>
      </c>
      <c r="BJ825" s="24" t="s">
        <v>24</v>
      </c>
      <c r="BK825" s="204">
        <f>ROUND(I825*H825,2)</f>
        <v>0</v>
      </c>
      <c r="BL825" s="24" t="s">
        <v>285</v>
      </c>
      <c r="BM825" s="24" t="s">
        <v>1101</v>
      </c>
    </row>
    <row r="826" spans="2:51" s="12" customFormat="1" ht="13.5">
      <c r="B826" s="217"/>
      <c r="C826" s="218"/>
      <c r="D826" s="230" t="s">
        <v>161</v>
      </c>
      <c r="E826" s="240" t="s">
        <v>22</v>
      </c>
      <c r="F826" s="241" t="s">
        <v>1102</v>
      </c>
      <c r="G826" s="218"/>
      <c r="H826" s="242">
        <v>951.75</v>
      </c>
      <c r="I826" s="222"/>
      <c r="J826" s="218"/>
      <c r="K826" s="218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161</v>
      </c>
      <c r="AU826" s="227" t="s">
        <v>87</v>
      </c>
      <c r="AV826" s="12" t="s">
        <v>87</v>
      </c>
      <c r="AW826" s="12" t="s">
        <v>42</v>
      </c>
      <c r="AX826" s="12" t="s">
        <v>24</v>
      </c>
      <c r="AY826" s="227" t="s">
        <v>152</v>
      </c>
    </row>
    <row r="827" spans="2:65" s="1" customFormat="1" ht="22.5" customHeight="1">
      <c r="B827" s="41"/>
      <c r="C827" s="193" t="s">
        <v>1103</v>
      </c>
      <c r="D827" s="193" t="s">
        <v>154</v>
      </c>
      <c r="E827" s="194" t="s">
        <v>1104</v>
      </c>
      <c r="F827" s="195" t="s">
        <v>1105</v>
      </c>
      <c r="G827" s="196" t="s">
        <v>157</v>
      </c>
      <c r="H827" s="197">
        <v>6.052</v>
      </c>
      <c r="I827" s="198"/>
      <c r="J827" s="199">
        <f>ROUND(I827*H827,2)</f>
        <v>0</v>
      </c>
      <c r="K827" s="195" t="s">
        <v>22</v>
      </c>
      <c r="L827" s="61"/>
      <c r="M827" s="200" t="s">
        <v>22</v>
      </c>
      <c r="N827" s="201" t="s">
        <v>49</v>
      </c>
      <c r="O827" s="42"/>
      <c r="P827" s="202">
        <f>O827*H827</f>
        <v>0</v>
      </c>
      <c r="Q827" s="202">
        <v>0.00088</v>
      </c>
      <c r="R827" s="202">
        <f>Q827*H827</f>
        <v>0.00532576</v>
      </c>
      <c r="S827" s="202">
        <v>0</v>
      </c>
      <c r="T827" s="203">
        <f>S827*H827</f>
        <v>0</v>
      </c>
      <c r="AR827" s="24" t="s">
        <v>285</v>
      </c>
      <c r="AT827" s="24" t="s">
        <v>154</v>
      </c>
      <c r="AU827" s="24" t="s">
        <v>87</v>
      </c>
      <c r="AY827" s="24" t="s">
        <v>152</v>
      </c>
      <c r="BE827" s="204">
        <f>IF(N827="základní",J827,0)</f>
        <v>0</v>
      </c>
      <c r="BF827" s="204">
        <f>IF(N827="snížená",J827,0)</f>
        <v>0</v>
      </c>
      <c r="BG827" s="204">
        <f>IF(N827="zákl. přenesená",J827,0)</f>
        <v>0</v>
      </c>
      <c r="BH827" s="204">
        <f>IF(N827="sníž. přenesená",J827,0)</f>
        <v>0</v>
      </c>
      <c r="BI827" s="204">
        <f>IF(N827="nulová",J827,0)</f>
        <v>0</v>
      </c>
      <c r="BJ827" s="24" t="s">
        <v>24</v>
      </c>
      <c r="BK827" s="204">
        <f>ROUND(I827*H827,2)</f>
        <v>0</v>
      </c>
      <c r="BL827" s="24" t="s">
        <v>285</v>
      </c>
      <c r="BM827" s="24" t="s">
        <v>1106</v>
      </c>
    </row>
    <row r="828" spans="2:51" s="11" customFormat="1" ht="13.5">
      <c r="B828" s="205"/>
      <c r="C828" s="206"/>
      <c r="D828" s="207" t="s">
        <v>161</v>
      </c>
      <c r="E828" s="208" t="s">
        <v>22</v>
      </c>
      <c r="F828" s="209" t="s">
        <v>1107</v>
      </c>
      <c r="G828" s="206"/>
      <c r="H828" s="210" t="s">
        <v>22</v>
      </c>
      <c r="I828" s="211"/>
      <c r="J828" s="206"/>
      <c r="K828" s="206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161</v>
      </c>
      <c r="AU828" s="216" t="s">
        <v>87</v>
      </c>
      <c r="AV828" s="11" t="s">
        <v>24</v>
      </c>
      <c r="AW828" s="11" t="s">
        <v>42</v>
      </c>
      <c r="AX828" s="11" t="s">
        <v>78</v>
      </c>
      <c r="AY828" s="216" t="s">
        <v>152</v>
      </c>
    </row>
    <row r="829" spans="2:51" s="12" customFormat="1" ht="13.5">
      <c r="B829" s="217"/>
      <c r="C829" s="218"/>
      <c r="D829" s="207" t="s">
        <v>161</v>
      </c>
      <c r="E829" s="219" t="s">
        <v>22</v>
      </c>
      <c r="F829" s="220" t="s">
        <v>1108</v>
      </c>
      <c r="G829" s="218"/>
      <c r="H829" s="221">
        <v>6.052</v>
      </c>
      <c r="I829" s="222"/>
      <c r="J829" s="218"/>
      <c r="K829" s="218"/>
      <c r="L829" s="223"/>
      <c r="M829" s="224"/>
      <c r="N829" s="225"/>
      <c r="O829" s="225"/>
      <c r="P829" s="225"/>
      <c r="Q829" s="225"/>
      <c r="R829" s="225"/>
      <c r="S829" s="225"/>
      <c r="T829" s="226"/>
      <c r="AT829" s="227" t="s">
        <v>161</v>
      </c>
      <c r="AU829" s="227" t="s">
        <v>87</v>
      </c>
      <c r="AV829" s="12" t="s">
        <v>87</v>
      </c>
      <c r="AW829" s="12" t="s">
        <v>42</v>
      </c>
      <c r="AX829" s="12" t="s">
        <v>78</v>
      </c>
      <c r="AY829" s="227" t="s">
        <v>152</v>
      </c>
    </row>
    <row r="830" spans="2:51" s="13" customFormat="1" ht="13.5">
      <c r="B830" s="228"/>
      <c r="C830" s="229"/>
      <c r="D830" s="230" t="s">
        <v>161</v>
      </c>
      <c r="E830" s="231" t="s">
        <v>22</v>
      </c>
      <c r="F830" s="232" t="s">
        <v>171</v>
      </c>
      <c r="G830" s="229"/>
      <c r="H830" s="233">
        <v>6.052</v>
      </c>
      <c r="I830" s="234"/>
      <c r="J830" s="229"/>
      <c r="K830" s="229"/>
      <c r="L830" s="235"/>
      <c r="M830" s="236"/>
      <c r="N830" s="237"/>
      <c r="O830" s="237"/>
      <c r="P830" s="237"/>
      <c r="Q830" s="237"/>
      <c r="R830" s="237"/>
      <c r="S830" s="237"/>
      <c r="T830" s="238"/>
      <c r="AT830" s="239" t="s">
        <v>161</v>
      </c>
      <c r="AU830" s="239" t="s">
        <v>87</v>
      </c>
      <c r="AV830" s="13" t="s">
        <v>159</v>
      </c>
      <c r="AW830" s="13" t="s">
        <v>42</v>
      </c>
      <c r="AX830" s="13" t="s">
        <v>24</v>
      </c>
      <c r="AY830" s="239" t="s">
        <v>152</v>
      </c>
    </row>
    <row r="831" spans="2:65" s="1" customFormat="1" ht="22.5" customHeight="1">
      <c r="B831" s="41"/>
      <c r="C831" s="257" t="s">
        <v>1109</v>
      </c>
      <c r="D831" s="257" t="s">
        <v>293</v>
      </c>
      <c r="E831" s="258" t="s">
        <v>1110</v>
      </c>
      <c r="F831" s="259" t="s">
        <v>1111</v>
      </c>
      <c r="G831" s="260" t="s">
        <v>157</v>
      </c>
      <c r="H831" s="261">
        <v>6.052</v>
      </c>
      <c r="I831" s="262"/>
      <c r="J831" s="263">
        <f>ROUND(I831*H831,2)</f>
        <v>0</v>
      </c>
      <c r="K831" s="259" t="s">
        <v>22</v>
      </c>
      <c r="L831" s="264"/>
      <c r="M831" s="265" t="s">
        <v>22</v>
      </c>
      <c r="N831" s="266" t="s">
        <v>49</v>
      </c>
      <c r="O831" s="42"/>
      <c r="P831" s="202">
        <f>O831*H831</f>
        <v>0</v>
      </c>
      <c r="Q831" s="202">
        <v>0.079</v>
      </c>
      <c r="R831" s="202">
        <f>Q831*H831</f>
        <v>0.478108</v>
      </c>
      <c r="S831" s="202">
        <v>0</v>
      </c>
      <c r="T831" s="203">
        <f>S831*H831</f>
        <v>0</v>
      </c>
      <c r="AR831" s="24" t="s">
        <v>382</v>
      </c>
      <c r="AT831" s="24" t="s">
        <v>293</v>
      </c>
      <c r="AU831" s="24" t="s">
        <v>87</v>
      </c>
      <c r="AY831" s="24" t="s">
        <v>152</v>
      </c>
      <c r="BE831" s="204">
        <f>IF(N831="základní",J831,0)</f>
        <v>0</v>
      </c>
      <c r="BF831" s="204">
        <f>IF(N831="snížená",J831,0)</f>
        <v>0</v>
      </c>
      <c r="BG831" s="204">
        <f>IF(N831="zákl. přenesená",J831,0)</f>
        <v>0</v>
      </c>
      <c r="BH831" s="204">
        <f>IF(N831="sníž. přenesená",J831,0)</f>
        <v>0</v>
      </c>
      <c r="BI831" s="204">
        <f>IF(N831="nulová",J831,0)</f>
        <v>0</v>
      </c>
      <c r="BJ831" s="24" t="s">
        <v>24</v>
      </c>
      <c r="BK831" s="204">
        <f>ROUND(I831*H831,2)</f>
        <v>0</v>
      </c>
      <c r="BL831" s="24" t="s">
        <v>285</v>
      </c>
      <c r="BM831" s="24" t="s">
        <v>1112</v>
      </c>
    </row>
    <row r="832" spans="2:65" s="1" customFormat="1" ht="22.5" customHeight="1">
      <c r="B832" s="41"/>
      <c r="C832" s="193" t="s">
        <v>1113</v>
      </c>
      <c r="D832" s="193" t="s">
        <v>154</v>
      </c>
      <c r="E832" s="194" t="s">
        <v>1114</v>
      </c>
      <c r="F832" s="195" t="s">
        <v>1115</v>
      </c>
      <c r="G832" s="196" t="s">
        <v>207</v>
      </c>
      <c r="H832" s="197">
        <v>1</v>
      </c>
      <c r="I832" s="198"/>
      <c r="J832" s="199">
        <f>ROUND(I832*H832,2)</f>
        <v>0</v>
      </c>
      <c r="K832" s="195" t="s">
        <v>158</v>
      </c>
      <c r="L832" s="61"/>
      <c r="M832" s="200" t="s">
        <v>22</v>
      </c>
      <c r="N832" s="201" t="s">
        <v>49</v>
      </c>
      <c r="O832" s="42"/>
      <c r="P832" s="202">
        <f>O832*H832</f>
        <v>0</v>
      </c>
      <c r="Q832" s="202">
        <v>0.00088</v>
      </c>
      <c r="R832" s="202">
        <f>Q832*H832</f>
        <v>0.00088</v>
      </c>
      <c r="S832" s="202">
        <v>0</v>
      </c>
      <c r="T832" s="203">
        <f>S832*H832</f>
        <v>0</v>
      </c>
      <c r="AR832" s="24" t="s">
        <v>285</v>
      </c>
      <c r="AT832" s="24" t="s">
        <v>154</v>
      </c>
      <c r="AU832" s="24" t="s">
        <v>87</v>
      </c>
      <c r="AY832" s="24" t="s">
        <v>152</v>
      </c>
      <c r="BE832" s="204">
        <f>IF(N832="základní",J832,0)</f>
        <v>0</v>
      </c>
      <c r="BF832" s="204">
        <f>IF(N832="snížená",J832,0)</f>
        <v>0</v>
      </c>
      <c r="BG832" s="204">
        <f>IF(N832="zákl. přenesená",J832,0)</f>
        <v>0</v>
      </c>
      <c r="BH832" s="204">
        <f>IF(N832="sníž. přenesená",J832,0)</f>
        <v>0</v>
      </c>
      <c r="BI832" s="204">
        <f>IF(N832="nulová",J832,0)</f>
        <v>0</v>
      </c>
      <c r="BJ832" s="24" t="s">
        <v>24</v>
      </c>
      <c r="BK832" s="204">
        <f>ROUND(I832*H832,2)</f>
        <v>0</v>
      </c>
      <c r="BL832" s="24" t="s">
        <v>285</v>
      </c>
      <c r="BM832" s="24" t="s">
        <v>1116</v>
      </c>
    </row>
    <row r="833" spans="2:65" s="1" customFormat="1" ht="22.5" customHeight="1">
      <c r="B833" s="41"/>
      <c r="C833" s="257" t="s">
        <v>1117</v>
      </c>
      <c r="D833" s="257" t="s">
        <v>293</v>
      </c>
      <c r="E833" s="258" t="s">
        <v>1118</v>
      </c>
      <c r="F833" s="259" t="s">
        <v>1119</v>
      </c>
      <c r="G833" s="260" t="s">
        <v>207</v>
      </c>
      <c r="H833" s="261">
        <v>1</v>
      </c>
      <c r="I833" s="262"/>
      <c r="J833" s="263">
        <f>ROUND(I833*H833,2)</f>
        <v>0</v>
      </c>
      <c r="K833" s="259" t="s">
        <v>22</v>
      </c>
      <c r="L833" s="264"/>
      <c r="M833" s="265" t="s">
        <v>22</v>
      </c>
      <c r="N833" s="266" t="s">
        <v>49</v>
      </c>
      <c r="O833" s="42"/>
      <c r="P833" s="202">
        <f>O833*H833</f>
        <v>0</v>
      </c>
      <c r="Q833" s="202">
        <v>0.079</v>
      </c>
      <c r="R833" s="202">
        <f>Q833*H833</f>
        <v>0.079</v>
      </c>
      <c r="S833" s="202">
        <v>0</v>
      </c>
      <c r="T833" s="203">
        <f>S833*H833</f>
        <v>0</v>
      </c>
      <c r="AR833" s="24" t="s">
        <v>382</v>
      </c>
      <c r="AT833" s="24" t="s">
        <v>293</v>
      </c>
      <c r="AU833" s="24" t="s">
        <v>87</v>
      </c>
      <c r="AY833" s="24" t="s">
        <v>152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24" t="s">
        <v>24</v>
      </c>
      <c r="BK833" s="204">
        <f>ROUND(I833*H833,2)</f>
        <v>0</v>
      </c>
      <c r="BL833" s="24" t="s">
        <v>285</v>
      </c>
      <c r="BM833" s="24" t="s">
        <v>1120</v>
      </c>
    </row>
    <row r="834" spans="2:51" s="12" customFormat="1" ht="13.5">
      <c r="B834" s="217"/>
      <c r="C834" s="218"/>
      <c r="D834" s="230" t="s">
        <v>161</v>
      </c>
      <c r="E834" s="240" t="s">
        <v>22</v>
      </c>
      <c r="F834" s="241" t="s">
        <v>1121</v>
      </c>
      <c r="G834" s="218"/>
      <c r="H834" s="242">
        <v>1</v>
      </c>
      <c r="I834" s="222"/>
      <c r="J834" s="218"/>
      <c r="K834" s="218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161</v>
      </c>
      <c r="AU834" s="227" t="s">
        <v>87</v>
      </c>
      <c r="AV834" s="12" t="s">
        <v>87</v>
      </c>
      <c r="AW834" s="12" t="s">
        <v>42</v>
      </c>
      <c r="AX834" s="12" t="s">
        <v>24</v>
      </c>
      <c r="AY834" s="227" t="s">
        <v>152</v>
      </c>
    </row>
    <row r="835" spans="2:65" s="1" customFormat="1" ht="22.5" customHeight="1">
      <c r="B835" s="41"/>
      <c r="C835" s="193" t="s">
        <v>1122</v>
      </c>
      <c r="D835" s="193" t="s">
        <v>154</v>
      </c>
      <c r="E835" s="194" t="s">
        <v>1123</v>
      </c>
      <c r="F835" s="195" t="s">
        <v>1124</v>
      </c>
      <c r="G835" s="196" t="s">
        <v>207</v>
      </c>
      <c r="H835" s="197">
        <v>12</v>
      </c>
      <c r="I835" s="198"/>
      <c r="J835" s="199">
        <f>ROUND(I835*H835,2)</f>
        <v>0</v>
      </c>
      <c r="K835" s="195" t="s">
        <v>158</v>
      </c>
      <c r="L835" s="61"/>
      <c r="M835" s="200" t="s">
        <v>22</v>
      </c>
      <c r="N835" s="201" t="s">
        <v>49</v>
      </c>
      <c r="O835" s="42"/>
      <c r="P835" s="202">
        <f>O835*H835</f>
        <v>0</v>
      </c>
      <c r="Q835" s="202">
        <v>0</v>
      </c>
      <c r="R835" s="202">
        <f>Q835*H835</f>
        <v>0</v>
      </c>
      <c r="S835" s="202">
        <v>0</v>
      </c>
      <c r="T835" s="203">
        <f>S835*H835</f>
        <v>0</v>
      </c>
      <c r="AR835" s="24" t="s">
        <v>285</v>
      </c>
      <c r="AT835" s="24" t="s">
        <v>154</v>
      </c>
      <c r="AU835" s="24" t="s">
        <v>87</v>
      </c>
      <c r="AY835" s="24" t="s">
        <v>152</v>
      </c>
      <c r="BE835" s="204">
        <f>IF(N835="základní",J835,0)</f>
        <v>0</v>
      </c>
      <c r="BF835" s="204">
        <f>IF(N835="snížená",J835,0)</f>
        <v>0</v>
      </c>
      <c r="BG835" s="204">
        <f>IF(N835="zákl. přenesená",J835,0)</f>
        <v>0</v>
      </c>
      <c r="BH835" s="204">
        <f>IF(N835="sníž. přenesená",J835,0)</f>
        <v>0</v>
      </c>
      <c r="BI835" s="204">
        <f>IF(N835="nulová",J835,0)</f>
        <v>0</v>
      </c>
      <c r="BJ835" s="24" t="s">
        <v>24</v>
      </c>
      <c r="BK835" s="204">
        <f>ROUND(I835*H835,2)</f>
        <v>0</v>
      </c>
      <c r="BL835" s="24" t="s">
        <v>285</v>
      </c>
      <c r="BM835" s="24" t="s">
        <v>1125</v>
      </c>
    </row>
    <row r="836" spans="2:51" s="12" customFormat="1" ht="13.5">
      <c r="B836" s="217"/>
      <c r="C836" s="218"/>
      <c r="D836" s="230" t="s">
        <v>161</v>
      </c>
      <c r="E836" s="240" t="s">
        <v>22</v>
      </c>
      <c r="F836" s="241" t="s">
        <v>1126</v>
      </c>
      <c r="G836" s="218"/>
      <c r="H836" s="242">
        <v>12</v>
      </c>
      <c r="I836" s="222"/>
      <c r="J836" s="218"/>
      <c r="K836" s="218"/>
      <c r="L836" s="223"/>
      <c r="M836" s="224"/>
      <c r="N836" s="225"/>
      <c r="O836" s="225"/>
      <c r="P836" s="225"/>
      <c r="Q836" s="225"/>
      <c r="R836" s="225"/>
      <c r="S836" s="225"/>
      <c r="T836" s="226"/>
      <c r="AT836" s="227" t="s">
        <v>161</v>
      </c>
      <c r="AU836" s="227" t="s">
        <v>87</v>
      </c>
      <c r="AV836" s="12" t="s">
        <v>87</v>
      </c>
      <c r="AW836" s="12" t="s">
        <v>42</v>
      </c>
      <c r="AX836" s="12" t="s">
        <v>24</v>
      </c>
      <c r="AY836" s="227" t="s">
        <v>152</v>
      </c>
    </row>
    <row r="837" spans="2:65" s="1" customFormat="1" ht="22.5" customHeight="1">
      <c r="B837" s="41"/>
      <c r="C837" s="257" t="s">
        <v>1127</v>
      </c>
      <c r="D837" s="257" t="s">
        <v>293</v>
      </c>
      <c r="E837" s="258" t="s">
        <v>1128</v>
      </c>
      <c r="F837" s="259" t="s">
        <v>1129</v>
      </c>
      <c r="G837" s="260" t="s">
        <v>219</v>
      </c>
      <c r="H837" s="261">
        <v>10.8</v>
      </c>
      <c r="I837" s="262"/>
      <c r="J837" s="263">
        <f>ROUND(I837*H837,2)</f>
        <v>0</v>
      </c>
      <c r="K837" s="259" t="s">
        <v>158</v>
      </c>
      <c r="L837" s="264"/>
      <c r="M837" s="265" t="s">
        <v>22</v>
      </c>
      <c r="N837" s="266" t="s">
        <v>49</v>
      </c>
      <c r="O837" s="42"/>
      <c r="P837" s="202">
        <f>O837*H837</f>
        <v>0</v>
      </c>
      <c r="Q837" s="202">
        <v>0.007</v>
      </c>
      <c r="R837" s="202">
        <f>Q837*H837</f>
        <v>0.0756</v>
      </c>
      <c r="S837" s="202">
        <v>0</v>
      </c>
      <c r="T837" s="203">
        <f>S837*H837</f>
        <v>0</v>
      </c>
      <c r="AR837" s="24" t="s">
        <v>382</v>
      </c>
      <c r="AT837" s="24" t="s">
        <v>293</v>
      </c>
      <c r="AU837" s="24" t="s">
        <v>87</v>
      </c>
      <c r="AY837" s="24" t="s">
        <v>152</v>
      </c>
      <c r="BE837" s="204">
        <f>IF(N837="základní",J837,0)</f>
        <v>0</v>
      </c>
      <c r="BF837" s="204">
        <f>IF(N837="snížená",J837,0)</f>
        <v>0</v>
      </c>
      <c r="BG837" s="204">
        <f>IF(N837="zákl. přenesená",J837,0)</f>
        <v>0</v>
      </c>
      <c r="BH837" s="204">
        <f>IF(N837="sníž. přenesená",J837,0)</f>
        <v>0</v>
      </c>
      <c r="BI837" s="204">
        <f>IF(N837="nulová",J837,0)</f>
        <v>0</v>
      </c>
      <c r="BJ837" s="24" t="s">
        <v>24</v>
      </c>
      <c r="BK837" s="204">
        <f>ROUND(I837*H837,2)</f>
        <v>0</v>
      </c>
      <c r="BL837" s="24" t="s">
        <v>285</v>
      </c>
      <c r="BM837" s="24" t="s">
        <v>1130</v>
      </c>
    </row>
    <row r="838" spans="2:51" s="12" customFormat="1" ht="13.5">
      <c r="B838" s="217"/>
      <c r="C838" s="218"/>
      <c r="D838" s="230" t="s">
        <v>161</v>
      </c>
      <c r="E838" s="240" t="s">
        <v>22</v>
      </c>
      <c r="F838" s="241" t="s">
        <v>1131</v>
      </c>
      <c r="G838" s="218"/>
      <c r="H838" s="242">
        <v>10.8</v>
      </c>
      <c r="I838" s="222"/>
      <c r="J838" s="218"/>
      <c r="K838" s="218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161</v>
      </c>
      <c r="AU838" s="227" t="s">
        <v>87</v>
      </c>
      <c r="AV838" s="12" t="s">
        <v>87</v>
      </c>
      <c r="AW838" s="12" t="s">
        <v>42</v>
      </c>
      <c r="AX838" s="12" t="s">
        <v>24</v>
      </c>
      <c r="AY838" s="227" t="s">
        <v>152</v>
      </c>
    </row>
    <row r="839" spans="2:65" s="1" customFormat="1" ht="22.5" customHeight="1">
      <c r="B839" s="41"/>
      <c r="C839" s="193" t="s">
        <v>1132</v>
      </c>
      <c r="D839" s="193" t="s">
        <v>154</v>
      </c>
      <c r="E839" s="194" t="s">
        <v>1133</v>
      </c>
      <c r="F839" s="195" t="s">
        <v>1134</v>
      </c>
      <c r="G839" s="196" t="s">
        <v>207</v>
      </c>
      <c r="H839" s="197">
        <v>30</v>
      </c>
      <c r="I839" s="198"/>
      <c r="J839" s="199">
        <f>ROUND(I839*H839,2)</f>
        <v>0</v>
      </c>
      <c r="K839" s="195" t="s">
        <v>158</v>
      </c>
      <c r="L839" s="61"/>
      <c r="M839" s="200" t="s">
        <v>22</v>
      </c>
      <c r="N839" s="201" t="s">
        <v>49</v>
      </c>
      <c r="O839" s="42"/>
      <c r="P839" s="202">
        <f>O839*H839</f>
        <v>0</v>
      </c>
      <c r="Q839" s="202">
        <v>0</v>
      </c>
      <c r="R839" s="202">
        <f>Q839*H839</f>
        <v>0</v>
      </c>
      <c r="S839" s="202">
        <v>0</v>
      </c>
      <c r="T839" s="203">
        <f>S839*H839</f>
        <v>0</v>
      </c>
      <c r="AR839" s="24" t="s">
        <v>285</v>
      </c>
      <c r="AT839" s="24" t="s">
        <v>154</v>
      </c>
      <c r="AU839" s="24" t="s">
        <v>87</v>
      </c>
      <c r="AY839" s="24" t="s">
        <v>152</v>
      </c>
      <c r="BE839" s="204">
        <f>IF(N839="základní",J839,0)</f>
        <v>0</v>
      </c>
      <c r="BF839" s="204">
        <f>IF(N839="snížená",J839,0)</f>
        <v>0</v>
      </c>
      <c r="BG839" s="204">
        <f>IF(N839="zákl. přenesená",J839,0)</f>
        <v>0</v>
      </c>
      <c r="BH839" s="204">
        <f>IF(N839="sníž. přenesená",J839,0)</f>
        <v>0</v>
      </c>
      <c r="BI839" s="204">
        <f>IF(N839="nulová",J839,0)</f>
        <v>0</v>
      </c>
      <c r="BJ839" s="24" t="s">
        <v>24</v>
      </c>
      <c r="BK839" s="204">
        <f>ROUND(I839*H839,2)</f>
        <v>0</v>
      </c>
      <c r="BL839" s="24" t="s">
        <v>285</v>
      </c>
      <c r="BM839" s="24" t="s">
        <v>1135</v>
      </c>
    </row>
    <row r="840" spans="2:51" s="12" customFormat="1" ht="13.5">
      <c r="B840" s="217"/>
      <c r="C840" s="218"/>
      <c r="D840" s="207" t="s">
        <v>161</v>
      </c>
      <c r="E840" s="219" t="s">
        <v>22</v>
      </c>
      <c r="F840" s="220" t="s">
        <v>1136</v>
      </c>
      <c r="G840" s="218"/>
      <c r="H840" s="221">
        <v>16</v>
      </c>
      <c r="I840" s="222"/>
      <c r="J840" s="218"/>
      <c r="K840" s="218"/>
      <c r="L840" s="223"/>
      <c r="M840" s="224"/>
      <c r="N840" s="225"/>
      <c r="O840" s="225"/>
      <c r="P840" s="225"/>
      <c r="Q840" s="225"/>
      <c r="R840" s="225"/>
      <c r="S840" s="225"/>
      <c r="T840" s="226"/>
      <c r="AT840" s="227" t="s">
        <v>161</v>
      </c>
      <c r="AU840" s="227" t="s">
        <v>87</v>
      </c>
      <c r="AV840" s="12" t="s">
        <v>87</v>
      </c>
      <c r="AW840" s="12" t="s">
        <v>42</v>
      </c>
      <c r="AX840" s="12" t="s">
        <v>78</v>
      </c>
      <c r="AY840" s="227" t="s">
        <v>152</v>
      </c>
    </row>
    <row r="841" spans="2:51" s="12" customFormat="1" ht="13.5">
      <c r="B841" s="217"/>
      <c r="C841" s="218"/>
      <c r="D841" s="207" t="s">
        <v>161</v>
      </c>
      <c r="E841" s="219" t="s">
        <v>22</v>
      </c>
      <c r="F841" s="220" t="s">
        <v>1137</v>
      </c>
      <c r="G841" s="218"/>
      <c r="H841" s="221">
        <v>4</v>
      </c>
      <c r="I841" s="222"/>
      <c r="J841" s="218"/>
      <c r="K841" s="218"/>
      <c r="L841" s="223"/>
      <c r="M841" s="224"/>
      <c r="N841" s="225"/>
      <c r="O841" s="225"/>
      <c r="P841" s="225"/>
      <c r="Q841" s="225"/>
      <c r="R841" s="225"/>
      <c r="S841" s="225"/>
      <c r="T841" s="226"/>
      <c r="AT841" s="227" t="s">
        <v>161</v>
      </c>
      <c r="AU841" s="227" t="s">
        <v>87</v>
      </c>
      <c r="AV841" s="12" t="s">
        <v>87</v>
      </c>
      <c r="AW841" s="12" t="s">
        <v>42</v>
      </c>
      <c r="AX841" s="12" t="s">
        <v>78</v>
      </c>
      <c r="AY841" s="227" t="s">
        <v>152</v>
      </c>
    </row>
    <row r="842" spans="2:51" s="12" customFormat="1" ht="13.5">
      <c r="B842" s="217"/>
      <c r="C842" s="218"/>
      <c r="D842" s="207" t="s">
        <v>161</v>
      </c>
      <c r="E842" s="219" t="s">
        <v>22</v>
      </c>
      <c r="F842" s="220" t="s">
        <v>1138</v>
      </c>
      <c r="G842" s="218"/>
      <c r="H842" s="221">
        <v>2</v>
      </c>
      <c r="I842" s="222"/>
      <c r="J842" s="218"/>
      <c r="K842" s="218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161</v>
      </c>
      <c r="AU842" s="227" t="s">
        <v>87</v>
      </c>
      <c r="AV842" s="12" t="s">
        <v>87</v>
      </c>
      <c r="AW842" s="12" t="s">
        <v>42</v>
      </c>
      <c r="AX842" s="12" t="s">
        <v>78</v>
      </c>
      <c r="AY842" s="227" t="s">
        <v>152</v>
      </c>
    </row>
    <row r="843" spans="2:51" s="12" customFormat="1" ht="13.5">
      <c r="B843" s="217"/>
      <c r="C843" s="218"/>
      <c r="D843" s="207" t="s">
        <v>161</v>
      </c>
      <c r="E843" s="219" t="s">
        <v>22</v>
      </c>
      <c r="F843" s="220" t="s">
        <v>1139</v>
      </c>
      <c r="G843" s="218"/>
      <c r="H843" s="221">
        <v>8</v>
      </c>
      <c r="I843" s="222"/>
      <c r="J843" s="218"/>
      <c r="K843" s="218"/>
      <c r="L843" s="223"/>
      <c r="M843" s="224"/>
      <c r="N843" s="225"/>
      <c r="O843" s="225"/>
      <c r="P843" s="225"/>
      <c r="Q843" s="225"/>
      <c r="R843" s="225"/>
      <c r="S843" s="225"/>
      <c r="T843" s="226"/>
      <c r="AT843" s="227" t="s">
        <v>161</v>
      </c>
      <c r="AU843" s="227" t="s">
        <v>87</v>
      </c>
      <c r="AV843" s="12" t="s">
        <v>87</v>
      </c>
      <c r="AW843" s="12" t="s">
        <v>42</v>
      </c>
      <c r="AX843" s="12" t="s">
        <v>78</v>
      </c>
      <c r="AY843" s="227" t="s">
        <v>152</v>
      </c>
    </row>
    <row r="844" spans="2:51" s="13" customFormat="1" ht="13.5">
      <c r="B844" s="228"/>
      <c r="C844" s="229"/>
      <c r="D844" s="230" t="s">
        <v>161</v>
      </c>
      <c r="E844" s="231" t="s">
        <v>22</v>
      </c>
      <c r="F844" s="232" t="s">
        <v>171</v>
      </c>
      <c r="G844" s="229"/>
      <c r="H844" s="233">
        <v>30</v>
      </c>
      <c r="I844" s="234"/>
      <c r="J844" s="229"/>
      <c r="K844" s="229"/>
      <c r="L844" s="235"/>
      <c r="M844" s="236"/>
      <c r="N844" s="237"/>
      <c r="O844" s="237"/>
      <c r="P844" s="237"/>
      <c r="Q844" s="237"/>
      <c r="R844" s="237"/>
      <c r="S844" s="237"/>
      <c r="T844" s="238"/>
      <c r="AT844" s="239" t="s">
        <v>161</v>
      </c>
      <c r="AU844" s="239" t="s">
        <v>87</v>
      </c>
      <c r="AV844" s="13" t="s">
        <v>159</v>
      </c>
      <c r="AW844" s="13" t="s">
        <v>42</v>
      </c>
      <c r="AX844" s="13" t="s">
        <v>24</v>
      </c>
      <c r="AY844" s="239" t="s">
        <v>152</v>
      </c>
    </row>
    <row r="845" spans="2:65" s="1" customFormat="1" ht="22.5" customHeight="1">
      <c r="B845" s="41"/>
      <c r="C845" s="257" t="s">
        <v>1140</v>
      </c>
      <c r="D845" s="257" t="s">
        <v>293</v>
      </c>
      <c r="E845" s="258" t="s">
        <v>1128</v>
      </c>
      <c r="F845" s="259" t="s">
        <v>1129</v>
      </c>
      <c r="G845" s="260" t="s">
        <v>219</v>
      </c>
      <c r="H845" s="261">
        <v>41.4</v>
      </c>
      <c r="I845" s="262"/>
      <c r="J845" s="263">
        <f>ROUND(I845*H845,2)</f>
        <v>0</v>
      </c>
      <c r="K845" s="259" t="s">
        <v>158</v>
      </c>
      <c r="L845" s="264"/>
      <c r="M845" s="265" t="s">
        <v>22</v>
      </c>
      <c r="N845" s="266" t="s">
        <v>49</v>
      </c>
      <c r="O845" s="42"/>
      <c r="P845" s="202">
        <f>O845*H845</f>
        <v>0</v>
      </c>
      <c r="Q845" s="202">
        <v>0.007</v>
      </c>
      <c r="R845" s="202">
        <f>Q845*H845</f>
        <v>0.2898</v>
      </c>
      <c r="S845" s="202">
        <v>0</v>
      </c>
      <c r="T845" s="203">
        <f>S845*H845</f>
        <v>0</v>
      </c>
      <c r="AR845" s="24" t="s">
        <v>382</v>
      </c>
      <c r="AT845" s="24" t="s">
        <v>293</v>
      </c>
      <c r="AU845" s="24" t="s">
        <v>87</v>
      </c>
      <c r="AY845" s="24" t="s">
        <v>152</v>
      </c>
      <c r="BE845" s="204">
        <f>IF(N845="základní",J845,0)</f>
        <v>0</v>
      </c>
      <c r="BF845" s="204">
        <f>IF(N845="snížená",J845,0)</f>
        <v>0</v>
      </c>
      <c r="BG845" s="204">
        <f>IF(N845="zákl. přenesená",J845,0)</f>
        <v>0</v>
      </c>
      <c r="BH845" s="204">
        <f>IF(N845="sníž. přenesená",J845,0)</f>
        <v>0</v>
      </c>
      <c r="BI845" s="204">
        <f>IF(N845="nulová",J845,0)</f>
        <v>0</v>
      </c>
      <c r="BJ845" s="24" t="s">
        <v>24</v>
      </c>
      <c r="BK845" s="204">
        <f>ROUND(I845*H845,2)</f>
        <v>0</v>
      </c>
      <c r="BL845" s="24" t="s">
        <v>285</v>
      </c>
      <c r="BM845" s="24" t="s">
        <v>1141</v>
      </c>
    </row>
    <row r="846" spans="2:51" s="12" customFormat="1" ht="13.5">
      <c r="B846" s="217"/>
      <c r="C846" s="218"/>
      <c r="D846" s="207" t="s">
        <v>161</v>
      </c>
      <c r="E846" s="219" t="s">
        <v>22</v>
      </c>
      <c r="F846" s="220" t="s">
        <v>1142</v>
      </c>
      <c r="G846" s="218"/>
      <c r="H846" s="221">
        <v>24</v>
      </c>
      <c r="I846" s="222"/>
      <c r="J846" s="218"/>
      <c r="K846" s="218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161</v>
      </c>
      <c r="AU846" s="227" t="s">
        <v>87</v>
      </c>
      <c r="AV846" s="12" t="s">
        <v>87</v>
      </c>
      <c r="AW846" s="12" t="s">
        <v>42</v>
      </c>
      <c r="AX846" s="12" t="s">
        <v>78</v>
      </c>
      <c r="AY846" s="227" t="s">
        <v>152</v>
      </c>
    </row>
    <row r="847" spans="2:51" s="12" customFormat="1" ht="13.5">
      <c r="B847" s="217"/>
      <c r="C847" s="218"/>
      <c r="D847" s="207" t="s">
        <v>161</v>
      </c>
      <c r="E847" s="219" t="s">
        <v>22</v>
      </c>
      <c r="F847" s="220" t="s">
        <v>1143</v>
      </c>
      <c r="G847" s="218"/>
      <c r="H847" s="221">
        <v>4.8</v>
      </c>
      <c r="I847" s="222"/>
      <c r="J847" s="218"/>
      <c r="K847" s="218"/>
      <c r="L847" s="223"/>
      <c r="M847" s="224"/>
      <c r="N847" s="225"/>
      <c r="O847" s="225"/>
      <c r="P847" s="225"/>
      <c r="Q847" s="225"/>
      <c r="R847" s="225"/>
      <c r="S847" s="225"/>
      <c r="T847" s="226"/>
      <c r="AT847" s="227" t="s">
        <v>161</v>
      </c>
      <c r="AU847" s="227" t="s">
        <v>87</v>
      </c>
      <c r="AV847" s="12" t="s">
        <v>87</v>
      </c>
      <c r="AW847" s="12" t="s">
        <v>42</v>
      </c>
      <c r="AX847" s="12" t="s">
        <v>78</v>
      </c>
      <c r="AY847" s="227" t="s">
        <v>152</v>
      </c>
    </row>
    <row r="848" spans="2:51" s="12" customFormat="1" ht="13.5">
      <c r="B848" s="217"/>
      <c r="C848" s="218"/>
      <c r="D848" s="207" t="s">
        <v>161</v>
      </c>
      <c r="E848" s="219" t="s">
        <v>22</v>
      </c>
      <c r="F848" s="220" t="s">
        <v>1144</v>
      </c>
      <c r="G848" s="218"/>
      <c r="H848" s="221">
        <v>3</v>
      </c>
      <c r="I848" s="222"/>
      <c r="J848" s="218"/>
      <c r="K848" s="218"/>
      <c r="L848" s="223"/>
      <c r="M848" s="224"/>
      <c r="N848" s="225"/>
      <c r="O848" s="225"/>
      <c r="P848" s="225"/>
      <c r="Q848" s="225"/>
      <c r="R848" s="225"/>
      <c r="S848" s="225"/>
      <c r="T848" s="226"/>
      <c r="AT848" s="227" t="s">
        <v>161</v>
      </c>
      <c r="AU848" s="227" t="s">
        <v>87</v>
      </c>
      <c r="AV848" s="12" t="s">
        <v>87</v>
      </c>
      <c r="AW848" s="12" t="s">
        <v>42</v>
      </c>
      <c r="AX848" s="12" t="s">
        <v>78</v>
      </c>
      <c r="AY848" s="227" t="s">
        <v>152</v>
      </c>
    </row>
    <row r="849" spans="2:51" s="12" customFormat="1" ht="13.5">
      <c r="B849" s="217"/>
      <c r="C849" s="218"/>
      <c r="D849" s="207" t="s">
        <v>161</v>
      </c>
      <c r="E849" s="219" t="s">
        <v>22</v>
      </c>
      <c r="F849" s="220" t="s">
        <v>1145</v>
      </c>
      <c r="G849" s="218"/>
      <c r="H849" s="221">
        <v>9.6</v>
      </c>
      <c r="I849" s="222"/>
      <c r="J849" s="218"/>
      <c r="K849" s="218"/>
      <c r="L849" s="223"/>
      <c r="M849" s="224"/>
      <c r="N849" s="225"/>
      <c r="O849" s="225"/>
      <c r="P849" s="225"/>
      <c r="Q849" s="225"/>
      <c r="R849" s="225"/>
      <c r="S849" s="225"/>
      <c r="T849" s="226"/>
      <c r="AT849" s="227" t="s">
        <v>161</v>
      </c>
      <c r="AU849" s="227" t="s">
        <v>87</v>
      </c>
      <c r="AV849" s="12" t="s">
        <v>87</v>
      </c>
      <c r="AW849" s="12" t="s">
        <v>42</v>
      </c>
      <c r="AX849" s="12" t="s">
        <v>78</v>
      </c>
      <c r="AY849" s="227" t="s">
        <v>152</v>
      </c>
    </row>
    <row r="850" spans="2:51" s="13" customFormat="1" ht="13.5">
      <c r="B850" s="228"/>
      <c r="C850" s="229"/>
      <c r="D850" s="230" t="s">
        <v>161</v>
      </c>
      <c r="E850" s="231" t="s">
        <v>22</v>
      </c>
      <c r="F850" s="232" t="s">
        <v>171</v>
      </c>
      <c r="G850" s="229"/>
      <c r="H850" s="233">
        <v>41.4</v>
      </c>
      <c r="I850" s="234"/>
      <c r="J850" s="229"/>
      <c r="K850" s="229"/>
      <c r="L850" s="235"/>
      <c r="M850" s="236"/>
      <c r="N850" s="237"/>
      <c r="O850" s="237"/>
      <c r="P850" s="237"/>
      <c r="Q850" s="237"/>
      <c r="R850" s="237"/>
      <c r="S850" s="237"/>
      <c r="T850" s="238"/>
      <c r="AT850" s="239" t="s">
        <v>161</v>
      </c>
      <c r="AU850" s="239" t="s">
        <v>87</v>
      </c>
      <c r="AV850" s="13" t="s">
        <v>159</v>
      </c>
      <c r="AW850" s="13" t="s">
        <v>42</v>
      </c>
      <c r="AX850" s="13" t="s">
        <v>24</v>
      </c>
      <c r="AY850" s="239" t="s">
        <v>152</v>
      </c>
    </row>
    <row r="851" spans="2:65" s="1" customFormat="1" ht="22.5" customHeight="1">
      <c r="B851" s="41"/>
      <c r="C851" s="193" t="s">
        <v>1146</v>
      </c>
      <c r="D851" s="193" t="s">
        <v>154</v>
      </c>
      <c r="E851" s="194" t="s">
        <v>1147</v>
      </c>
      <c r="F851" s="195" t="s">
        <v>1148</v>
      </c>
      <c r="G851" s="196" t="s">
        <v>207</v>
      </c>
      <c r="H851" s="197">
        <v>79</v>
      </c>
      <c r="I851" s="198"/>
      <c r="J851" s="199">
        <f>ROUND(I851*H851,2)</f>
        <v>0</v>
      </c>
      <c r="K851" s="195" t="s">
        <v>158</v>
      </c>
      <c r="L851" s="61"/>
      <c r="M851" s="200" t="s">
        <v>22</v>
      </c>
      <c r="N851" s="201" t="s">
        <v>49</v>
      </c>
      <c r="O851" s="42"/>
      <c r="P851" s="202">
        <f>O851*H851</f>
        <v>0</v>
      </c>
      <c r="Q851" s="202">
        <v>0</v>
      </c>
      <c r="R851" s="202">
        <f>Q851*H851</f>
        <v>0</v>
      </c>
      <c r="S851" s="202">
        <v>0</v>
      </c>
      <c r="T851" s="203">
        <f>S851*H851</f>
        <v>0</v>
      </c>
      <c r="AR851" s="24" t="s">
        <v>285</v>
      </c>
      <c r="AT851" s="24" t="s">
        <v>154</v>
      </c>
      <c r="AU851" s="24" t="s">
        <v>87</v>
      </c>
      <c r="AY851" s="24" t="s">
        <v>152</v>
      </c>
      <c r="BE851" s="204">
        <f>IF(N851="základní",J851,0)</f>
        <v>0</v>
      </c>
      <c r="BF851" s="204">
        <f>IF(N851="snížená",J851,0)</f>
        <v>0</v>
      </c>
      <c r="BG851" s="204">
        <f>IF(N851="zákl. přenesená",J851,0)</f>
        <v>0</v>
      </c>
      <c r="BH851" s="204">
        <f>IF(N851="sníž. přenesená",J851,0)</f>
        <v>0</v>
      </c>
      <c r="BI851" s="204">
        <f>IF(N851="nulová",J851,0)</f>
        <v>0</v>
      </c>
      <c r="BJ851" s="24" t="s">
        <v>24</v>
      </c>
      <c r="BK851" s="204">
        <f>ROUND(I851*H851,2)</f>
        <v>0</v>
      </c>
      <c r="BL851" s="24" t="s">
        <v>285</v>
      </c>
      <c r="BM851" s="24" t="s">
        <v>1149</v>
      </c>
    </row>
    <row r="852" spans="2:51" s="11" customFormat="1" ht="13.5">
      <c r="B852" s="205"/>
      <c r="C852" s="206"/>
      <c r="D852" s="207" t="s">
        <v>161</v>
      </c>
      <c r="E852" s="208" t="s">
        <v>22</v>
      </c>
      <c r="F852" s="209" t="s">
        <v>166</v>
      </c>
      <c r="G852" s="206"/>
      <c r="H852" s="210" t="s">
        <v>22</v>
      </c>
      <c r="I852" s="211"/>
      <c r="J852" s="206"/>
      <c r="K852" s="206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161</v>
      </c>
      <c r="AU852" s="216" t="s">
        <v>87</v>
      </c>
      <c r="AV852" s="11" t="s">
        <v>24</v>
      </c>
      <c r="AW852" s="11" t="s">
        <v>42</v>
      </c>
      <c r="AX852" s="11" t="s">
        <v>78</v>
      </c>
      <c r="AY852" s="216" t="s">
        <v>152</v>
      </c>
    </row>
    <row r="853" spans="2:51" s="12" customFormat="1" ht="13.5">
      <c r="B853" s="217"/>
      <c r="C853" s="218"/>
      <c r="D853" s="207" t="s">
        <v>161</v>
      </c>
      <c r="E853" s="219" t="s">
        <v>22</v>
      </c>
      <c r="F853" s="220" t="s">
        <v>1150</v>
      </c>
      <c r="G853" s="218"/>
      <c r="H853" s="221">
        <v>34</v>
      </c>
      <c r="I853" s="222"/>
      <c r="J853" s="218"/>
      <c r="K853" s="218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161</v>
      </c>
      <c r="AU853" s="227" t="s">
        <v>87</v>
      </c>
      <c r="AV853" s="12" t="s">
        <v>87</v>
      </c>
      <c r="AW853" s="12" t="s">
        <v>42</v>
      </c>
      <c r="AX853" s="12" t="s">
        <v>78</v>
      </c>
      <c r="AY853" s="227" t="s">
        <v>152</v>
      </c>
    </row>
    <row r="854" spans="2:51" s="11" customFormat="1" ht="13.5">
      <c r="B854" s="205"/>
      <c r="C854" s="206"/>
      <c r="D854" s="207" t="s">
        <v>161</v>
      </c>
      <c r="E854" s="208" t="s">
        <v>22</v>
      </c>
      <c r="F854" s="209" t="s">
        <v>164</v>
      </c>
      <c r="G854" s="206"/>
      <c r="H854" s="210" t="s">
        <v>22</v>
      </c>
      <c r="I854" s="211"/>
      <c r="J854" s="206"/>
      <c r="K854" s="206"/>
      <c r="L854" s="212"/>
      <c r="M854" s="213"/>
      <c r="N854" s="214"/>
      <c r="O854" s="214"/>
      <c r="P854" s="214"/>
      <c r="Q854" s="214"/>
      <c r="R854" s="214"/>
      <c r="S854" s="214"/>
      <c r="T854" s="215"/>
      <c r="AT854" s="216" t="s">
        <v>161</v>
      </c>
      <c r="AU854" s="216" t="s">
        <v>87</v>
      </c>
      <c r="AV854" s="11" t="s">
        <v>24</v>
      </c>
      <c r="AW854" s="11" t="s">
        <v>42</v>
      </c>
      <c r="AX854" s="11" t="s">
        <v>78</v>
      </c>
      <c r="AY854" s="216" t="s">
        <v>152</v>
      </c>
    </row>
    <row r="855" spans="2:51" s="12" customFormat="1" ht="13.5">
      <c r="B855" s="217"/>
      <c r="C855" s="218"/>
      <c r="D855" s="207" t="s">
        <v>161</v>
      </c>
      <c r="E855" s="219" t="s">
        <v>22</v>
      </c>
      <c r="F855" s="220" t="s">
        <v>1151</v>
      </c>
      <c r="G855" s="218"/>
      <c r="H855" s="221">
        <v>4</v>
      </c>
      <c r="I855" s="222"/>
      <c r="J855" s="218"/>
      <c r="K855" s="218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161</v>
      </c>
      <c r="AU855" s="227" t="s">
        <v>87</v>
      </c>
      <c r="AV855" s="12" t="s">
        <v>87</v>
      </c>
      <c r="AW855" s="12" t="s">
        <v>42</v>
      </c>
      <c r="AX855" s="12" t="s">
        <v>78</v>
      </c>
      <c r="AY855" s="227" t="s">
        <v>152</v>
      </c>
    </row>
    <row r="856" spans="2:51" s="11" customFormat="1" ht="13.5">
      <c r="B856" s="205"/>
      <c r="C856" s="206"/>
      <c r="D856" s="207" t="s">
        <v>161</v>
      </c>
      <c r="E856" s="208" t="s">
        <v>22</v>
      </c>
      <c r="F856" s="209" t="s">
        <v>162</v>
      </c>
      <c r="G856" s="206"/>
      <c r="H856" s="210" t="s">
        <v>22</v>
      </c>
      <c r="I856" s="211"/>
      <c r="J856" s="206"/>
      <c r="K856" s="206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161</v>
      </c>
      <c r="AU856" s="216" t="s">
        <v>87</v>
      </c>
      <c r="AV856" s="11" t="s">
        <v>24</v>
      </c>
      <c r="AW856" s="11" t="s">
        <v>42</v>
      </c>
      <c r="AX856" s="11" t="s">
        <v>78</v>
      </c>
      <c r="AY856" s="216" t="s">
        <v>152</v>
      </c>
    </row>
    <row r="857" spans="2:51" s="12" customFormat="1" ht="13.5">
      <c r="B857" s="217"/>
      <c r="C857" s="218"/>
      <c r="D857" s="207" t="s">
        <v>161</v>
      </c>
      <c r="E857" s="219" t="s">
        <v>22</v>
      </c>
      <c r="F857" s="220" t="s">
        <v>1152</v>
      </c>
      <c r="G857" s="218"/>
      <c r="H857" s="221">
        <v>21</v>
      </c>
      <c r="I857" s="222"/>
      <c r="J857" s="218"/>
      <c r="K857" s="218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161</v>
      </c>
      <c r="AU857" s="227" t="s">
        <v>87</v>
      </c>
      <c r="AV857" s="12" t="s">
        <v>87</v>
      </c>
      <c r="AW857" s="12" t="s">
        <v>42</v>
      </c>
      <c r="AX857" s="12" t="s">
        <v>78</v>
      </c>
      <c r="AY857" s="227" t="s">
        <v>152</v>
      </c>
    </row>
    <row r="858" spans="2:51" s="12" customFormat="1" ht="13.5">
      <c r="B858" s="217"/>
      <c r="C858" s="218"/>
      <c r="D858" s="207" t="s">
        <v>161</v>
      </c>
      <c r="E858" s="219" t="s">
        <v>22</v>
      </c>
      <c r="F858" s="220" t="s">
        <v>1153</v>
      </c>
      <c r="G858" s="218"/>
      <c r="H858" s="221">
        <v>5</v>
      </c>
      <c r="I858" s="222"/>
      <c r="J858" s="218"/>
      <c r="K858" s="218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161</v>
      </c>
      <c r="AU858" s="227" t="s">
        <v>87</v>
      </c>
      <c r="AV858" s="12" t="s">
        <v>87</v>
      </c>
      <c r="AW858" s="12" t="s">
        <v>42</v>
      </c>
      <c r="AX858" s="12" t="s">
        <v>78</v>
      </c>
      <c r="AY858" s="227" t="s">
        <v>152</v>
      </c>
    </row>
    <row r="859" spans="2:51" s="11" customFormat="1" ht="13.5">
      <c r="B859" s="205"/>
      <c r="C859" s="206"/>
      <c r="D859" s="207" t="s">
        <v>161</v>
      </c>
      <c r="E859" s="208" t="s">
        <v>22</v>
      </c>
      <c r="F859" s="209" t="s">
        <v>168</v>
      </c>
      <c r="G859" s="206"/>
      <c r="H859" s="210" t="s">
        <v>22</v>
      </c>
      <c r="I859" s="211"/>
      <c r="J859" s="206"/>
      <c r="K859" s="206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161</v>
      </c>
      <c r="AU859" s="216" t="s">
        <v>87</v>
      </c>
      <c r="AV859" s="11" t="s">
        <v>24</v>
      </c>
      <c r="AW859" s="11" t="s">
        <v>42</v>
      </c>
      <c r="AX859" s="11" t="s">
        <v>78</v>
      </c>
      <c r="AY859" s="216" t="s">
        <v>152</v>
      </c>
    </row>
    <row r="860" spans="2:51" s="12" customFormat="1" ht="13.5">
      <c r="B860" s="217"/>
      <c r="C860" s="218"/>
      <c r="D860" s="207" t="s">
        <v>161</v>
      </c>
      <c r="E860" s="219" t="s">
        <v>22</v>
      </c>
      <c r="F860" s="220" t="s">
        <v>1154</v>
      </c>
      <c r="G860" s="218"/>
      <c r="H860" s="221">
        <v>15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161</v>
      </c>
      <c r="AU860" s="227" t="s">
        <v>87</v>
      </c>
      <c r="AV860" s="12" t="s">
        <v>87</v>
      </c>
      <c r="AW860" s="12" t="s">
        <v>42</v>
      </c>
      <c r="AX860" s="12" t="s">
        <v>78</v>
      </c>
      <c r="AY860" s="227" t="s">
        <v>152</v>
      </c>
    </row>
    <row r="861" spans="2:51" s="14" customFormat="1" ht="13.5">
      <c r="B861" s="243"/>
      <c r="C861" s="244"/>
      <c r="D861" s="230" t="s">
        <v>161</v>
      </c>
      <c r="E861" s="267" t="s">
        <v>22</v>
      </c>
      <c r="F861" s="268" t="s">
        <v>257</v>
      </c>
      <c r="G861" s="244"/>
      <c r="H861" s="269">
        <v>79</v>
      </c>
      <c r="I861" s="248"/>
      <c r="J861" s="244"/>
      <c r="K861" s="244"/>
      <c r="L861" s="249"/>
      <c r="M861" s="250"/>
      <c r="N861" s="251"/>
      <c r="O861" s="251"/>
      <c r="P861" s="251"/>
      <c r="Q861" s="251"/>
      <c r="R861" s="251"/>
      <c r="S861" s="251"/>
      <c r="T861" s="252"/>
      <c r="AT861" s="253" t="s">
        <v>161</v>
      </c>
      <c r="AU861" s="253" t="s">
        <v>87</v>
      </c>
      <c r="AV861" s="14" t="s">
        <v>176</v>
      </c>
      <c r="AW861" s="14" t="s">
        <v>42</v>
      </c>
      <c r="AX861" s="14" t="s">
        <v>24</v>
      </c>
      <c r="AY861" s="253" t="s">
        <v>152</v>
      </c>
    </row>
    <row r="862" spans="2:65" s="1" customFormat="1" ht="22.5" customHeight="1">
      <c r="B862" s="41"/>
      <c r="C862" s="257" t="s">
        <v>1155</v>
      </c>
      <c r="D862" s="257" t="s">
        <v>293</v>
      </c>
      <c r="E862" s="258" t="s">
        <v>1128</v>
      </c>
      <c r="F862" s="259" t="s">
        <v>1129</v>
      </c>
      <c r="G862" s="260" t="s">
        <v>219</v>
      </c>
      <c r="H862" s="261">
        <v>165.9</v>
      </c>
      <c r="I862" s="262"/>
      <c r="J862" s="263">
        <f>ROUND(I862*H862,2)</f>
        <v>0</v>
      </c>
      <c r="K862" s="259" t="s">
        <v>158</v>
      </c>
      <c r="L862" s="264"/>
      <c r="M862" s="265" t="s">
        <v>22</v>
      </c>
      <c r="N862" s="266" t="s">
        <v>49</v>
      </c>
      <c r="O862" s="42"/>
      <c r="P862" s="202">
        <f>O862*H862</f>
        <v>0</v>
      </c>
      <c r="Q862" s="202">
        <v>0.007</v>
      </c>
      <c r="R862" s="202">
        <f>Q862*H862</f>
        <v>1.1613</v>
      </c>
      <c r="S862" s="202">
        <v>0</v>
      </c>
      <c r="T862" s="203">
        <f>S862*H862</f>
        <v>0</v>
      </c>
      <c r="AR862" s="24" t="s">
        <v>382</v>
      </c>
      <c r="AT862" s="24" t="s">
        <v>293</v>
      </c>
      <c r="AU862" s="24" t="s">
        <v>87</v>
      </c>
      <c r="AY862" s="24" t="s">
        <v>152</v>
      </c>
      <c r="BE862" s="204">
        <f>IF(N862="základní",J862,0)</f>
        <v>0</v>
      </c>
      <c r="BF862" s="204">
        <f>IF(N862="snížená",J862,0)</f>
        <v>0</v>
      </c>
      <c r="BG862" s="204">
        <f>IF(N862="zákl. přenesená",J862,0)</f>
        <v>0</v>
      </c>
      <c r="BH862" s="204">
        <f>IF(N862="sníž. přenesená",J862,0)</f>
        <v>0</v>
      </c>
      <c r="BI862" s="204">
        <f>IF(N862="nulová",J862,0)</f>
        <v>0</v>
      </c>
      <c r="BJ862" s="24" t="s">
        <v>24</v>
      </c>
      <c r="BK862" s="204">
        <f>ROUND(I862*H862,2)</f>
        <v>0</v>
      </c>
      <c r="BL862" s="24" t="s">
        <v>285</v>
      </c>
      <c r="BM862" s="24" t="s">
        <v>1156</v>
      </c>
    </row>
    <row r="863" spans="2:51" s="11" customFormat="1" ht="13.5">
      <c r="B863" s="205"/>
      <c r="C863" s="206"/>
      <c r="D863" s="207" t="s">
        <v>161</v>
      </c>
      <c r="E863" s="208" t="s">
        <v>22</v>
      </c>
      <c r="F863" s="209" t="s">
        <v>166</v>
      </c>
      <c r="G863" s="206"/>
      <c r="H863" s="210" t="s">
        <v>22</v>
      </c>
      <c r="I863" s="211"/>
      <c r="J863" s="206"/>
      <c r="K863" s="206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161</v>
      </c>
      <c r="AU863" s="216" t="s">
        <v>87</v>
      </c>
      <c r="AV863" s="11" t="s">
        <v>24</v>
      </c>
      <c r="AW863" s="11" t="s">
        <v>42</v>
      </c>
      <c r="AX863" s="11" t="s">
        <v>78</v>
      </c>
      <c r="AY863" s="216" t="s">
        <v>152</v>
      </c>
    </row>
    <row r="864" spans="2:51" s="12" customFormat="1" ht="13.5">
      <c r="B864" s="217"/>
      <c r="C864" s="218"/>
      <c r="D864" s="207" t="s">
        <v>161</v>
      </c>
      <c r="E864" s="219" t="s">
        <v>22</v>
      </c>
      <c r="F864" s="220" t="s">
        <v>1157</v>
      </c>
      <c r="G864" s="218"/>
      <c r="H864" s="221">
        <v>71.4</v>
      </c>
      <c r="I864" s="222"/>
      <c r="J864" s="218"/>
      <c r="K864" s="218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161</v>
      </c>
      <c r="AU864" s="227" t="s">
        <v>87</v>
      </c>
      <c r="AV864" s="12" t="s">
        <v>87</v>
      </c>
      <c r="AW864" s="12" t="s">
        <v>42</v>
      </c>
      <c r="AX864" s="12" t="s">
        <v>78</v>
      </c>
      <c r="AY864" s="227" t="s">
        <v>152</v>
      </c>
    </row>
    <row r="865" spans="2:51" s="11" customFormat="1" ht="13.5">
      <c r="B865" s="205"/>
      <c r="C865" s="206"/>
      <c r="D865" s="207" t="s">
        <v>161</v>
      </c>
      <c r="E865" s="208" t="s">
        <v>22</v>
      </c>
      <c r="F865" s="209" t="s">
        <v>164</v>
      </c>
      <c r="G865" s="206"/>
      <c r="H865" s="210" t="s">
        <v>22</v>
      </c>
      <c r="I865" s="211"/>
      <c r="J865" s="206"/>
      <c r="K865" s="206"/>
      <c r="L865" s="212"/>
      <c r="M865" s="213"/>
      <c r="N865" s="214"/>
      <c r="O865" s="214"/>
      <c r="P865" s="214"/>
      <c r="Q865" s="214"/>
      <c r="R865" s="214"/>
      <c r="S865" s="214"/>
      <c r="T865" s="215"/>
      <c r="AT865" s="216" t="s">
        <v>161</v>
      </c>
      <c r="AU865" s="216" t="s">
        <v>87</v>
      </c>
      <c r="AV865" s="11" t="s">
        <v>24</v>
      </c>
      <c r="AW865" s="11" t="s">
        <v>42</v>
      </c>
      <c r="AX865" s="11" t="s">
        <v>78</v>
      </c>
      <c r="AY865" s="216" t="s">
        <v>152</v>
      </c>
    </row>
    <row r="866" spans="2:51" s="12" customFormat="1" ht="13.5">
      <c r="B866" s="217"/>
      <c r="C866" s="218"/>
      <c r="D866" s="207" t="s">
        <v>161</v>
      </c>
      <c r="E866" s="219" t="s">
        <v>22</v>
      </c>
      <c r="F866" s="220" t="s">
        <v>1158</v>
      </c>
      <c r="G866" s="218"/>
      <c r="H866" s="221">
        <v>8.4</v>
      </c>
      <c r="I866" s="222"/>
      <c r="J866" s="218"/>
      <c r="K866" s="218"/>
      <c r="L866" s="223"/>
      <c r="M866" s="224"/>
      <c r="N866" s="225"/>
      <c r="O866" s="225"/>
      <c r="P866" s="225"/>
      <c r="Q866" s="225"/>
      <c r="R866" s="225"/>
      <c r="S866" s="225"/>
      <c r="T866" s="226"/>
      <c r="AT866" s="227" t="s">
        <v>161</v>
      </c>
      <c r="AU866" s="227" t="s">
        <v>87</v>
      </c>
      <c r="AV866" s="12" t="s">
        <v>87</v>
      </c>
      <c r="AW866" s="12" t="s">
        <v>42</v>
      </c>
      <c r="AX866" s="12" t="s">
        <v>78</v>
      </c>
      <c r="AY866" s="227" t="s">
        <v>152</v>
      </c>
    </row>
    <row r="867" spans="2:51" s="11" customFormat="1" ht="13.5">
      <c r="B867" s="205"/>
      <c r="C867" s="206"/>
      <c r="D867" s="207" t="s">
        <v>161</v>
      </c>
      <c r="E867" s="208" t="s">
        <v>22</v>
      </c>
      <c r="F867" s="209" t="s">
        <v>162</v>
      </c>
      <c r="G867" s="206"/>
      <c r="H867" s="210" t="s">
        <v>22</v>
      </c>
      <c r="I867" s="211"/>
      <c r="J867" s="206"/>
      <c r="K867" s="206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161</v>
      </c>
      <c r="AU867" s="216" t="s">
        <v>87</v>
      </c>
      <c r="AV867" s="11" t="s">
        <v>24</v>
      </c>
      <c r="AW867" s="11" t="s">
        <v>42</v>
      </c>
      <c r="AX867" s="11" t="s">
        <v>78</v>
      </c>
      <c r="AY867" s="216" t="s">
        <v>152</v>
      </c>
    </row>
    <row r="868" spans="2:51" s="12" customFormat="1" ht="13.5">
      <c r="B868" s="217"/>
      <c r="C868" s="218"/>
      <c r="D868" s="207" t="s">
        <v>161</v>
      </c>
      <c r="E868" s="219" t="s">
        <v>22</v>
      </c>
      <c r="F868" s="220" t="s">
        <v>1159</v>
      </c>
      <c r="G868" s="218"/>
      <c r="H868" s="221">
        <v>44.1</v>
      </c>
      <c r="I868" s="222"/>
      <c r="J868" s="218"/>
      <c r="K868" s="218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161</v>
      </c>
      <c r="AU868" s="227" t="s">
        <v>87</v>
      </c>
      <c r="AV868" s="12" t="s">
        <v>87</v>
      </c>
      <c r="AW868" s="12" t="s">
        <v>42</v>
      </c>
      <c r="AX868" s="12" t="s">
        <v>78</v>
      </c>
      <c r="AY868" s="227" t="s">
        <v>152</v>
      </c>
    </row>
    <row r="869" spans="2:51" s="12" customFormat="1" ht="13.5">
      <c r="B869" s="217"/>
      <c r="C869" s="218"/>
      <c r="D869" s="207" t="s">
        <v>161</v>
      </c>
      <c r="E869" s="219" t="s">
        <v>22</v>
      </c>
      <c r="F869" s="220" t="s">
        <v>938</v>
      </c>
      <c r="G869" s="218"/>
      <c r="H869" s="221">
        <v>10.5</v>
      </c>
      <c r="I869" s="222"/>
      <c r="J869" s="218"/>
      <c r="K869" s="218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161</v>
      </c>
      <c r="AU869" s="227" t="s">
        <v>87</v>
      </c>
      <c r="AV869" s="12" t="s">
        <v>87</v>
      </c>
      <c r="AW869" s="12" t="s">
        <v>42</v>
      </c>
      <c r="AX869" s="12" t="s">
        <v>78</v>
      </c>
      <c r="AY869" s="227" t="s">
        <v>152</v>
      </c>
    </row>
    <row r="870" spans="2:51" s="11" customFormat="1" ht="13.5">
      <c r="B870" s="205"/>
      <c r="C870" s="206"/>
      <c r="D870" s="207" t="s">
        <v>161</v>
      </c>
      <c r="E870" s="208" t="s">
        <v>22</v>
      </c>
      <c r="F870" s="209" t="s">
        <v>168</v>
      </c>
      <c r="G870" s="206"/>
      <c r="H870" s="210" t="s">
        <v>22</v>
      </c>
      <c r="I870" s="211"/>
      <c r="J870" s="206"/>
      <c r="K870" s="206"/>
      <c r="L870" s="212"/>
      <c r="M870" s="213"/>
      <c r="N870" s="214"/>
      <c r="O870" s="214"/>
      <c r="P870" s="214"/>
      <c r="Q870" s="214"/>
      <c r="R870" s="214"/>
      <c r="S870" s="214"/>
      <c r="T870" s="215"/>
      <c r="AT870" s="216" t="s">
        <v>161</v>
      </c>
      <c r="AU870" s="216" t="s">
        <v>87</v>
      </c>
      <c r="AV870" s="11" t="s">
        <v>24</v>
      </c>
      <c r="AW870" s="11" t="s">
        <v>42</v>
      </c>
      <c r="AX870" s="11" t="s">
        <v>78</v>
      </c>
      <c r="AY870" s="216" t="s">
        <v>152</v>
      </c>
    </row>
    <row r="871" spans="2:51" s="12" customFormat="1" ht="13.5">
      <c r="B871" s="217"/>
      <c r="C871" s="218"/>
      <c r="D871" s="207" t="s">
        <v>161</v>
      </c>
      <c r="E871" s="219" t="s">
        <v>22</v>
      </c>
      <c r="F871" s="220" t="s">
        <v>1160</v>
      </c>
      <c r="G871" s="218"/>
      <c r="H871" s="221">
        <v>31.5</v>
      </c>
      <c r="I871" s="222"/>
      <c r="J871" s="218"/>
      <c r="K871" s="218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161</v>
      </c>
      <c r="AU871" s="227" t="s">
        <v>87</v>
      </c>
      <c r="AV871" s="12" t="s">
        <v>87</v>
      </c>
      <c r="AW871" s="12" t="s">
        <v>42</v>
      </c>
      <c r="AX871" s="12" t="s">
        <v>78</v>
      </c>
      <c r="AY871" s="227" t="s">
        <v>152</v>
      </c>
    </row>
    <row r="872" spans="2:51" s="14" customFormat="1" ht="13.5">
      <c r="B872" s="243"/>
      <c r="C872" s="244"/>
      <c r="D872" s="230" t="s">
        <v>161</v>
      </c>
      <c r="E872" s="267" t="s">
        <v>22</v>
      </c>
      <c r="F872" s="268" t="s">
        <v>257</v>
      </c>
      <c r="G872" s="244"/>
      <c r="H872" s="269">
        <v>165.9</v>
      </c>
      <c r="I872" s="248"/>
      <c r="J872" s="244"/>
      <c r="K872" s="244"/>
      <c r="L872" s="249"/>
      <c r="M872" s="250"/>
      <c r="N872" s="251"/>
      <c r="O872" s="251"/>
      <c r="P872" s="251"/>
      <c r="Q872" s="251"/>
      <c r="R872" s="251"/>
      <c r="S872" s="251"/>
      <c r="T872" s="252"/>
      <c r="AT872" s="253" t="s">
        <v>161</v>
      </c>
      <c r="AU872" s="253" t="s">
        <v>87</v>
      </c>
      <c r="AV872" s="14" t="s">
        <v>176</v>
      </c>
      <c r="AW872" s="14" t="s">
        <v>42</v>
      </c>
      <c r="AX872" s="14" t="s">
        <v>24</v>
      </c>
      <c r="AY872" s="253" t="s">
        <v>152</v>
      </c>
    </row>
    <row r="873" spans="2:65" s="1" customFormat="1" ht="22.5" customHeight="1">
      <c r="B873" s="41"/>
      <c r="C873" s="257" t="s">
        <v>1161</v>
      </c>
      <c r="D873" s="257" t="s">
        <v>293</v>
      </c>
      <c r="E873" s="258" t="s">
        <v>1162</v>
      </c>
      <c r="F873" s="259" t="s">
        <v>1163</v>
      </c>
      <c r="G873" s="260" t="s">
        <v>207</v>
      </c>
      <c r="H873" s="261">
        <v>380</v>
      </c>
      <c r="I873" s="262"/>
      <c r="J873" s="263">
        <f>ROUND(I873*H873,2)</f>
        <v>0</v>
      </c>
      <c r="K873" s="259" t="s">
        <v>158</v>
      </c>
      <c r="L873" s="264"/>
      <c r="M873" s="265" t="s">
        <v>22</v>
      </c>
      <c r="N873" s="266" t="s">
        <v>49</v>
      </c>
      <c r="O873" s="42"/>
      <c r="P873" s="202">
        <f>O873*H873</f>
        <v>0</v>
      </c>
      <c r="Q873" s="202">
        <v>6E-05</v>
      </c>
      <c r="R873" s="202">
        <f>Q873*H873</f>
        <v>0.0228</v>
      </c>
      <c r="S873" s="202">
        <v>0</v>
      </c>
      <c r="T873" s="203">
        <f>S873*H873</f>
        <v>0</v>
      </c>
      <c r="AR873" s="24" t="s">
        <v>382</v>
      </c>
      <c r="AT873" s="24" t="s">
        <v>293</v>
      </c>
      <c r="AU873" s="24" t="s">
        <v>87</v>
      </c>
      <c r="AY873" s="24" t="s">
        <v>152</v>
      </c>
      <c r="BE873" s="204">
        <f>IF(N873="základní",J873,0)</f>
        <v>0</v>
      </c>
      <c r="BF873" s="204">
        <f>IF(N873="snížená",J873,0)</f>
        <v>0</v>
      </c>
      <c r="BG873" s="204">
        <f>IF(N873="zákl. přenesená",J873,0)</f>
        <v>0</v>
      </c>
      <c r="BH873" s="204">
        <f>IF(N873="sníž. přenesená",J873,0)</f>
        <v>0</v>
      </c>
      <c r="BI873" s="204">
        <f>IF(N873="nulová",J873,0)</f>
        <v>0</v>
      </c>
      <c r="BJ873" s="24" t="s">
        <v>24</v>
      </c>
      <c r="BK873" s="204">
        <f>ROUND(I873*H873,2)</f>
        <v>0</v>
      </c>
      <c r="BL873" s="24" t="s">
        <v>285</v>
      </c>
      <c r="BM873" s="24" t="s">
        <v>1164</v>
      </c>
    </row>
    <row r="874" spans="2:51" s="12" customFormat="1" ht="13.5">
      <c r="B874" s="217"/>
      <c r="C874" s="218"/>
      <c r="D874" s="230" t="s">
        <v>161</v>
      </c>
      <c r="E874" s="240" t="s">
        <v>22</v>
      </c>
      <c r="F874" s="241" t="s">
        <v>1165</v>
      </c>
      <c r="G874" s="218"/>
      <c r="H874" s="242">
        <v>380</v>
      </c>
      <c r="I874" s="222"/>
      <c r="J874" s="218"/>
      <c r="K874" s="218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161</v>
      </c>
      <c r="AU874" s="227" t="s">
        <v>87</v>
      </c>
      <c r="AV874" s="12" t="s">
        <v>87</v>
      </c>
      <c r="AW874" s="12" t="s">
        <v>42</v>
      </c>
      <c r="AX874" s="12" t="s">
        <v>24</v>
      </c>
      <c r="AY874" s="227" t="s">
        <v>152</v>
      </c>
    </row>
    <row r="875" spans="2:65" s="1" customFormat="1" ht="22.5" customHeight="1">
      <c r="B875" s="41"/>
      <c r="C875" s="193" t="s">
        <v>1166</v>
      </c>
      <c r="D875" s="193" t="s">
        <v>154</v>
      </c>
      <c r="E875" s="194" t="s">
        <v>1167</v>
      </c>
      <c r="F875" s="195" t="s">
        <v>1168</v>
      </c>
      <c r="G875" s="196" t="s">
        <v>226</v>
      </c>
      <c r="H875" s="197">
        <v>10.476</v>
      </c>
      <c r="I875" s="198"/>
      <c r="J875" s="199">
        <f>ROUND(I875*H875,2)</f>
        <v>0</v>
      </c>
      <c r="K875" s="195" t="s">
        <v>158</v>
      </c>
      <c r="L875" s="61"/>
      <c r="M875" s="200" t="s">
        <v>22</v>
      </c>
      <c r="N875" s="201" t="s">
        <v>49</v>
      </c>
      <c r="O875" s="42"/>
      <c r="P875" s="202">
        <f>O875*H875</f>
        <v>0</v>
      </c>
      <c r="Q875" s="202">
        <v>0</v>
      </c>
      <c r="R875" s="202">
        <f>Q875*H875</f>
        <v>0</v>
      </c>
      <c r="S875" s="202">
        <v>0</v>
      </c>
      <c r="T875" s="203">
        <f>S875*H875</f>
        <v>0</v>
      </c>
      <c r="AR875" s="24" t="s">
        <v>285</v>
      </c>
      <c r="AT875" s="24" t="s">
        <v>154</v>
      </c>
      <c r="AU875" s="24" t="s">
        <v>87</v>
      </c>
      <c r="AY875" s="24" t="s">
        <v>152</v>
      </c>
      <c r="BE875" s="204">
        <f>IF(N875="základní",J875,0)</f>
        <v>0</v>
      </c>
      <c r="BF875" s="204">
        <f>IF(N875="snížená",J875,0)</f>
        <v>0</v>
      </c>
      <c r="BG875" s="204">
        <f>IF(N875="zákl. přenesená",J875,0)</f>
        <v>0</v>
      </c>
      <c r="BH875" s="204">
        <f>IF(N875="sníž. přenesená",J875,0)</f>
        <v>0</v>
      </c>
      <c r="BI875" s="204">
        <f>IF(N875="nulová",J875,0)</f>
        <v>0</v>
      </c>
      <c r="BJ875" s="24" t="s">
        <v>24</v>
      </c>
      <c r="BK875" s="204">
        <f>ROUND(I875*H875,2)</f>
        <v>0</v>
      </c>
      <c r="BL875" s="24" t="s">
        <v>285</v>
      </c>
      <c r="BM875" s="24" t="s">
        <v>1169</v>
      </c>
    </row>
    <row r="876" spans="2:63" s="10" customFormat="1" ht="29.85" customHeight="1">
      <c r="B876" s="176"/>
      <c r="C876" s="177"/>
      <c r="D876" s="190" t="s">
        <v>77</v>
      </c>
      <c r="E876" s="191" t="s">
        <v>1170</v>
      </c>
      <c r="F876" s="191" t="s">
        <v>1171</v>
      </c>
      <c r="G876" s="177"/>
      <c r="H876" s="177"/>
      <c r="I876" s="180"/>
      <c r="J876" s="192">
        <f>BK876</f>
        <v>0</v>
      </c>
      <c r="K876" s="177"/>
      <c r="L876" s="182"/>
      <c r="M876" s="183"/>
      <c r="N876" s="184"/>
      <c r="O876" s="184"/>
      <c r="P876" s="185">
        <f>SUM(P877:P908)</f>
        <v>0</v>
      </c>
      <c r="Q876" s="184"/>
      <c r="R876" s="185">
        <f>SUM(R877:R908)</f>
        <v>1.85680855</v>
      </c>
      <c r="S876" s="184"/>
      <c r="T876" s="186">
        <f>SUM(T877:T908)</f>
        <v>0</v>
      </c>
      <c r="AR876" s="187" t="s">
        <v>87</v>
      </c>
      <c r="AT876" s="188" t="s">
        <v>77</v>
      </c>
      <c r="AU876" s="188" t="s">
        <v>24</v>
      </c>
      <c r="AY876" s="187" t="s">
        <v>152</v>
      </c>
      <c r="BK876" s="189">
        <f>SUM(BK877:BK908)</f>
        <v>0</v>
      </c>
    </row>
    <row r="877" spans="2:65" s="1" customFormat="1" ht="31.5" customHeight="1">
      <c r="B877" s="41"/>
      <c r="C877" s="193" t="s">
        <v>1172</v>
      </c>
      <c r="D877" s="193" t="s">
        <v>154</v>
      </c>
      <c r="E877" s="194" t="s">
        <v>1173</v>
      </c>
      <c r="F877" s="195" t="s">
        <v>1174</v>
      </c>
      <c r="G877" s="196" t="s">
        <v>1175</v>
      </c>
      <c r="H877" s="197">
        <v>1</v>
      </c>
      <c r="I877" s="198"/>
      <c r="J877" s="199">
        <f>ROUND(I877*H877,2)</f>
        <v>0</v>
      </c>
      <c r="K877" s="195" t="s">
        <v>22</v>
      </c>
      <c r="L877" s="61"/>
      <c r="M877" s="200" t="s">
        <v>22</v>
      </c>
      <c r="N877" s="201" t="s">
        <v>49</v>
      </c>
      <c r="O877" s="42"/>
      <c r="P877" s="202">
        <f>O877*H877</f>
        <v>0</v>
      </c>
      <c r="Q877" s="202">
        <v>0.00053</v>
      </c>
      <c r="R877" s="202">
        <f>Q877*H877</f>
        <v>0.00053</v>
      </c>
      <c r="S877" s="202">
        <v>0</v>
      </c>
      <c r="T877" s="203">
        <f>S877*H877</f>
        <v>0</v>
      </c>
      <c r="AR877" s="24" t="s">
        <v>285</v>
      </c>
      <c r="AT877" s="24" t="s">
        <v>154</v>
      </c>
      <c r="AU877" s="24" t="s">
        <v>87</v>
      </c>
      <c r="AY877" s="24" t="s">
        <v>152</v>
      </c>
      <c r="BE877" s="204">
        <f>IF(N877="základní",J877,0)</f>
        <v>0</v>
      </c>
      <c r="BF877" s="204">
        <f>IF(N877="snížená",J877,0)</f>
        <v>0</v>
      </c>
      <c r="BG877" s="204">
        <f>IF(N877="zákl. přenesená",J877,0)</f>
        <v>0</v>
      </c>
      <c r="BH877" s="204">
        <f>IF(N877="sníž. přenesená",J877,0)</f>
        <v>0</v>
      </c>
      <c r="BI877" s="204">
        <f>IF(N877="nulová",J877,0)</f>
        <v>0</v>
      </c>
      <c r="BJ877" s="24" t="s">
        <v>24</v>
      </c>
      <c r="BK877" s="204">
        <f>ROUND(I877*H877,2)</f>
        <v>0</v>
      </c>
      <c r="BL877" s="24" t="s">
        <v>285</v>
      </c>
      <c r="BM877" s="24" t="s">
        <v>1176</v>
      </c>
    </row>
    <row r="878" spans="2:65" s="1" customFormat="1" ht="31.5" customHeight="1">
      <c r="B878" s="41"/>
      <c r="C878" s="257" t="s">
        <v>1177</v>
      </c>
      <c r="D878" s="257" t="s">
        <v>293</v>
      </c>
      <c r="E878" s="258" t="s">
        <v>1178</v>
      </c>
      <c r="F878" s="259" t="s">
        <v>1179</v>
      </c>
      <c r="G878" s="260" t="s">
        <v>853</v>
      </c>
      <c r="H878" s="261">
        <v>1</v>
      </c>
      <c r="I878" s="262"/>
      <c r="J878" s="263">
        <f>ROUND(I878*H878,2)</f>
        <v>0</v>
      </c>
      <c r="K878" s="259" t="s">
        <v>22</v>
      </c>
      <c r="L878" s="264"/>
      <c r="M878" s="265" t="s">
        <v>22</v>
      </c>
      <c r="N878" s="266" t="s">
        <v>49</v>
      </c>
      <c r="O878" s="42"/>
      <c r="P878" s="202">
        <f>O878*H878</f>
        <v>0</v>
      </c>
      <c r="Q878" s="202">
        <v>0.008</v>
      </c>
      <c r="R878" s="202">
        <f>Q878*H878</f>
        <v>0.008</v>
      </c>
      <c r="S878" s="202">
        <v>0</v>
      </c>
      <c r="T878" s="203">
        <f>S878*H878</f>
        <v>0</v>
      </c>
      <c r="AR878" s="24" t="s">
        <v>382</v>
      </c>
      <c r="AT878" s="24" t="s">
        <v>293</v>
      </c>
      <c r="AU878" s="24" t="s">
        <v>87</v>
      </c>
      <c r="AY878" s="24" t="s">
        <v>152</v>
      </c>
      <c r="BE878" s="204">
        <f>IF(N878="základní",J878,0)</f>
        <v>0</v>
      </c>
      <c r="BF878" s="204">
        <f>IF(N878="snížená",J878,0)</f>
        <v>0</v>
      </c>
      <c r="BG878" s="204">
        <f>IF(N878="zákl. přenesená",J878,0)</f>
        <v>0</v>
      </c>
      <c r="BH878" s="204">
        <f>IF(N878="sníž. přenesená",J878,0)</f>
        <v>0</v>
      </c>
      <c r="BI878" s="204">
        <f>IF(N878="nulová",J878,0)</f>
        <v>0</v>
      </c>
      <c r="BJ878" s="24" t="s">
        <v>24</v>
      </c>
      <c r="BK878" s="204">
        <f>ROUND(I878*H878,2)</f>
        <v>0</v>
      </c>
      <c r="BL878" s="24" t="s">
        <v>285</v>
      </c>
      <c r="BM878" s="24" t="s">
        <v>1180</v>
      </c>
    </row>
    <row r="879" spans="2:65" s="1" customFormat="1" ht="22.5" customHeight="1">
      <c r="B879" s="41"/>
      <c r="C879" s="193" t="s">
        <v>1181</v>
      </c>
      <c r="D879" s="193" t="s">
        <v>154</v>
      </c>
      <c r="E879" s="194" t="s">
        <v>1182</v>
      </c>
      <c r="F879" s="195" t="s">
        <v>1183</v>
      </c>
      <c r="G879" s="196" t="s">
        <v>157</v>
      </c>
      <c r="H879" s="197">
        <v>24.353</v>
      </c>
      <c r="I879" s="198"/>
      <c r="J879" s="199">
        <f>ROUND(I879*H879,2)</f>
        <v>0</v>
      </c>
      <c r="K879" s="195" t="s">
        <v>158</v>
      </c>
      <c r="L879" s="61"/>
      <c r="M879" s="200" t="s">
        <v>22</v>
      </c>
      <c r="N879" s="201" t="s">
        <v>49</v>
      </c>
      <c r="O879" s="42"/>
      <c r="P879" s="202">
        <f>O879*H879</f>
        <v>0</v>
      </c>
      <c r="Q879" s="202">
        <v>0.00025</v>
      </c>
      <c r="R879" s="202">
        <f>Q879*H879</f>
        <v>0.006088250000000001</v>
      </c>
      <c r="S879" s="202">
        <v>0</v>
      </c>
      <c r="T879" s="203">
        <f>S879*H879</f>
        <v>0</v>
      </c>
      <c r="AR879" s="24" t="s">
        <v>285</v>
      </c>
      <c r="AT879" s="24" t="s">
        <v>154</v>
      </c>
      <c r="AU879" s="24" t="s">
        <v>87</v>
      </c>
      <c r="AY879" s="24" t="s">
        <v>152</v>
      </c>
      <c r="BE879" s="204">
        <f>IF(N879="základní",J879,0)</f>
        <v>0</v>
      </c>
      <c r="BF879" s="204">
        <f>IF(N879="snížená",J879,0)</f>
        <v>0</v>
      </c>
      <c r="BG879" s="204">
        <f>IF(N879="zákl. přenesená",J879,0)</f>
        <v>0</v>
      </c>
      <c r="BH879" s="204">
        <f>IF(N879="sníž. přenesená",J879,0)</f>
        <v>0</v>
      </c>
      <c r="BI879" s="204">
        <f>IF(N879="nulová",J879,0)</f>
        <v>0</v>
      </c>
      <c r="BJ879" s="24" t="s">
        <v>24</v>
      </c>
      <c r="BK879" s="204">
        <f>ROUND(I879*H879,2)</f>
        <v>0</v>
      </c>
      <c r="BL879" s="24" t="s">
        <v>285</v>
      </c>
      <c r="BM879" s="24" t="s">
        <v>1184</v>
      </c>
    </row>
    <row r="880" spans="2:51" s="12" customFormat="1" ht="13.5">
      <c r="B880" s="217"/>
      <c r="C880" s="218"/>
      <c r="D880" s="207" t="s">
        <v>161</v>
      </c>
      <c r="E880" s="219" t="s">
        <v>22</v>
      </c>
      <c r="F880" s="220" t="s">
        <v>1185</v>
      </c>
      <c r="G880" s="218"/>
      <c r="H880" s="221">
        <v>6.3</v>
      </c>
      <c r="I880" s="222"/>
      <c r="J880" s="218"/>
      <c r="K880" s="218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161</v>
      </c>
      <c r="AU880" s="227" t="s">
        <v>87</v>
      </c>
      <c r="AV880" s="12" t="s">
        <v>87</v>
      </c>
      <c r="AW880" s="12" t="s">
        <v>42</v>
      </c>
      <c r="AX880" s="12" t="s">
        <v>78</v>
      </c>
      <c r="AY880" s="227" t="s">
        <v>152</v>
      </c>
    </row>
    <row r="881" spans="2:51" s="12" customFormat="1" ht="13.5">
      <c r="B881" s="217"/>
      <c r="C881" s="218"/>
      <c r="D881" s="207" t="s">
        <v>161</v>
      </c>
      <c r="E881" s="219" t="s">
        <v>22</v>
      </c>
      <c r="F881" s="220" t="s">
        <v>1186</v>
      </c>
      <c r="G881" s="218"/>
      <c r="H881" s="221">
        <v>18.053</v>
      </c>
      <c r="I881" s="222"/>
      <c r="J881" s="218"/>
      <c r="K881" s="218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161</v>
      </c>
      <c r="AU881" s="227" t="s">
        <v>87</v>
      </c>
      <c r="AV881" s="12" t="s">
        <v>87</v>
      </c>
      <c r="AW881" s="12" t="s">
        <v>42</v>
      </c>
      <c r="AX881" s="12" t="s">
        <v>78</v>
      </c>
      <c r="AY881" s="227" t="s">
        <v>152</v>
      </c>
    </row>
    <row r="882" spans="2:51" s="13" customFormat="1" ht="13.5">
      <c r="B882" s="228"/>
      <c r="C882" s="229"/>
      <c r="D882" s="230" t="s">
        <v>161</v>
      </c>
      <c r="E882" s="231" t="s">
        <v>22</v>
      </c>
      <c r="F882" s="232" t="s">
        <v>171</v>
      </c>
      <c r="G882" s="229"/>
      <c r="H882" s="233">
        <v>24.353</v>
      </c>
      <c r="I882" s="234"/>
      <c r="J882" s="229"/>
      <c r="K882" s="229"/>
      <c r="L882" s="235"/>
      <c r="M882" s="236"/>
      <c r="N882" s="237"/>
      <c r="O882" s="237"/>
      <c r="P882" s="237"/>
      <c r="Q882" s="237"/>
      <c r="R882" s="237"/>
      <c r="S882" s="237"/>
      <c r="T882" s="238"/>
      <c r="AT882" s="239" t="s">
        <v>161</v>
      </c>
      <c r="AU882" s="239" t="s">
        <v>87</v>
      </c>
      <c r="AV882" s="13" t="s">
        <v>159</v>
      </c>
      <c r="AW882" s="13" t="s">
        <v>42</v>
      </c>
      <c r="AX882" s="13" t="s">
        <v>24</v>
      </c>
      <c r="AY882" s="239" t="s">
        <v>152</v>
      </c>
    </row>
    <row r="883" spans="2:65" s="1" customFormat="1" ht="22.5" customHeight="1">
      <c r="B883" s="41"/>
      <c r="C883" s="257" t="s">
        <v>1187</v>
      </c>
      <c r="D883" s="257" t="s">
        <v>293</v>
      </c>
      <c r="E883" s="258" t="s">
        <v>1188</v>
      </c>
      <c r="F883" s="259" t="s">
        <v>1189</v>
      </c>
      <c r="G883" s="260" t="s">
        <v>207</v>
      </c>
      <c r="H883" s="261">
        <v>1</v>
      </c>
      <c r="I883" s="262"/>
      <c r="J883" s="263">
        <f>ROUND(I883*H883,2)</f>
        <v>0</v>
      </c>
      <c r="K883" s="259" t="s">
        <v>22</v>
      </c>
      <c r="L883" s="264"/>
      <c r="M883" s="265" t="s">
        <v>22</v>
      </c>
      <c r="N883" s="266" t="s">
        <v>49</v>
      </c>
      <c r="O883" s="42"/>
      <c r="P883" s="202">
        <f>O883*H883</f>
        <v>0</v>
      </c>
      <c r="Q883" s="202">
        <v>0.248</v>
      </c>
      <c r="R883" s="202">
        <f>Q883*H883</f>
        <v>0.248</v>
      </c>
      <c r="S883" s="202">
        <v>0</v>
      </c>
      <c r="T883" s="203">
        <f>S883*H883</f>
        <v>0</v>
      </c>
      <c r="AR883" s="24" t="s">
        <v>382</v>
      </c>
      <c r="AT883" s="24" t="s">
        <v>293</v>
      </c>
      <c r="AU883" s="24" t="s">
        <v>87</v>
      </c>
      <c r="AY883" s="24" t="s">
        <v>152</v>
      </c>
      <c r="BE883" s="204">
        <f>IF(N883="základní",J883,0)</f>
        <v>0</v>
      </c>
      <c r="BF883" s="204">
        <f>IF(N883="snížená",J883,0)</f>
        <v>0</v>
      </c>
      <c r="BG883" s="204">
        <f>IF(N883="zákl. přenesená",J883,0)</f>
        <v>0</v>
      </c>
      <c r="BH883" s="204">
        <f>IF(N883="sníž. přenesená",J883,0)</f>
        <v>0</v>
      </c>
      <c r="BI883" s="204">
        <f>IF(N883="nulová",J883,0)</f>
        <v>0</v>
      </c>
      <c r="BJ883" s="24" t="s">
        <v>24</v>
      </c>
      <c r="BK883" s="204">
        <f>ROUND(I883*H883,2)</f>
        <v>0</v>
      </c>
      <c r="BL883" s="24" t="s">
        <v>285</v>
      </c>
      <c r="BM883" s="24" t="s">
        <v>1190</v>
      </c>
    </row>
    <row r="884" spans="2:51" s="12" customFormat="1" ht="13.5">
      <c r="B884" s="217"/>
      <c r="C884" s="218"/>
      <c r="D884" s="230" t="s">
        <v>161</v>
      </c>
      <c r="E884" s="240" t="s">
        <v>22</v>
      </c>
      <c r="F884" s="241" t="s">
        <v>1191</v>
      </c>
      <c r="G884" s="218"/>
      <c r="H884" s="242">
        <v>1</v>
      </c>
      <c r="I884" s="222"/>
      <c r="J884" s="218"/>
      <c r="K884" s="218"/>
      <c r="L884" s="223"/>
      <c r="M884" s="224"/>
      <c r="N884" s="225"/>
      <c r="O884" s="225"/>
      <c r="P884" s="225"/>
      <c r="Q884" s="225"/>
      <c r="R884" s="225"/>
      <c r="S884" s="225"/>
      <c r="T884" s="226"/>
      <c r="AT884" s="227" t="s">
        <v>161</v>
      </c>
      <c r="AU884" s="227" t="s">
        <v>87</v>
      </c>
      <c r="AV884" s="12" t="s">
        <v>87</v>
      </c>
      <c r="AW884" s="12" t="s">
        <v>42</v>
      </c>
      <c r="AX884" s="12" t="s">
        <v>24</v>
      </c>
      <c r="AY884" s="227" t="s">
        <v>152</v>
      </c>
    </row>
    <row r="885" spans="2:65" s="1" customFormat="1" ht="22.5" customHeight="1">
      <c r="B885" s="41"/>
      <c r="C885" s="257" t="s">
        <v>1192</v>
      </c>
      <c r="D885" s="257" t="s">
        <v>293</v>
      </c>
      <c r="E885" s="258" t="s">
        <v>1193</v>
      </c>
      <c r="F885" s="259" t="s">
        <v>1194</v>
      </c>
      <c r="G885" s="260" t="s">
        <v>207</v>
      </c>
      <c r="H885" s="261">
        <v>2</v>
      </c>
      <c r="I885" s="262"/>
      <c r="J885" s="263">
        <f>ROUND(I885*H885,2)</f>
        <v>0</v>
      </c>
      <c r="K885" s="259" t="s">
        <v>22</v>
      </c>
      <c r="L885" s="264"/>
      <c r="M885" s="265" t="s">
        <v>22</v>
      </c>
      <c r="N885" s="266" t="s">
        <v>49</v>
      </c>
      <c r="O885" s="42"/>
      <c r="P885" s="202">
        <f>O885*H885</f>
        <v>0</v>
      </c>
      <c r="Q885" s="202">
        <v>0.248</v>
      </c>
      <c r="R885" s="202">
        <f>Q885*H885</f>
        <v>0.496</v>
      </c>
      <c r="S885" s="202">
        <v>0</v>
      </c>
      <c r="T885" s="203">
        <f>S885*H885</f>
        <v>0</v>
      </c>
      <c r="AR885" s="24" t="s">
        <v>382</v>
      </c>
      <c r="AT885" s="24" t="s">
        <v>293</v>
      </c>
      <c r="AU885" s="24" t="s">
        <v>87</v>
      </c>
      <c r="AY885" s="24" t="s">
        <v>152</v>
      </c>
      <c r="BE885" s="204">
        <f>IF(N885="základní",J885,0)</f>
        <v>0</v>
      </c>
      <c r="BF885" s="204">
        <f>IF(N885="snížená",J885,0)</f>
        <v>0</v>
      </c>
      <c r="BG885" s="204">
        <f>IF(N885="zákl. přenesená",J885,0)</f>
        <v>0</v>
      </c>
      <c r="BH885" s="204">
        <f>IF(N885="sníž. přenesená",J885,0)</f>
        <v>0</v>
      </c>
      <c r="BI885" s="204">
        <f>IF(N885="nulová",J885,0)</f>
        <v>0</v>
      </c>
      <c r="BJ885" s="24" t="s">
        <v>24</v>
      </c>
      <c r="BK885" s="204">
        <f>ROUND(I885*H885,2)</f>
        <v>0</v>
      </c>
      <c r="BL885" s="24" t="s">
        <v>285</v>
      </c>
      <c r="BM885" s="24" t="s">
        <v>1195</v>
      </c>
    </row>
    <row r="886" spans="2:65" s="1" customFormat="1" ht="31.5" customHeight="1">
      <c r="B886" s="41"/>
      <c r="C886" s="193" t="s">
        <v>1196</v>
      </c>
      <c r="D886" s="193" t="s">
        <v>154</v>
      </c>
      <c r="E886" s="194" t="s">
        <v>1197</v>
      </c>
      <c r="F886" s="195" t="s">
        <v>1198</v>
      </c>
      <c r="G886" s="196" t="s">
        <v>157</v>
      </c>
      <c r="H886" s="197">
        <v>21.12</v>
      </c>
      <c r="I886" s="198"/>
      <c r="J886" s="199">
        <f>ROUND(I886*H886,2)</f>
        <v>0</v>
      </c>
      <c r="K886" s="195" t="s">
        <v>22</v>
      </c>
      <c r="L886" s="61"/>
      <c r="M886" s="200" t="s">
        <v>22</v>
      </c>
      <c r="N886" s="201" t="s">
        <v>49</v>
      </c>
      <c r="O886" s="42"/>
      <c r="P886" s="202">
        <f>O886*H886</f>
        <v>0</v>
      </c>
      <c r="Q886" s="202">
        <v>0</v>
      </c>
      <c r="R886" s="202">
        <f>Q886*H886</f>
        <v>0</v>
      </c>
      <c r="S886" s="202">
        <v>0</v>
      </c>
      <c r="T886" s="203">
        <f>S886*H886</f>
        <v>0</v>
      </c>
      <c r="AR886" s="24" t="s">
        <v>285</v>
      </c>
      <c r="AT886" s="24" t="s">
        <v>154</v>
      </c>
      <c r="AU886" s="24" t="s">
        <v>87</v>
      </c>
      <c r="AY886" s="24" t="s">
        <v>152</v>
      </c>
      <c r="BE886" s="204">
        <f>IF(N886="základní",J886,0)</f>
        <v>0</v>
      </c>
      <c r="BF886" s="204">
        <f>IF(N886="snížená",J886,0)</f>
        <v>0</v>
      </c>
      <c r="BG886" s="204">
        <f>IF(N886="zákl. přenesená",J886,0)</f>
        <v>0</v>
      </c>
      <c r="BH886" s="204">
        <f>IF(N886="sníž. přenesená",J886,0)</f>
        <v>0</v>
      </c>
      <c r="BI886" s="204">
        <f>IF(N886="nulová",J886,0)</f>
        <v>0</v>
      </c>
      <c r="BJ886" s="24" t="s">
        <v>24</v>
      </c>
      <c r="BK886" s="204">
        <f>ROUND(I886*H886,2)</f>
        <v>0</v>
      </c>
      <c r="BL886" s="24" t="s">
        <v>285</v>
      </c>
      <c r="BM886" s="24" t="s">
        <v>1199</v>
      </c>
    </row>
    <row r="887" spans="2:51" s="11" customFormat="1" ht="13.5">
      <c r="B887" s="205"/>
      <c r="C887" s="206"/>
      <c r="D887" s="207" t="s">
        <v>161</v>
      </c>
      <c r="E887" s="208" t="s">
        <v>22</v>
      </c>
      <c r="F887" s="209" t="s">
        <v>1200</v>
      </c>
      <c r="G887" s="206"/>
      <c r="H887" s="210" t="s">
        <v>22</v>
      </c>
      <c r="I887" s="211"/>
      <c r="J887" s="206"/>
      <c r="K887" s="206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161</v>
      </c>
      <c r="AU887" s="216" t="s">
        <v>87</v>
      </c>
      <c r="AV887" s="11" t="s">
        <v>24</v>
      </c>
      <c r="AW887" s="11" t="s">
        <v>42</v>
      </c>
      <c r="AX887" s="11" t="s">
        <v>78</v>
      </c>
      <c r="AY887" s="216" t="s">
        <v>152</v>
      </c>
    </row>
    <row r="888" spans="2:51" s="12" customFormat="1" ht="13.5">
      <c r="B888" s="217"/>
      <c r="C888" s="218"/>
      <c r="D888" s="207" t="s">
        <v>161</v>
      </c>
      <c r="E888" s="219" t="s">
        <v>22</v>
      </c>
      <c r="F888" s="220" t="s">
        <v>1201</v>
      </c>
      <c r="G888" s="218"/>
      <c r="H888" s="221">
        <v>6.052</v>
      </c>
      <c r="I888" s="222"/>
      <c r="J888" s="218"/>
      <c r="K888" s="218"/>
      <c r="L888" s="223"/>
      <c r="M888" s="224"/>
      <c r="N888" s="225"/>
      <c r="O888" s="225"/>
      <c r="P888" s="225"/>
      <c r="Q888" s="225"/>
      <c r="R888" s="225"/>
      <c r="S888" s="225"/>
      <c r="T888" s="226"/>
      <c r="AT888" s="227" t="s">
        <v>161</v>
      </c>
      <c r="AU888" s="227" t="s">
        <v>87</v>
      </c>
      <c r="AV888" s="12" t="s">
        <v>87</v>
      </c>
      <c r="AW888" s="12" t="s">
        <v>42</v>
      </c>
      <c r="AX888" s="12" t="s">
        <v>78</v>
      </c>
      <c r="AY888" s="227" t="s">
        <v>152</v>
      </c>
    </row>
    <row r="889" spans="2:51" s="11" customFormat="1" ht="13.5">
      <c r="B889" s="205"/>
      <c r="C889" s="206"/>
      <c r="D889" s="207" t="s">
        <v>161</v>
      </c>
      <c r="E889" s="208" t="s">
        <v>22</v>
      </c>
      <c r="F889" s="209" t="s">
        <v>1202</v>
      </c>
      <c r="G889" s="206"/>
      <c r="H889" s="210" t="s">
        <v>22</v>
      </c>
      <c r="I889" s="211"/>
      <c r="J889" s="206"/>
      <c r="K889" s="206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161</v>
      </c>
      <c r="AU889" s="216" t="s">
        <v>87</v>
      </c>
      <c r="AV889" s="11" t="s">
        <v>24</v>
      </c>
      <c r="AW889" s="11" t="s">
        <v>42</v>
      </c>
      <c r="AX889" s="11" t="s">
        <v>78</v>
      </c>
      <c r="AY889" s="216" t="s">
        <v>152</v>
      </c>
    </row>
    <row r="890" spans="2:51" s="12" customFormat="1" ht="13.5">
      <c r="B890" s="217"/>
      <c r="C890" s="218"/>
      <c r="D890" s="207" t="s">
        <v>161</v>
      </c>
      <c r="E890" s="219" t="s">
        <v>22</v>
      </c>
      <c r="F890" s="220" t="s">
        <v>1203</v>
      </c>
      <c r="G890" s="218"/>
      <c r="H890" s="221">
        <v>7.534</v>
      </c>
      <c r="I890" s="222"/>
      <c r="J890" s="218"/>
      <c r="K890" s="218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161</v>
      </c>
      <c r="AU890" s="227" t="s">
        <v>87</v>
      </c>
      <c r="AV890" s="12" t="s">
        <v>87</v>
      </c>
      <c r="AW890" s="12" t="s">
        <v>42</v>
      </c>
      <c r="AX890" s="12" t="s">
        <v>78</v>
      </c>
      <c r="AY890" s="227" t="s">
        <v>152</v>
      </c>
    </row>
    <row r="891" spans="2:51" s="11" customFormat="1" ht="13.5">
      <c r="B891" s="205"/>
      <c r="C891" s="206"/>
      <c r="D891" s="207" t="s">
        <v>161</v>
      </c>
      <c r="E891" s="208" t="s">
        <v>22</v>
      </c>
      <c r="F891" s="209" t="s">
        <v>1204</v>
      </c>
      <c r="G891" s="206"/>
      <c r="H891" s="210" t="s">
        <v>22</v>
      </c>
      <c r="I891" s="211"/>
      <c r="J891" s="206"/>
      <c r="K891" s="206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161</v>
      </c>
      <c r="AU891" s="216" t="s">
        <v>87</v>
      </c>
      <c r="AV891" s="11" t="s">
        <v>24</v>
      </c>
      <c r="AW891" s="11" t="s">
        <v>42</v>
      </c>
      <c r="AX891" s="11" t="s">
        <v>78</v>
      </c>
      <c r="AY891" s="216" t="s">
        <v>152</v>
      </c>
    </row>
    <row r="892" spans="2:51" s="12" customFormat="1" ht="13.5">
      <c r="B892" s="217"/>
      <c r="C892" s="218"/>
      <c r="D892" s="207" t="s">
        <v>161</v>
      </c>
      <c r="E892" s="219" t="s">
        <v>22</v>
      </c>
      <c r="F892" s="220" t="s">
        <v>1205</v>
      </c>
      <c r="G892" s="218"/>
      <c r="H892" s="221">
        <v>7.534</v>
      </c>
      <c r="I892" s="222"/>
      <c r="J892" s="218"/>
      <c r="K892" s="218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161</v>
      </c>
      <c r="AU892" s="227" t="s">
        <v>87</v>
      </c>
      <c r="AV892" s="12" t="s">
        <v>87</v>
      </c>
      <c r="AW892" s="12" t="s">
        <v>42</v>
      </c>
      <c r="AX892" s="12" t="s">
        <v>78</v>
      </c>
      <c r="AY892" s="227" t="s">
        <v>152</v>
      </c>
    </row>
    <row r="893" spans="2:51" s="13" customFormat="1" ht="13.5">
      <c r="B893" s="228"/>
      <c r="C893" s="229"/>
      <c r="D893" s="230" t="s">
        <v>161</v>
      </c>
      <c r="E893" s="231" t="s">
        <v>22</v>
      </c>
      <c r="F893" s="232" t="s">
        <v>171</v>
      </c>
      <c r="G893" s="229"/>
      <c r="H893" s="233">
        <v>21.12</v>
      </c>
      <c r="I893" s="234"/>
      <c r="J893" s="229"/>
      <c r="K893" s="229"/>
      <c r="L893" s="235"/>
      <c r="M893" s="236"/>
      <c r="N893" s="237"/>
      <c r="O893" s="237"/>
      <c r="P893" s="237"/>
      <c r="Q893" s="237"/>
      <c r="R893" s="237"/>
      <c r="S893" s="237"/>
      <c r="T893" s="238"/>
      <c r="AT893" s="239" t="s">
        <v>161</v>
      </c>
      <c r="AU893" s="239" t="s">
        <v>87</v>
      </c>
      <c r="AV893" s="13" t="s">
        <v>159</v>
      </c>
      <c r="AW893" s="13" t="s">
        <v>42</v>
      </c>
      <c r="AX893" s="13" t="s">
        <v>24</v>
      </c>
      <c r="AY893" s="239" t="s">
        <v>152</v>
      </c>
    </row>
    <row r="894" spans="2:65" s="1" customFormat="1" ht="22.5" customHeight="1">
      <c r="B894" s="41"/>
      <c r="C894" s="257" t="s">
        <v>1206</v>
      </c>
      <c r="D894" s="257" t="s">
        <v>293</v>
      </c>
      <c r="E894" s="258" t="s">
        <v>1207</v>
      </c>
      <c r="F894" s="259" t="s">
        <v>1208</v>
      </c>
      <c r="G894" s="260" t="s">
        <v>207</v>
      </c>
      <c r="H894" s="261">
        <v>1</v>
      </c>
      <c r="I894" s="262"/>
      <c r="J894" s="263">
        <f>ROUND(I894*H894,2)</f>
        <v>0</v>
      </c>
      <c r="K894" s="259" t="s">
        <v>22</v>
      </c>
      <c r="L894" s="264"/>
      <c r="M894" s="265" t="s">
        <v>22</v>
      </c>
      <c r="N894" s="266" t="s">
        <v>49</v>
      </c>
      <c r="O894" s="42"/>
      <c r="P894" s="202">
        <f>O894*H894</f>
        <v>0</v>
      </c>
      <c r="Q894" s="202">
        <v>0.248</v>
      </c>
      <c r="R894" s="202">
        <f>Q894*H894</f>
        <v>0.248</v>
      </c>
      <c r="S894" s="202">
        <v>0</v>
      </c>
      <c r="T894" s="203">
        <f>S894*H894</f>
        <v>0</v>
      </c>
      <c r="AR894" s="24" t="s">
        <v>382</v>
      </c>
      <c r="AT894" s="24" t="s">
        <v>293</v>
      </c>
      <c r="AU894" s="24" t="s">
        <v>87</v>
      </c>
      <c r="AY894" s="24" t="s">
        <v>152</v>
      </c>
      <c r="BE894" s="204">
        <f>IF(N894="základní",J894,0)</f>
        <v>0</v>
      </c>
      <c r="BF894" s="204">
        <f>IF(N894="snížená",J894,0)</f>
        <v>0</v>
      </c>
      <c r="BG894" s="204">
        <f>IF(N894="zákl. přenesená",J894,0)</f>
        <v>0</v>
      </c>
      <c r="BH894" s="204">
        <f>IF(N894="sníž. přenesená",J894,0)</f>
        <v>0</v>
      </c>
      <c r="BI894" s="204">
        <f>IF(N894="nulová",J894,0)</f>
        <v>0</v>
      </c>
      <c r="BJ894" s="24" t="s">
        <v>24</v>
      </c>
      <c r="BK894" s="204">
        <f>ROUND(I894*H894,2)</f>
        <v>0</v>
      </c>
      <c r="BL894" s="24" t="s">
        <v>285</v>
      </c>
      <c r="BM894" s="24" t="s">
        <v>1209</v>
      </c>
    </row>
    <row r="895" spans="2:65" s="1" customFormat="1" ht="22.5" customHeight="1">
      <c r="B895" s="41"/>
      <c r="C895" s="257" t="s">
        <v>1210</v>
      </c>
      <c r="D895" s="257" t="s">
        <v>293</v>
      </c>
      <c r="E895" s="258" t="s">
        <v>1211</v>
      </c>
      <c r="F895" s="259" t="s">
        <v>1212</v>
      </c>
      <c r="G895" s="260" t="s">
        <v>207</v>
      </c>
      <c r="H895" s="261">
        <v>1</v>
      </c>
      <c r="I895" s="262"/>
      <c r="J895" s="263">
        <f>ROUND(I895*H895,2)</f>
        <v>0</v>
      </c>
      <c r="K895" s="259" t="s">
        <v>22</v>
      </c>
      <c r="L895" s="264"/>
      <c r="M895" s="265" t="s">
        <v>22</v>
      </c>
      <c r="N895" s="266" t="s">
        <v>49</v>
      </c>
      <c r="O895" s="42"/>
      <c r="P895" s="202">
        <f>O895*H895</f>
        <v>0</v>
      </c>
      <c r="Q895" s="202">
        <v>0.248</v>
      </c>
      <c r="R895" s="202">
        <f>Q895*H895</f>
        <v>0.248</v>
      </c>
      <c r="S895" s="202">
        <v>0</v>
      </c>
      <c r="T895" s="203">
        <f>S895*H895</f>
        <v>0</v>
      </c>
      <c r="AR895" s="24" t="s">
        <v>382</v>
      </c>
      <c r="AT895" s="24" t="s">
        <v>293</v>
      </c>
      <c r="AU895" s="24" t="s">
        <v>87</v>
      </c>
      <c r="AY895" s="24" t="s">
        <v>152</v>
      </c>
      <c r="BE895" s="204">
        <f>IF(N895="základní",J895,0)</f>
        <v>0</v>
      </c>
      <c r="BF895" s="204">
        <f>IF(N895="snížená",J895,0)</f>
        <v>0</v>
      </c>
      <c r="BG895" s="204">
        <f>IF(N895="zákl. přenesená",J895,0)</f>
        <v>0</v>
      </c>
      <c r="BH895" s="204">
        <f>IF(N895="sníž. přenesená",J895,0)</f>
        <v>0</v>
      </c>
      <c r="BI895" s="204">
        <f>IF(N895="nulová",J895,0)</f>
        <v>0</v>
      </c>
      <c r="BJ895" s="24" t="s">
        <v>24</v>
      </c>
      <c r="BK895" s="204">
        <f>ROUND(I895*H895,2)</f>
        <v>0</v>
      </c>
      <c r="BL895" s="24" t="s">
        <v>285</v>
      </c>
      <c r="BM895" s="24" t="s">
        <v>1213</v>
      </c>
    </row>
    <row r="896" spans="2:65" s="1" customFormat="1" ht="22.5" customHeight="1">
      <c r="B896" s="41"/>
      <c r="C896" s="257" t="s">
        <v>1214</v>
      </c>
      <c r="D896" s="257" t="s">
        <v>293</v>
      </c>
      <c r="E896" s="258" t="s">
        <v>1215</v>
      </c>
      <c r="F896" s="259" t="s">
        <v>1216</v>
      </c>
      <c r="G896" s="260" t="s">
        <v>207</v>
      </c>
      <c r="H896" s="261">
        <v>1</v>
      </c>
      <c r="I896" s="262"/>
      <c r="J896" s="263">
        <f>ROUND(I896*H896,2)</f>
        <v>0</v>
      </c>
      <c r="K896" s="259" t="s">
        <v>22</v>
      </c>
      <c r="L896" s="264"/>
      <c r="M896" s="265" t="s">
        <v>22</v>
      </c>
      <c r="N896" s="266" t="s">
        <v>49</v>
      </c>
      <c r="O896" s="42"/>
      <c r="P896" s="202">
        <f>O896*H896</f>
        <v>0</v>
      </c>
      <c r="Q896" s="202">
        <v>0.248</v>
      </c>
      <c r="R896" s="202">
        <f>Q896*H896</f>
        <v>0.248</v>
      </c>
      <c r="S896" s="202">
        <v>0</v>
      </c>
      <c r="T896" s="203">
        <f>S896*H896</f>
        <v>0</v>
      </c>
      <c r="AR896" s="24" t="s">
        <v>382</v>
      </c>
      <c r="AT896" s="24" t="s">
        <v>293</v>
      </c>
      <c r="AU896" s="24" t="s">
        <v>87</v>
      </c>
      <c r="AY896" s="24" t="s">
        <v>152</v>
      </c>
      <c r="BE896" s="204">
        <f>IF(N896="základní",J896,0)</f>
        <v>0</v>
      </c>
      <c r="BF896" s="204">
        <f>IF(N896="snížená",J896,0)</f>
        <v>0</v>
      </c>
      <c r="BG896" s="204">
        <f>IF(N896="zákl. přenesená",J896,0)</f>
        <v>0</v>
      </c>
      <c r="BH896" s="204">
        <f>IF(N896="sníž. přenesená",J896,0)</f>
        <v>0</v>
      </c>
      <c r="BI896" s="204">
        <f>IF(N896="nulová",J896,0)</f>
        <v>0</v>
      </c>
      <c r="BJ896" s="24" t="s">
        <v>24</v>
      </c>
      <c r="BK896" s="204">
        <f>ROUND(I896*H896,2)</f>
        <v>0</v>
      </c>
      <c r="BL896" s="24" t="s">
        <v>285</v>
      </c>
      <c r="BM896" s="24" t="s">
        <v>1217</v>
      </c>
    </row>
    <row r="897" spans="2:65" s="1" customFormat="1" ht="22.5" customHeight="1">
      <c r="B897" s="41"/>
      <c r="C897" s="193" t="s">
        <v>1218</v>
      </c>
      <c r="D897" s="193" t="s">
        <v>154</v>
      </c>
      <c r="E897" s="194" t="s">
        <v>1219</v>
      </c>
      <c r="F897" s="195" t="s">
        <v>1220</v>
      </c>
      <c r="G897" s="196" t="s">
        <v>207</v>
      </c>
      <c r="H897" s="197">
        <v>1</v>
      </c>
      <c r="I897" s="198"/>
      <c r="J897" s="199">
        <f>ROUND(I897*H897,2)</f>
        <v>0</v>
      </c>
      <c r="K897" s="195" t="s">
        <v>158</v>
      </c>
      <c r="L897" s="61"/>
      <c r="M897" s="200" t="s">
        <v>22</v>
      </c>
      <c r="N897" s="201" t="s">
        <v>49</v>
      </c>
      <c r="O897" s="42"/>
      <c r="P897" s="202">
        <f>O897*H897</f>
        <v>0</v>
      </c>
      <c r="Q897" s="202">
        <v>0</v>
      </c>
      <c r="R897" s="202">
        <f>Q897*H897</f>
        <v>0</v>
      </c>
      <c r="S897" s="202">
        <v>0</v>
      </c>
      <c r="T897" s="203">
        <f>S897*H897</f>
        <v>0</v>
      </c>
      <c r="AR897" s="24" t="s">
        <v>285</v>
      </c>
      <c r="AT897" s="24" t="s">
        <v>154</v>
      </c>
      <c r="AU897" s="24" t="s">
        <v>87</v>
      </c>
      <c r="AY897" s="24" t="s">
        <v>152</v>
      </c>
      <c r="BE897" s="204">
        <f>IF(N897="základní",J897,0)</f>
        <v>0</v>
      </c>
      <c r="BF897" s="204">
        <f>IF(N897="snížená",J897,0)</f>
        <v>0</v>
      </c>
      <c r="BG897" s="204">
        <f>IF(N897="zákl. přenesená",J897,0)</f>
        <v>0</v>
      </c>
      <c r="BH897" s="204">
        <f>IF(N897="sníž. přenesená",J897,0)</f>
        <v>0</v>
      </c>
      <c r="BI897" s="204">
        <f>IF(N897="nulová",J897,0)</f>
        <v>0</v>
      </c>
      <c r="BJ897" s="24" t="s">
        <v>24</v>
      </c>
      <c r="BK897" s="204">
        <f>ROUND(I897*H897,2)</f>
        <v>0</v>
      </c>
      <c r="BL897" s="24" t="s">
        <v>285</v>
      </c>
      <c r="BM897" s="24" t="s">
        <v>1221</v>
      </c>
    </row>
    <row r="898" spans="2:51" s="12" customFormat="1" ht="13.5">
      <c r="B898" s="217"/>
      <c r="C898" s="218"/>
      <c r="D898" s="230" t="s">
        <v>161</v>
      </c>
      <c r="E898" s="240" t="s">
        <v>22</v>
      </c>
      <c r="F898" s="241" t="s">
        <v>1222</v>
      </c>
      <c r="G898" s="218"/>
      <c r="H898" s="242">
        <v>1</v>
      </c>
      <c r="I898" s="222"/>
      <c r="J898" s="218"/>
      <c r="K898" s="218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161</v>
      </c>
      <c r="AU898" s="227" t="s">
        <v>87</v>
      </c>
      <c r="AV898" s="12" t="s">
        <v>87</v>
      </c>
      <c r="AW898" s="12" t="s">
        <v>42</v>
      </c>
      <c r="AX898" s="12" t="s">
        <v>24</v>
      </c>
      <c r="AY898" s="227" t="s">
        <v>152</v>
      </c>
    </row>
    <row r="899" spans="2:65" s="1" customFormat="1" ht="22.5" customHeight="1">
      <c r="B899" s="41"/>
      <c r="C899" s="257" t="s">
        <v>1223</v>
      </c>
      <c r="D899" s="257" t="s">
        <v>293</v>
      </c>
      <c r="E899" s="258" t="s">
        <v>1224</v>
      </c>
      <c r="F899" s="259" t="s">
        <v>1225</v>
      </c>
      <c r="G899" s="260" t="s">
        <v>207</v>
      </c>
      <c r="H899" s="261">
        <v>1</v>
      </c>
      <c r="I899" s="262"/>
      <c r="J899" s="263">
        <f>ROUND(I899*H899,2)</f>
        <v>0</v>
      </c>
      <c r="K899" s="259" t="s">
        <v>22</v>
      </c>
      <c r="L899" s="264"/>
      <c r="M899" s="265" t="s">
        <v>22</v>
      </c>
      <c r="N899" s="266" t="s">
        <v>49</v>
      </c>
      <c r="O899" s="42"/>
      <c r="P899" s="202">
        <f>O899*H899</f>
        <v>0</v>
      </c>
      <c r="Q899" s="202">
        <v>0.248</v>
      </c>
      <c r="R899" s="202">
        <f>Q899*H899</f>
        <v>0.248</v>
      </c>
      <c r="S899" s="202">
        <v>0</v>
      </c>
      <c r="T899" s="203">
        <f>S899*H899</f>
        <v>0</v>
      </c>
      <c r="AR899" s="24" t="s">
        <v>382</v>
      </c>
      <c r="AT899" s="24" t="s">
        <v>293</v>
      </c>
      <c r="AU899" s="24" t="s">
        <v>87</v>
      </c>
      <c r="AY899" s="24" t="s">
        <v>152</v>
      </c>
      <c r="BE899" s="204">
        <f>IF(N899="základní",J899,0)</f>
        <v>0</v>
      </c>
      <c r="BF899" s="204">
        <f>IF(N899="snížená",J899,0)</f>
        <v>0</v>
      </c>
      <c r="BG899" s="204">
        <f>IF(N899="zákl. přenesená",J899,0)</f>
        <v>0</v>
      </c>
      <c r="BH899" s="204">
        <f>IF(N899="sníž. přenesená",J899,0)</f>
        <v>0</v>
      </c>
      <c r="BI899" s="204">
        <f>IF(N899="nulová",J899,0)</f>
        <v>0</v>
      </c>
      <c r="BJ899" s="24" t="s">
        <v>24</v>
      </c>
      <c r="BK899" s="204">
        <f>ROUND(I899*H899,2)</f>
        <v>0</v>
      </c>
      <c r="BL899" s="24" t="s">
        <v>285</v>
      </c>
      <c r="BM899" s="24" t="s">
        <v>1226</v>
      </c>
    </row>
    <row r="900" spans="2:65" s="1" customFormat="1" ht="22.5" customHeight="1">
      <c r="B900" s="41"/>
      <c r="C900" s="193" t="s">
        <v>1227</v>
      </c>
      <c r="D900" s="193" t="s">
        <v>154</v>
      </c>
      <c r="E900" s="194" t="s">
        <v>1228</v>
      </c>
      <c r="F900" s="195" t="s">
        <v>1229</v>
      </c>
      <c r="G900" s="196" t="s">
        <v>207</v>
      </c>
      <c r="H900" s="197">
        <v>3</v>
      </c>
      <c r="I900" s="198"/>
      <c r="J900" s="199">
        <f>ROUND(I900*H900,2)</f>
        <v>0</v>
      </c>
      <c r="K900" s="195" t="s">
        <v>158</v>
      </c>
      <c r="L900" s="61"/>
      <c r="M900" s="200" t="s">
        <v>22</v>
      </c>
      <c r="N900" s="201" t="s">
        <v>49</v>
      </c>
      <c r="O900" s="42"/>
      <c r="P900" s="202">
        <f>O900*H900</f>
        <v>0</v>
      </c>
      <c r="Q900" s="202">
        <v>0</v>
      </c>
      <c r="R900" s="202">
        <f>Q900*H900</f>
        <v>0</v>
      </c>
      <c r="S900" s="202">
        <v>0</v>
      </c>
      <c r="T900" s="203">
        <f>S900*H900</f>
        <v>0</v>
      </c>
      <c r="AR900" s="24" t="s">
        <v>285</v>
      </c>
      <c r="AT900" s="24" t="s">
        <v>154</v>
      </c>
      <c r="AU900" s="24" t="s">
        <v>87</v>
      </c>
      <c r="AY900" s="24" t="s">
        <v>152</v>
      </c>
      <c r="BE900" s="204">
        <f>IF(N900="základní",J900,0)</f>
        <v>0</v>
      </c>
      <c r="BF900" s="204">
        <f>IF(N900="snížená",J900,0)</f>
        <v>0</v>
      </c>
      <c r="BG900" s="204">
        <f>IF(N900="zákl. přenesená",J900,0)</f>
        <v>0</v>
      </c>
      <c r="BH900" s="204">
        <f>IF(N900="sníž. přenesená",J900,0)</f>
        <v>0</v>
      </c>
      <c r="BI900" s="204">
        <f>IF(N900="nulová",J900,0)</f>
        <v>0</v>
      </c>
      <c r="BJ900" s="24" t="s">
        <v>24</v>
      </c>
      <c r="BK900" s="204">
        <f>ROUND(I900*H900,2)</f>
        <v>0</v>
      </c>
      <c r="BL900" s="24" t="s">
        <v>285</v>
      </c>
      <c r="BM900" s="24" t="s">
        <v>1230</v>
      </c>
    </row>
    <row r="901" spans="2:65" s="1" customFormat="1" ht="22.5" customHeight="1">
      <c r="B901" s="41"/>
      <c r="C901" s="257" t="s">
        <v>1231</v>
      </c>
      <c r="D901" s="257" t="s">
        <v>293</v>
      </c>
      <c r="E901" s="258" t="s">
        <v>1232</v>
      </c>
      <c r="F901" s="259" t="s">
        <v>1233</v>
      </c>
      <c r="G901" s="260" t="s">
        <v>207</v>
      </c>
      <c r="H901" s="261">
        <v>3</v>
      </c>
      <c r="I901" s="262"/>
      <c r="J901" s="263">
        <f>ROUND(I901*H901,2)</f>
        <v>0</v>
      </c>
      <c r="K901" s="259" t="s">
        <v>158</v>
      </c>
      <c r="L901" s="264"/>
      <c r="M901" s="265" t="s">
        <v>22</v>
      </c>
      <c r="N901" s="266" t="s">
        <v>49</v>
      </c>
      <c r="O901" s="42"/>
      <c r="P901" s="202">
        <f>O901*H901</f>
        <v>0</v>
      </c>
      <c r="Q901" s="202">
        <v>0.0047</v>
      </c>
      <c r="R901" s="202">
        <f>Q901*H901</f>
        <v>0.014100000000000001</v>
      </c>
      <c r="S901" s="202">
        <v>0</v>
      </c>
      <c r="T901" s="203">
        <f>S901*H901</f>
        <v>0</v>
      </c>
      <c r="AR901" s="24" t="s">
        <v>382</v>
      </c>
      <c r="AT901" s="24" t="s">
        <v>293</v>
      </c>
      <c r="AU901" s="24" t="s">
        <v>87</v>
      </c>
      <c r="AY901" s="24" t="s">
        <v>152</v>
      </c>
      <c r="BE901" s="204">
        <f>IF(N901="základní",J901,0)</f>
        <v>0</v>
      </c>
      <c r="BF901" s="204">
        <f>IF(N901="snížená",J901,0)</f>
        <v>0</v>
      </c>
      <c r="BG901" s="204">
        <f>IF(N901="zákl. přenesená",J901,0)</f>
        <v>0</v>
      </c>
      <c r="BH901" s="204">
        <f>IF(N901="sníž. přenesená",J901,0)</f>
        <v>0</v>
      </c>
      <c r="BI901" s="204">
        <f>IF(N901="nulová",J901,0)</f>
        <v>0</v>
      </c>
      <c r="BJ901" s="24" t="s">
        <v>24</v>
      </c>
      <c r="BK901" s="204">
        <f>ROUND(I901*H901,2)</f>
        <v>0</v>
      </c>
      <c r="BL901" s="24" t="s">
        <v>285</v>
      </c>
      <c r="BM901" s="24" t="s">
        <v>1234</v>
      </c>
    </row>
    <row r="902" spans="2:65" s="1" customFormat="1" ht="22.5" customHeight="1">
      <c r="B902" s="41"/>
      <c r="C902" s="193" t="s">
        <v>1235</v>
      </c>
      <c r="D902" s="193" t="s">
        <v>154</v>
      </c>
      <c r="E902" s="194" t="s">
        <v>1236</v>
      </c>
      <c r="F902" s="195" t="s">
        <v>1237</v>
      </c>
      <c r="G902" s="196" t="s">
        <v>207</v>
      </c>
      <c r="H902" s="197">
        <v>27</v>
      </c>
      <c r="I902" s="198"/>
      <c r="J902" s="199">
        <f>ROUND(I902*H902,2)</f>
        <v>0</v>
      </c>
      <c r="K902" s="195" t="s">
        <v>22</v>
      </c>
      <c r="L902" s="61"/>
      <c r="M902" s="200" t="s">
        <v>22</v>
      </c>
      <c r="N902" s="201" t="s">
        <v>49</v>
      </c>
      <c r="O902" s="42"/>
      <c r="P902" s="202">
        <f>O902*H902</f>
        <v>0</v>
      </c>
      <c r="Q902" s="202">
        <v>0</v>
      </c>
      <c r="R902" s="202">
        <f>Q902*H902</f>
        <v>0</v>
      </c>
      <c r="S902" s="202">
        <v>0</v>
      </c>
      <c r="T902" s="203">
        <f>S902*H902</f>
        <v>0</v>
      </c>
      <c r="AR902" s="24" t="s">
        <v>285</v>
      </c>
      <c r="AT902" s="24" t="s">
        <v>154</v>
      </c>
      <c r="AU902" s="24" t="s">
        <v>87</v>
      </c>
      <c r="AY902" s="24" t="s">
        <v>152</v>
      </c>
      <c r="BE902" s="204">
        <f>IF(N902="základní",J902,0)</f>
        <v>0</v>
      </c>
      <c r="BF902" s="204">
        <f>IF(N902="snížená",J902,0)</f>
        <v>0</v>
      </c>
      <c r="BG902" s="204">
        <f>IF(N902="zákl. přenesená",J902,0)</f>
        <v>0</v>
      </c>
      <c r="BH902" s="204">
        <f>IF(N902="sníž. přenesená",J902,0)</f>
        <v>0</v>
      </c>
      <c r="BI902" s="204">
        <f>IF(N902="nulová",J902,0)</f>
        <v>0</v>
      </c>
      <c r="BJ902" s="24" t="s">
        <v>24</v>
      </c>
      <c r="BK902" s="204">
        <f>ROUND(I902*H902,2)</f>
        <v>0</v>
      </c>
      <c r="BL902" s="24" t="s">
        <v>285</v>
      </c>
      <c r="BM902" s="24" t="s">
        <v>1238</v>
      </c>
    </row>
    <row r="903" spans="2:65" s="1" customFormat="1" ht="22.5" customHeight="1">
      <c r="B903" s="41"/>
      <c r="C903" s="257" t="s">
        <v>1239</v>
      </c>
      <c r="D903" s="257" t="s">
        <v>293</v>
      </c>
      <c r="E903" s="258" t="s">
        <v>1240</v>
      </c>
      <c r="F903" s="259" t="s">
        <v>1241</v>
      </c>
      <c r="G903" s="260" t="s">
        <v>219</v>
      </c>
      <c r="H903" s="261">
        <v>137.09</v>
      </c>
      <c r="I903" s="262"/>
      <c r="J903" s="263">
        <f>ROUND(I903*H903,2)</f>
        <v>0</v>
      </c>
      <c r="K903" s="259" t="s">
        <v>158</v>
      </c>
      <c r="L903" s="264"/>
      <c r="M903" s="265" t="s">
        <v>22</v>
      </c>
      <c r="N903" s="266" t="s">
        <v>49</v>
      </c>
      <c r="O903" s="42"/>
      <c r="P903" s="202">
        <f>O903*H903</f>
        <v>0</v>
      </c>
      <c r="Q903" s="202">
        <v>0.00067</v>
      </c>
      <c r="R903" s="202">
        <f>Q903*H903</f>
        <v>0.09185030000000001</v>
      </c>
      <c r="S903" s="202">
        <v>0</v>
      </c>
      <c r="T903" s="203">
        <f>S903*H903</f>
        <v>0</v>
      </c>
      <c r="AR903" s="24" t="s">
        <v>382</v>
      </c>
      <c r="AT903" s="24" t="s">
        <v>293</v>
      </c>
      <c r="AU903" s="24" t="s">
        <v>87</v>
      </c>
      <c r="AY903" s="24" t="s">
        <v>152</v>
      </c>
      <c r="BE903" s="204">
        <f>IF(N903="základní",J903,0)</f>
        <v>0</v>
      </c>
      <c r="BF903" s="204">
        <f>IF(N903="snížená",J903,0)</f>
        <v>0</v>
      </c>
      <c r="BG903" s="204">
        <f>IF(N903="zákl. přenesená",J903,0)</f>
        <v>0</v>
      </c>
      <c r="BH903" s="204">
        <f>IF(N903="sníž. přenesená",J903,0)</f>
        <v>0</v>
      </c>
      <c r="BI903" s="204">
        <f>IF(N903="nulová",J903,0)</f>
        <v>0</v>
      </c>
      <c r="BJ903" s="24" t="s">
        <v>24</v>
      </c>
      <c r="BK903" s="204">
        <f>ROUND(I903*H903,2)</f>
        <v>0</v>
      </c>
      <c r="BL903" s="24" t="s">
        <v>285</v>
      </c>
      <c r="BM903" s="24" t="s">
        <v>1242</v>
      </c>
    </row>
    <row r="904" spans="2:51" s="12" customFormat="1" ht="13.5">
      <c r="B904" s="217"/>
      <c r="C904" s="218"/>
      <c r="D904" s="230" t="s">
        <v>161</v>
      </c>
      <c r="E904" s="240" t="s">
        <v>22</v>
      </c>
      <c r="F904" s="241" t="s">
        <v>1243</v>
      </c>
      <c r="G904" s="218"/>
      <c r="H904" s="242">
        <v>137.09</v>
      </c>
      <c r="I904" s="222"/>
      <c r="J904" s="218"/>
      <c r="K904" s="218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161</v>
      </c>
      <c r="AU904" s="227" t="s">
        <v>87</v>
      </c>
      <c r="AV904" s="12" t="s">
        <v>87</v>
      </c>
      <c r="AW904" s="12" t="s">
        <v>42</v>
      </c>
      <c r="AX904" s="12" t="s">
        <v>24</v>
      </c>
      <c r="AY904" s="227" t="s">
        <v>152</v>
      </c>
    </row>
    <row r="905" spans="2:65" s="1" customFormat="1" ht="22.5" customHeight="1">
      <c r="B905" s="41"/>
      <c r="C905" s="257" t="s">
        <v>1244</v>
      </c>
      <c r="D905" s="257" t="s">
        <v>293</v>
      </c>
      <c r="E905" s="258" t="s">
        <v>1245</v>
      </c>
      <c r="F905" s="259" t="s">
        <v>1246</v>
      </c>
      <c r="G905" s="260" t="s">
        <v>219</v>
      </c>
      <c r="H905" s="261">
        <v>4</v>
      </c>
      <c r="I905" s="262"/>
      <c r="J905" s="263">
        <f>ROUND(I905*H905,2)</f>
        <v>0</v>
      </c>
      <c r="K905" s="259" t="s">
        <v>22</v>
      </c>
      <c r="L905" s="264"/>
      <c r="M905" s="265" t="s">
        <v>22</v>
      </c>
      <c r="N905" s="266" t="s">
        <v>49</v>
      </c>
      <c r="O905" s="42"/>
      <c r="P905" s="202">
        <f>O905*H905</f>
        <v>0</v>
      </c>
      <c r="Q905" s="202">
        <v>0</v>
      </c>
      <c r="R905" s="202">
        <f>Q905*H905</f>
        <v>0</v>
      </c>
      <c r="S905" s="202">
        <v>0</v>
      </c>
      <c r="T905" s="203">
        <f>S905*H905</f>
        <v>0</v>
      </c>
      <c r="AR905" s="24" t="s">
        <v>382</v>
      </c>
      <c r="AT905" s="24" t="s">
        <v>293</v>
      </c>
      <c r="AU905" s="24" t="s">
        <v>87</v>
      </c>
      <c r="AY905" s="24" t="s">
        <v>152</v>
      </c>
      <c r="BE905" s="204">
        <f>IF(N905="základní",J905,0)</f>
        <v>0</v>
      </c>
      <c r="BF905" s="204">
        <f>IF(N905="snížená",J905,0)</f>
        <v>0</v>
      </c>
      <c r="BG905" s="204">
        <f>IF(N905="zákl. přenesená",J905,0)</f>
        <v>0</v>
      </c>
      <c r="BH905" s="204">
        <f>IF(N905="sníž. přenesená",J905,0)</f>
        <v>0</v>
      </c>
      <c r="BI905" s="204">
        <f>IF(N905="nulová",J905,0)</f>
        <v>0</v>
      </c>
      <c r="BJ905" s="24" t="s">
        <v>24</v>
      </c>
      <c r="BK905" s="204">
        <f>ROUND(I905*H905,2)</f>
        <v>0</v>
      </c>
      <c r="BL905" s="24" t="s">
        <v>285</v>
      </c>
      <c r="BM905" s="24" t="s">
        <v>1247</v>
      </c>
    </row>
    <row r="906" spans="2:65" s="1" customFormat="1" ht="22.5" customHeight="1">
      <c r="B906" s="41"/>
      <c r="C906" s="257" t="s">
        <v>1248</v>
      </c>
      <c r="D906" s="257" t="s">
        <v>293</v>
      </c>
      <c r="E906" s="258" t="s">
        <v>1249</v>
      </c>
      <c r="F906" s="259" t="s">
        <v>1250</v>
      </c>
      <c r="G906" s="260" t="s">
        <v>1175</v>
      </c>
      <c r="H906" s="261">
        <v>2</v>
      </c>
      <c r="I906" s="262"/>
      <c r="J906" s="263">
        <f>ROUND(I906*H906,2)</f>
        <v>0</v>
      </c>
      <c r="K906" s="259" t="s">
        <v>22</v>
      </c>
      <c r="L906" s="264"/>
      <c r="M906" s="265" t="s">
        <v>22</v>
      </c>
      <c r="N906" s="266" t="s">
        <v>49</v>
      </c>
      <c r="O906" s="42"/>
      <c r="P906" s="202">
        <f>O906*H906</f>
        <v>0</v>
      </c>
      <c r="Q906" s="202">
        <v>0</v>
      </c>
      <c r="R906" s="202">
        <f>Q906*H906</f>
        <v>0</v>
      </c>
      <c r="S906" s="202">
        <v>0</v>
      </c>
      <c r="T906" s="203">
        <f>S906*H906</f>
        <v>0</v>
      </c>
      <c r="AR906" s="24" t="s">
        <v>382</v>
      </c>
      <c r="AT906" s="24" t="s">
        <v>293</v>
      </c>
      <c r="AU906" s="24" t="s">
        <v>87</v>
      </c>
      <c r="AY906" s="24" t="s">
        <v>152</v>
      </c>
      <c r="BE906" s="204">
        <f>IF(N906="základní",J906,0)</f>
        <v>0</v>
      </c>
      <c r="BF906" s="204">
        <f>IF(N906="snížená",J906,0)</f>
        <v>0</v>
      </c>
      <c r="BG906" s="204">
        <f>IF(N906="zákl. přenesená",J906,0)</f>
        <v>0</v>
      </c>
      <c r="BH906" s="204">
        <f>IF(N906="sníž. přenesená",J906,0)</f>
        <v>0</v>
      </c>
      <c r="BI906" s="204">
        <f>IF(N906="nulová",J906,0)</f>
        <v>0</v>
      </c>
      <c r="BJ906" s="24" t="s">
        <v>24</v>
      </c>
      <c r="BK906" s="204">
        <f>ROUND(I906*H906,2)</f>
        <v>0</v>
      </c>
      <c r="BL906" s="24" t="s">
        <v>285</v>
      </c>
      <c r="BM906" s="24" t="s">
        <v>1251</v>
      </c>
    </row>
    <row r="907" spans="2:65" s="1" customFormat="1" ht="22.5" customHeight="1">
      <c r="B907" s="41"/>
      <c r="C907" s="193" t="s">
        <v>1252</v>
      </c>
      <c r="D907" s="193" t="s">
        <v>154</v>
      </c>
      <c r="E907" s="194" t="s">
        <v>1253</v>
      </c>
      <c r="F907" s="195" t="s">
        <v>1254</v>
      </c>
      <c r="G907" s="196" t="s">
        <v>853</v>
      </c>
      <c r="H907" s="197">
        <v>1</v>
      </c>
      <c r="I907" s="198"/>
      <c r="J907" s="199">
        <f>ROUND(I907*H907,2)</f>
        <v>0</v>
      </c>
      <c r="K907" s="195" t="s">
        <v>22</v>
      </c>
      <c r="L907" s="61"/>
      <c r="M907" s="200" t="s">
        <v>22</v>
      </c>
      <c r="N907" s="201" t="s">
        <v>49</v>
      </c>
      <c r="O907" s="42"/>
      <c r="P907" s="202">
        <f>O907*H907</f>
        <v>0</v>
      </c>
      <c r="Q907" s="202">
        <v>0.00024</v>
      </c>
      <c r="R907" s="202">
        <f>Q907*H907</f>
        <v>0.00024</v>
      </c>
      <c r="S907" s="202">
        <v>0</v>
      </c>
      <c r="T907" s="203">
        <f>S907*H907</f>
        <v>0</v>
      </c>
      <c r="AR907" s="24" t="s">
        <v>285</v>
      </c>
      <c r="AT907" s="24" t="s">
        <v>154</v>
      </c>
      <c r="AU907" s="24" t="s">
        <v>87</v>
      </c>
      <c r="AY907" s="24" t="s">
        <v>152</v>
      </c>
      <c r="BE907" s="204">
        <f>IF(N907="základní",J907,0)</f>
        <v>0</v>
      </c>
      <c r="BF907" s="204">
        <f>IF(N907="snížená",J907,0)</f>
        <v>0</v>
      </c>
      <c r="BG907" s="204">
        <f>IF(N907="zákl. přenesená",J907,0)</f>
        <v>0</v>
      </c>
      <c r="BH907" s="204">
        <f>IF(N907="sníž. přenesená",J907,0)</f>
        <v>0</v>
      </c>
      <c r="BI907" s="204">
        <f>IF(N907="nulová",J907,0)</f>
        <v>0</v>
      </c>
      <c r="BJ907" s="24" t="s">
        <v>24</v>
      </c>
      <c r="BK907" s="204">
        <f>ROUND(I907*H907,2)</f>
        <v>0</v>
      </c>
      <c r="BL907" s="24" t="s">
        <v>285</v>
      </c>
      <c r="BM907" s="24" t="s">
        <v>1255</v>
      </c>
    </row>
    <row r="908" spans="2:65" s="1" customFormat="1" ht="22.5" customHeight="1">
      <c r="B908" s="41"/>
      <c r="C908" s="193" t="s">
        <v>1256</v>
      </c>
      <c r="D908" s="193" t="s">
        <v>154</v>
      </c>
      <c r="E908" s="194" t="s">
        <v>1257</v>
      </c>
      <c r="F908" s="195" t="s">
        <v>1258</v>
      </c>
      <c r="G908" s="196" t="s">
        <v>226</v>
      </c>
      <c r="H908" s="197">
        <v>4.525</v>
      </c>
      <c r="I908" s="198"/>
      <c r="J908" s="199">
        <f>ROUND(I908*H908,2)</f>
        <v>0</v>
      </c>
      <c r="K908" s="195" t="s">
        <v>158</v>
      </c>
      <c r="L908" s="61"/>
      <c r="M908" s="200" t="s">
        <v>22</v>
      </c>
      <c r="N908" s="201" t="s">
        <v>49</v>
      </c>
      <c r="O908" s="42"/>
      <c r="P908" s="202">
        <f>O908*H908</f>
        <v>0</v>
      </c>
      <c r="Q908" s="202">
        <v>0</v>
      </c>
      <c r="R908" s="202">
        <f>Q908*H908</f>
        <v>0</v>
      </c>
      <c r="S908" s="202">
        <v>0</v>
      </c>
      <c r="T908" s="203">
        <f>S908*H908</f>
        <v>0</v>
      </c>
      <c r="AR908" s="24" t="s">
        <v>285</v>
      </c>
      <c r="AT908" s="24" t="s">
        <v>154</v>
      </c>
      <c r="AU908" s="24" t="s">
        <v>87</v>
      </c>
      <c r="AY908" s="24" t="s">
        <v>152</v>
      </c>
      <c r="BE908" s="204">
        <f>IF(N908="základní",J908,0)</f>
        <v>0</v>
      </c>
      <c r="BF908" s="204">
        <f>IF(N908="snížená",J908,0)</f>
        <v>0</v>
      </c>
      <c r="BG908" s="204">
        <f>IF(N908="zákl. přenesená",J908,0)</f>
        <v>0</v>
      </c>
      <c r="BH908" s="204">
        <f>IF(N908="sníž. přenesená",J908,0)</f>
        <v>0</v>
      </c>
      <c r="BI908" s="204">
        <f>IF(N908="nulová",J908,0)</f>
        <v>0</v>
      </c>
      <c r="BJ908" s="24" t="s">
        <v>24</v>
      </c>
      <c r="BK908" s="204">
        <f>ROUND(I908*H908,2)</f>
        <v>0</v>
      </c>
      <c r="BL908" s="24" t="s">
        <v>285</v>
      </c>
      <c r="BM908" s="24" t="s">
        <v>1259</v>
      </c>
    </row>
    <row r="909" spans="2:63" s="10" customFormat="1" ht="29.85" customHeight="1">
      <c r="B909" s="176"/>
      <c r="C909" s="177"/>
      <c r="D909" s="190" t="s">
        <v>77</v>
      </c>
      <c r="E909" s="191" t="s">
        <v>1260</v>
      </c>
      <c r="F909" s="191" t="s">
        <v>1261</v>
      </c>
      <c r="G909" s="177"/>
      <c r="H909" s="177"/>
      <c r="I909" s="180"/>
      <c r="J909" s="192">
        <f>BK909</f>
        <v>0</v>
      </c>
      <c r="K909" s="177"/>
      <c r="L909" s="182"/>
      <c r="M909" s="183"/>
      <c r="N909" s="184"/>
      <c r="O909" s="184"/>
      <c r="P909" s="185">
        <f>SUM(P910:P941)</f>
        <v>0</v>
      </c>
      <c r="Q909" s="184"/>
      <c r="R909" s="185">
        <f>SUM(R910:R941)</f>
        <v>1.57144467</v>
      </c>
      <c r="S909" s="184"/>
      <c r="T909" s="186">
        <f>SUM(T910:T941)</f>
        <v>0.43110429000000006</v>
      </c>
      <c r="AR909" s="187" t="s">
        <v>87</v>
      </c>
      <c r="AT909" s="188" t="s">
        <v>77</v>
      </c>
      <c r="AU909" s="188" t="s">
        <v>24</v>
      </c>
      <c r="AY909" s="187" t="s">
        <v>152</v>
      </c>
      <c r="BK909" s="189">
        <f>SUM(BK910:BK941)</f>
        <v>0</v>
      </c>
    </row>
    <row r="910" spans="2:65" s="1" customFormat="1" ht="22.5" customHeight="1">
      <c r="B910" s="41"/>
      <c r="C910" s="193" t="s">
        <v>1262</v>
      </c>
      <c r="D910" s="193" t="s">
        <v>154</v>
      </c>
      <c r="E910" s="194" t="s">
        <v>1263</v>
      </c>
      <c r="F910" s="195" t="s">
        <v>1264</v>
      </c>
      <c r="G910" s="196" t="s">
        <v>157</v>
      </c>
      <c r="H910" s="197">
        <v>1390.659</v>
      </c>
      <c r="I910" s="198"/>
      <c r="J910" s="199">
        <f>ROUND(I910*H910,2)</f>
        <v>0</v>
      </c>
      <c r="K910" s="195" t="s">
        <v>158</v>
      </c>
      <c r="L910" s="61"/>
      <c r="M910" s="200" t="s">
        <v>22</v>
      </c>
      <c r="N910" s="201" t="s">
        <v>49</v>
      </c>
      <c r="O910" s="42"/>
      <c r="P910" s="202">
        <f>O910*H910</f>
        <v>0</v>
      </c>
      <c r="Q910" s="202">
        <v>0.001</v>
      </c>
      <c r="R910" s="202">
        <f>Q910*H910</f>
        <v>1.390659</v>
      </c>
      <c r="S910" s="202">
        <v>0.00031</v>
      </c>
      <c r="T910" s="203">
        <f>S910*H910</f>
        <v>0.43110429000000006</v>
      </c>
      <c r="AR910" s="24" t="s">
        <v>285</v>
      </c>
      <c r="AT910" s="24" t="s">
        <v>154</v>
      </c>
      <c r="AU910" s="24" t="s">
        <v>87</v>
      </c>
      <c r="AY910" s="24" t="s">
        <v>152</v>
      </c>
      <c r="BE910" s="204">
        <f>IF(N910="základní",J910,0)</f>
        <v>0</v>
      </c>
      <c r="BF910" s="204">
        <f>IF(N910="snížená",J910,0)</f>
        <v>0</v>
      </c>
      <c r="BG910" s="204">
        <f>IF(N910="zákl. přenesená",J910,0)</f>
        <v>0</v>
      </c>
      <c r="BH910" s="204">
        <f>IF(N910="sníž. přenesená",J910,0)</f>
        <v>0</v>
      </c>
      <c r="BI910" s="204">
        <f>IF(N910="nulová",J910,0)</f>
        <v>0</v>
      </c>
      <c r="BJ910" s="24" t="s">
        <v>24</v>
      </c>
      <c r="BK910" s="204">
        <f>ROUND(I910*H910,2)</f>
        <v>0</v>
      </c>
      <c r="BL910" s="24" t="s">
        <v>285</v>
      </c>
      <c r="BM910" s="24" t="s">
        <v>1265</v>
      </c>
    </row>
    <row r="911" spans="2:51" s="11" customFormat="1" ht="13.5">
      <c r="B911" s="205"/>
      <c r="C911" s="206"/>
      <c r="D911" s="207" t="s">
        <v>161</v>
      </c>
      <c r="E911" s="208" t="s">
        <v>22</v>
      </c>
      <c r="F911" s="209" t="s">
        <v>1266</v>
      </c>
      <c r="G911" s="206"/>
      <c r="H911" s="210" t="s">
        <v>22</v>
      </c>
      <c r="I911" s="211"/>
      <c r="J911" s="206"/>
      <c r="K911" s="206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161</v>
      </c>
      <c r="AU911" s="216" t="s">
        <v>87</v>
      </c>
      <c r="AV911" s="11" t="s">
        <v>24</v>
      </c>
      <c r="AW911" s="11" t="s">
        <v>42</v>
      </c>
      <c r="AX911" s="11" t="s">
        <v>78</v>
      </c>
      <c r="AY911" s="216" t="s">
        <v>152</v>
      </c>
    </row>
    <row r="912" spans="2:51" s="12" customFormat="1" ht="13.5">
      <c r="B912" s="217"/>
      <c r="C912" s="218"/>
      <c r="D912" s="207" t="s">
        <v>161</v>
      </c>
      <c r="E912" s="219" t="s">
        <v>22</v>
      </c>
      <c r="F912" s="220" t="s">
        <v>1267</v>
      </c>
      <c r="G912" s="218"/>
      <c r="H912" s="221">
        <v>358.985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161</v>
      </c>
      <c r="AU912" s="227" t="s">
        <v>87</v>
      </c>
      <c r="AV912" s="12" t="s">
        <v>87</v>
      </c>
      <c r="AW912" s="12" t="s">
        <v>42</v>
      </c>
      <c r="AX912" s="12" t="s">
        <v>78</v>
      </c>
      <c r="AY912" s="227" t="s">
        <v>152</v>
      </c>
    </row>
    <row r="913" spans="2:51" s="12" customFormat="1" ht="13.5">
      <c r="B913" s="217"/>
      <c r="C913" s="218"/>
      <c r="D913" s="207" t="s">
        <v>161</v>
      </c>
      <c r="E913" s="219" t="s">
        <v>22</v>
      </c>
      <c r="F913" s="220" t="s">
        <v>1268</v>
      </c>
      <c r="G913" s="218"/>
      <c r="H913" s="221">
        <v>-7.93</v>
      </c>
      <c r="I913" s="222"/>
      <c r="J913" s="218"/>
      <c r="K913" s="218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161</v>
      </c>
      <c r="AU913" s="227" t="s">
        <v>87</v>
      </c>
      <c r="AV913" s="12" t="s">
        <v>87</v>
      </c>
      <c r="AW913" s="12" t="s">
        <v>42</v>
      </c>
      <c r="AX913" s="12" t="s">
        <v>78</v>
      </c>
      <c r="AY913" s="227" t="s">
        <v>152</v>
      </c>
    </row>
    <row r="914" spans="2:51" s="12" customFormat="1" ht="13.5">
      <c r="B914" s="217"/>
      <c r="C914" s="218"/>
      <c r="D914" s="207" t="s">
        <v>161</v>
      </c>
      <c r="E914" s="219" t="s">
        <v>22</v>
      </c>
      <c r="F914" s="220" t="s">
        <v>1269</v>
      </c>
      <c r="G914" s="218"/>
      <c r="H914" s="221">
        <v>-6.71</v>
      </c>
      <c r="I914" s="222"/>
      <c r="J914" s="218"/>
      <c r="K914" s="218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161</v>
      </c>
      <c r="AU914" s="227" t="s">
        <v>87</v>
      </c>
      <c r="AV914" s="12" t="s">
        <v>87</v>
      </c>
      <c r="AW914" s="12" t="s">
        <v>42</v>
      </c>
      <c r="AX914" s="12" t="s">
        <v>78</v>
      </c>
      <c r="AY914" s="227" t="s">
        <v>152</v>
      </c>
    </row>
    <row r="915" spans="2:51" s="12" customFormat="1" ht="13.5">
      <c r="B915" s="217"/>
      <c r="C915" s="218"/>
      <c r="D915" s="207" t="s">
        <v>161</v>
      </c>
      <c r="E915" s="219" t="s">
        <v>22</v>
      </c>
      <c r="F915" s="220" t="s">
        <v>1270</v>
      </c>
      <c r="G915" s="218"/>
      <c r="H915" s="221">
        <v>55.266</v>
      </c>
      <c r="I915" s="222"/>
      <c r="J915" s="218"/>
      <c r="K915" s="218"/>
      <c r="L915" s="223"/>
      <c r="M915" s="224"/>
      <c r="N915" s="225"/>
      <c r="O915" s="225"/>
      <c r="P915" s="225"/>
      <c r="Q915" s="225"/>
      <c r="R915" s="225"/>
      <c r="S915" s="225"/>
      <c r="T915" s="226"/>
      <c r="AT915" s="227" t="s">
        <v>161</v>
      </c>
      <c r="AU915" s="227" t="s">
        <v>87</v>
      </c>
      <c r="AV915" s="12" t="s">
        <v>87</v>
      </c>
      <c r="AW915" s="12" t="s">
        <v>42</v>
      </c>
      <c r="AX915" s="12" t="s">
        <v>78</v>
      </c>
      <c r="AY915" s="227" t="s">
        <v>152</v>
      </c>
    </row>
    <row r="916" spans="2:51" s="12" customFormat="1" ht="13.5">
      <c r="B916" s="217"/>
      <c r="C916" s="218"/>
      <c r="D916" s="207" t="s">
        <v>161</v>
      </c>
      <c r="E916" s="219" t="s">
        <v>22</v>
      </c>
      <c r="F916" s="220" t="s">
        <v>1271</v>
      </c>
      <c r="G916" s="218"/>
      <c r="H916" s="221">
        <v>-10.675</v>
      </c>
      <c r="I916" s="222"/>
      <c r="J916" s="218"/>
      <c r="K916" s="218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161</v>
      </c>
      <c r="AU916" s="227" t="s">
        <v>87</v>
      </c>
      <c r="AV916" s="12" t="s">
        <v>87</v>
      </c>
      <c r="AW916" s="12" t="s">
        <v>42</v>
      </c>
      <c r="AX916" s="12" t="s">
        <v>78</v>
      </c>
      <c r="AY916" s="227" t="s">
        <v>152</v>
      </c>
    </row>
    <row r="917" spans="2:51" s="14" customFormat="1" ht="13.5">
      <c r="B917" s="243"/>
      <c r="C917" s="244"/>
      <c r="D917" s="207" t="s">
        <v>161</v>
      </c>
      <c r="E917" s="245" t="s">
        <v>22</v>
      </c>
      <c r="F917" s="246" t="s">
        <v>257</v>
      </c>
      <c r="G917" s="244"/>
      <c r="H917" s="247">
        <v>388.936</v>
      </c>
      <c r="I917" s="248"/>
      <c r="J917" s="244"/>
      <c r="K917" s="244"/>
      <c r="L917" s="249"/>
      <c r="M917" s="250"/>
      <c r="N917" s="251"/>
      <c r="O917" s="251"/>
      <c r="P917" s="251"/>
      <c r="Q917" s="251"/>
      <c r="R917" s="251"/>
      <c r="S917" s="251"/>
      <c r="T917" s="252"/>
      <c r="AT917" s="253" t="s">
        <v>161</v>
      </c>
      <c r="AU917" s="253" t="s">
        <v>87</v>
      </c>
      <c r="AV917" s="14" t="s">
        <v>176</v>
      </c>
      <c r="AW917" s="14" t="s">
        <v>42</v>
      </c>
      <c r="AX917" s="14" t="s">
        <v>78</v>
      </c>
      <c r="AY917" s="253" t="s">
        <v>152</v>
      </c>
    </row>
    <row r="918" spans="2:51" s="11" customFormat="1" ht="13.5">
      <c r="B918" s="205"/>
      <c r="C918" s="206"/>
      <c r="D918" s="207" t="s">
        <v>161</v>
      </c>
      <c r="E918" s="208" t="s">
        <v>22</v>
      </c>
      <c r="F918" s="209" t="s">
        <v>1272</v>
      </c>
      <c r="G918" s="206"/>
      <c r="H918" s="210" t="s">
        <v>22</v>
      </c>
      <c r="I918" s="211"/>
      <c r="J918" s="206"/>
      <c r="K918" s="206"/>
      <c r="L918" s="212"/>
      <c r="M918" s="213"/>
      <c r="N918" s="214"/>
      <c r="O918" s="214"/>
      <c r="P918" s="214"/>
      <c r="Q918" s="214"/>
      <c r="R918" s="214"/>
      <c r="S918" s="214"/>
      <c r="T918" s="215"/>
      <c r="AT918" s="216" t="s">
        <v>161</v>
      </c>
      <c r="AU918" s="216" t="s">
        <v>87</v>
      </c>
      <c r="AV918" s="11" t="s">
        <v>24</v>
      </c>
      <c r="AW918" s="11" t="s">
        <v>42</v>
      </c>
      <c r="AX918" s="11" t="s">
        <v>78</v>
      </c>
      <c r="AY918" s="216" t="s">
        <v>152</v>
      </c>
    </row>
    <row r="919" spans="2:51" s="12" customFormat="1" ht="13.5">
      <c r="B919" s="217"/>
      <c r="C919" s="218"/>
      <c r="D919" s="207" t="s">
        <v>161</v>
      </c>
      <c r="E919" s="219" t="s">
        <v>22</v>
      </c>
      <c r="F919" s="220" t="s">
        <v>1273</v>
      </c>
      <c r="G919" s="218"/>
      <c r="H919" s="221">
        <v>394.295</v>
      </c>
      <c r="I919" s="222"/>
      <c r="J919" s="218"/>
      <c r="K919" s="218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161</v>
      </c>
      <c r="AU919" s="227" t="s">
        <v>87</v>
      </c>
      <c r="AV919" s="12" t="s">
        <v>87</v>
      </c>
      <c r="AW919" s="12" t="s">
        <v>42</v>
      </c>
      <c r="AX919" s="12" t="s">
        <v>78</v>
      </c>
      <c r="AY919" s="227" t="s">
        <v>152</v>
      </c>
    </row>
    <row r="920" spans="2:51" s="12" customFormat="1" ht="13.5">
      <c r="B920" s="217"/>
      <c r="C920" s="218"/>
      <c r="D920" s="207" t="s">
        <v>161</v>
      </c>
      <c r="E920" s="219" t="s">
        <v>22</v>
      </c>
      <c r="F920" s="220" t="s">
        <v>1274</v>
      </c>
      <c r="G920" s="218"/>
      <c r="H920" s="221">
        <v>-3.685</v>
      </c>
      <c r="I920" s="222"/>
      <c r="J920" s="218"/>
      <c r="K920" s="218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161</v>
      </c>
      <c r="AU920" s="227" t="s">
        <v>87</v>
      </c>
      <c r="AV920" s="12" t="s">
        <v>87</v>
      </c>
      <c r="AW920" s="12" t="s">
        <v>42</v>
      </c>
      <c r="AX920" s="12" t="s">
        <v>78</v>
      </c>
      <c r="AY920" s="227" t="s">
        <v>152</v>
      </c>
    </row>
    <row r="921" spans="2:51" s="12" customFormat="1" ht="13.5">
      <c r="B921" s="217"/>
      <c r="C921" s="218"/>
      <c r="D921" s="207" t="s">
        <v>161</v>
      </c>
      <c r="E921" s="219" t="s">
        <v>22</v>
      </c>
      <c r="F921" s="220" t="s">
        <v>1275</v>
      </c>
      <c r="G921" s="218"/>
      <c r="H921" s="221">
        <v>-6.533</v>
      </c>
      <c r="I921" s="222"/>
      <c r="J921" s="218"/>
      <c r="K921" s="218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161</v>
      </c>
      <c r="AU921" s="227" t="s">
        <v>87</v>
      </c>
      <c r="AV921" s="12" t="s">
        <v>87</v>
      </c>
      <c r="AW921" s="12" t="s">
        <v>42</v>
      </c>
      <c r="AX921" s="12" t="s">
        <v>78</v>
      </c>
      <c r="AY921" s="227" t="s">
        <v>152</v>
      </c>
    </row>
    <row r="922" spans="2:51" s="12" customFormat="1" ht="13.5">
      <c r="B922" s="217"/>
      <c r="C922" s="218"/>
      <c r="D922" s="207" t="s">
        <v>161</v>
      </c>
      <c r="E922" s="219" t="s">
        <v>22</v>
      </c>
      <c r="F922" s="220" t="s">
        <v>1276</v>
      </c>
      <c r="G922" s="218"/>
      <c r="H922" s="221">
        <v>60.702</v>
      </c>
      <c r="I922" s="222"/>
      <c r="J922" s="218"/>
      <c r="K922" s="218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161</v>
      </c>
      <c r="AU922" s="227" t="s">
        <v>87</v>
      </c>
      <c r="AV922" s="12" t="s">
        <v>87</v>
      </c>
      <c r="AW922" s="12" t="s">
        <v>42</v>
      </c>
      <c r="AX922" s="12" t="s">
        <v>78</v>
      </c>
      <c r="AY922" s="227" t="s">
        <v>152</v>
      </c>
    </row>
    <row r="923" spans="2:51" s="12" customFormat="1" ht="13.5">
      <c r="B923" s="217"/>
      <c r="C923" s="218"/>
      <c r="D923" s="207" t="s">
        <v>161</v>
      </c>
      <c r="E923" s="219" t="s">
        <v>22</v>
      </c>
      <c r="F923" s="220" t="s">
        <v>1277</v>
      </c>
      <c r="G923" s="218"/>
      <c r="H923" s="221">
        <v>-11.725</v>
      </c>
      <c r="I923" s="222"/>
      <c r="J923" s="218"/>
      <c r="K923" s="218"/>
      <c r="L923" s="223"/>
      <c r="M923" s="224"/>
      <c r="N923" s="225"/>
      <c r="O923" s="225"/>
      <c r="P923" s="225"/>
      <c r="Q923" s="225"/>
      <c r="R923" s="225"/>
      <c r="S923" s="225"/>
      <c r="T923" s="226"/>
      <c r="AT923" s="227" t="s">
        <v>161</v>
      </c>
      <c r="AU923" s="227" t="s">
        <v>87</v>
      </c>
      <c r="AV923" s="12" t="s">
        <v>87</v>
      </c>
      <c r="AW923" s="12" t="s">
        <v>42</v>
      </c>
      <c r="AX923" s="12" t="s">
        <v>78</v>
      </c>
      <c r="AY923" s="227" t="s">
        <v>152</v>
      </c>
    </row>
    <row r="924" spans="2:51" s="14" customFormat="1" ht="13.5">
      <c r="B924" s="243"/>
      <c r="C924" s="244"/>
      <c r="D924" s="207" t="s">
        <v>161</v>
      </c>
      <c r="E924" s="245" t="s">
        <v>22</v>
      </c>
      <c r="F924" s="246" t="s">
        <v>257</v>
      </c>
      <c r="G924" s="244"/>
      <c r="H924" s="247">
        <v>433.054</v>
      </c>
      <c r="I924" s="248"/>
      <c r="J924" s="244"/>
      <c r="K924" s="244"/>
      <c r="L924" s="249"/>
      <c r="M924" s="250"/>
      <c r="N924" s="251"/>
      <c r="O924" s="251"/>
      <c r="P924" s="251"/>
      <c r="Q924" s="251"/>
      <c r="R924" s="251"/>
      <c r="S924" s="251"/>
      <c r="T924" s="252"/>
      <c r="AT924" s="253" t="s">
        <v>161</v>
      </c>
      <c r="AU924" s="253" t="s">
        <v>87</v>
      </c>
      <c r="AV924" s="14" t="s">
        <v>176</v>
      </c>
      <c r="AW924" s="14" t="s">
        <v>42</v>
      </c>
      <c r="AX924" s="14" t="s">
        <v>78</v>
      </c>
      <c r="AY924" s="253" t="s">
        <v>152</v>
      </c>
    </row>
    <row r="925" spans="2:51" s="11" customFormat="1" ht="13.5">
      <c r="B925" s="205"/>
      <c r="C925" s="206"/>
      <c r="D925" s="207" t="s">
        <v>161</v>
      </c>
      <c r="E925" s="208" t="s">
        <v>22</v>
      </c>
      <c r="F925" s="209" t="s">
        <v>1278</v>
      </c>
      <c r="G925" s="206"/>
      <c r="H925" s="210" t="s">
        <v>22</v>
      </c>
      <c r="I925" s="211"/>
      <c r="J925" s="206"/>
      <c r="K925" s="206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161</v>
      </c>
      <c r="AU925" s="216" t="s">
        <v>87</v>
      </c>
      <c r="AV925" s="11" t="s">
        <v>24</v>
      </c>
      <c r="AW925" s="11" t="s">
        <v>42</v>
      </c>
      <c r="AX925" s="11" t="s">
        <v>78</v>
      </c>
      <c r="AY925" s="216" t="s">
        <v>152</v>
      </c>
    </row>
    <row r="926" spans="2:51" s="12" customFormat="1" ht="13.5">
      <c r="B926" s="217"/>
      <c r="C926" s="218"/>
      <c r="D926" s="207" t="s">
        <v>161</v>
      </c>
      <c r="E926" s="219" t="s">
        <v>22</v>
      </c>
      <c r="F926" s="220" t="s">
        <v>1279</v>
      </c>
      <c r="G926" s="218"/>
      <c r="H926" s="221">
        <v>274.281</v>
      </c>
      <c r="I926" s="222"/>
      <c r="J926" s="218"/>
      <c r="K926" s="218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161</v>
      </c>
      <c r="AU926" s="227" t="s">
        <v>87</v>
      </c>
      <c r="AV926" s="12" t="s">
        <v>87</v>
      </c>
      <c r="AW926" s="12" t="s">
        <v>42</v>
      </c>
      <c r="AX926" s="12" t="s">
        <v>78</v>
      </c>
      <c r="AY926" s="227" t="s">
        <v>152</v>
      </c>
    </row>
    <row r="927" spans="2:51" s="12" customFormat="1" ht="13.5">
      <c r="B927" s="217"/>
      <c r="C927" s="218"/>
      <c r="D927" s="207" t="s">
        <v>161</v>
      </c>
      <c r="E927" s="219" t="s">
        <v>22</v>
      </c>
      <c r="F927" s="220" t="s">
        <v>1280</v>
      </c>
      <c r="G927" s="218"/>
      <c r="H927" s="221">
        <v>-4.413</v>
      </c>
      <c r="I927" s="222"/>
      <c r="J927" s="218"/>
      <c r="K927" s="218"/>
      <c r="L927" s="223"/>
      <c r="M927" s="224"/>
      <c r="N927" s="225"/>
      <c r="O927" s="225"/>
      <c r="P927" s="225"/>
      <c r="Q927" s="225"/>
      <c r="R927" s="225"/>
      <c r="S927" s="225"/>
      <c r="T927" s="226"/>
      <c r="AT927" s="227" t="s">
        <v>161</v>
      </c>
      <c r="AU927" s="227" t="s">
        <v>87</v>
      </c>
      <c r="AV927" s="12" t="s">
        <v>87</v>
      </c>
      <c r="AW927" s="12" t="s">
        <v>42</v>
      </c>
      <c r="AX927" s="12" t="s">
        <v>78</v>
      </c>
      <c r="AY927" s="227" t="s">
        <v>152</v>
      </c>
    </row>
    <row r="928" spans="2:51" s="12" customFormat="1" ht="13.5">
      <c r="B928" s="217"/>
      <c r="C928" s="218"/>
      <c r="D928" s="207" t="s">
        <v>161</v>
      </c>
      <c r="E928" s="219" t="s">
        <v>22</v>
      </c>
      <c r="F928" s="220" t="s">
        <v>1281</v>
      </c>
      <c r="G928" s="218"/>
      <c r="H928" s="221">
        <v>-6.884</v>
      </c>
      <c r="I928" s="222"/>
      <c r="J928" s="218"/>
      <c r="K928" s="218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161</v>
      </c>
      <c r="AU928" s="227" t="s">
        <v>87</v>
      </c>
      <c r="AV928" s="12" t="s">
        <v>87</v>
      </c>
      <c r="AW928" s="12" t="s">
        <v>42</v>
      </c>
      <c r="AX928" s="12" t="s">
        <v>78</v>
      </c>
      <c r="AY928" s="227" t="s">
        <v>152</v>
      </c>
    </row>
    <row r="929" spans="2:51" s="12" customFormat="1" ht="13.5">
      <c r="B929" s="217"/>
      <c r="C929" s="218"/>
      <c r="D929" s="207" t="s">
        <v>161</v>
      </c>
      <c r="E929" s="219" t="s">
        <v>22</v>
      </c>
      <c r="F929" s="220" t="s">
        <v>1282</v>
      </c>
      <c r="G929" s="218"/>
      <c r="H929" s="221">
        <v>63.964</v>
      </c>
      <c r="I929" s="222"/>
      <c r="J929" s="218"/>
      <c r="K929" s="218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161</v>
      </c>
      <c r="AU929" s="227" t="s">
        <v>87</v>
      </c>
      <c r="AV929" s="12" t="s">
        <v>87</v>
      </c>
      <c r="AW929" s="12" t="s">
        <v>42</v>
      </c>
      <c r="AX929" s="12" t="s">
        <v>78</v>
      </c>
      <c r="AY929" s="227" t="s">
        <v>152</v>
      </c>
    </row>
    <row r="930" spans="2:51" s="12" customFormat="1" ht="13.5">
      <c r="B930" s="217"/>
      <c r="C930" s="218"/>
      <c r="D930" s="207" t="s">
        <v>161</v>
      </c>
      <c r="E930" s="219" t="s">
        <v>22</v>
      </c>
      <c r="F930" s="220" t="s">
        <v>1283</v>
      </c>
      <c r="G930" s="218"/>
      <c r="H930" s="221">
        <v>-19.355</v>
      </c>
      <c r="I930" s="222"/>
      <c r="J930" s="218"/>
      <c r="K930" s="218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161</v>
      </c>
      <c r="AU930" s="227" t="s">
        <v>87</v>
      </c>
      <c r="AV930" s="12" t="s">
        <v>87</v>
      </c>
      <c r="AW930" s="12" t="s">
        <v>42</v>
      </c>
      <c r="AX930" s="12" t="s">
        <v>78</v>
      </c>
      <c r="AY930" s="227" t="s">
        <v>152</v>
      </c>
    </row>
    <row r="931" spans="2:51" s="14" customFormat="1" ht="13.5">
      <c r="B931" s="243"/>
      <c r="C931" s="244"/>
      <c r="D931" s="207" t="s">
        <v>161</v>
      </c>
      <c r="E931" s="245" t="s">
        <v>22</v>
      </c>
      <c r="F931" s="246" t="s">
        <v>257</v>
      </c>
      <c r="G931" s="244"/>
      <c r="H931" s="247">
        <v>307.593</v>
      </c>
      <c r="I931" s="248"/>
      <c r="J931" s="244"/>
      <c r="K931" s="244"/>
      <c r="L931" s="249"/>
      <c r="M931" s="250"/>
      <c r="N931" s="251"/>
      <c r="O931" s="251"/>
      <c r="P931" s="251"/>
      <c r="Q931" s="251"/>
      <c r="R931" s="251"/>
      <c r="S931" s="251"/>
      <c r="T931" s="252"/>
      <c r="AT931" s="253" t="s">
        <v>161</v>
      </c>
      <c r="AU931" s="253" t="s">
        <v>87</v>
      </c>
      <c r="AV931" s="14" t="s">
        <v>176</v>
      </c>
      <c r="AW931" s="14" t="s">
        <v>42</v>
      </c>
      <c r="AX931" s="14" t="s">
        <v>78</v>
      </c>
      <c r="AY931" s="253" t="s">
        <v>152</v>
      </c>
    </row>
    <row r="932" spans="2:51" s="11" customFormat="1" ht="13.5">
      <c r="B932" s="205"/>
      <c r="C932" s="206"/>
      <c r="D932" s="207" t="s">
        <v>161</v>
      </c>
      <c r="E932" s="208" t="s">
        <v>22</v>
      </c>
      <c r="F932" s="209" t="s">
        <v>168</v>
      </c>
      <c r="G932" s="206"/>
      <c r="H932" s="210" t="s">
        <v>22</v>
      </c>
      <c r="I932" s="211"/>
      <c r="J932" s="206"/>
      <c r="K932" s="206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161</v>
      </c>
      <c r="AU932" s="216" t="s">
        <v>87</v>
      </c>
      <c r="AV932" s="11" t="s">
        <v>24</v>
      </c>
      <c r="AW932" s="11" t="s">
        <v>42</v>
      </c>
      <c r="AX932" s="11" t="s">
        <v>78</v>
      </c>
      <c r="AY932" s="216" t="s">
        <v>152</v>
      </c>
    </row>
    <row r="933" spans="2:51" s="12" customFormat="1" ht="13.5">
      <c r="B933" s="217"/>
      <c r="C933" s="218"/>
      <c r="D933" s="207" t="s">
        <v>161</v>
      </c>
      <c r="E933" s="219" t="s">
        <v>22</v>
      </c>
      <c r="F933" s="220" t="s">
        <v>1284</v>
      </c>
      <c r="G933" s="218"/>
      <c r="H933" s="221">
        <v>83.1</v>
      </c>
      <c r="I933" s="222"/>
      <c r="J933" s="218"/>
      <c r="K933" s="218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161</v>
      </c>
      <c r="AU933" s="227" t="s">
        <v>87</v>
      </c>
      <c r="AV933" s="12" t="s">
        <v>87</v>
      </c>
      <c r="AW933" s="12" t="s">
        <v>42</v>
      </c>
      <c r="AX933" s="12" t="s">
        <v>78</v>
      </c>
      <c r="AY933" s="227" t="s">
        <v>152</v>
      </c>
    </row>
    <row r="934" spans="2:51" s="12" customFormat="1" ht="13.5">
      <c r="B934" s="217"/>
      <c r="C934" s="218"/>
      <c r="D934" s="207" t="s">
        <v>161</v>
      </c>
      <c r="E934" s="219" t="s">
        <v>22</v>
      </c>
      <c r="F934" s="220" t="s">
        <v>1285</v>
      </c>
      <c r="G934" s="218"/>
      <c r="H934" s="221">
        <v>-0.3</v>
      </c>
      <c r="I934" s="222"/>
      <c r="J934" s="218"/>
      <c r="K934" s="218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161</v>
      </c>
      <c r="AU934" s="227" t="s">
        <v>87</v>
      </c>
      <c r="AV934" s="12" t="s">
        <v>87</v>
      </c>
      <c r="AW934" s="12" t="s">
        <v>42</v>
      </c>
      <c r="AX934" s="12" t="s">
        <v>78</v>
      </c>
      <c r="AY934" s="227" t="s">
        <v>152</v>
      </c>
    </row>
    <row r="935" spans="2:51" s="12" customFormat="1" ht="13.5">
      <c r="B935" s="217"/>
      <c r="C935" s="218"/>
      <c r="D935" s="207" t="s">
        <v>161</v>
      </c>
      <c r="E935" s="219" t="s">
        <v>22</v>
      </c>
      <c r="F935" s="220" t="s">
        <v>1286</v>
      </c>
      <c r="G935" s="218"/>
      <c r="H935" s="221">
        <v>116.64</v>
      </c>
      <c r="I935" s="222"/>
      <c r="J935" s="218"/>
      <c r="K935" s="218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161</v>
      </c>
      <c r="AU935" s="227" t="s">
        <v>87</v>
      </c>
      <c r="AV935" s="12" t="s">
        <v>87</v>
      </c>
      <c r="AW935" s="12" t="s">
        <v>42</v>
      </c>
      <c r="AX935" s="12" t="s">
        <v>78</v>
      </c>
      <c r="AY935" s="227" t="s">
        <v>152</v>
      </c>
    </row>
    <row r="936" spans="2:51" s="12" customFormat="1" ht="13.5">
      <c r="B936" s="217"/>
      <c r="C936" s="218"/>
      <c r="D936" s="207" t="s">
        <v>161</v>
      </c>
      <c r="E936" s="219" t="s">
        <v>22</v>
      </c>
      <c r="F936" s="220" t="s">
        <v>1287</v>
      </c>
      <c r="G936" s="218"/>
      <c r="H936" s="221">
        <v>-2.1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161</v>
      </c>
      <c r="AU936" s="227" t="s">
        <v>87</v>
      </c>
      <c r="AV936" s="12" t="s">
        <v>87</v>
      </c>
      <c r="AW936" s="12" t="s">
        <v>42</v>
      </c>
      <c r="AX936" s="12" t="s">
        <v>78</v>
      </c>
      <c r="AY936" s="227" t="s">
        <v>152</v>
      </c>
    </row>
    <row r="937" spans="2:51" s="12" customFormat="1" ht="13.5">
      <c r="B937" s="217"/>
      <c r="C937" s="218"/>
      <c r="D937" s="207" t="s">
        <v>161</v>
      </c>
      <c r="E937" s="219" t="s">
        <v>22</v>
      </c>
      <c r="F937" s="220" t="s">
        <v>1288</v>
      </c>
      <c r="G937" s="218"/>
      <c r="H937" s="221">
        <v>38.866</v>
      </c>
      <c r="I937" s="222"/>
      <c r="J937" s="218"/>
      <c r="K937" s="218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161</v>
      </c>
      <c r="AU937" s="227" t="s">
        <v>87</v>
      </c>
      <c r="AV937" s="12" t="s">
        <v>87</v>
      </c>
      <c r="AW937" s="12" t="s">
        <v>42</v>
      </c>
      <c r="AX937" s="12" t="s">
        <v>78</v>
      </c>
      <c r="AY937" s="227" t="s">
        <v>152</v>
      </c>
    </row>
    <row r="938" spans="2:51" s="12" customFormat="1" ht="13.5">
      <c r="B938" s="217"/>
      <c r="C938" s="218"/>
      <c r="D938" s="207" t="s">
        <v>161</v>
      </c>
      <c r="E938" s="219" t="s">
        <v>22</v>
      </c>
      <c r="F938" s="220" t="s">
        <v>1289</v>
      </c>
      <c r="G938" s="218"/>
      <c r="H938" s="221">
        <v>24.87</v>
      </c>
      <c r="I938" s="222"/>
      <c r="J938" s="218"/>
      <c r="K938" s="218"/>
      <c r="L938" s="223"/>
      <c r="M938" s="224"/>
      <c r="N938" s="225"/>
      <c r="O938" s="225"/>
      <c r="P938" s="225"/>
      <c r="Q938" s="225"/>
      <c r="R938" s="225"/>
      <c r="S938" s="225"/>
      <c r="T938" s="226"/>
      <c r="AT938" s="227" t="s">
        <v>161</v>
      </c>
      <c r="AU938" s="227" t="s">
        <v>87</v>
      </c>
      <c r="AV938" s="12" t="s">
        <v>87</v>
      </c>
      <c r="AW938" s="12" t="s">
        <v>42</v>
      </c>
      <c r="AX938" s="12" t="s">
        <v>78</v>
      </c>
      <c r="AY938" s="227" t="s">
        <v>152</v>
      </c>
    </row>
    <row r="939" spans="2:51" s="14" customFormat="1" ht="13.5">
      <c r="B939" s="243"/>
      <c r="C939" s="244"/>
      <c r="D939" s="207" t="s">
        <v>161</v>
      </c>
      <c r="E939" s="245" t="s">
        <v>22</v>
      </c>
      <c r="F939" s="246" t="s">
        <v>257</v>
      </c>
      <c r="G939" s="244"/>
      <c r="H939" s="247">
        <v>261.076</v>
      </c>
      <c r="I939" s="248"/>
      <c r="J939" s="244"/>
      <c r="K939" s="244"/>
      <c r="L939" s="249"/>
      <c r="M939" s="250"/>
      <c r="N939" s="251"/>
      <c r="O939" s="251"/>
      <c r="P939" s="251"/>
      <c r="Q939" s="251"/>
      <c r="R939" s="251"/>
      <c r="S939" s="251"/>
      <c r="T939" s="252"/>
      <c r="AT939" s="253" t="s">
        <v>161</v>
      </c>
      <c r="AU939" s="253" t="s">
        <v>87</v>
      </c>
      <c r="AV939" s="14" t="s">
        <v>176</v>
      </c>
      <c r="AW939" s="14" t="s">
        <v>42</v>
      </c>
      <c r="AX939" s="14" t="s">
        <v>78</v>
      </c>
      <c r="AY939" s="253" t="s">
        <v>152</v>
      </c>
    </row>
    <row r="940" spans="2:51" s="13" customFormat="1" ht="13.5">
      <c r="B940" s="228"/>
      <c r="C940" s="229"/>
      <c r="D940" s="230" t="s">
        <v>161</v>
      </c>
      <c r="E940" s="231" t="s">
        <v>22</v>
      </c>
      <c r="F940" s="232" t="s">
        <v>171</v>
      </c>
      <c r="G940" s="229"/>
      <c r="H940" s="233">
        <v>1390.659</v>
      </c>
      <c r="I940" s="234"/>
      <c r="J940" s="229"/>
      <c r="K940" s="229"/>
      <c r="L940" s="235"/>
      <c r="M940" s="236"/>
      <c r="N940" s="237"/>
      <c r="O940" s="237"/>
      <c r="P940" s="237"/>
      <c r="Q940" s="237"/>
      <c r="R940" s="237"/>
      <c r="S940" s="237"/>
      <c r="T940" s="238"/>
      <c r="AT940" s="239" t="s">
        <v>161</v>
      </c>
      <c r="AU940" s="239" t="s">
        <v>87</v>
      </c>
      <c r="AV940" s="13" t="s">
        <v>159</v>
      </c>
      <c r="AW940" s="13" t="s">
        <v>42</v>
      </c>
      <c r="AX940" s="13" t="s">
        <v>24</v>
      </c>
      <c r="AY940" s="239" t="s">
        <v>152</v>
      </c>
    </row>
    <row r="941" spans="2:65" s="1" customFormat="1" ht="31.5" customHeight="1">
      <c r="B941" s="41"/>
      <c r="C941" s="193" t="s">
        <v>1290</v>
      </c>
      <c r="D941" s="193" t="s">
        <v>154</v>
      </c>
      <c r="E941" s="194" t="s">
        <v>1291</v>
      </c>
      <c r="F941" s="195" t="s">
        <v>1292</v>
      </c>
      <c r="G941" s="196" t="s">
        <v>157</v>
      </c>
      <c r="H941" s="197">
        <v>1390.659</v>
      </c>
      <c r="I941" s="198"/>
      <c r="J941" s="199">
        <f>ROUND(I941*H941,2)</f>
        <v>0</v>
      </c>
      <c r="K941" s="195" t="s">
        <v>158</v>
      </c>
      <c r="L941" s="61"/>
      <c r="M941" s="200" t="s">
        <v>22</v>
      </c>
      <c r="N941" s="201" t="s">
        <v>49</v>
      </c>
      <c r="O941" s="42"/>
      <c r="P941" s="202">
        <f>O941*H941</f>
        <v>0</v>
      </c>
      <c r="Q941" s="202">
        <v>0.00013</v>
      </c>
      <c r="R941" s="202">
        <f>Q941*H941</f>
        <v>0.18078567</v>
      </c>
      <c r="S941" s="202">
        <v>0</v>
      </c>
      <c r="T941" s="203">
        <f>S941*H941</f>
        <v>0</v>
      </c>
      <c r="AR941" s="24" t="s">
        <v>285</v>
      </c>
      <c r="AT941" s="24" t="s">
        <v>154</v>
      </c>
      <c r="AU941" s="24" t="s">
        <v>87</v>
      </c>
      <c r="AY941" s="24" t="s">
        <v>152</v>
      </c>
      <c r="BE941" s="204">
        <f>IF(N941="základní",J941,0)</f>
        <v>0</v>
      </c>
      <c r="BF941" s="204">
        <f>IF(N941="snížená",J941,0)</f>
        <v>0</v>
      </c>
      <c r="BG941" s="204">
        <f>IF(N941="zákl. přenesená",J941,0)</f>
        <v>0</v>
      </c>
      <c r="BH941" s="204">
        <f>IF(N941="sníž. přenesená",J941,0)</f>
        <v>0</v>
      </c>
      <c r="BI941" s="204">
        <f>IF(N941="nulová",J941,0)</f>
        <v>0</v>
      </c>
      <c r="BJ941" s="24" t="s">
        <v>24</v>
      </c>
      <c r="BK941" s="204">
        <f>ROUND(I941*H941,2)</f>
        <v>0</v>
      </c>
      <c r="BL941" s="24" t="s">
        <v>285</v>
      </c>
      <c r="BM941" s="24" t="s">
        <v>1293</v>
      </c>
    </row>
    <row r="942" spans="2:63" s="10" customFormat="1" ht="37.35" customHeight="1">
      <c r="B942" s="176"/>
      <c r="C942" s="177"/>
      <c r="D942" s="190" t="s">
        <v>77</v>
      </c>
      <c r="E942" s="270" t="s">
        <v>1294</v>
      </c>
      <c r="F942" s="270" t="s">
        <v>1295</v>
      </c>
      <c r="G942" s="177"/>
      <c r="H942" s="177"/>
      <c r="I942" s="180"/>
      <c r="J942" s="271">
        <f>BK942</f>
        <v>0</v>
      </c>
      <c r="K942" s="177"/>
      <c r="L942" s="182"/>
      <c r="M942" s="183"/>
      <c r="N942" s="184"/>
      <c r="O942" s="184"/>
      <c r="P942" s="185">
        <f>P943</f>
        <v>0</v>
      </c>
      <c r="Q942" s="184"/>
      <c r="R942" s="185">
        <f>R943</f>
        <v>0</v>
      </c>
      <c r="S942" s="184"/>
      <c r="T942" s="186">
        <f>T943</f>
        <v>0</v>
      </c>
      <c r="AR942" s="187" t="s">
        <v>159</v>
      </c>
      <c r="AT942" s="188" t="s">
        <v>77</v>
      </c>
      <c r="AU942" s="188" t="s">
        <v>78</v>
      </c>
      <c r="AY942" s="187" t="s">
        <v>152</v>
      </c>
      <c r="BK942" s="189">
        <f>BK943</f>
        <v>0</v>
      </c>
    </row>
    <row r="943" spans="2:65" s="1" customFormat="1" ht="22.5" customHeight="1">
      <c r="B943" s="41"/>
      <c r="C943" s="193" t="s">
        <v>1296</v>
      </c>
      <c r="D943" s="193" t="s">
        <v>154</v>
      </c>
      <c r="E943" s="194" t="s">
        <v>1297</v>
      </c>
      <c r="F943" s="195" t="s">
        <v>1298</v>
      </c>
      <c r="G943" s="196" t="s">
        <v>1299</v>
      </c>
      <c r="H943" s="197">
        <v>50</v>
      </c>
      <c r="I943" s="198"/>
      <c r="J943" s="199">
        <f>ROUND(I943*H943,2)</f>
        <v>0</v>
      </c>
      <c r="K943" s="195" t="s">
        <v>158</v>
      </c>
      <c r="L943" s="61"/>
      <c r="M943" s="200" t="s">
        <v>22</v>
      </c>
      <c r="N943" s="201" t="s">
        <v>49</v>
      </c>
      <c r="O943" s="42"/>
      <c r="P943" s="202">
        <f>O943*H943</f>
        <v>0</v>
      </c>
      <c r="Q943" s="202">
        <v>0</v>
      </c>
      <c r="R943" s="202">
        <f>Q943*H943</f>
        <v>0</v>
      </c>
      <c r="S943" s="202">
        <v>0</v>
      </c>
      <c r="T943" s="203">
        <f>S943*H943</f>
        <v>0</v>
      </c>
      <c r="AR943" s="24" t="s">
        <v>1300</v>
      </c>
      <c r="AT943" s="24" t="s">
        <v>154</v>
      </c>
      <c r="AU943" s="24" t="s">
        <v>24</v>
      </c>
      <c r="AY943" s="24" t="s">
        <v>152</v>
      </c>
      <c r="BE943" s="204">
        <f>IF(N943="základní",J943,0)</f>
        <v>0</v>
      </c>
      <c r="BF943" s="204">
        <f>IF(N943="snížená",J943,0)</f>
        <v>0</v>
      </c>
      <c r="BG943" s="204">
        <f>IF(N943="zákl. přenesená",J943,0)</f>
        <v>0</v>
      </c>
      <c r="BH943" s="204">
        <f>IF(N943="sníž. přenesená",J943,0)</f>
        <v>0</v>
      </c>
      <c r="BI943" s="204">
        <f>IF(N943="nulová",J943,0)</f>
        <v>0</v>
      </c>
      <c r="BJ943" s="24" t="s">
        <v>24</v>
      </c>
      <c r="BK943" s="204">
        <f>ROUND(I943*H943,2)</f>
        <v>0</v>
      </c>
      <c r="BL943" s="24" t="s">
        <v>1300</v>
      </c>
      <c r="BM943" s="24" t="s">
        <v>1301</v>
      </c>
    </row>
    <row r="944" spans="2:63" s="10" customFormat="1" ht="37.35" customHeight="1">
      <c r="B944" s="176"/>
      <c r="C944" s="177"/>
      <c r="D944" s="178" t="s">
        <v>77</v>
      </c>
      <c r="E944" s="179" t="s">
        <v>1302</v>
      </c>
      <c r="F944" s="179" t="s">
        <v>1303</v>
      </c>
      <c r="G944" s="177"/>
      <c r="H944" s="177"/>
      <c r="I944" s="180"/>
      <c r="J944" s="181">
        <f>BK944</f>
        <v>0</v>
      </c>
      <c r="K944" s="177"/>
      <c r="L944" s="182"/>
      <c r="M944" s="183"/>
      <c r="N944" s="184"/>
      <c r="O944" s="184"/>
      <c r="P944" s="185">
        <f>P945+P948+P950+P952</f>
        <v>0</v>
      </c>
      <c r="Q944" s="184"/>
      <c r="R944" s="185">
        <f>R945+R948+R950+R952</f>
        <v>0</v>
      </c>
      <c r="S944" s="184"/>
      <c r="T944" s="186">
        <f>T945+T948+T950+T952</f>
        <v>0</v>
      </c>
      <c r="AR944" s="187" t="s">
        <v>186</v>
      </c>
      <c r="AT944" s="188" t="s">
        <v>77</v>
      </c>
      <c r="AU944" s="188" t="s">
        <v>78</v>
      </c>
      <c r="AY944" s="187" t="s">
        <v>152</v>
      </c>
      <c r="BK944" s="189">
        <f>BK945+BK948+BK950+BK952</f>
        <v>0</v>
      </c>
    </row>
    <row r="945" spans="2:63" s="10" customFormat="1" ht="19.9" customHeight="1">
      <c r="B945" s="176"/>
      <c r="C945" s="177"/>
      <c r="D945" s="190" t="s">
        <v>77</v>
      </c>
      <c r="E945" s="191" t="s">
        <v>1304</v>
      </c>
      <c r="F945" s="191" t="s">
        <v>1305</v>
      </c>
      <c r="G945" s="177"/>
      <c r="H945" s="177"/>
      <c r="I945" s="180"/>
      <c r="J945" s="192">
        <f>BK945</f>
        <v>0</v>
      </c>
      <c r="K945" s="177"/>
      <c r="L945" s="182"/>
      <c r="M945" s="183"/>
      <c r="N945" s="184"/>
      <c r="O945" s="184"/>
      <c r="P945" s="185">
        <f>SUM(P946:P947)</f>
        <v>0</v>
      </c>
      <c r="Q945" s="184"/>
      <c r="R945" s="185">
        <f>SUM(R946:R947)</f>
        <v>0</v>
      </c>
      <c r="S945" s="184"/>
      <c r="T945" s="186">
        <f>SUM(T946:T947)</f>
        <v>0</v>
      </c>
      <c r="AR945" s="187" t="s">
        <v>186</v>
      </c>
      <c r="AT945" s="188" t="s">
        <v>77</v>
      </c>
      <c r="AU945" s="188" t="s">
        <v>24</v>
      </c>
      <c r="AY945" s="187" t="s">
        <v>152</v>
      </c>
      <c r="BK945" s="189">
        <f>SUM(BK946:BK947)</f>
        <v>0</v>
      </c>
    </row>
    <row r="946" spans="2:65" s="1" customFormat="1" ht="22.5" customHeight="1">
      <c r="B946" s="41"/>
      <c r="C946" s="193" t="s">
        <v>1306</v>
      </c>
      <c r="D946" s="193" t="s">
        <v>154</v>
      </c>
      <c r="E946" s="194" t="s">
        <v>1307</v>
      </c>
      <c r="F946" s="195" t="s">
        <v>1308</v>
      </c>
      <c r="G946" s="196" t="s">
        <v>555</v>
      </c>
      <c r="H946" s="197">
        <v>1</v>
      </c>
      <c r="I946" s="198"/>
      <c r="J946" s="199">
        <f>ROUND(I946*H946,2)</f>
        <v>0</v>
      </c>
      <c r="K946" s="195" t="s">
        <v>158</v>
      </c>
      <c r="L946" s="61"/>
      <c r="M946" s="200" t="s">
        <v>22</v>
      </c>
      <c r="N946" s="201" t="s">
        <v>49</v>
      </c>
      <c r="O946" s="42"/>
      <c r="P946" s="202">
        <f>O946*H946</f>
        <v>0</v>
      </c>
      <c r="Q946" s="202">
        <v>0</v>
      </c>
      <c r="R946" s="202">
        <f>Q946*H946</f>
        <v>0</v>
      </c>
      <c r="S946" s="202">
        <v>0</v>
      </c>
      <c r="T946" s="203">
        <f>S946*H946</f>
        <v>0</v>
      </c>
      <c r="AR946" s="24" t="s">
        <v>1309</v>
      </c>
      <c r="AT946" s="24" t="s">
        <v>154</v>
      </c>
      <c r="AU946" s="24" t="s">
        <v>87</v>
      </c>
      <c r="AY946" s="24" t="s">
        <v>152</v>
      </c>
      <c r="BE946" s="204">
        <f>IF(N946="základní",J946,0)</f>
        <v>0</v>
      </c>
      <c r="BF946" s="204">
        <f>IF(N946="snížená",J946,0)</f>
        <v>0</v>
      </c>
      <c r="BG946" s="204">
        <f>IF(N946="zákl. přenesená",J946,0)</f>
        <v>0</v>
      </c>
      <c r="BH946" s="204">
        <f>IF(N946="sníž. přenesená",J946,0)</f>
        <v>0</v>
      </c>
      <c r="BI946" s="204">
        <f>IF(N946="nulová",J946,0)</f>
        <v>0</v>
      </c>
      <c r="BJ946" s="24" t="s">
        <v>24</v>
      </c>
      <c r="BK946" s="204">
        <f>ROUND(I946*H946,2)</f>
        <v>0</v>
      </c>
      <c r="BL946" s="24" t="s">
        <v>1309</v>
      </c>
      <c r="BM946" s="24" t="s">
        <v>1310</v>
      </c>
    </row>
    <row r="947" spans="2:65" s="1" customFormat="1" ht="22.5" customHeight="1">
      <c r="B947" s="41"/>
      <c r="C947" s="193" t="s">
        <v>1311</v>
      </c>
      <c r="D947" s="193" t="s">
        <v>154</v>
      </c>
      <c r="E947" s="194" t="s">
        <v>1312</v>
      </c>
      <c r="F947" s="195" t="s">
        <v>1313</v>
      </c>
      <c r="G947" s="196" t="s">
        <v>1314</v>
      </c>
      <c r="H947" s="197">
        <v>1</v>
      </c>
      <c r="I947" s="198"/>
      <c r="J947" s="199">
        <f>ROUND(I947*H947,2)</f>
        <v>0</v>
      </c>
      <c r="K947" s="195" t="s">
        <v>158</v>
      </c>
      <c r="L947" s="61"/>
      <c r="M947" s="200" t="s">
        <v>22</v>
      </c>
      <c r="N947" s="201" t="s">
        <v>49</v>
      </c>
      <c r="O947" s="42"/>
      <c r="P947" s="202">
        <f>O947*H947</f>
        <v>0</v>
      </c>
      <c r="Q947" s="202">
        <v>0</v>
      </c>
      <c r="R947" s="202">
        <f>Q947*H947</f>
        <v>0</v>
      </c>
      <c r="S947" s="202">
        <v>0</v>
      </c>
      <c r="T947" s="203">
        <f>S947*H947</f>
        <v>0</v>
      </c>
      <c r="AR947" s="24" t="s">
        <v>1309</v>
      </c>
      <c r="AT947" s="24" t="s">
        <v>154</v>
      </c>
      <c r="AU947" s="24" t="s">
        <v>87</v>
      </c>
      <c r="AY947" s="24" t="s">
        <v>152</v>
      </c>
      <c r="BE947" s="204">
        <f>IF(N947="základní",J947,0)</f>
        <v>0</v>
      </c>
      <c r="BF947" s="204">
        <f>IF(N947="snížená",J947,0)</f>
        <v>0</v>
      </c>
      <c r="BG947" s="204">
        <f>IF(N947="zákl. přenesená",J947,0)</f>
        <v>0</v>
      </c>
      <c r="BH947" s="204">
        <f>IF(N947="sníž. přenesená",J947,0)</f>
        <v>0</v>
      </c>
      <c r="BI947" s="204">
        <f>IF(N947="nulová",J947,0)</f>
        <v>0</v>
      </c>
      <c r="BJ947" s="24" t="s">
        <v>24</v>
      </c>
      <c r="BK947" s="204">
        <f>ROUND(I947*H947,2)</f>
        <v>0</v>
      </c>
      <c r="BL947" s="24" t="s">
        <v>1309</v>
      </c>
      <c r="BM947" s="24" t="s">
        <v>1315</v>
      </c>
    </row>
    <row r="948" spans="2:63" s="10" customFormat="1" ht="29.85" customHeight="1">
      <c r="B948" s="176"/>
      <c r="C948" s="177"/>
      <c r="D948" s="190" t="s">
        <v>77</v>
      </c>
      <c r="E948" s="191" t="s">
        <v>1316</v>
      </c>
      <c r="F948" s="191" t="s">
        <v>1317</v>
      </c>
      <c r="G948" s="177"/>
      <c r="H948" s="177"/>
      <c r="I948" s="180"/>
      <c r="J948" s="192">
        <f>BK948</f>
        <v>0</v>
      </c>
      <c r="K948" s="177"/>
      <c r="L948" s="182"/>
      <c r="M948" s="183"/>
      <c r="N948" s="184"/>
      <c r="O948" s="184"/>
      <c r="P948" s="185">
        <f>P949</f>
        <v>0</v>
      </c>
      <c r="Q948" s="184"/>
      <c r="R948" s="185">
        <f>R949</f>
        <v>0</v>
      </c>
      <c r="S948" s="184"/>
      <c r="T948" s="186">
        <f>T949</f>
        <v>0</v>
      </c>
      <c r="AR948" s="187" t="s">
        <v>186</v>
      </c>
      <c r="AT948" s="188" t="s">
        <v>77</v>
      </c>
      <c r="AU948" s="188" t="s">
        <v>24</v>
      </c>
      <c r="AY948" s="187" t="s">
        <v>152</v>
      </c>
      <c r="BK948" s="189">
        <f>BK949</f>
        <v>0</v>
      </c>
    </row>
    <row r="949" spans="2:65" s="1" customFormat="1" ht="22.5" customHeight="1">
      <c r="B949" s="41"/>
      <c r="C949" s="193" t="s">
        <v>1318</v>
      </c>
      <c r="D949" s="193" t="s">
        <v>154</v>
      </c>
      <c r="E949" s="194" t="s">
        <v>1319</v>
      </c>
      <c r="F949" s="195" t="s">
        <v>1317</v>
      </c>
      <c r="G949" s="196" t="s">
        <v>1320</v>
      </c>
      <c r="H949" s="197">
        <v>1</v>
      </c>
      <c r="I949" s="198"/>
      <c r="J949" s="199">
        <f>ROUND(I949*H949,2)</f>
        <v>0</v>
      </c>
      <c r="K949" s="195" t="s">
        <v>158</v>
      </c>
      <c r="L949" s="61"/>
      <c r="M949" s="200" t="s">
        <v>22</v>
      </c>
      <c r="N949" s="201" t="s">
        <v>49</v>
      </c>
      <c r="O949" s="42"/>
      <c r="P949" s="202">
        <f>O949*H949</f>
        <v>0</v>
      </c>
      <c r="Q949" s="202">
        <v>0</v>
      </c>
      <c r="R949" s="202">
        <f>Q949*H949</f>
        <v>0</v>
      </c>
      <c r="S949" s="202">
        <v>0</v>
      </c>
      <c r="T949" s="203">
        <f>S949*H949</f>
        <v>0</v>
      </c>
      <c r="AR949" s="24" t="s">
        <v>1309</v>
      </c>
      <c r="AT949" s="24" t="s">
        <v>154</v>
      </c>
      <c r="AU949" s="24" t="s">
        <v>87</v>
      </c>
      <c r="AY949" s="24" t="s">
        <v>152</v>
      </c>
      <c r="BE949" s="204">
        <f>IF(N949="základní",J949,0)</f>
        <v>0</v>
      </c>
      <c r="BF949" s="204">
        <f>IF(N949="snížená",J949,0)</f>
        <v>0</v>
      </c>
      <c r="BG949" s="204">
        <f>IF(N949="zákl. přenesená",J949,0)</f>
        <v>0</v>
      </c>
      <c r="BH949" s="204">
        <f>IF(N949="sníž. přenesená",J949,0)</f>
        <v>0</v>
      </c>
      <c r="BI949" s="204">
        <f>IF(N949="nulová",J949,0)</f>
        <v>0</v>
      </c>
      <c r="BJ949" s="24" t="s">
        <v>24</v>
      </c>
      <c r="BK949" s="204">
        <f>ROUND(I949*H949,2)</f>
        <v>0</v>
      </c>
      <c r="BL949" s="24" t="s">
        <v>1309</v>
      </c>
      <c r="BM949" s="24" t="s">
        <v>1321</v>
      </c>
    </row>
    <row r="950" spans="2:63" s="10" customFormat="1" ht="29.85" customHeight="1">
      <c r="B950" s="176"/>
      <c r="C950" s="177"/>
      <c r="D950" s="190" t="s">
        <v>77</v>
      </c>
      <c r="E950" s="191" t="s">
        <v>1322</v>
      </c>
      <c r="F950" s="191" t="s">
        <v>1323</v>
      </c>
      <c r="G950" s="177"/>
      <c r="H950" s="177"/>
      <c r="I950" s="180"/>
      <c r="J950" s="192">
        <f>BK950</f>
        <v>0</v>
      </c>
      <c r="K950" s="177"/>
      <c r="L950" s="182"/>
      <c r="M950" s="183"/>
      <c r="N950" s="184"/>
      <c r="O950" s="184"/>
      <c r="P950" s="185">
        <f>P951</f>
        <v>0</v>
      </c>
      <c r="Q950" s="184"/>
      <c r="R950" s="185">
        <f>R951</f>
        <v>0</v>
      </c>
      <c r="S950" s="184"/>
      <c r="T950" s="186">
        <f>T951</f>
        <v>0</v>
      </c>
      <c r="AR950" s="187" t="s">
        <v>186</v>
      </c>
      <c r="AT950" s="188" t="s">
        <v>77</v>
      </c>
      <c r="AU950" s="188" t="s">
        <v>24</v>
      </c>
      <c r="AY950" s="187" t="s">
        <v>152</v>
      </c>
      <c r="BK950" s="189">
        <f>BK951</f>
        <v>0</v>
      </c>
    </row>
    <row r="951" spans="2:65" s="1" customFormat="1" ht="22.5" customHeight="1">
      <c r="B951" s="41"/>
      <c r="C951" s="193" t="s">
        <v>1324</v>
      </c>
      <c r="D951" s="193" t="s">
        <v>154</v>
      </c>
      <c r="E951" s="194" t="s">
        <v>1325</v>
      </c>
      <c r="F951" s="195" t="s">
        <v>1326</v>
      </c>
      <c r="G951" s="196" t="s">
        <v>555</v>
      </c>
      <c r="H951" s="197">
        <v>1</v>
      </c>
      <c r="I951" s="198"/>
      <c r="J951" s="199">
        <f>ROUND(I951*H951,2)</f>
        <v>0</v>
      </c>
      <c r="K951" s="195" t="s">
        <v>158</v>
      </c>
      <c r="L951" s="61"/>
      <c r="M951" s="200" t="s">
        <v>22</v>
      </c>
      <c r="N951" s="201" t="s">
        <v>49</v>
      </c>
      <c r="O951" s="42"/>
      <c r="P951" s="202">
        <f>O951*H951</f>
        <v>0</v>
      </c>
      <c r="Q951" s="202">
        <v>0</v>
      </c>
      <c r="R951" s="202">
        <f>Q951*H951</f>
        <v>0</v>
      </c>
      <c r="S951" s="202">
        <v>0</v>
      </c>
      <c r="T951" s="203">
        <f>S951*H951</f>
        <v>0</v>
      </c>
      <c r="AR951" s="24" t="s">
        <v>1309</v>
      </c>
      <c r="AT951" s="24" t="s">
        <v>154</v>
      </c>
      <c r="AU951" s="24" t="s">
        <v>87</v>
      </c>
      <c r="AY951" s="24" t="s">
        <v>152</v>
      </c>
      <c r="BE951" s="204">
        <f>IF(N951="základní",J951,0)</f>
        <v>0</v>
      </c>
      <c r="BF951" s="204">
        <f>IF(N951="snížená",J951,0)</f>
        <v>0</v>
      </c>
      <c r="BG951" s="204">
        <f>IF(N951="zákl. přenesená",J951,0)</f>
        <v>0</v>
      </c>
      <c r="BH951" s="204">
        <f>IF(N951="sníž. přenesená",J951,0)</f>
        <v>0</v>
      </c>
      <c r="BI951" s="204">
        <f>IF(N951="nulová",J951,0)</f>
        <v>0</v>
      </c>
      <c r="BJ951" s="24" t="s">
        <v>24</v>
      </c>
      <c r="BK951" s="204">
        <f>ROUND(I951*H951,2)</f>
        <v>0</v>
      </c>
      <c r="BL951" s="24" t="s">
        <v>1309</v>
      </c>
      <c r="BM951" s="24" t="s">
        <v>1327</v>
      </c>
    </row>
    <row r="952" spans="2:63" s="10" customFormat="1" ht="29.85" customHeight="1">
      <c r="B952" s="176"/>
      <c r="C952" s="177"/>
      <c r="D952" s="178" t="s">
        <v>77</v>
      </c>
      <c r="E952" s="272" t="s">
        <v>1328</v>
      </c>
      <c r="F952" s="272" t="s">
        <v>1329</v>
      </c>
      <c r="G952" s="177"/>
      <c r="H952" s="177"/>
      <c r="I952" s="180"/>
      <c r="J952" s="273">
        <f>BK952</f>
        <v>0</v>
      </c>
      <c r="K952" s="177"/>
      <c r="L952" s="182"/>
      <c r="M952" s="274"/>
      <c r="N952" s="275"/>
      <c r="O952" s="275"/>
      <c r="P952" s="276">
        <v>0</v>
      </c>
      <c r="Q952" s="275"/>
      <c r="R952" s="276">
        <v>0</v>
      </c>
      <c r="S952" s="275"/>
      <c r="T952" s="277">
        <v>0</v>
      </c>
      <c r="AR952" s="187" t="s">
        <v>186</v>
      </c>
      <c r="AT952" s="188" t="s">
        <v>77</v>
      </c>
      <c r="AU952" s="188" t="s">
        <v>24</v>
      </c>
      <c r="AY952" s="187" t="s">
        <v>152</v>
      </c>
      <c r="BK952" s="189">
        <v>0</v>
      </c>
    </row>
    <row r="953" spans="2:12" s="1" customFormat="1" ht="6.95" customHeight="1">
      <c r="B953" s="56"/>
      <c r="C953" s="57"/>
      <c r="D953" s="57"/>
      <c r="E953" s="57"/>
      <c r="F953" s="57"/>
      <c r="G953" s="57"/>
      <c r="H953" s="57"/>
      <c r="I953" s="139"/>
      <c r="J953" s="57"/>
      <c r="K953" s="57"/>
      <c r="L953" s="61"/>
    </row>
  </sheetData>
  <sheetProtection password="CC35" sheet="1" objects="1" scenarios="1" formatCells="0" formatColumns="0" formatRows="0" sort="0" autoFilter="0"/>
  <autoFilter ref="C101:K952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94</v>
      </c>
      <c r="G1" s="402" t="s">
        <v>95</v>
      </c>
      <c r="H1" s="402"/>
      <c r="I1" s="115"/>
      <c r="J1" s="114" t="s">
        <v>96</v>
      </c>
      <c r="K1" s="113" t="s">
        <v>97</v>
      </c>
      <c r="L1" s="114" t="s">
        <v>98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3" t="str">
        <f>'Rekapitulace stavby'!K6</f>
        <v xml:space="preserve"> LÁZNĚ BĚLOHRAD - Střední odborné učiliště  - Zámecká č.p.478 - Snížení energetické náročnosti budov</v>
      </c>
      <c r="F7" s="404"/>
      <c r="G7" s="404"/>
      <c r="H7" s="404"/>
      <c r="I7" s="117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05" t="s">
        <v>1330</v>
      </c>
      <c r="F9" s="406"/>
      <c r="G9" s="406"/>
      <c r="H9" s="40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1. 4. 2016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1331</v>
      </c>
      <c r="F15" s="42"/>
      <c r="G15" s="42"/>
      <c r="H15" s="42"/>
      <c r="I15" s="119" t="s">
        <v>35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19" t="s">
        <v>32</v>
      </c>
      <c r="J20" s="35" t="s">
        <v>1332</v>
      </c>
      <c r="K20" s="45"/>
    </row>
    <row r="21" spans="2:11" s="1" customFormat="1" ht="18" customHeight="1">
      <c r="B21" s="41"/>
      <c r="C21" s="42"/>
      <c r="D21" s="42"/>
      <c r="E21" s="35" t="s">
        <v>1333</v>
      </c>
      <c r="F21" s="42"/>
      <c r="G21" s="42"/>
      <c r="H21" s="42"/>
      <c r="I21" s="119" t="s">
        <v>35</v>
      </c>
      <c r="J21" s="35" t="s">
        <v>1334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5" t="s">
        <v>22</v>
      </c>
      <c r="F24" s="395"/>
      <c r="G24" s="395"/>
      <c r="H24" s="39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ROUND(J104,2)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ROUND(SUM(BE104:BE732),2)</f>
        <v>0</v>
      </c>
      <c r="G30" s="42"/>
      <c r="H30" s="42"/>
      <c r="I30" s="131">
        <v>0.21</v>
      </c>
      <c r="J30" s="130">
        <f>ROUND(ROUND((SUM(BE104:BE732)),2)*I30,2)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ROUND(SUM(BF104:BF732),2)</f>
        <v>0</v>
      </c>
      <c r="G31" s="42"/>
      <c r="H31" s="42"/>
      <c r="I31" s="131">
        <v>0.15</v>
      </c>
      <c r="J31" s="130">
        <f>ROUND(ROUND((SUM(BF104:BF732)),2)*I31,2)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51</v>
      </c>
      <c r="F32" s="130">
        <f>ROUND(SUM(BG104:BG732),2)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52</v>
      </c>
      <c r="F33" s="130">
        <f>ROUND(SUM(BH104:BH732),2)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53</v>
      </c>
      <c r="F34" s="130">
        <f>ROUND(SUM(BI104:BI732),2)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3" t="str">
        <f>E7</f>
        <v xml:space="preserve"> LÁZNĚ BĚLOHRAD - Střední odborné učiliště  - Zámecká č.p.478 - Snížení energetické náročnosti budov</v>
      </c>
      <c r="F45" s="404"/>
      <c r="G45" s="404"/>
      <c r="H45" s="404"/>
      <c r="I45" s="118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5" t="str">
        <f>E9</f>
        <v>Buidova  C- D - Budova    C a D</v>
      </c>
      <c r="F47" s="406"/>
      <c r="G47" s="406"/>
      <c r="H47" s="40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Lázně Bělohrad</v>
      </c>
      <c r="G49" s="42"/>
      <c r="H49" s="42"/>
      <c r="I49" s="119" t="s">
        <v>27</v>
      </c>
      <c r="J49" s="120" t="str">
        <f>IF(J12="","",J12)</f>
        <v>1. 4. 2016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SOU Lázně Bělohrad -Zámecká č.p.478, </v>
      </c>
      <c r="G51" s="42"/>
      <c r="H51" s="42"/>
      <c r="I51" s="119" t="s">
        <v>38</v>
      </c>
      <c r="J51" s="35" t="str">
        <f>E21</f>
        <v>ING.MILAN POUR - Haklova 1317, 50801 Hořice v P.</v>
      </c>
      <c r="K51" s="45"/>
    </row>
    <row r="52" spans="2:11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106</v>
      </c>
      <c r="D54" s="132"/>
      <c r="E54" s="132"/>
      <c r="F54" s="132"/>
      <c r="G54" s="132"/>
      <c r="H54" s="132"/>
      <c r="I54" s="145"/>
      <c r="J54" s="146" t="s">
        <v>107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108</v>
      </c>
      <c r="D56" s="42"/>
      <c r="E56" s="42"/>
      <c r="F56" s="42"/>
      <c r="G56" s="42"/>
      <c r="H56" s="42"/>
      <c r="I56" s="118"/>
      <c r="J56" s="128">
        <f>J104</f>
        <v>0</v>
      </c>
      <c r="K56" s="45"/>
      <c r="AU56" s="24" t="s">
        <v>109</v>
      </c>
    </row>
    <row r="57" spans="2:11" s="7" customFormat="1" ht="24.95" customHeight="1">
      <c r="B57" s="149"/>
      <c r="C57" s="150"/>
      <c r="D57" s="151" t="s">
        <v>110</v>
      </c>
      <c r="E57" s="152"/>
      <c r="F57" s="152"/>
      <c r="G57" s="152"/>
      <c r="H57" s="152"/>
      <c r="I57" s="153"/>
      <c r="J57" s="154">
        <f>J105</f>
        <v>0</v>
      </c>
      <c r="K57" s="155"/>
    </row>
    <row r="58" spans="2:11" s="8" customFormat="1" ht="19.9" customHeight="1">
      <c r="B58" s="156"/>
      <c r="C58" s="157"/>
      <c r="D58" s="158" t="s">
        <v>111</v>
      </c>
      <c r="E58" s="159"/>
      <c r="F58" s="159"/>
      <c r="G58" s="159"/>
      <c r="H58" s="159"/>
      <c r="I58" s="160"/>
      <c r="J58" s="161">
        <f>J106</f>
        <v>0</v>
      </c>
      <c r="K58" s="162"/>
    </row>
    <row r="59" spans="2:11" s="8" customFormat="1" ht="19.9" customHeight="1">
      <c r="B59" s="156"/>
      <c r="C59" s="157"/>
      <c r="D59" s="158" t="s">
        <v>112</v>
      </c>
      <c r="E59" s="159"/>
      <c r="F59" s="159"/>
      <c r="G59" s="159"/>
      <c r="H59" s="159"/>
      <c r="I59" s="160"/>
      <c r="J59" s="161">
        <f>J109</f>
        <v>0</v>
      </c>
      <c r="K59" s="162"/>
    </row>
    <row r="60" spans="2:11" s="8" customFormat="1" ht="19.9" customHeight="1">
      <c r="B60" s="156"/>
      <c r="C60" s="157"/>
      <c r="D60" s="158" t="s">
        <v>113</v>
      </c>
      <c r="E60" s="159"/>
      <c r="F60" s="159"/>
      <c r="G60" s="159"/>
      <c r="H60" s="159"/>
      <c r="I60" s="160"/>
      <c r="J60" s="161">
        <f>J114</f>
        <v>0</v>
      </c>
      <c r="K60" s="162"/>
    </row>
    <row r="61" spans="2:11" s="8" customFormat="1" ht="19.9" customHeight="1">
      <c r="B61" s="156"/>
      <c r="C61" s="157"/>
      <c r="D61" s="158" t="s">
        <v>114</v>
      </c>
      <c r="E61" s="159"/>
      <c r="F61" s="159"/>
      <c r="G61" s="159"/>
      <c r="H61" s="159"/>
      <c r="I61" s="160"/>
      <c r="J61" s="161">
        <f>J115</f>
        <v>0</v>
      </c>
      <c r="K61" s="162"/>
    </row>
    <row r="62" spans="2:11" s="8" customFormat="1" ht="19.9" customHeight="1">
      <c r="B62" s="156"/>
      <c r="C62" s="157"/>
      <c r="D62" s="158" t="s">
        <v>115</v>
      </c>
      <c r="E62" s="159"/>
      <c r="F62" s="159"/>
      <c r="G62" s="159"/>
      <c r="H62" s="159"/>
      <c r="I62" s="160"/>
      <c r="J62" s="161">
        <f>J305</f>
        <v>0</v>
      </c>
      <c r="K62" s="162"/>
    </row>
    <row r="63" spans="2:11" s="8" customFormat="1" ht="19.9" customHeight="1">
      <c r="B63" s="156"/>
      <c r="C63" s="157"/>
      <c r="D63" s="158" t="s">
        <v>116</v>
      </c>
      <c r="E63" s="159"/>
      <c r="F63" s="159"/>
      <c r="G63" s="159"/>
      <c r="H63" s="159"/>
      <c r="I63" s="160"/>
      <c r="J63" s="161">
        <f>J391</f>
        <v>0</v>
      </c>
      <c r="K63" s="162"/>
    </row>
    <row r="64" spans="2:11" s="8" customFormat="1" ht="19.9" customHeight="1">
      <c r="B64" s="156"/>
      <c r="C64" s="157"/>
      <c r="D64" s="158" t="s">
        <v>117</v>
      </c>
      <c r="E64" s="159"/>
      <c r="F64" s="159"/>
      <c r="G64" s="159"/>
      <c r="H64" s="159"/>
      <c r="I64" s="160"/>
      <c r="J64" s="161">
        <f>J403</f>
        <v>0</v>
      </c>
      <c r="K64" s="162"/>
    </row>
    <row r="65" spans="2:11" s="7" customFormat="1" ht="24.95" customHeight="1">
      <c r="B65" s="149"/>
      <c r="C65" s="150"/>
      <c r="D65" s="151" t="s">
        <v>118</v>
      </c>
      <c r="E65" s="152"/>
      <c r="F65" s="152"/>
      <c r="G65" s="152"/>
      <c r="H65" s="152"/>
      <c r="I65" s="153"/>
      <c r="J65" s="154">
        <f>J405</f>
        <v>0</v>
      </c>
      <c r="K65" s="155"/>
    </row>
    <row r="66" spans="2:11" s="8" customFormat="1" ht="19.9" customHeight="1">
      <c r="B66" s="156"/>
      <c r="C66" s="157"/>
      <c r="D66" s="158" t="s">
        <v>120</v>
      </c>
      <c r="E66" s="159"/>
      <c r="F66" s="159"/>
      <c r="G66" s="159"/>
      <c r="H66" s="159"/>
      <c r="I66" s="160"/>
      <c r="J66" s="161">
        <f>J406</f>
        <v>0</v>
      </c>
      <c r="K66" s="162"/>
    </row>
    <row r="67" spans="2:11" s="8" customFormat="1" ht="19.9" customHeight="1">
      <c r="B67" s="156"/>
      <c r="C67" s="157"/>
      <c r="D67" s="158" t="s">
        <v>121</v>
      </c>
      <c r="E67" s="159"/>
      <c r="F67" s="159"/>
      <c r="G67" s="159"/>
      <c r="H67" s="159"/>
      <c r="I67" s="160"/>
      <c r="J67" s="161">
        <f>J432</f>
        <v>0</v>
      </c>
      <c r="K67" s="162"/>
    </row>
    <row r="68" spans="2:11" s="8" customFormat="1" ht="19.9" customHeight="1">
      <c r="B68" s="156"/>
      <c r="C68" s="157"/>
      <c r="D68" s="158" t="s">
        <v>122</v>
      </c>
      <c r="E68" s="159"/>
      <c r="F68" s="159"/>
      <c r="G68" s="159"/>
      <c r="H68" s="159"/>
      <c r="I68" s="160"/>
      <c r="J68" s="161">
        <f>J472</f>
        <v>0</v>
      </c>
      <c r="K68" s="162"/>
    </row>
    <row r="69" spans="2:11" s="8" customFormat="1" ht="19.9" customHeight="1">
      <c r="B69" s="156"/>
      <c r="C69" s="157"/>
      <c r="D69" s="158" t="s">
        <v>123</v>
      </c>
      <c r="E69" s="159"/>
      <c r="F69" s="159"/>
      <c r="G69" s="159"/>
      <c r="H69" s="159"/>
      <c r="I69" s="160"/>
      <c r="J69" s="161">
        <f>J477</f>
        <v>0</v>
      </c>
      <c r="K69" s="162"/>
    </row>
    <row r="70" spans="2:11" s="8" customFormat="1" ht="19.9" customHeight="1">
      <c r="B70" s="156"/>
      <c r="C70" s="157"/>
      <c r="D70" s="158" t="s">
        <v>1335</v>
      </c>
      <c r="E70" s="159"/>
      <c r="F70" s="159"/>
      <c r="G70" s="159"/>
      <c r="H70" s="159"/>
      <c r="I70" s="160"/>
      <c r="J70" s="161">
        <f>J479</f>
        <v>0</v>
      </c>
      <c r="K70" s="162"/>
    </row>
    <row r="71" spans="2:11" s="8" customFormat="1" ht="19.9" customHeight="1">
      <c r="B71" s="156"/>
      <c r="C71" s="157"/>
      <c r="D71" s="158" t="s">
        <v>125</v>
      </c>
      <c r="E71" s="159"/>
      <c r="F71" s="159"/>
      <c r="G71" s="159"/>
      <c r="H71" s="159"/>
      <c r="I71" s="160"/>
      <c r="J71" s="161">
        <f>J482</f>
        <v>0</v>
      </c>
      <c r="K71" s="162"/>
    </row>
    <row r="72" spans="2:11" s="8" customFormat="1" ht="19.9" customHeight="1">
      <c r="B72" s="156"/>
      <c r="C72" s="157"/>
      <c r="D72" s="158" t="s">
        <v>126</v>
      </c>
      <c r="E72" s="159"/>
      <c r="F72" s="159"/>
      <c r="G72" s="159"/>
      <c r="H72" s="159"/>
      <c r="I72" s="160"/>
      <c r="J72" s="161">
        <f>J486</f>
        <v>0</v>
      </c>
      <c r="K72" s="162"/>
    </row>
    <row r="73" spans="2:11" s="8" customFormat="1" ht="19.9" customHeight="1">
      <c r="B73" s="156"/>
      <c r="C73" s="157"/>
      <c r="D73" s="158" t="s">
        <v>127</v>
      </c>
      <c r="E73" s="159"/>
      <c r="F73" s="159"/>
      <c r="G73" s="159"/>
      <c r="H73" s="159"/>
      <c r="I73" s="160"/>
      <c r="J73" s="161">
        <f>J528</f>
        <v>0</v>
      </c>
      <c r="K73" s="162"/>
    </row>
    <row r="74" spans="2:11" s="8" customFormat="1" ht="19.9" customHeight="1">
      <c r="B74" s="156"/>
      <c r="C74" s="157"/>
      <c r="D74" s="158" t="s">
        <v>128</v>
      </c>
      <c r="E74" s="159"/>
      <c r="F74" s="159"/>
      <c r="G74" s="159"/>
      <c r="H74" s="159"/>
      <c r="I74" s="160"/>
      <c r="J74" s="161">
        <f>J593</f>
        <v>0</v>
      </c>
      <c r="K74" s="162"/>
    </row>
    <row r="75" spans="2:11" s="8" customFormat="1" ht="19.9" customHeight="1">
      <c r="B75" s="156"/>
      <c r="C75" s="157"/>
      <c r="D75" s="158" t="s">
        <v>1336</v>
      </c>
      <c r="E75" s="159"/>
      <c r="F75" s="159"/>
      <c r="G75" s="159"/>
      <c r="H75" s="159"/>
      <c r="I75" s="160"/>
      <c r="J75" s="161">
        <f>J671</f>
        <v>0</v>
      </c>
      <c r="K75" s="162"/>
    </row>
    <row r="76" spans="2:11" s="8" customFormat="1" ht="19.9" customHeight="1">
      <c r="B76" s="156"/>
      <c r="C76" s="157"/>
      <c r="D76" s="158" t="s">
        <v>1337</v>
      </c>
      <c r="E76" s="159"/>
      <c r="F76" s="159"/>
      <c r="G76" s="159"/>
      <c r="H76" s="159"/>
      <c r="I76" s="160"/>
      <c r="J76" s="161">
        <f>J686</f>
        <v>0</v>
      </c>
      <c r="K76" s="162"/>
    </row>
    <row r="77" spans="2:11" s="8" customFormat="1" ht="19.9" customHeight="1">
      <c r="B77" s="156"/>
      <c r="C77" s="157"/>
      <c r="D77" s="158" t="s">
        <v>1338</v>
      </c>
      <c r="E77" s="159"/>
      <c r="F77" s="159"/>
      <c r="G77" s="159"/>
      <c r="H77" s="159"/>
      <c r="I77" s="160"/>
      <c r="J77" s="161">
        <f>J694</f>
        <v>0</v>
      </c>
      <c r="K77" s="162"/>
    </row>
    <row r="78" spans="2:11" s="8" customFormat="1" ht="19.9" customHeight="1">
      <c r="B78" s="156"/>
      <c r="C78" s="157"/>
      <c r="D78" s="158" t="s">
        <v>129</v>
      </c>
      <c r="E78" s="159"/>
      <c r="F78" s="159"/>
      <c r="G78" s="159"/>
      <c r="H78" s="159"/>
      <c r="I78" s="160"/>
      <c r="J78" s="161">
        <f>J701</f>
        <v>0</v>
      </c>
      <c r="K78" s="162"/>
    </row>
    <row r="79" spans="2:11" s="7" customFormat="1" ht="24.95" customHeight="1">
      <c r="B79" s="149"/>
      <c r="C79" s="150"/>
      <c r="D79" s="151" t="s">
        <v>130</v>
      </c>
      <c r="E79" s="152"/>
      <c r="F79" s="152"/>
      <c r="G79" s="152"/>
      <c r="H79" s="152"/>
      <c r="I79" s="153"/>
      <c r="J79" s="154">
        <f>J722</f>
        <v>0</v>
      </c>
      <c r="K79" s="155"/>
    </row>
    <row r="80" spans="2:11" s="7" customFormat="1" ht="24.95" customHeight="1">
      <c r="B80" s="149"/>
      <c r="C80" s="150"/>
      <c r="D80" s="151" t="s">
        <v>131</v>
      </c>
      <c r="E80" s="152"/>
      <c r="F80" s="152"/>
      <c r="G80" s="152"/>
      <c r="H80" s="152"/>
      <c r="I80" s="153"/>
      <c r="J80" s="154">
        <f>J724</f>
        <v>0</v>
      </c>
      <c r="K80" s="155"/>
    </row>
    <row r="81" spans="2:11" s="8" customFormat="1" ht="19.9" customHeight="1">
      <c r="B81" s="156"/>
      <c r="C81" s="157"/>
      <c r="D81" s="158" t="s">
        <v>132</v>
      </c>
      <c r="E81" s="159"/>
      <c r="F81" s="159"/>
      <c r="G81" s="159"/>
      <c r="H81" s="159"/>
      <c r="I81" s="160"/>
      <c r="J81" s="161">
        <f>J725</f>
        <v>0</v>
      </c>
      <c r="K81" s="162"/>
    </row>
    <row r="82" spans="2:11" s="8" customFormat="1" ht="19.9" customHeight="1">
      <c r="B82" s="156"/>
      <c r="C82" s="157"/>
      <c r="D82" s="158" t="s">
        <v>133</v>
      </c>
      <c r="E82" s="159"/>
      <c r="F82" s="159"/>
      <c r="G82" s="159"/>
      <c r="H82" s="159"/>
      <c r="I82" s="160"/>
      <c r="J82" s="161">
        <f>J728</f>
        <v>0</v>
      </c>
      <c r="K82" s="162"/>
    </row>
    <row r="83" spans="2:11" s="8" customFormat="1" ht="19.9" customHeight="1">
      <c r="B83" s="156"/>
      <c r="C83" s="157"/>
      <c r="D83" s="158" t="s">
        <v>134</v>
      </c>
      <c r="E83" s="159"/>
      <c r="F83" s="159"/>
      <c r="G83" s="159"/>
      <c r="H83" s="159"/>
      <c r="I83" s="160"/>
      <c r="J83" s="161">
        <f>J730</f>
        <v>0</v>
      </c>
      <c r="K83" s="162"/>
    </row>
    <row r="84" spans="2:11" s="8" customFormat="1" ht="19.9" customHeight="1">
      <c r="B84" s="156"/>
      <c r="C84" s="157"/>
      <c r="D84" s="158" t="s">
        <v>135</v>
      </c>
      <c r="E84" s="159"/>
      <c r="F84" s="159"/>
      <c r="G84" s="159"/>
      <c r="H84" s="159"/>
      <c r="I84" s="160"/>
      <c r="J84" s="161">
        <f>J732</f>
        <v>0</v>
      </c>
      <c r="K84" s="162"/>
    </row>
    <row r="85" spans="2:11" s="1" customFormat="1" ht="21.75" customHeight="1">
      <c r="B85" s="41"/>
      <c r="C85" s="42"/>
      <c r="D85" s="42"/>
      <c r="E85" s="42"/>
      <c r="F85" s="42"/>
      <c r="G85" s="42"/>
      <c r="H85" s="42"/>
      <c r="I85" s="118"/>
      <c r="J85" s="42"/>
      <c r="K85" s="45"/>
    </row>
    <row r="86" spans="2:11" s="1" customFormat="1" ht="6.95" customHeight="1">
      <c r="B86" s="56"/>
      <c r="C86" s="57"/>
      <c r="D86" s="57"/>
      <c r="E86" s="57"/>
      <c r="F86" s="57"/>
      <c r="G86" s="57"/>
      <c r="H86" s="57"/>
      <c r="I86" s="139"/>
      <c r="J86" s="57"/>
      <c r="K86" s="58"/>
    </row>
    <row r="90" spans="2:12" s="1" 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      <c r="K90" s="60"/>
      <c r="L90" s="61"/>
    </row>
    <row r="91" spans="2:12" s="1" customFormat="1" ht="36.95" customHeight="1">
      <c r="B91" s="41"/>
      <c r="C91" s="62" t="s">
        <v>136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4.45" customHeight="1">
      <c r="B93" s="41"/>
      <c r="C93" s="65" t="s">
        <v>18</v>
      </c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22.5" customHeight="1">
      <c r="B94" s="41"/>
      <c r="C94" s="63"/>
      <c r="D94" s="63"/>
      <c r="E94" s="399" t="str">
        <f>E7</f>
        <v xml:space="preserve"> LÁZNĚ BĚLOHRAD - Střední odborné učiliště  - Zámecká č.p.478 - Snížení energetické náročnosti budov</v>
      </c>
      <c r="F94" s="400"/>
      <c r="G94" s="400"/>
      <c r="H94" s="400"/>
      <c r="I94" s="163"/>
      <c r="J94" s="63"/>
      <c r="K94" s="63"/>
      <c r="L94" s="61"/>
    </row>
    <row r="95" spans="2:12" s="1" customFormat="1" ht="14.45" customHeight="1">
      <c r="B95" s="41"/>
      <c r="C95" s="65" t="s">
        <v>100</v>
      </c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23.25" customHeight="1">
      <c r="B96" s="41"/>
      <c r="C96" s="63"/>
      <c r="D96" s="63"/>
      <c r="E96" s="367" t="str">
        <f>E9</f>
        <v>Buidova  C- D - Budova    C a D</v>
      </c>
      <c r="F96" s="401"/>
      <c r="G96" s="401"/>
      <c r="H96" s="401"/>
      <c r="I96" s="163"/>
      <c r="J96" s="63"/>
      <c r="K96" s="63"/>
      <c r="L96" s="61"/>
    </row>
    <row r="97" spans="2:12" s="1" customFormat="1" ht="6.9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12" s="1" customFormat="1" ht="18" customHeight="1">
      <c r="B98" s="41"/>
      <c r="C98" s="65" t="s">
        <v>25</v>
      </c>
      <c r="D98" s="63"/>
      <c r="E98" s="63"/>
      <c r="F98" s="164" t="str">
        <f>F12</f>
        <v>Lázně Bělohrad</v>
      </c>
      <c r="G98" s="63"/>
      <c r="H98" s="63"/>
      <c r="I98" s="165" t="s">
        <v>27</v>
      </c>
      <c r="J98" s="73" t="str">
        <f>IF(J12="","",J12)</f>
        <v>1. 4. 2016</v>
      </c>
      <c r="K98" s="63"/>
      <c r="L98" s="61"/>
    </row>
    <row r="99" spans="2:12" s="1" customFormat="1" ht="6.95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12" s="1" customFormat="1" ht="15">
      <c r="B100" s="41"/>
      <c r="C100" s="65" t="s">
        <v>31</v>
      </c>
      <c r="D100" s="63"/>
      <c r="E100" s="63"/>
      <c r="F100" s="164" t="str">
        <f>E15</f>
        <v xml:space="preserve">SOU Lázně Bělohrad -Zámecká č.p.478, </v>
      </c>
      <c r="G100" s="63"/>
      <c r="H100" s="63"/>
      <c r="I100" s="165" t="s">
        <v>38</v>
      </c>
      <c r="J100" s="164" t="str">
        <f>E21</f>
        <v>ING.MILAN POUR - Haklova 1317, 50801 Hořice v P.</v>
      </c>
      <c r="K100" s="63"/>
      <c r="L100" s="61"/>
    </row>
    <row r="101" spans="2:12" s="1" customFormat="1" ht="14.45" customHeight="1">
      <c r="B101" s="41"/>
      <c r="C101" s="65" t="s">
        <v>36</v>
      </c>
      <c r="D101" s="63"/>
      <c r="E101" s="63"/>
      <c r="F101" s="164" t="str">
        <f>IF(E18="","",E18)</f>
        <v/>
      </c>
      <c r="G101" s="63"/>
      <c r="H101" s="63"/>
      <c r="I101" s="163"/>
      <c r="J101" s="63"/>
      <c r="K101" s="63"/>
      <c r="L101" s="61"/>
    </row>
    <row r="102" spans="2:12" s="1" customFormat="1" ht="10.35" customHeight="1">
      <c r="B102" s="41"/>
      <c r="C102" s="63"/>
      <c r="D102" s="63"/>
      <c r="E102" s="63"/>
      <c r="F102" s="63"/>
      <c r="G102" s="63"/>
      <c r="H102" s="63"/>
      <c r="I102" s="163"/>
      <c r="J102" s="63"/>
      <c r="K102" s="63"/>
      <c r="L102" s="61"/>
    </row>
    <row r="103" spans="2:20" s="9" customFormat="1" ht="29.25" customHeight="1">
      <c r="B103" s="166"/>
      <c r="C103" s="167" t="s">
        <v>137</v>
      </c>
      <c r="D103" s="168" t="s">
        <v>63</v>
      </c>
      <c r="E103" s="168" t="s">
        <v>59</v>
      </c>
      <c r="F103" s="168" t="s">
        <v>138</v>
      </c>
      <c r="G103" s="168" t="s">
        <v>139</v>
      </c>
      <c r="H103" s="168" t="s">
        <v>140</v>
      </c>
      <c r="I103" s="169" t="s">
        <v>141</v>
      </c>
      <c r="J103" s="168" t="s">
        <v>107</v>
      </c>
      <c r="K103" s="170" t="s">
        <v>142</v>
      </c>
      <c r="L103" s="171"/>
      <c r="M103" s="81" t="s">
        <v>143</v>
      </c>
      <c r="N103" s="82" t="s">
        <v>48</v>
      </c>
      <c r="O103" s="82" t="s">
        <v>144</v>
      </c>
      <c r="P103" s="82" t="s">
        <v>145</v>
      </c>
      <c r="Q103" s="82" t="s">
        <v>146</v>
      </c>
      <c r="R103" s="82" t="s">
        <v>147</v>
      </c>
      <c r="S103" s="82" t="s">
        <v>148</v>
      </c>
      <c r="T103" s="83" t="s">
        <v>149</v>
      </c>
    </row>
    <row r="104" spans="2:63" s="1" customFormat="1" ht="29.25" customHeight="1">
      <c r="B104" s="41"/>
      <c r="C104" s="87" t="s">
        <v>108</v>
      </c>
      <c r="D104" s="63"/>
      <c r="E104" s="63"/>
      <c r="F104" s="63"/>
      <c r="G104" s="63"/>
      <c r="H104" s="63"/>
      <c r="I104" s="163"/>
      <c r="J104" s="172">
        <f>BK104</f>
        <v>0</v>
      </c>
      <c r="K104" s="63"/>
      <c r="L104" s="61"/>
      <c r="M104" s="84"/>
      <c r="N104" s="85"/>
      <c r="O104" s="85"/>
      <c r="P104" s="173">
        <f>P105+P405+P722+P724</f>
        <v>0</v>
      </c>
      <c r="Q104" s="85"/>
      <c r="R104" s="173">
        <f>R105+R405+R722+R724</f>
        <v>156.74246111000002</v>
      </c>
      <c r="S104" s="85"/>
      <c r="T104" s="174">
        <f>T105+T405+T722+T724</f>
        <v>105.05520828000002</v>
      </c>
      <c r="AT104" s="24" t="s">
        <v>77</v>
      </c>
      <c r="AU104" s="24" t="s">
        <v>109</v>
      </c>
      <c r="BK104" s="175">
        <f>BK105+BK405+BK722+BK724</f>
        <v>0</v>
      </c>
    </row>
    <row r="105" spans="2:63" s="10" customFormat="1" ht="37.35" customHeight="1">
      <c r="B105" s="176"/>
      <c r="C105" s="177"/>
      <c r="D105" s="178" t="s">
        <v>77</v>
      </c>
      <c r="E105" s="179" t="s">
        <v>150</v>
      </c>
      <c r="F105" s="179" t="s">
        <v>151</v>
      </c>
      <c r="G105" s="177"/>
      <c r="H105" s="177"/>
      <c r="I105" s="180"/>
      <c r="J105" s="181">
        <f>BK105</f>
        <v>0</v>
      </c>
      <c r="K105" s="177"/>
      <c r="L105" s="182"/>
      <c r="M105" s="183"/>
      <c r="N105" s="184"/>
      <c r="O105" s="184"/>
      <c r="P105" s="185">
        <f>P106+P109+P114+P115+P305+P391+P403</f>
        <v>0</v>
      </c>
      <c r="Q105" s="184"/>
      <c r="R105" s="185">
        <f>R106+R109+R114+R115+R305+R391+R403</f>
        <v>113.67373374000002</v>
      </c>
      <c r="S105" s="184"/>
      <c r="T105" s="186">
        <f>T106+T109+T114+T115+T305+T391+T403</f>
        <v>87.41003400000002</v>
      </c>
      <c r="AR105" s="187" t="s">
        <v>24</v>
      </c>
      <c r="AT105" s="188" t="s">
        <v>77</v>
      </c>
      <c r="AU105" s="188" t="s">
        <v>78</v>
      </c>
      <c r="AY105" s="187" t="s">
        <v>152</v>
      </c>
      <c r="BK105" s="189">
        <f>BK106+BK109+BK114+BK115+BK305+BK391+BK403</f>
        <v>0</v>
      </c>
    </row>
    <row r="106" spans="2:63" s="10" customFormat="1" ht="19.9" customHeight="1">
      <c r="B106" s="176"/>
      <c r="C106" s="177"/>
      <c r="D106" s="190" t="s">
        <v>77</v>
      </c>
      <c r="E106" s="191" t="s">
        <v>24</v>
      </c>
      <c r="F106" s="191" t="s">
        <v>153</v>
      </c>
      <c r="G106" s="177"/>
      <c r="H106" s="177"/>
      <c r="I106" s="180"/>
      <c r="J106" s="192">
        <f>BK106</f>
        <v>0</v>
      </c>
      <c r="K106" s="177"/>
      <c r="L106" s="182"/>
      <c r="M106" s="183"/>
      <c r="N106" s="184"/>
      <c r="O106" s="184"/>
      <c r="P106" s="185">
        <f>SUM(P107:P108)</f>
        <v>0</v>
      </c>
      <c r="Q106" s="184"/>
      <c r="R106" s="185">
        <f>SUM(R107:R108)</f>
        <v>0</v>
      </c>
      <c r="S106" s="184"/>
      <c r="T106" s="186">
        <f>SUM(T107:T108)</f>
        <v>2.2848</v>
      </c>
      <c r="AR106" s="187" t="s">
        <v>24</v>
      </c>
      <c r="AT106" s="188" t="s">
        <v>77</v>
      </c>
      <c r="AU106" s="188" t="s">
        <v>24</v>
      </c>
      <c r="AY106" s="187" t="s">
        <v>152</v>
      </c>
      <c r="BK106" s="189">
        <f>SUM(BK107:BK108)</f>
        <v>0</v>
      </c>
    </row>
    <row r="107" spans="2:65" s="1" customFormat="1" ht="22.5" customHeight="1">
      <c r="B107" s="41"/>
      <c r="C107" s="193" t="s">
        <v>24</v>
      </c>
      <c r="D107" s="193" t="s">
        <v>154</v>
      </c>
      <c r="E107" s="194" t="s">
        <v>155</v>
      </c>
      <c r="F107" s="195" t="s">
        <v>156</v>
      </c>
      <c r="G107" s="196" t="s">
        <v>157</v>
      </c>
      <c r="H107" s="197">
        <v>8.96</v>
      </c>
      <c r="I107" s="198"/>
      <c r="J107" s="199">
        <f>ROUND(I107*H107,2)</f>
        <v>0</v>
      </c>
      <c r="K107" s="195" t="s">
        <v>158</v>
      </c>
      <c r="L107" s="61"/>
      <c r="M107" s="200" t="s">
        <v>22</v>
      </c>
      <c r="N107" s="201" t="s">
        <v>49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0.255</v>
      </c>
      <c r="T107" s="203">
        <f>S107*H107</f>
        <v>2.2848</v>
      </c>
      <c r="AR107" s="24" t="s">
        <v>159</v>
      </c>
      <c r="AT107" s="24" t="s">
        <v>154</v>
      </c>
      <c r="AU107" s="24" t="s">
        <v>87</v>
      </c>
      <c r="AY107" s="24" t="s">
        <v>152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24</v>
      </c>
      <c r="BK107" s="204">
        <f>ROUND(I107*H107,2)</f>
        <v>0</v>
      </c>
      <c r="BL107" s="24" t="s">
        <v>159</v>
      </c>
      <c r="BM107" s="24" t="s">
        <v>1339</v>
      </c>
    </row>
    <row r="108" spans="2:51" s="12" customFormat="1" ht="13.5">
      <c r="B108" s="217"/>
      <c r="C108" s="218"/>
      <c r="D108" s="207" t="s">
        <v>161</v>
      </c>
      <c r="E108" s="219" t="s">
        <v>22</v>
      </c>
      <c r="F108" s="220" t="s">
        <v>1340</v>
      </c>
      <c r="G108" s="218"/>
      <c r="H108" s="221">
        <v>8.96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161</v>
      </c>
      <c r="AU108" s="227" t="s">
        <v>87</v>
      </c>
      <c r="AV108" s="12" t="s">
        <v>87</v>
      </c>
      <c r="AW108" s="12" t="s">
        <v>42</v>
      </c>
      <c r="AX108" s="12" t="s">
        <v>24</v>
      </c>
      <c r="AY108" s="227" t="s">
        <v>152</v>
      </c>
    </row>
    <row r="109" spans="2:63" s="10" customFormat="1" ht="29.85" customHeight="1">
      <c r="B109" s="176"/>
      <c r="C109" s="177"/>
      <c r="D109" s="190" t="s">
        <v>77</v>
      </c>
      <c r="E109" s="191" t="s">
        <v>176</v>
      </c>
      <c r="F109" s="191" t="s">
        <v>197</v>
      </c>
      <c r="G109" s="177"/>
      <c r="H109" s="177"/>
      <c r="I109" s="180"/>
      <c r="J109" s="192">
        <f>BK109</f>
        <v>0</v>
      </c>
      <c r="K109" s="177"/>
      <c r="L109" s="182"/>
      <c r="M109" s="183"/>
      <c r="N109" s="184"/>
      <c r="O109" s="184"/>
      <c r="P109" s="185">
        <f>SUM(P110:P113)</f>
        <v>0</v>
      </c>
      <c r="Q109" s="184"/>
      <c r="R109" s="185">
        <f>SUM(R110:R113)</f>
        <v>0.370872</v>
      </c>
      <c r="S109" s="184"/>
      <c r="T109" s="186">
        <f>SUM(T110:T113)</f>
        <v>0.0019440000000000002</v>
      </c>
      <c r="AR109" s="187" t="s">
        <v>24</v>
      </c>
      <c r="AT109" s="188" t="s">
        <v>77</v>
      </c>
      <c r="AU109" s="188" t="s">
        <v>24</v>
      </c>
      <c r="AY109" s="187" t="s">
        <v>152</v>
      </c>
      <c r="BK109" s="189">
        <f>SUM(BK110:BK113)</f>
        <v>0</v>
      </c>
    </row>
    <row r="110" spans="2:65" s="1" customFormat="1" ht="22.5" customHeight="1">
      <c r="B110" s="41"/>
      <c r="C110" s="193" t="s">
        <v>87</v>
      </c>
      <c r="D110" s="193" t="s">
        <v>154</v>
      </c>
      <c r="E110" s="194" t="s">
        <v>1341</v>
      </c>
      <c r="F110" s="195" t="s">
        <v>1342</v>
      </c>
      <c r="G110" s="196" t="s">
        <v>207</v>
      </c>
      <c r="H110" s="197">
        <v>27</v>
      </c>
      <c r="I110" s="198"/>
      <c r="J110" s="199">
        <f>ROUND(I110*H110,2)</f>
        <v>0</v>
      </c>
      <c r="K110" s="195" t="s">
        <v>158</v>
      </c>
      <c r="L110" s="61"/>
      <c r="M110" s="200" t="s">
        <v>22</v>
      </c>
      <c r="N110" s="201" t="s">
        <v>49</v>
      </c>
      <c r="O110" s="42"/>
      <c r="P110" s="202">
        <f>O110*H110</f>
        <v>0</v>
      </c>
      <c r="Q110" s="202">
        <v>0.01262</v>
      </c>
      <c r="R110" s="202">
        <f>Q110*H110</f>
        <v>0.34074</v>
      </c>
      <c r="S110" s="202">
        <v>0</v>
      </c>
      <c r="T110" s="203">
        <f>S110*H110</f>
        <v>0</v>
      </c>
      <c r="AR110" s="24" t="s">
        <v>159</v>
      </c>
      <c r="AT110" s="24" t="s">
        <v>154</v>
      </c>
      <c r="AU110" s="24" t="s">
        <v>87</v>
      </c>
      <c r="AY110" s="24" t="s">
        <v>152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24</v>
      </c>
      <c r="BK110" s="204">
        <f>ROUND(I110*H110,2)</f>
        <v>0</v>
      </c>
      <c r="BL110" s="24" t="s">
        <v>159</v>
      </c>
      <c r="BM110" s="24" t="s">
        <v>1343</v>
      </c>
    </row>
    <row r="111" spans="2:51" s="12" customFormat="1" ht="13.5">
      <c r="B111" s="217"/>
      <c r="C111" s="218"/>
      <c r="D111" s="230" t="s">
        <v>161</v>
      </c>
      <c r="E111" s="240" t="s">
        <v>22</v>
      </c>
      <c r="F111" s="241" t="s">
        <v>358</v>
      </c>
      <c r="G111" s="218"/>
      <c r="H111" s="242">
        <v>27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161</v>
      </c>
      <c r="AU111" s="227" t="s">
        <v>87</v>
      </c>
      <c r="AV111" s="12" t="s">
        <v>87</v>
      </c>
      <c r="AW111" s="12" t="s">
        <v>42</v>
      </c>
      <c r="AX111" s="12" t="s">
        <v>24</v>
      </c>
      <c r="AY111" s="227" t="s">
        <v>152</v>
      </c>
    </row>
    <row r="112" spans="2:65" s="1" customFormat="1" ht="22.5" customHeight="1">
      <c r="B112" s="41"/>
      <c r="C112" s="193" t="s">
        <v>176</v>
      </c>
      <c r="D112" s="193" t="s">
        <v>154</v>
      </c>
      <c r="E112" s="194" t="s">
        <v>1344</v>
      </c>
      <c r="F112" s="195" t="s">
        <v>1345</v>
      </c>
      <c r="G112" s="196" t="s">
        <v>219</v>
      </c>
      <c r="H112" s="197">
        <v>48.6</v>
      </c>
      <c r="I112" s="198"/>
      <c r="J112" s="199">
        <f>ROUND(I112*H112,2)</f>
        <v>0</v>
      </c>
      <c r="K112" s="195" t="s">
        <v>158</v>
      </c>
      <c r="L112" s="61"/>
      <c r="M112" s="200" t="s">
        <v>22</v>
      </c>
      <c r="N112" s="201" t="s">
        <v>49</v>
      </c>
      <c r="O112" s="42"/>
      <c r="P112" s="202">
        <f>O112*H112</f>
        <v>0</v>
      </c>
      <c r="Q112" s="202">
        <v>0.00062</v>
      </c>
      <c r="R112" s="202">
        <f>Q112*H112</f>
        <v>0.030132000000000003</v>
      </c>
      <c r="S112" s="202">
        <v>4E-05</v>
      </c>
      <c r="T112" s="203">
        <f>S112*H112</f>
        <v>0.0019440000000000002</v>
      </c>
      <c r="AR112" s="24" t="s">
        <v>159</v>
      </c>
      <c r="AT112" s="24" t="s">
        <v>154</v>
      </c>
      <c r="AU112" s="24" t="s">
        <v>87</v>
      </c>
      <c r="AY112" s="24" t="s">
        <v>152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24</v>
      </c>
      <c r="BK112" s="204">
        <f>ROUND(I112*H112,2)</f>
        <v>0</v>
      </c>
      <c r="BL112" s="24" t="s">
        <v>159</v>
      </c>
      <c r="BM112" s="24" t="s">
        <v>1346</v>
      </c>
    </row>
    <row r="113" spans="2:51" s="12" customFormat="1" ht="13.5">
      <c r="B113" s="217"/>
      <c r="C113" s="218"/>
      <c r="D113" s="207" t="s">
        <v>161</v>
      </c>
      <c r="E113" s="219" t="s">
        <v>22</v>
      </c>
      <c r="F113" s="220" t="s">
        <v>1347</v>
      </c>
      <c r="G113" s="218"/>
      <c r="H113" s="221">
        <v>48.6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161</v>
      </c>
      <c r="AU113" s="227" t="s">
        <v>87</v>
      </c>
      <c r="AV113" s="12" t="s">
        <v>87</v>
      </c>
      <c r="AW113" s="12" t="s">
        <v>42</v>
      </c>
      <c r="AX113" s="12" t="s">
        <v>24</v>
      </c>
      <c r="AY113" s="227" t="s">
        <v>152</v>
      </c>
    </row>
    <row r="114" spans="2:63" s="10" customFormat="1" ht="29.85" customHeight="1">
      <c r="B114" s="176"/>
      <c r="C114" s="177"/>
      <c r="D114" s="178" t="s">
        <v>77</v>
      </c>
      <c r="E114" s="272" t="s">
        <v>159</v>
      </c>
      <c r="F114" s="272" t="s">
        <v>211</v>
      </c>
      <c r="G114" s="177"/>
      <c r="H114" s="177"/>
      <c r="I114" s="180"/>
      <c r="J114" s="273">
        <f>BK114</f>
        <v>0</v>
      </c>
      <c r="K114" s="177"/>
      <c r="L114" s="182"/>
      <c r="M114" s="183"/>
      <c r="N114" s="184"/>
      <c r="O114" s="184"/>
      <c r="P114" s="185">
        <v>0</v>
      </c>
      <c r="Q114" s="184"/>
      <c r="R114" s="185">
        <v>0</v>
      </c>
      <c r="S114" s="184"/>
      <c r="T114" s="186">
        <v>0</v>
      </c>
      <c r="AR114" s="187" t="s">
        <v>24</v>
      </c>
      <c r="AT114" s="188" t="s">
        <v>77</v>
      </c>
      <c r="AU114" s="188" t="s">
        <v>24</v>
      </c>
      <c r="AY114" s="187" t="s">
        <v>152</v>
      </c>
      <c r="BK114" s="189">
        <v>0</v>
      </c>
    </row>
    <row r="115" spans="2:63" s="10" customFormat="1" ht="19.9" customHeight="1">
      <c r="B115" s="176"/>
      <c r="C115" s="177"/>
      <c r="D115" s="190" t="s">
        <v>77</v>
      </c>
      <c r="E115" s="191" t="s">
        <v>191</v>
      </c>
      <c r="F115" s="191" t="s">
        <v>229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SUM(P116:P304)</f>
        <v>0</v>
      </c>
      <c r="Q115" s="184"/>
      <c r="R115" s="185">
        <f>SUM(R116:R304)</f>
        <v>112.11531154000001</v>
      </c>
      <c r="S115" s="184"/>
      <c r="T115" s="186">
        <f>SUM(T116:T304)</f>
        <v>0</v>
      </c>
      <c r="AR115" s="187" t="s">
        <v>24</v>
      </c>
      <c r="AT115" s="188" t="s">
        <v>77</v>
      </c>
      <c r="AU115" s="188" t="s">
        <v>24</v>
      </c>
      <c r="AY115" s="187" t="s">
        <v>152</v>
      </c>
      <c r="BK115" s="189">
        <f>SUM(BK116:BK304)</f>
        <v>0</v>
      </c>
    </row>
    <row r="116" spans="2:65" s="1" customFormat="1" ht="22.5" customHeight="1">
      <c r="B116" s="41"/>
      <c r="C116" s="193" t="s">
        <v>159</v>
      </c>
      <c r="D116" s="193" t="s">
        <v>154</v>
      </c>
      <c r="E116" s="194" t="s">
        <v>1348</v>
      </c>
      <c r="F116" s="195" t="s">
        <v>1349</v>
      </c>
      <c r="G116" s="196" t="s">
        <v>853</v>
      </c>
      <c r="H116" s="197">
        <v>1</v>
      </c>
      <c r="I116" s="198"/>
      <c r="J116" s="199">
        <f>ROUND(I116*H116,2)</f>
        <v>0</v>
      </c>
      <c r="K116" s="195" t="s">
        <v>22</v>
      </c>
      <c r="L116" s="61"/>
      <c r="M116" s="200" t="s">
        <v>22</v>
      </c>
      <c r="N116" s="201" t="s">
        <v>49</v>
      </c>
      <c r="O116" s="42"/>
      <c r="P116" s="202">
        <f>O116*H116</f>
        <v>0</v>
      </c>
      <c r="Q116" s="202">
        <v>0.0037</v>
      </c>
      <c r="R116" s="202">
        <f>Q116*H116</f>
        <v>0.0037</v>
      </c>
      <c r="S116" s="202">
        <v>0</v>
      </c>
      <c r="T116" s="203">
        <f>S116*H116</f>
        <v>0</v>
      </c>
      <c r="AR116" s="24" t="s">
        <v>159</v>
      </c>
      <c r="AT116" s="24" t="s">
        <v>154</v>
      </c>
      <c r="AU116" s="24" t="s">
        <v>87</v>
      </c>
      <c r="AY116" s="24" t="s">
        <v>152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159</v>
      </c>
      <c r="BM116" s="24" t="s">
        <v>1350</v>
      </c>
    </row>
    <row r="117" spans="2:65" s="1" customFormat="1" ht="22.5" customHeight="1">
      <c r="B117" s="41"/>
      <c r="C117" s="193" t="s">
        <v>186</v>
      </c>
      <c r="D117" s="193" t="s">
        <v>154</v>
      </c>
      <c r="E117" s="194" t="s">
        <v>240</v>
      </c>
      <c r="F117" s="195" t="s">
        <v>241</v>
      </c>
      <c r="G117" s="196" t="s">
        <v>157</v>
      </c>
      <c r="H117" s="197">
        <v>85.28</v>
      </c>
      <c r="I117" s="198"/>
      <c r="J117" s="199">
        <f>ROUND(I117*H117,2)</f>
        <v>0</v>
      </c>
      <c r="K117" s="195" t="s">
        <v>158</v>
      </c>
      <c r="L117" s="61"/>
      <c r="M117" s="200" t="s">
        <v>22</v>
      </c>
      <c r="N117" s="201" t="s">
        <v>49</v>
      </c>
      <c r="O117" s="42"/>
      <c r="P117" s="202">
        <f>O117*H117</f>
        <v>0</v>
      </c>
      <c r="Q117" s="202">
        <v>0.03358</v>
      </c>
      <c r="R117" s="202">
        <f>Q117*H117</f>
        <v>2.8637023999999998</v>
      </c>
      <c r="S117" s="202">
        <v>0</v>
      </c>
      <c r="T117" s="203">
        <f>S117*H117</f>
        <v>0</v>
      </c>
      <c r="AR117" s="24" t="s">
        <v>159</v>
      </c>
      <c r="AT117" s="24" t="s">
        <v>154</v>
      </c>
      <c r="AU117" s="24" t="s">
        <v>87</v>
      </c>
      <c r="AY117" s="24" t="s">
        <v>152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24</v>
      </c>
      <c r="BK117" s="204">
        <f>ROUND(I117*H117,2)</f>
        <v>0</v>
      </c>
      <c r="BL117" s="24" t="s">
        <v>159</v>
      </c>
      <c r="BM117" s="24" t="s">
        <v>1351</v>
      </c>
    </row>
    <row r="118" spans="2:51" s="12" customFormat="1" ht="13.5">
      <c r="B118" s="217"/>
      <c r="C118" s="218"/>
      <c r="D118" s="207" t="s">
        <v>161</v>
      </c>
      <c r="E118" s="219" t="s">
        <v>22</v>
      </c>
      <c r="F118" s="220" t="s">
        <v>1352</v>
      </c>
      <c r="G118" s="218"/>
      <c r="H118" s="221">
        <v>92.4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161</v>
      </c>
      <c r="AU118" s="227" t="s">
        <v>87</v>
      </c>
      <c r="AV118" s="12" t="s">
        <v>87</v>
      </c>
      <c r="AW118" s="12" t="s">
        <v>42</v>
      </c>
      <c r="AX118" s="12" t="s">
        <v>78</v>
      </c>
      <c r="AY118" s="227" t="s">
        <v>152</v>
      </c>
    </row>
    <row r="119" spans="2:51" s="12" customFormat="1" ht="13.5">
      <c r="B119" s="217"/>
      <c r="C119" s="218"/>
      <c r="D119" s="207" t="s">
        <v>161</v>
      </c>
      <c r="E119" s="219" t="s">
        <v>22</v>
      </c>
      <c r="F119" s="220" t="s">
        <v>1353</v>
      </c>
      <c r="G119" s="218"/>
      <c r="H119" s="221">
        <v>30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161</v>
      </c>
      <c r="AU119" s="227" t="s">
        <v>87</v>
      </c>
      <c r="AV119" s="12" t="s">
        <v>87</v>
      </c>
      <c r="AW119" s="12" t="s">
        <v>42</v>
      </c>
      <c r="AX119" s="12" t="s">
        <v>78</v>
      </c>
      <c r="AY119" s="227" t="s">
        <v>152</v>
      </c>
    </row>
    <row r="120" spans="2:51" s="12" customFormat="1" ht="13.5">
      <c r="B120" s="217"/>
      <c r="C120" s="218"/>
      <c r="D120" s="207" t="s">
        <v>161</v>
      </c>
      <c r="E120" s="219" t="s">
        <v>22</v>
      </c>
      <c r="F120" s="220" t="s">
        <v>1354</v>
      </c>
      <c r="G120" s="218"/>
      <c r="H120" s="221">
        <v>14.4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161</v>
      </c>
      <c r="AU120" s="227" t="s">
        <v>87</v>
      </c>
      <c r="AV120" s="12" t="s">
        <v>87</v>
      </c>
      <c r="AW120" s="12" t="s">
        <v>42</v>
      </c>
      <c r="AX120" s="12" t="s">
        <v>78</v>
      </c>
      <c r="AY120" s="227" t="s">
        <v>152</v>
      </c>
    </row>
    <row r="121" spans="2:51" s="12" customFormat="1" ht="13.5">
      <c r="B121" s="217"/>
      <c r="C121" s="218"/>
      <c r="D121" s="207" t="s">
        <v>161</v>
      </c>
      <c r="E121" s="219" t="s">
        <v>22</v>
      </c>
      <c r="F121" s="220" t="s">
        <v>1355</v>
      </c>
      <c r="G121" s="218"/>
      <c r="H121" s="221">
        <v>12.6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161</v>
      </c>
      <c r="AU121" s="227" t="s">
        <v>87</v>
      </c>
      <c r="AV121" s="12" t="s">
        <v>87</v>
      </c>
      <c r="AW121" s="12" t="s">
        <v>42</v>
      </c>
      <c r="AX121" s="12" t="s">
        <v>78</v>
      </c>
      <c r="AY121" s="227" t="s">
        <v>152</v>
      </c>
    </row>
    <row r="122" spans="2:51" s="12" customFormat="1" ht="13.5">
      <c r="B122" s="217"/>
      <c r="C122" s="218"/>
      <c r="D122" s="207" t="s">
        <v>161</v>
      </c>
      <c r="E122" s="219" t="s">
        <v>22</v>
      </c>
      <c r="F122" s="220" t="s">
        <v>1356</v>
      </c>
      <c r="G122" s="218"/>
      <c r="H122" s="221">
        <v>42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161</v>
      </c>
      <c r="AU122" s="227" t="s">
        <v>87</v>
      </c>
      <c r="AV122" s="12" t="s">
        <v>87</v>
      </c>
      <c r="AW122" s="12" t="s">
        <v>42</v>
      </c>
      <c r="AX122" s="12" t="s">
        <v>78</v>
      </c>
      <c r="AY122" s="227" t="s">
        <v>152</v>
      </c>
    </row>
    <row r="123" spans="2:51" s="12" customFormat="1" ht="13.5">
      <c r="B123" s="217"/>
      <c r="C123" s="218"/>
      <c r="D123" s="207" t="s">
        <v>161</v>
      </c>
      <c r="E123" s="219" t="s">
        <v>22</v>
      </c>
      <c r="F123" s="220" t="s">
        <v>1357</v>
      </c>
      <c r="G123" s="218"/>
      <c r="H123" s="221">
        <v>7.2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161</v>
      </c>
      <c r="AU123" s="227" t="s">
        <v>87</v>
      </c>
      <c r="AV123" s="12" t="s">
        <v>87</v>
      </c>
      <c r="AW123" s="12" t="s">
        <v>42</v>
      </c>
      <c r="AX123" s="12" t="s">
        <v>78</v>
      </c>
      <c r="AY123" s="227" t="s">
        <v>152</v>
      </c>
    </row>
    <row r="124" spans="2:51" s="11" customFormat="1" ht="13.5">
      <c r="B124" s="205"/>
      <c r="C124" s="206"/>
      <c r="D124" s="207" t="s">
        <v>161</v>
      </c>
      <c r="E124" s="208" t="s">
        <v>22</v>
      </c>
      <c r="F124" s="209" t="s">
        <v>260</v>
      </c>
      <c r="G124" s="206"/>
      <c r="H124" s="210" t="s">
        <v>22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161</v>
      </c>
      <c r="AU124" s="216" t="s">
        <v>87</v>
      </c>
      <c r="AV124" s="11" t="s">
        <v>24</v>
      </c>
      <c r="AW124" s="11" t="s">
        <v>42</v>
      </c>
      <c r="AX124" s="11" t="s">
        <v>78</v>
      </c>
      <c r="AY124" s="216" t="s">
        <v>152</v>
      </c>
    </row>
    <row r="125" spans="2:51" s="12" customFormat="1" ht="13.5">
      <c r="B125" s="217"/>
      <c r="C125" s="218"/>
      <c r="D125" s="207" t="s">
        <v>161</v>
      </c>
      <c r="E125" s="219" t="s">
        <v>22</v>
      </c>
      <c r="F125" s="220" t="s">
        <v>1358</v>
      </c>
      <c r="G125" s="218"/>
      <c r="H125" s="221">
        <v>5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161</v>
      </c>
      <c r="AU125" s="227" t="s">
        <v>87</v>
      </c>
      <c r="AV125" s="12" t="s">
        <v>87</v>
      </c>
      <c r="AW125" s="12" t="s">
        <v>42</v>
      </c>
      <c r="AX125" s="12" t="s">
        <v>78</v>
      </c>
      <c r="AY125" s="227" t="s">
        <v>152</v>
      </c>
    </row>
    <row r="126" spans="2:51" s="12" customFormat="1" ht="13.5">
      <c r="B126" s="217"/>
      <c r="C126" s="218"/>
      <c r="D126" s="207" t="s">
        <v>161</v>
      </c>
      <c r="E126" s="219" t="s">
        <v>22</v>
      </c>
      <c r="F126" s="220" t="s">
        <v>1359</v>
      </c>
      <c r="G126" s="218"/>
      <c r="H126" s="221">
        <v>7.2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161</v>
      </c>
      <c r="AU126" s="227" t="s">
        <v>87</v>
      </c>
      <c r="AV126" s="12" t="s">
        <v>87</v>
      </c>
      <c r="AW126" s="12" t="s">
        <v>42</v>
      </c>
      <c r="AX126" s="12" t="s">
        <v>78</v>
      </c>
      <c r="AY126" s="227" t="s">
        <v>152</v>
      </c>
    </row>
    <row r="127" spans="2:51" s="12" customFormat="1" ht="13.5">
      <c r="B127" s="217"/>
      <c r="C127" s="218"/>
      <c r="D127" s="207" t="s">
        <v>161</v>
      </c>
      <c r="E127" s="219" t="s">
        <v>22</v>
      </c>
      <c r="F127" s="220" t="s">
        <v>1360</v>
      </c>
      <c r="G127" s="218"/>
      <c r="H127" s="221">
        <v>2.4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161</v>
      </c>
      <c r="AU127" s="227" t="s">
        <v>87</v>
      </c>
      <c r="AV127" s="12" t="s">
        <v>87</v>
      </c>
      <c r="AW127" s="12" t="s">
        <v>42</v>
      </c>
      <c r="AX127" s="12" t="s">
        <v>78</v>
      </c>
      <c r="AY127" s="227" t="s">
        <v>152</v>
      </c>
    </row>
    <row r="128" spans="2:51" s="14" customFormat="1" ht="13.5">
      <c r="B128" s="243"/>
      <c r="C128" s="244"/>
      <c r="D128" s="207" t="s">
        <v>161</v>
      </c>
      <c r="E128" s="245" t="s">
        <v>22</v>
      </c>
      <c r="F128" s="246" t="s">
        <v>257</v>
      </c>
      <c r="G128" s="244"/>
      <c r="H128" s="247">
        <v>213.2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161</v>
      </c>
      <c r="AU128" s="253" t="s">
        <v>87</v>
      </c>
      <c r="AV128" s="14" t="s">
        <v>176</v>
      </c>
      <c r="AW128" s="14" t="s">
        <v>42</v>
      </c>
      <c r="AX128" s="14" t="s">
        <v>78</v>
      </c>
      <c r="AY128" s="253" t="s">
        <v>152</v>
      </c>
    </row>
    <row r="129" spans="2:51" s="12" customFormat="1" ht="13.5">
      <c r="B129" s="217"/>
      <c r="C129" s="218"/>
      <c r="D129" s="230" t="s">
        <v>161</v>
      </c>
      <c r="E129" s="240" t="s">
        <v>22</v>
      </c>
      <c r="F129" s="241" t="s">
        <v>1361</v>
      </c>
      <c r="G129" s="218"/>
      <c r="H129" s="242">
        <v>85.28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161</v>
      </c>
      <c r="AU129" s="227" t="s">
        <v>87</v>
      </c>
      <c r="AV129" s="12" t="s">
        <v>87</v>
      </c>
      <c r="AW129" s="12" t="s">
        <v>42</v>
      </c>
      <c r="AX129" s="12" t="s">
        <v>24</v>
      </c>
      <c r="AY129" s="227" t="s">
        <v>152</v>
      </c>
    </row>
    <row r="130" spans="2:65" s="1" customFormat="1" ht="22.5" customHeight="1">
      <c r="B130" s="41"/>
      <c r="C130" s="193" t="s">
        <v>191</v>
      </c>
      <c r="D130" s="193" t="s">
        <v>154</v>
      </c>
      <c r="E130" s="194" t="s">
        <v>1362</v>
      </c>
      <c r="F130" s="195" t="s">
        <v>1363</v>
      </c>
      <c r="G130" s="196" t="s">
        <v>157</v>
      </c>
      <c r="H130" s="197">
        <v>6.7</v>
      </c>
      <c r="I130" s="198"/>
      <c r="J130" s="199">
        <f>ROUND(I130*H130,2)</f>
        <v>0</v>
      </c>
      <c r="K130" s="195" t="s">
        <v>158</v>
      </c>
      <c r="L130" s="61"/>
      <c r="M130" s="200" t="s">
        <v>22</v>
      </c>
      <c r="N130" s="201" t="s">
        <v>49</v>
      </c>
      <c r="O130" s="42"/>
      <c r="P130" s="202">
        <f>O130*H130</f>
        <v>0</v>
      </c>
      <c r="Q130" s="202">
        <v>0.038</v>
      </c>
      <c r="R130" s="202">
        <f>Q130*H130</f>
        <v>0.2546</v>
      </c>
      <c r="S130" s="202">
        <v>0</v>
      </c>
      <c r="T130" s="203">
        <f>S130*H130</f>
        <v>0</v>
      </c>
      <c r="AR130" s="24" t="s">
        <v>159</v>
      </c>
      <c r="AT130" s="24" t="s">
        <v>154</v>
      </c>
      <c r="AU130" s="24" t="s">
        <v>87</v>
      </c>
      <c r="AY130" s="24" t="s">
        <v>152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24</v>
      </c>
      <c r="BK130" s="204">
        <f>ROUND(I130*H130,2)</f>
        <v>0</v>
      </c>
      <c r="BL130" s="24" t="s">
        <v>159</v>
      </c>
      <c r="BM130" s="24" t="s">
        <v>1364</v>
      </c>
    </row>
    <row r="131" spans="2:51" s="12" customFormat="1" ht="13.5">
      <c r="B131" s="217"/>
      <c r="C131" s="218"/>
      <c r="D131" s="230" t="s">
        <v>161</v>
      </c>
      <c r="E131" s="240" t="s">
        <v>22</v>
      </c>
      <c r="F131" s="241" t="s">
        <v>1365</v>
      </c>
      <c r="G131" s="218"/>
      <c r="H131" s="242">
        <v>6.7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161</v>
      </c>
      <c r="AU131" s="227" t="s">
        <v>87</v>
      </c>
      <c r="AV131" s="12" t="s">
        <v>87</v>
      </c>
      <c r="AW131" s="12" t="s">
        <v>42</v>
      </c>
      <c r="AX131" s="12" t="s">
        <v>24</v>
      </c>
      <c r="AY131" s="227" t="s">
        <v>152</v>
      </c>
    </row>
    <row r="132" spans="2:65" s="1" customFormat="1" ht="22.5" customHeight="1">
      <c r="B132" s="41"/>
      <c r="C132" s="193" t="s">
        <v>198</v>
      </c>
      <c r="D132" s="193" t="s">
        <v>154</v>
      </c>
      <c r="E132" s="194" t="s">
        <v>1366</v>
      </c>
      <c r="F132" s="195" t="s">
        <v>1367</v>
      </c>
      <c r="G132" s="196" t="s">
        <v>157</v>
      </c>
      <c r="H132" s="197">
        <v>37.99</v>
      </c>
      <c r="I132" s="198"/>
      <c r="J132" s="199">
        <f>ROUND(I132*H132,2)</f>
        <v>0</v>
      </c>
      <c r="K132" s="195" t="s">
        <v>158</v>
      </c>
      <c r="L132" s="61"/>
      <c r="M132" s="200" t="s">
        <v>22</v>
      </c>
      <c r="N132" s="201" t="s">
        <v>49</v>
      </c>
      <c r="O132" s="42"/>
      <c r="P132" s="202">
        <f>O132*H132</f>
        <v>0</v>
      </c>
      <c r="Q132" s="202">
        <v>0.0345</v>
      </c>
      <c r="R132" s="202">
        <f>Q132*H132</f>
        <v>1.3106550000000001</v>
      </c>
      <c r="S132" s="202">
        <v>0</v>
      </c>
      <c r="T132" s="203">
        <f>S132*H132</f>
        <v>0</v>
      </c>
      <c r="AR132" s="24" t="s">
        <v>159</v>
      </c>
      <c r="AT132" s="24" t="s">
        <v>154</v>
      </c>
      <c r="AU132" s="24" t="s">
        <v>87</v>
      </c>
      <c r="AY132" s="24" t="s">
        <v>152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24</v>
      </c>
      <c r="BK132" s="204">
        <f>ROUND(I132*H132,2)</f>
        <v>0</v>
      </c>
      <c r="BL132" s="24" t="s">
        <v>159</v>
      </c>
      <c r="BM132" s="24" t="s">
        <v>1368</v>
      </c>
    </row>
    <row r="133" spans="2:51" s="12" customFormat="1" ht="13.5">
      <c r="B133" s="217"/>
      <c r="C133" s="218"/>
      <c r="D133" s="230" t="s">
        <v>161</v>
      </c>
      <c r="E133" s="240" t="s">
        <v>22</v>
      </c>
      <c r="F133" s="241" t="s">
        <v>1369</v>
      </c>
      <c r="G133" s="218"/>
      <c r="H133" s="242">
        <v>37.99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161</v>
      </c>
      <c r="AU133" s="227" t="s">
        <v>87</v>
      </c>
      <c r="AV133" s="12" t="s">
        <v>87</v>
      </c>
      <c r="AW133" s="12" t="s">
        <v>42</v>
      </c>
      <c r="AX133" s="12" t="s">
        <v>24</v>
      </c>
      <c r="AY133" s="227" t="s">
        <v>152</v>
      </c>
    </row>
    <row r="134" spans="2:65" s="1" customFormat="1" ht="22.5" customHeight="1">
      <c r="B134" s="41"/>
      <c r="C134" s="193" t="s">
        <v>204</v>
      </c>
      <c r="D134" s="193" t="s">
        <v>154</v>
      </c>
      <c r="E134" s="194" t="s">
        <v>1370</v>
      </c>
      <c r="F134" s="195" t="s">
        <v>1371</v>
      </c>
      <c r="G134" s="196" t="s">
        <v>157</v>
      </c>
      <c r="H134" s="197">
        <v>22.345</v>
      </c>
      <c r="I134" s="198"/>
      <c r="J134" s="199">
        <f>ROUND(I134*H134,2)</f>
        <v>0</v>
      </c>
      <c r="K134" s="195" t="s">
        <v>158</v>
      </c>
      <c r="L134" s="61"/>
      <c r="M134" s="200" t="s">
        <v>22</v>
      </c>
      <c r="N134" s="201" t="s">
        <v>49</v>
      </c>
      <c r="O134" s="42"/>
      <c r="P134" s="202">
        <f>O134*H134</f>
        <v>0</v>
      </c>
      <c r="Q134" s="202">
        <v>0.016</v>
      </c>
      <c r="R134" s="202">
        <f>Q134*H134</f>
        <v>0.35752</v>
      </c>
      <c r="S134" s="202">
        <v>0</v>
      </c>
      <c r="T134" s="203">
        <f>S134*H134</f>
        <v>0</v>
      </c>
      <c r="AR134" s="24" t="s">
        <v>159</v>
      </c>
      <c r="AT134" s="24" t="s">
        <v>154</v>
      </c>
      <c r="AU134" s="24" t="s">
        <v>87</v>
      </c>
      <c r="AY134" s="24" t="s">
        <v>152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24</v>
      </c>
      <c r="BK134" s="204">
        <f>ROUND(I134*H134,2)</f>
        <v>0</v>
      </c>
      <c r="BL134" s="24" t="s">
        <v>159</v>
      </c>
      <c r="BM134" s="24" t="s">
        <v>1372</v>
      </c>
    </row>
    <row r="135" spans="2:51" s="11" customFormat="1" ht="13.5">
      <c r="B135" s="205"/>
      <c r="C135" s="206"/>
      <c r="D135" s="207" t="s">
        <v>161</v>
      </c>
      <c r="E135" s="208" t="s">
        <v>22</v>
      </c>
      <c r="F135" s="209" t="s">
        <v>1373</v>
      </c>
      <c r="G135" s="206"/>
      <c r="H135" s="210" t="s">
        <v>22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161</v>
      </c>
      <c r="AU135" s="216" t="s">
        <v>87</v>
      </c>
      <c r="AV135" s="11" t="s">
        <v>24</v>
      </c>
      <c r="AW135" s="11" t="s">
        <v>42</v>
      </c>
      <c r="AX135" s="11" t="s">
        <v>78</v>
      </c>
      <c r="AY135" s="216" t="s">
        <v>152</v>
      </c>
    </row>
    <row r="136" spans="2:51" s="12" customFormat="1" ht="13.5">
      <c r="B136" s="217"/>
      <c r="C136" s="218"/>
      <c r="D136" s="207" t="s">
        <v>161</v>
      </c>
      <c r="E136" s="219" t="s">
        <v>22</v>
      </c>
      <c r="F136" s="220" t="s">
        <v>1374</v>
      </c>
      <c r="G136" s="218"/>
      <c r="H136" s="221">
        <v>47.39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161</v>
      </c>
      <c r="AU136" s="227" t="s">
        <v>87</v>
      </c>
      <c r="AV136" s="12" t="s">
        <v>87</v>
      </c>
      <c r="AW136" s="12" t="s">
        <v>42</v>
      </c>
      <c r="AX136" s="12" t="s">
        <v>78</v>
      </c>
      <c r="AY136" s="227" t="s">
        <v>152</v>
      </c>
    </row>
    <row r="137" spans="2:51" s="12" customFormat="1" ht="13.5">
      <c r="B137" s="217"/>
      <c r="C137" s="218"/>
      <c r="D137" s="207" t="s">
        <v>161</v>
      </c>
      <c r="E137" s="219" t="s">
        <v>22</v>
      </c>
      <c r="F137" s="220" t="s">
        <v>1375</v>
      </c>
      <c r="G137" s="218"/>
      <c r="H137" s="221">
        <v>-2.7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161</v>
      </c>
      <c r="AU137" s="227" t="s">
        <v>87</v>
      </c>
      <c r="AV137" s="12" t="s">
        <v>87</v>
      </c>
      <c r="AW137" s="12" t="s">
        <v>42</v>
      </c>
      <c r="AX137" s="12" t="s">
        <v>78</v>
      </c>
      <c r="AY137" s="227" t="s">
        <v>152</v>
      </c>
    </row>
    <row r="138" spans="2:51" s="14" customFormat="1" ht="13.5">
      <c r="B138" s="243"/>
      <c r="C138" s="244"/>
      <c r="D138" s="207" t="s">
        <v>161</v>
      </c>
      <c r="E138" s="245" t="s">
        <v>22</v>
      </c>
      <c r="F138" s="246" t="s">
        <v>257</v>
      </c>
      <c r="G138" s="244"/>
      <c r="H138" s="247">
        <v>44.69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161</v>
      </c>
      <c r="AU138" s="253" t="s">
        <v>87</v>
      </c>
      <c r="AV138" s="14" t="s">
        <v>176</v>
      </c>
      <c r="AW138" s="14" t="s">
        <v>42</v>
      </c>
      <c r="AX138" s="14" t="s">
        <v>78</v>
      </c>
      <c r="AY138" s="253" t="s">
        <v>152</v>
      </c>
    </row>
    <row r="139" spans="2:51" s="12" customFormat="1" ht="13.5">
      <c r="B139" s="217"/>
      <c r="C139" s="218"/>
      <c r="D139" s="230" t="s">
        <v>161</v>
      </c>
      <c r="E139" s="240" t="s">
        <v>22</v>
      </c>
      <c r="F139" s="241" t="s">
        <v>1376</v>
      </c>
      <c r="G139" s="218"/>
      <c r="H139" s="242">
        <v>22.345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161</v>
      </c>
      <c r="AU139" s="227" t="s">
        <v>87</v>
      </c>
      <c r="AV139" s="12" t="s">
        <v>87</v>
      </c>
      <c r="AW139" s="12" t="s">
        <v>42</v>
      </c>
      <c r="AX139" s="12" t="s">
        <v>24</v>
      </c>
      <c r="AY139" s="227" t="s">
        <v>152</v>
      </c>
    </row>
    <row r="140" spans="2:65" s="1" customFormat="1" ht="22.5" customHeight="1">
      <c r="B140" s="41"/>
      <c r="C140" s="193" t="s">
        <v>212</v>
      </c>
      <c r="D140" s="193" t="s">
        <v>154</v>
      </c>
      <c r="E140" s="194" t="s">
        <v>268</v>
      </c>
      <c r="F140" s="195" t="s">
        <v>269</v>
      </c>
      <c r="G140" s="196" t="s">
        <v>219</v>
      </c>
      <c r="H140" s="197">
        <v>46.5</v>
      </c>
      <c r="I140" s="198"/>
      <c r="J140" s="199">
        <f>ROUND(I140*H140,2)</f>
        <v>0</v>
      </c>
      <c r="K140" s="195" t="s">
        <v>158</v>
      </c>
      <c r="L140" s="61"/>
      <c r="M140" s="200" t="s">
        <v>22</v>
      </c>
      <c r="N140" s="201" t="s">
        <v>49</v>
      </c>
      <c r="O140" s="42"/>
      <c r="P140" s="202">
        <f>O140*H140</f>
        <v>0</v>
      </c>
      <c r="Q140" s="202">
        <v>0.0015</v>
      </c>
      <c r="R140" s="202">
        <f>Q140*H140</f>
        <v>0.06975</v>
      </c>
      <c r="S140" s="202">
        <v>0</v>
      </c>
      <c r="T140" s="203">
        <f>S140*H140</f>
        <v>0</v>
      </c>
      <c r="AR140" s="24" t="s">
        <v>159</v>
      </c>
      <c r="AT140" s="24" t="s">
        <v>154</v>
      </c>
      <c r="AU140" s="24" t="s">
        <v>87</v>
      </c>
      <c r="AY140" s="24" t="s">
        <v>152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24</v>
      </c>
      <c r="BK140" s="204">
        <f>ROUND(I140*H140,2)</f>
        <v>0</v>
      </c>
      <c r="BL140" s="24" t="s">
        <v>159</v>
      </c>
      <c r="BM140" s="24" t="s">
        <v>1377</v>
      </c>
    </row>
    <row r="141" spans="2:65" s="1" customFormat="1" ht="31.5" customHeight="1">
      <c r="B141" s="41"/>
      <c r="C141" s="193" t="s">
        <v>29</v>
      </c>
      <c r="D141" s="193" t="s">
        <v>154</v>
      </c>
      <c r="E141" s="194" t="s">
        <v>1378</v>
      </c>
      <c r="F141" s="195" t="s">
        <v>1379</v>
      </c>
      <c r="G141" s="196" t="s">
        <v>157</v>
      </c>
      <c r="H141" s="197">
        <v>11.48</v>
      </c>
      <c r="I141" s="198"/>
      <c r="J141" s="199">
        <f>ROUND(I141*H141,2)</f>
        <v>0</v>
      </c>
      <c r="K141" s="195" t="s">
        <v>158</v>
      </c>
      <c r="L141" s="61"/>
      <c r="M141" s="200" t="s">
        <v>22</v>
      </c>
      <c r="N141" s="201" t="s">
        <v>49</v>
      </c>
      <c r="O141" s="42"/>
      <c r="P141" s="202">
        <f>O141*H141</f>
        <v>0</v>
      </c>
      <c r="Q141" s="202">
        <v>0.00947</v>
      </c>
      <c r="R141" s="202">
        <f>Q141*H141</f>
        <v>0.1087156</v>
      </c>
      <c r="S141" s="202">
        <v>0</v>
      </c>
      <c r="T141" s="203">
        <f>S141*H141</f>
        <v>0</v>
      </c>
      <c r="AR141" s="24" t="s">
        <v>159</v>
      </c>
      <c r="AT141" s="24" t="s">
        <v>154</v>
      </c>
      <c r="AU141" s="24" t="s">
        <v>87</v>
      </c>
      <c r="AY141" s="24" t="s">
        <v>152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159</v>
      </c>
      <c r="BM141" s="24" t="s">
        <v>1380</v>
      </c>
    </row>
    <row r="142" spans="2:51" s="12" customFormat="1" ht="13.5">
      <c r="B142" s="217"/>
      <c r="C142" s="218"/>
      <c r="D142" s="207" t="s">
        <v>161</v>
      </c>
      <c r="E142" s="219" t="s">
        <v>22</v>
      </c>
      <c r="F142" s="220" t="s">
        <v>1381</v>
      </c>
      <c r="G142" s="218"/>
      <c r="H142" s="221">
        <v>7.2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161</v>
      </c>
      <c r="AU142" s="227" t="s">
        <v>87</v>
      </c>
      <c r="AV142" s="12" t="s">
        <v>87</v>
      </c>
      <c r="AW142" s="12" t="s">
        <v>42</v>
      </c>
      <c r="AX142" s="12" t="s">
        <v>78</v>
      </c>
      <c r="AY142" s="227" t="s">
        <v>152</v>
      </c>
    </row>
    <row r="143" spans="2:51" s="12" customFormat="1" ht="13.5">
      <c r="B143" s="217"/>
      <c r="C143" s="218"/>
      <c r="D143" s="207" t="s">
        <v>161</v>
      </c>
      <c r="E143" s="219" t="s">
        <v>22</v>
      </c>
      <c r="F143" s="220" t="s">
        <v>1382</v>
      </c>
      <c r="G143" s="218"/>
      <c r="H143" s="221">
        <v>4.28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161</v>
      </c>
      <c r="AU143" s="227" t="s">
        <v>87</v>
      </c>
      <c r="AV143" s="12" t="s">
        <v>87</v>
      </c>
      <c r="AW143" s="12" t="s">
        <v>42</v>
      </c>
      <c r="AX143" s="12" t="s">
        <v>78</v>
      </c>
      <c r="AY143" s="227" t="s">
        <v>152</v>
      </c>
    </row>
    <row r="144" spans="2:51" s="13" customFormat="1" ht="13.5">
      <c r="B144" s="228"/>
      <c r="C144" s="229"/>
      <c r="D144" s="230" t="s">
        <v>161</v>
      </c>
      <c r="E144" s="231" t="s">
        <v>22</v>
      </c>
      <c r="F144" s="232" t="s">
        <v>171</v>
      </c>
      <c r="G144" s="229"/>
      <c r="H144" s="233">
        <v>11.48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161</v>
      </c>
      <c r="AU144" s="239" t="s">
        <v>87</v>
      </c>
      <c r="AV144" s="13" t="s">
        <v>159</v>
      </c>
      <c r="AW144" s="13" t="s">
        <v>42</v>
      </c>
      <c r="AX144" s="13" t="s">
        <v>24</v>
      </c>
      <c r="AY144" s="239" t="s">
        <v>152</v>
      </c>
    </row>
    <row r="145" spans="2:65" s="1" customFormat="1" ht="22.5" customHeight="1">
      <c r="B145" s="41"/>
      <c r="C145" s="257" t="s">
        <v>223</v>
      </c>
      <c r="D145" s="257" t="s">
        <v>293</v>
      </c>
      <c r="E145" s="258" t="s">
        <v>1383</v>
      </c>
      <c r="F145" s="259" t="s">
        <v>1384</v>
      </c>
      <c r="G145" s="260" t="s">
        <v>157</v>
      </c>
      <c r="H145" s="261">
        <v>11.71</v>
      </c>
      <c r="I145" s="262"/>
      <c r="J145" s="263">
        <f>ROUND(I145*H145,2)</f>
        <v>0</v>
      </c>
      <c r="K145" s="259" t="s">
        <v>158</v>
      </c>
      <c r="L145" s="264"/>
      <c r="M145" s="265" t="s">
        <v>22</v>
      </c>
      <c r="N145" s="266" t="s">
        <v>49</v>
      </c>
      <c r="O145" s="42"/>
      <c r="P145" s="202">
        <f>O145*H145</f>
        <v>0</v>
      </c>
      <c r="Q145" s="202">
        <v>0.0135</v>
      </c>
      <c r="R145" s="202">
        <f>Q145*H145</f>
        <v>0.158085</v>
      </c>
      <c r="S145" s="202">
        <v>0</v>
      </c>
      <c r="T145" s="203">
        <f>S145*H145</f>
        <v>0</v>
      </c>
      <c r="AR145" s="24" t="s">
        <v>204</v>
      </c>
      <c r="AT145" s="24" t="s">
        <v>293</v>
      </c>
      <c r="AU145" s="24" t="s">
        <v>87</v>
      </c>
      <c r="AY145" s="24" t="s">
        <v>152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24</v>
      </c>
      <c r="BK145" s="204">
        <f>ROUND(I145*H145,2)</f>
        <v>0</v>
      </c>
      <c r="BL145" s="24" t="s">
        <v>159</v>
      </c>
      <c r="BM145" s="24" t="s">
        <v>1385</v>
      </c>
    </row>
    <row r="146" spans="2:51" s="12" customFormat="1" ht="13.5">
      <c r="B146" s="217"/>
      <c r="C146" s="218"/>
      <c r="D146" s="230" t="s">
        <v>161</v>
      </c>
      <c r="E146" s="218"/>
      <c r="F146" s="241" t="s">
        <v>1386</v>
      </c>
      <c r="G146" s="218"/>
      <c r="H146" s="242">
        <v>11.71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161</v>
      </c>
      <c r="AU146" s="227" t="s">
        <v>87</v>
      </c>
      <c r="AV146" s="12" t="s">
        <v>87</v>
      </c>
      <c r="AW146" s="12" t="s">
        <v>6</v>
      </c>
      <c r="AX146" s="12" t="s">
        <v>24</v>
      </c>
      <c r="AY146" s="227" t="s">
        <v>152</v>
      </c>
    </row>
    <row r="147" spans="2:65" s="1" customFormat="1" ht="22.5" customHeight="1">
      <c r="B147" s="41"/>
      <c r="C147" s="193" t="s">
        <v>230</v>
      </c>
      <c r="D147" s="193" t="s">
        <v>154</v>
      </c>
      <c r="E147" s="194" t="s">
        <v>307</v>
      </c>
      <c r="F147" s="195" t="s">
        <v>308</v>
      </c>
      <c r="G147" s="196" t="s">
        <v>157</v>
      </c>
      <c r="H147" s="197">
        <v>580.657</v>
      </c>
      <c r="I147" s="198"/>
      <c r="J147" s="199">
        <f>ROUND(I147*H147,2)</f>
        <v>0</v>
      </c>
      <c r="K147" s="195" t="s">
        <v>158</v>
      </c>
      <c r="L147" s="61"/>
      <c r="M147" s="200" t="s">
        <v>22</v>
      </c>
      <c r="N147" s="201" t="s">
        <v>49</v>
      </c>
      <c r="O147" s="42"/>
      <c r="P147" s="202">
        <f>O147*H147</f>
        <v>0</v>
      </c>
      <c r="Q147" s="202">
        <v>0.00026</v>
      </c>
      <c r="R147" s="202">
        <f>Q147*H147</f>
        <v>0.15097082</v>
      </c>
      <c r="S147" s="202">
        <v>0</v>
      </c>
      <c r="T147" s="203">
        <f>S147*H147</f>
        <v>0</v>
      </c>
      <c r="AR147" s="24" t="s">
        <v>159</v>
      </c>
      <c r="AT147" s="24" t="s">
        <v>154</v>
      </c>
      <c r="AU147" s="24" t="s">
        <v>87</v>
      </c>
      <c r="AY147" s="24" t="s">
        <v>152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24</v>
      </c>
      <c r="BK147" s="204">
        <f>ROUND(I147*H147,2)</f>
        <v>0</v>
      </c>
      <c r="BL147" s="24" t="s">
        <v>159</v>
      </c>
      <c r="BM147" s="24" t="s">
        <v>1387</v>
      </c>
    </row>
    <row r="148" spans="2:65" s="1" customFormat="1" ht="31.5" customHeight="1">
      <c r="B148" s="41"/>
      <c r="C148" s="193" t="s">
        <v>235</v>
      </c>
      <c r="D148" s="193" t="s">
        <v>154</v>
      </c>
      <c r="E148" s="194" t="s">
        <v>310</v>
      </c>
      <c r="F148" s="195" t="s">
        <v>1388</v>
      </c>
      <c r="G148" s="196" t="s">
        <v>157</v>
      </c>
      <c r="H148" s="197">
        <v>7.086</v>
      </c>
      <c r="I148" s="198"/>
      <c r="J148" s="199">
        <f>ROUND(I148*H148,2)</f>
        <v>0</v>
      </c>
      <c r="K148" s="195" t="s">
        <v>158</v>
      </c>
      <c r="L148" s="61"/>
      <c r="M148" s="200" t="s">
        <v>22</v>
      </c>
      <c r="N148" s="201" t="s">
        <v>49</v>
      </c>
      <c r="O148" s="42"/>
      <c r="P148" s="202">
        <f>O148*H148</f>
        <v>0</v>
      </c>
      <c r="Q148" s="202">
        <v>0.00832</v>
      </c>
      <c r="R148" s="202">
        <f>Q148*H148</f>
        <v>0.05895552</v>
      </c>
      <c r="S148" s="202">
        <v>0</v>
      </c>
      <c r="T148" s="203">
        <f>S148*H148</f>
        <v>0</v>
      </c>
      <c r="AR148" s="24" t="s">
        <v>159</v>
      </c>
      <c r="AT148" s="24" t="s">
        <v>154</v>
      </c>
      <c r="AU148" s="24" t="s">
        <v>87</v>
      </c>
      <c r="AY148" s="24" t="s">
        <v>152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24</v>
      </c>
      <c r="BK148" s="204">
        <f>ROUND(I148*H148,2)</f>
        <v>0</v>
      </c>
      <c r="BL148" s="24" t="s">
        <v>159</v>
      </c>
      <c r="BM148" s="24" t="s">
        <v>1389</v>
      </c>
    </row>
    <row r="149" spans="2:51" s="11" customFormat="1" ht="13.5">
      <c r="B149" s="205"/>
      <c r="C149" s="206"/>
      <c r="D149" s="207" t="s">
        <v>161</v>
      </c>
      <c r="E149" s="208" t="s">
        <v>22</v>
      </c>
      <c r="F149" s="209" t="s">
        <v>1390</v>
      </c>
      <c r="G149" s="206"/>
      <c r="H149" s="210" t="s">
        <v>22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161</v>
      </c>
      <c r="AU149" s="216" t="s">
        <v>87</v>
      </c>
      <c r="AV149" s="11" t="s">
        <v>24</v>
      </c>
      <c r="AW149" s="11" t="s">
        <v>42</v>
      </c>
      <c r="AX149" s="11" t="s">
        <v>78</v>
      </c>
      <c r="AY149" s="216" t="s">
        <v>152</v>
      </c>
    </row>
    <row r="150" spans="2:51" s="11" customFormat="1" ht="13.5">
      <c r="B150" s="205"/>
      <c r="C150" s="206"/>
      <c r="D150" s="207" t="s">
        <v>161</v>
      </c>
      <c r="E150" s="208" t="s">
        <v>22</v>
      </c>
      <c r="F150" s="209" t="s">
        <v>1391</v>
      </c>
      <c r="G150" s="206"/>
      <c r="H150" s="210" t="s">
        <v>22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161</v>
      </c>
      <c r="AU150" s="216" t="s">
        <v>87</v>
      </c>
      <c r="AV150" s="11" t="s">
        <v>24</v>
      </c>
      <c r="AW150" s="11" t="s">
        <v>42</v>
      </c>
      <c r="AX150" s="11" t="s">
        <v>78</v>
      </c>
      <c r="AY150" s="216" t="s">
        <v>152</v>
      </c>
    </row>
    <row r="151" spans="2:51" s="12" customFormat="1" ht="13.5">
      <c r="B151" s="217"/>
      <c r="C151" s="218"/>
      <c r="D151" s="207" t="s">
        <v>161</v>
      </c>
      <c r="E151" s="219" t="s">
        <v>22</v>
      </c>
      <c r="F151" s="220" t="s">
        <v>1392</v>
      </c>
      <c r="G151" s="218"/>
      <c r="H151" s="221">
        <v>7.086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161</v>
      </c>
      <c r="AU151" s="227" t="s">
        <v>87</v>
      </c>
      <c r="AV151" s="12" t="s">
        <v>87</v>
      </c>
      <c r="AW151" s="12" t="s">
        <v>42</v>
      </c>
      <c r="AX151" s="12" t="s">
        <v>78</v>
      </c>
      <c r="AY151" s="227" t="s">
        <v>152</v>
      </c>
    </row>
    <row r="152" spans="2:51" s="13" customFormat="1" ht="13.5">
      <c r="B152" s="228"/>
      <c r="C152" s="229"/>
      <c r="D152" s="230" t="s">
        <v>161</v>
      </c>
      <c r="E152" s="231" t="s">
        <v>22</v>
      </c>
      <c r="F152" s="232" t="s">
        <v>171</v>
      </c>
      <c r="G152" s="229"/>
      <c r="H152" s="233">
        <v>7.086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161</v>
      </c>
      <c r="AU152" s="239" t="s">
        <v>87</v>
      </c>
      <c r="AV152" s="13" t="s">
        <v>159</v>
      </c>
      <c r="AW152" s="13" t="s">
        <v>42</v>
      </c>
      <c r="AX152" s="13" t="s">
        <v>24</v>
      </c>
      <c r="AY152" s="239" t="s">
        <v>152</v>
      </c>
    </row>
    <row r="153" spans="2:65" s="1" customFormat="1" ht="22.5" customHeight="1">
      <c r="B153" s="41"/>
      <c r="C153" s="257" t="s">
        <v>239</v>
      </c>
      <c r="D153" s="257" t="s">
        <v>293</v>
      </c>
      <c r="E153" s="258" t="s">
        <v>320</v>
      </c>
      <c r="F153" s="259" t="s">
        <v>321</v>
      </c>
      <c r="G153" s="260" t="s">
        <v>157</v>
      </c>
      <c r="H153" s="261">
        <v>7.228</v>
      </c>
      <c r="I153" s="262"/>
      <c r="J153" s="263">
        <f>ROUND(I153*H153,2)</f>
        <v>0</v>
      </c>
      <c r="K153" s="259" t="s">
        <v>158</v>
      </c>
      <c r="L153" s="264"/>
      <c r="M153" s="265" t="s">
        <v>22</v>
      </c>
      <c r="N153" s="266" t="s">
        <v>49</v>
      </c>
      <c r="O153" s="42"/>
      <c r="P153" s="202">
        <f>O153*H153</f>
        <v>0</v>
      </c>
      <c r="Q153" s="202">
        <v>0.0017</v>
      </c>
      <c r="R153" s="202">
        <f>Q153*H153</f>
        <v>0.0122876</v>
      </c>
      <c r="S153" s="202">
        <v>0</v>
      </c>
      <c r="T153" s="203">
        <f>S153*H153</f>
        <v>0</v>
      </c>
      <c r="AR153" s="24" t="s">
        <v>204</v>
      </c>
      <c r="AT153" s="24" t="s">
        <v>293</v>
      </c>
      <c r="AU153" s="24" t="s">
        <v>87</v>
      </c>
      <c r="AY153" s="24" t="s">
        <v>152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24</v>
      </c>
      <c r="BK153" s="204">
        <f>ROUND(I153*H153,2)</f>
        <v>0</v>
      </c>
      <c r="BL153" s="24" t="s">
        <v>159</v>
      </c>
      <c r="BM153" s="24" t="s">
        <v>1393</v>
      </c>
    </row>
    <row r="154" spans="2:51" s="12" customFormat="1" ht="13.5">
      <c r="B154" s="217"/>
      <c r="C154" s="218"/>
      <c r="D154" s="230" t="s">
        <v>161</v>
      </c>
      <c r="E154" s="218"/>
      <c r="F154" s="241" t="s">
        <v>1394</v>
      </c>
      <c r="G154" s="218"/>
      <c r="H154" s="242">
        <v>7.228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161</v>
      </c>
      <c r="AU154" s="227" t="s">
        <v>87</v>
      </c>
      <c r="AV154" s="12" t="s">
        <v>87</v>
      </c>
      <c r="AW154" s="12" t="s">
        <v>6</v>
      </c>
      <c r="AX154" s="12" t="s">
        <v>24</v>
      </c>
      <c r="AY154" s="227" t="s">
        <v>152</v>
      </c>
    </row>
    <row r="155" spans="2:65" s="1" customFormat="1" ht="22.5" customHeight="1">
      <c r="B155" s="41"/>
      <c r="C155" s="193" t="s">
        <v>10</v>
      </c>
      <c r="D155" s="193" t="s">
        <v>154</v>
      </c>
      <c r="E155" s="194" t="s">
        <v>325</v>
      </c>
      <c r="F155" s="195" t="s">
        <v>326</v>
      </c>
      <c r="G155" s="196" t="s">
        <v>157</v>
      </c>
      <c r="H155" s="197">
        <v>580.657</v>
      </c>
      <c r="I155" s="198"/>
      <c r="J155" s="199">
        <f>ROUND(I155*H155,2)</f>
        <v>0</v>
      </c>
      <c r="K155" s="195" t="s">
        <v>158</v>
      </c>
      <c r="L155" s="61"/>
      <c r="M155" s="200" t="s">
        <v>22</v>
      </c>
      <c r="N155" s="201" t="s">
        <v>49</v>
      </c>
      <c r="O155" s="42"/>
      <c r="P155" s="202">
        <f>O155*H155</f>
        <v>0</v>
      </c>
      <c r="Q155" s="202">
        <v>0.0085</v>
      </c>
      <c r="R155" s="202">
        <f>Q155*H155</f>
        <v>4.935584500000001</v>
      </c>
      <c r="S155" s="202">
        <v>0</v>
      </c>
      <c r="T155" s="203">
        <f>S155*H155</f>
        <v>0</v>
      </c>
      <c r="AR155" s="24" t="s">
        <v>159</v>
      </c>
      <c r="AT155" s="24" t="s">
        <v>154</v>
      </c>
      <c r="AU155" s="24" t="s">
        <v>87</v>
      </c>
      <c r="AY155" s="24" t="s">
        <v>152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24</v>
      </c>
      <c r="BK155" s="204">
        <f>ROUND(I155*H155,2)</f>
        <v>0</v>
      </c>
      <c r="BL155" s="24" t="s">
        <v>159</v>
      </c>
      <c r="BM155" s="24" t="s">
        <v>1395</v>
      </c>
    </row>
    <row r="156" spans="2:51" s="12" customFormat="1" ht="13.5">
      <c r="B156" s="217"/>
      <c r="C156" s="218"/>
      <c r="D156" s="207" t="s">
        <v>161</v>
      </c>
      <c r="E156" s="219" t="s">
        <v>22</v>
      </c>
      <c r="F156" s="220" t="s">
        <v>1396</v>
      </c>
      <c r="G156" s="218"/>
      <c r="H156" s="221">
        <v>140.965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161</v>
      </c>
      <c r="AU156" s="227" t="s">
        <v>87</v>
      </c>
      <c r="AV156" s="12" t="s">
        <v>87</v>
      </c>
      <c r="AW156" s="12" t="s">
        <v>42</v>
      </c>
      <c r="AX156" s="12" t="s">
        <v>78</v>
      </c>
      <c r="AY156" s="227" t="s">
        <v>152</v>
      </c>
    </row>
    <row r="157" spans="2:51" s="12" customFormat="1" ht="13.5">
      <c r="B157" s="217"/>
      <c r="C157" s="218"/>
      <c r="D157" s="207" t="s">
        <v>161</v>
      </c>
      <c r="E157" s="219" t="s">
        <v>22</v>
      </c>
      <c r="F157" s="220" t="s">
        <v>1397</v>
      </c>
      <c r="G157" s="218"/>
      <c r="H157" s="221">
        <v>282.24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161</v>
      </c>
      <c r="AU157" s="227" t="s">
        <v>87</v>
      </c>
      <c r="AV157" s="12" t="s">
        <v>87</v>
      </c>
      <c r="AW157" s="12" t="s">
        <v>42</v>
      </c>
      <c r="AX157" s="12" t="s">
        <v>78</v>
      </c>
      <c r="AY157" s="227" t="s">
        <v>152</v>
      </c>
    </row>
    <row r="158" spans="2:51" s="12" customFormat="1" ht="13.5">
      <c r="B158" s="217"/>
      <c r="C158" s="218"/>
      <c r="D158" s="207" t="s">
        <v>161</v>
      </c>
      <c r="E158" s="219" t="s">
        <v>22</v>
      </c>
      <c r="F158" s="220" t="s">
        <v>1398</v>
      </c>
      <c r="G158" s="218"/>
      <c r="H158" s="221">
        <v>4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161</v>
      </c>
      <c r="AU158" s="227" t="s">
        <v>87</v>
      </c>
      <c r="AV158" s="12" t="s">
        <v>87</v>
      </c>
      <c r="AW158" s="12" t="s">
        <v>42</v>
      </c>
      <c r="AX158" s="12" t="s">
        <v>78</v>
      </c>
      <c r="AY158" s="227" t="s">
        <v>152</v>
      </c>
    </row>
    <row r="159" spans="2:51" s="12" customFormat="1" ht="13.5">
      <c r="B159" s="217"/>
      <c r="C159" s="218"/>
      <c r="D159" s="207" t="s">
        <v>161</v>
      </c>
      <c r="E159" s="219" t="s">
        <v>22</v>
      </c>
      <c r="F159" s="220" t="s">
        <v>1399</v>
      </c>
      <c r="G159" s="218"/>
      <c r="H159" s="221">
        <v>-36.668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161</v>
      </c>
      <c r="AU159" s="227" t="s">
        <v>87</v>
      </c>
      <c r="AV159" s="12" t="s">
        <v>87</v>
      </c>
      <c r="AW159" s="12" t="s">
        <v>42</v>
      </c>
      <c r="AX159" s="12" t="s">
        <v>78</v>
      </c>
      <c r="AY159" s="227" t="s">
        <v>152</v>
      </c>
    </row>
    <row r="160" spans="2:51" s="12" customFormat="1" ht="13.5">
      <c r="B160" s="217"/>
      <c r="C160" s="218"/>
      <c r="D160" s="207" t="s">
        <v>161</v>
      </c>
      <c r="E160" s="219" t="s">
        <v>22</v>
      </c>
      <c r="F160" s="220" t="s">
        <v>1400</v>
      </c>
      <c r="G160" s="218"/>
      <c r="H160" s="221">
        <v>144.46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161</v>
      </c>
      <c r="AU160" s="227" t="s">
        <v>87</v>
      </c>
      <c r="AV160" s="12" t="s">
        <v>87</v>
      </c>
      <c r="AW160" s="12" t="s">
        <v>42</v>
      </c>
      <c r="AX160" s="12" t="s">
        <v>78</v>
      </c>
      <c r="AY160" s="227" t="s">
        <v>152</v>
      </c>
    </row>
    <row r="161" spans="2:51" s="14" customFormat="1" ht="13.5">
      <c r="B161" s="243"/>
      <c r="C161" s="244"/>
      <c r="D161" s="207" t="s">
        <v>161</v>
      </c>
      <c r="E161" s="245" t="s">
        <v>22</v>
      </c>
      <c r="F161" s="246" t="s">
        <v>257</v>
      </c>
      <c r="G161" s="244"/>
      <c r="H161" s="247">
        <v>534.997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161</v>
      </c>
      <c r="AU161" s="253" t="s">
        <v>87</v>
      </c>
      <c r="AV161" s="14" t="s">
        <v>176</v>
      </c>
      <c r="AW161" s="14" t="s">
        <v>42</v>
      </c>
      <c r="AX161" s="14" t="s">
        <v>78</v>
      </c>
      <c r="AY161" s="253" t="s">
        <v>152</v>
      </c>
    </row>
    <row r="162" spans="2:51" s="11" customFormat="1" ht="13.5">
      <c r="B162" s="205"/>
      <c r="C162" s="206"/>
      <c r="D162" s="207" t="s">
        <v>161</v>
      </c>
      <c r="E162" s="208" t="s">
        <v>22</v>
      </c>
      <c r="F162" s="209" t="s">
        <v>1401</v>
      </c>
      <c r="G162" s="206"/>
      <c r="H162" s="210" t="s">
        <v>22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161</v>
      </c>
      <c r="AU162" s="216" t="s">
        <v>87</v>
      </c>
      <c r="AV162" s="11" t="s">
        <v>24</v>
      </c>
      <c r="AW162" s="11" t="s">
        <v>42</v>
      </c>
      <c r="AX162" s="11" t="s">
        <v>78</v>
      </c>
      <c r="AY162" s="216" t="s">
        <v>152</v>
      </c>
    </row>
    <row r="163" spans="2:51" s="12" customFormat="1" ht="13.5">
      <c r="B163" s="217"/>
      <c r="C163" s="218"/>
      <c r="D163" s="207" t="s">
        <v>161</v>
      </c>
      <c r="E163" s="219" t="s">
        <v>22</v>
      </c>
      <c r="F163" s="220" t="s">
        <v>1402</v>
      </c>
      <c r="G163" s="218"/>
      <c r="H163" s="221">
        <v>126.66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161</v>
      </c>
      <c r="AU163" s="227" t="s">
        <v>87</v>
      </c>
      <c r="AV163" s="12" t="s">
        <v>87</v>
      </c>
      <c r="AW163" s="12" t="s">
        <v>42</v>
      </c>
      <c r="AX163" s="12" t="s">
        <v>78</v>
      </c>
      <c r="AY163" s="227" t="s">
        <v>152</v>
      </c>
    </row>
    <row r="164" spans="2:51" s="14" customFormat="1" ht="13.5">
      <c r="B164" s="243"/>
      <c r="C164" s="244"/>
      <c r="D164" s="207" t="s">
        <v>161</v>
      </c>
      <c r="E164" s="245" t="s">
        <v>22</v>
      </c>
      <c r="F164" s="246" t="s">
        <v>257</v>
      </c>
      <c r="G164" s="244"/>
      <c r="H164" s="247">
        <v>126.66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161</v>
      </c>
      <c r="AU164" s="253" t="s">
        <v>87</v>
      </c>
      <c r="AV164" s="14" t="s">
        <v>176</v>
      </c>
      <c r="AW164" s="14" t="s">
        <v>42</v>
      </c>
      <c r="AX164" s="14" t="s">
        <v>78</v>
      </c>
      <c r="AY164" s="253" t="s">
        <v>152</v>
      </c>
    </row>
    <row r="165" spans="2:51" s="11" customFormat="1" ht="13.5">
      <c r="B165" s="205"/>
      <c r="C165" s="206"/>
      <c r="D165" s="207" t="s">
        <v>161</v>
      </c>
      <c r="E165" s="208" t="s">
        <v>22</v>
      </c>
      <c r="F165" s="209" t="s">
        <v>1403</v>
      </c>
      <c r="G165" s="206"/>
      <c r="H165" s="210" t="s">
        <v>22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161</v>
      </c>
      <c r="AU165" s="216" t="s">
        <v>87</v>
      </c>
      <c r="AV165" s="11" t="s">
        <v>24</v>
      </c>
      <c r="AW165" s="11" t="s">
        <v>42</v>
      </c>
      <c r="AX165" s="11" t="s">
        <v>78</v>
      </c>
      <c r="AY165" s="216" t="s">
        <v>152</v>
      </c>
    </row>
    <row r="166" spans="2:51" s="12" customFormat="1" ht="13.5">
      <c r="B166" s="217"/>
      <c r="C166" s="218"/>
      <c r="D166" s="207" t="s">
        <v>161</v>
      </c>
      <c r="E166" s="219" t="s">
        <v>22</v>
      </c>
      <c r="F166" s="220" t="s">
        <v>1404</v>
      </c>
      <c r="G166" s="218"/>
      <c r="H166" s="221">
        <v>-5.76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161</v>
      </c>
      <c r="AU166" s="227" t="s">
        <v>87</v>
      </c>
      <c r="AV166" s="12" t="s">
        <v>87</v>
      </c>
      <c r="AW166" s="12" t="s">
        <v>42</v>
      </c>
      <c r="AX166" s="12" t="s">
        <v>78</v>
      </c>
      <c r="AY166" s="227" t="s">
        <v>152</v>
      </c>
    </row>
    <row r="167" spans="2:51" s="12" customFormat="1" ht="13.5">
      <c r="B167" s="217"/>
      <c r="C167" s="218"/>
      <c r="D167" s="207" t="s">
        <v>161</v>
      </c>
      <c r="E167" s="219" t="s">
        <v>22</v>
      </c>
      <c r="F167" s="220" t="s">
        <v>1405</v>
      </c>
      <c r="G167" s="218"/>
      <c r="H167" s="221">
        <v>-1.44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161</v>
      </c>
      <c r="AU167" s="227" t="s">
        <v>87</v>
      </c>
      <c r="AV167" s="12" t="s">
        <v>87</v>
      </c>
      <c r="AW167" s="12" t="s">
        <v>42</v>
      </c>
      <c r="AX167" s="12" t="s">
        <v>78</v>
      </c>
      <c r="AY167" s="227" t="s">
        <v>152</v>
      </c>
    </row>
    <row r="168" spans="2:51" s="12" customFormat="1" ht="13.5">
      <c r="B168" s="217"/>
      <c r="C168" s="218"/>
      <c r="D168" s="207" t="s">
        <v>161</v>
      </c>
      <c r="E168" s="219" t="s">
        <v>22</v>
      </c>
      <c r="F168" s="220" t="s">
        <v>1406</v>
      </c>
      <c r="G168" s="218"/>
      <c r="H168" s="221">
        <v>-73.8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161</v>
      </c>
      <c r="AU168" s="227" t="s">
        <v>87</v>
      </c>
      <c r="AV168" s="12" t="s">
        <v>87</v>
      </c>
      <c r="AW168" s="12" t="s">
        <v>42</v>
      </c>
      <c r="AX168" s="12" t="s">
        <v>78</v>
      </c>
      <c r="AY168" s="227" t="s">
        <v>152</v>
      </c>
    </row>
    <row r="169" spans="2:51" s="14" customFormat="1" ht="13.5">
      <c r="B169" s="243"/>
      <c r="C169" s="244"/>
      <c r="D169" s="207" t="s">
        <v>161</v>
      </c>
      <c r="E169" s="245" t="s">
        <v>22</v>
      </c>
      <c r="F169" s="246" t="s">
        <v>257</v>
      </c>
      <c r="G169" s="244"/>
      <c r="H169" s="247">
        <v>-81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161</v>
      </c>
      <c r="AU169" s="253" t="s">
        <v>87</v>
      </c>
      <c r="AV169" s="14" t="s">
        <v>176</v>
      </c>
      <c r="AW169" s="14" t="s">
        <v>42</v>
      </c>
      <c r="AX169" s="14" t="s">
        <v>78</v>
      </c>
      <c r="AY169" s="253" t="s">
        <v>152</v>
      </c>
    </row>
    <row r="170" spans="2:51" s="13" customFormat="1" ht="13.5">
      <c r="B170" s="228"/>
      <c r="C170" s="229"/>
      <c r="D170" s="230" t="s">
        <v>161</v>
      </c>
      <c r="E170" s="231" t="s">
        <v>22</v>
      </c>
      <c r="F170" s="232" t="s">
        <v>171</v>
      </c>
      <c r="G170" s="229"/>
      <c r="H170" s="233">
        <v>580.657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161</v>
      </c>
      <c r="AU170" s="239" t="s">
        <v>87</v>
      </c>
      <c r="AV170" s="13" t="s">
        <v>159</v>
      </c>
      <c r="AW170" s="13" t="s">
        <v>42</v>
      </c>
      <c r="AX170" s="13" t="s">
        <v>24</v>
      </c>
      <c r="AY170" s="239" t="s">
        <v>152</v>
      </c>
    </row>
    <row r="171" spans="2:65" s="1" customFormat="1" ht="22.5" customHeight="1">
      <c r="B171" s="41"/>
      <c r="C171" s="257" t="s">
        <v>285</v>
      </c>
      <c r="D171" s="257" t="s">
        <v>293</v>
      </c>
      <c r="E171" s="258" t="s">
        <v>338</v>
      </c>
      <c r="F171" s="259" t="s">
        <v>339</v>
      </c>
      <c r="G171" s="260" t="s">
        <v>157</v>
      </c>
      <c r="H171" s="261">
        <v>561.457</v>
      </c>
      <c r="I171" s="262"/>
      <c r="J171" s="263">
        <f>ROUND(I171*H171,2)</f>
        <v>0</v>
      </c>
      <c r="K171" s="259" t="s">
        <v>158</v>
      </c>
      <c r="L171" s="264"/>
      <c r="M171" s="265" t="s">
        <v>22</v>
      </c>
      <c r="N171" s="266" t="s">
        <v>49</v>
      </c>
      <c r="O171" s="42"/>
      <c r="P171" s="202">
        <f>O171*H171</f>
        <v>0</v>
      </c>
      <c r="Q171" s="202">
        <v>0.00255</v>
      </c>
      <c r="R171" s="202">
        <f>Q171*H171</f>
        <v>1.4317153500000002</v>
      </c>
      <c r="S171" s="202">
        <v>0</v>
      </c>
      <c r="T171" s="203">
        <f>S171*H171</f>
        <v>0</v>
      </c>
      <c r="AR171" s="24" t="s">
        <v>204</v>
      </c>
      <c r="AT171" s="24" t="s">
        <v>293</v>
      </c>
      <c r="AU171" s="24" t="s">
        <v>87</v>
      </c>
      <c r="AY171" s="24" t="s">
        <v>152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24</v>
      </c>
      <c r="BK171" s="204">
        <f>ROUND(I171*H171,2)</f>
        <v>0</v>
      </c>
      <c r="BL171" s="24" t="s">
        <v>159</v>
      </c>
      <c r="BM171" s="24" t="s">
        <v>1407</v>
      </c>
    </row>
    <row r="172" spans="2:51" s="12" customFormat="1" ht="13.5">
      <c r="B172" s="217"/>
      <c r="C172" s="218"/>
      <c r="D172" s="207" t="s">
        <v>161</v>
      </c>
      <c r="E172" s="219" t="s">
        <v>22</v>
      </c>
      <c r="F172" s="220" t="s">
        <v>1408</v>
      </c>
      <c r="G172" s="218"/>
      <c r="H172" s="221">
        <v>580.657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161</v>
      </c>
      <c r="AU172" s="227" t="s">
        <v>87</v>
      </c>
      <c r="AV172" s="12" t="s">
        <v>87</v>
      </c>
      <c r="AW172" s="12" t="s">
        <v>42</v>
      </c>
      <c r="AX172" s="12" t="s">
        <v>78</v>
      </c>
      <c r="AY172" s="227" t="s">
        <v>152</v>
      </c>
    </row>
    <row r="173" spans="2:51" s="11" customFormat="1" ht="13.5">
      <c r="B173" s="205"/>
      <c r="C173" s="206"/>
      <c r="D173" s="207" t="s">
        <v>161</v>
      </c>
      <c r="E173" s="208" t="s">
        <v>22</v>
      </c>
      <c r="F173" s="209" t="s">
        <v>1409</v>
      </c>
      <c r="G173" s="206"/>
      <c r="H173" s="210" t="s">
        <v>22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161</v>
      </c>
      <c r="AU173" s="216" t="s">
        <v>87</v>
      </c>
      <c r="AV173" s="11" t="s">
        <v>24</v>
      </c>
      <c r="AW173" s="11" t="s">
        <v>42</v>
      </c>
      <c r="AX173" s="11" t="s">
        <v>78</v>
      </c>
      <c r="AY173" s="216" t="s">
        <v>152</v>
      </c>
    </row>
    <row r="174" spans="2:51" s="12" customFormat="1" ht="13.5">
      <c r="B174" s="217"/>
      <c r="C174" s="218"/>
      <c r="D174" s="207" t="s">
        <v>161</v>
      </c>
      <c r="E174" s="219" t="s">
        <v>22</v>
      </c>
      <c r="F174" s="220" t="s">
        <v>1410</v>
      </c>
      <c r="G174" s="218"/>
      <c r="H174" s="221">
        <v>-19.2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161</v>
      </c>
      <c r="AU174" s="227" t="s">
        <v>87</v>
      </c>
      <c r="AV174" s="12" t="s">
        <v>87</v>
      </c>
      <c r="AW174" s="12" t="s">
        <v>42</v>
      </c>
      <c r="AX174" s="12" t="s">
        <v>78</v>
      </c>
      <c r="AY174" s="227" t="s">
        <v>152</v>
      </c>
    </row>
    <row r="175" spans="2:51" s="13" customFormat="1" ht="13.5">
      <c r="B175" s="228"/>
      <c r="C175" s="229"/>
      <c r="D175" s="230" t="s">
        <v>161</v>
      </c>
      <c r="E175" s="231" t="s">
        <v>22</v>
      </c>
      <c r="F175" s="232" t="s">
        <v>171</v>
      </c>
      <c r="G175" s="229"/>
      <c r="H175" s="233">
        <v>561.457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161</v>
      </c>
      <c r="AU175" s="239" t="s">
        <v>87</v>
      </c>
      <c r="AV175" s="13" t="s">
        <v>159</v>
      </c>
      <c r="AW175" s="13" t="s">
        <v>42</v>
      </c>
      <c r="AX175" s="13" t="s">
        <v>24</v>
      </c>
      <c r="AY175" s="239" t="s">
        <v>152</v>
      </c>
    </row>
    <row r="176" spans="2:65" s="1" customFormat="1" ht="31.5" customHeight="1">
      <c r="B176" s="41"/>
      <c r="C176" s="193" t="s">
        <v>292</v>
      </c>
      <c r="D176" s="193" t="s">
        <v>154</v>
      </c>
      <c r="E176" s="194" t="s">
        <v>353</v>
      </c>
      <c r="F176" s="195" t="s">
        <v>1411</v>
      </c>
      <c r="G176" s="196" t="s">
        <v>219</v>
      </c>
      <c r="H176" s="197">
        <v>16.5</v>
      </c>
      <c r="I176" s="198"/>
      <c r="J176" s="199">
        <f>ROUND(I176*H176,2)</f>
        <v>0</v>
      </c>
      <c r="K176" s="195" t="s">
        <v>158</v>
      </c>
      <c r="L176" s="61"/>
      <c r="M176" s="200" t="s">
        <v>22</v>
      </c>
      <c r="N176" s="201" t="s">
        <v>49</v>
      </c>
      <c r="O176" s="42"/>
      <c r="P176" s="202">
        <f>O176*H176</f>
        <v>0</v>
      </c>
      <c r="Q176" s="202">
        <v>0.00168</v>
      </c>
      <c r="R176" s="202">
        <f>Q176*H176</f>
        <v>0.02772</v>
      </c>
      <c r="S176" s="202">
        <v>0</v>
      </c>
      <c r="T176" s="203">
        <f>S176*H176</f>
        <v>0</v>
      </c>
      <c r="AR176" s="24" t="s">
        <v>159</v>
      </c>
      <c r="AT176" s="24" t="s">
        <v>154</v>
      </c>
      <c r="AU176" s="24" t="s">
        <v>87</v>
      </c>
      <c r="AY176" s="24" t="s">
        <v>152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24</v>
      </c>
      <c r="BK176" s="204">
        <f>ROUND(I176*H176,2)</f>
        <v>0</v>
      </c>
      <c r="BL176" s="24" t="s">
        <v>159</v>
      </c>
      <c r="BM176" s="24" t="s">
        <v>1412</v>
      </c>
    </row>
    <row r="177" spans="2:51" s="11" customFormat="1" ht="13.5">
      <c r="B177" s="205"/>
      <c r="C177" s="206"/>
      <c r="D177" s="207" t="s">
        <v>161</v>
      </c>
      <c r="E177" s="208" t="s">
        <v>22</v>
      </c>
      <c r="F177" s="209" t="s">
        <v>1413</v>
      </c>
      <c r="G177" s="206"/>
      <c r="H177" s="210" t="s">
        <v>22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161</v>
      </c>
      <c r="AU177" s="216" t="s">
        <v>87</v>
      </c>
      <c r="AV177" s="11" t="s">
        <v>24</v>
      </c>
      <c r="AW177" s="11" t="s">
        <v>42</v>
      </c>
      <c r="AX177" s="11" t="s">
        <v>78</v>
      </c>
      <c r="AY177" s="216" t="s">
        <v>152</v>
      </c>
    </row>
    <row r="178" spans="2:51" s="12" customFormat="1" ht="13.5">
      <c r="B178" s="217"/>
      <c r="C178" s="218"/>
      <c r="D178" s="230" t="s">
        <v>161</v>
      </c>
      <c r="E178" s="240" t="s">
        <v>22</v>
      </c>
      <c r="F178" s="241" t="s">
        <v>1414</v>
      </c>
      <c r="G178" s="218"/>
      <c r="H178" s="242">
        <v>16.5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161</v>
      </c>
      <c r="AU178" s="227" t="s">
        <v>87</v>
      </c>
      <c r="AV178" s="12" t="s">
        <v>87</v>
      </c>
      <c r="AW178" s="12" t="s">
        <v>42</v>
      </c>
      <c r="AX178" s="12" t="s">
        <v>24</v>
      </c>
      <c r="AY178" s="227" t="s">
        <v>152</v>
      </c>
    </row>
    <row r="179" spans="2:65" s="1" customFormat="1" ht="22.5" customHeight="1">
      <c r="B179" s="41"/>
      <c r="C179" s="257" t="s">
        <v>298</v>
      </c>
      <c r="D179" s="257" t="s">
        <v>293</v>
      </c>
      <c r="E179" s="258" t="s">
        <v>1415</v>
      </c>
      <c r="F179" s="259" t="s">
        <v>1416</v>
      </c>
      <c r="G179" s="260" t="s">
        <v>157</v>
      </c>
      <c r="H179" s="261">
        <v>7.673</v>
      </c>
      <c r="I179" s="262"/>
      <c r="J179" s="263">
        <f>ROUND(I179*H179,2)</f>
        <v>0</v>
      </c>
      <c r="K179" s="259" t="s">
        <v>158</v>
      </c>
      <c r="L179" s="264"/>
      <c r="M179" s="265" t="s">
        <v>22</v>
      </c>
      <c r="N179" s="266" t="s">
        <v>49</v>
      </c>
      <c r="O179" s="42"/>
      <c r="P179" s="202">
        <f>O179*H179</f>
        <v>0</v>
      </c>
      <c r="Q179" s="202">
        <v>0.0012</v>
      </c>
      <c r="R179" s="202">
        <f>Q179*H179</f>
        <v>0.0092076</v>
      </c>
      <c r="S179" s="202">
        <v>0</v>
      </c>
      <c r="T179" s="203">
        <f>S179*H179</f>
        <v>0</v>
      </c>
      <c r="AR179" s="24" t="s">
        <v>204</v>
      </c>
      <c r="AT179" s="24" t="s">
        <v>293</v>
      </c>
      <c r="AU179" s="24" t="s">
        <v>87</v>
      </c>
      <c r="AY179" s="24" t="s">
        <v>152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24</v>
      </c>
      <c r="BK179" s="204">
        <f>ROUND(I179*H179,2)</f>
        <v>0</v>
      </c>
      <c r="BL179" s="24" t="s">
        <v>159</v>
      </c>
      <c r="BM179" s="24" t="s">
        <v>1417</v>
      </c>
    </row>
    <row r="180" spans="2:51" s="11" customFormat="1" ht="13.5">
      <c r="B180" s="205"/>
      <c r="C180" s="206"/>
      <c r="D180" s="207" t="s">
        <v>161</v>
      </c>
      <c r="E180" s="208" t="s">
        <v>22</v>
      </c>
      <c r="F180" s="209" t="s">
        <v>1413</v>
      </c>
      <c r="G180" s="206"/>
      <c r="H180" s="210" t="s">
        <v>22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161</v>
      </c>
      <c r="AU180" s="216" t="s">
        <v>87</v>
      </c>
      <c r="AV180" s="11" t="s">
        <v>24</v>
      </c>
      <c r="AW180" s="11" t="s">
        <v>42</v>
      </c>
      <c r="AX180" s="11" t="s">
        <v>78</v>
      </c>
      <c r="AY180" s="216" t="s">
        <v>152</v>
      </c>
    </row>
    <row r="181" spans="2:51" s="12" customFormat="1" ht="13.5">
      <c r="B181" s="217"/>
      <c r="C181" s="218"/>
      <c r="D181" s="230" t="s">
        <v>161</v>
      </c>
      <c r="E181" s="240" t="s">
        <v>22</v>
      </c>
      <c r="F181" s="241" t="s">
        <v>1418</v>
      </c>
      <c r="G181" s="218"/>
      <c r="H181" s="242">
        <v>7.673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161</v>
      </c>
      <c r="AU181" s="227" t="s">
        <v>87</v>
      </c>
      <c r="AV181" s="12" t="s">
        <v>87</v>
      </c>
      <c r="AW181" s="12" t="s">
        <v>42</v>
      </c>
      <c r="AX181" s="12" t="s">
        <v>24</v>
      </c>
      <c r="AY181" s="227" t="s">
        <v>152</v>
      </c>
    </row>
    <row r="182" spans="2:65" s="1" customFormat="1" ht="31.5" customHeight="1">
      <c r="B182" s="41"/>
      <c r="C182" s="193" t="s">
        <v>302</v>
      </c>
      <c r="D182" s="193" t="s">
        <v>154</v>
      </c>
      <c r="E182" s="194" t="s">
        <v>364</v>
      </c>
      <c r="F182" s="195" t="s">
        <v>365</v>
      </c>
      <c r="G182" s="196" t="s">
        <v>157</v>
      </c>
      <c r="H182" s="197">
        <v>453.997</v>
      </c>
      <c r="I182" s="198"/>
      <c r="J182" s="199">
        <f>ROUND(I182*H182,2)</f>
        <v>0</v>
      </c>
      <c r="K182" s="195" t="s">
        <v>22</v>
      </c>
      <c r="L182" s="61"/>
      <c r="M182" s="200" t="s">
        <v>22</v>
      </c>
      <c r="N182" s="201" t="s">
        <v>49</v>
      </c>
      <c r="O182" s="42"/>
      <c r="P182" s="202">
        <f>O182*H182</f>
        <v>0</v>
      </c>
      <c r="Q182" s="202">
        <v>0.003</v>
      </c>
      <c r="R182" s="202">
        <f>Q182*H182</f>
        <v>1.3619910000000002</v>
      </c>
      <c r="S182" s="202">
        <v>0</v>
      </c>
      <c r="T182" s="203">
        <f>S182*H182</f>
        <v>0</v>
      </c>
      <c r="AR182" s="24" t="s">
        <v>159</v>
      </c>
      <c r="AT182" s="24" t="s">
        <v>154</v>
      </c>
      <c r="AU182" s="24" t="s">
        <v>87</v>
      </c>
      <c r="AY182" s="24" t="s">
        <v>152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24</v>
      </c>
      <c r="BK182" s="204">
        <f>ROUND(I182*H182,2)</f>
        <v>0</v>
      </c>
      <c r="BL182" s="24" t="s">
        <v>159</v>
      </c>
      <c r="BM182" s="24" t="s">
        <v>1419</v>
      </c>
    </row>
    <row r="183" spans="2:65" s="1" customFormat="1" ht="31.5" customHeight="1">
      <c r="B183" s="41"/>
      <c r="C183" s="193" t="s">
        <v>306</v>
      </c>
      <c r="D183" s="193" t="s">
        <v>154</v>
      </c>
      <c r="E183" s="194" t="s">
        <v>368</v>
      </c>
      <c r="F183" s="195" t="s">
        <v>369</v>
      </c>
      <c r="G183" s="196" t="s">
        <v>157</v>
      </c>
      <c r="H183" s="197">
        <v>580.657</v>
      </c>
      <c r="I183" s="198"/>
      <c r="J183" s="199">
        <f>ROUND(I183*H183,2)</f>
        <v>0</v>
      </c>
      <c r="K183" s="195" t="s">
        <v>158</v>
      </c>
      <c r="L183" s="61"/>
      <c r="M183" s="200" t="s">
        <v>22</v>
      </c>
      <c r="N183" s="201" t="s">
        <v>49</v>
      </c>
      <c r="O183" s="42"/>
      <c r="P183" s="202">
        <f>O183*H183</f>
        <v>0</v>
      </c>
      <c r="Q183" s="202">
        <v>6E-05</v>
      </c>
      <c r="R183" s="202">
        <f>Q183*H183</f>
        <v>0.03483942</v>
      </c>
      <c r="S183" s="202">
        <v>0</v>
      </c>
      <c r="T183" s="203">
        <f>S183*H183</f>
        <v>0</v>
      </c>
      <c r="AR183" s="24" t="s">
        <v>159</v>
      </c>
      <c r="AT183" s="24" t="s">
        <v>154</v>
      </c>
      <c r="AU183" s="24" t="s">
        <v>87</v>
      </c>
      <c r="AY183" s="24" t="s">
        <v>152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24</v>
      </c>
      <c r="BK183" s="204">
        <f>ROUND(I183*H183,2)</f>
        <v>0</v>
      </c>
      <c r="BL183" s="24" t="s">
        <v>159</v>
      </c>
      <c r="BM183" s="24" t="s">
        <v>1420</v>
      </c>
    </row>
    <row r="184" spans="2:65" s="1" customFormat="1" ht="22.5" customHeight="1">
      <c r="B184" s="41"/>
      <c r="C184" s="193" t="s">
        <v>9</v>
      </c>
      <c r="D184" s="193" t="s">
        <v>154</v>
      </c>
      <c r="E184" s="194" t="s">
        <v>372</v>
      </c>
      <c r="F184" s="195" t="s">
        <v>373</v>
      </c>
      <c r="G184" s="196" t="s">
        <v>219</v>
      </c>
      <c r="H184" s="197">
        <v>147.3</v>
      </c>
      <c r="I184" s="198"/>
      <c r="J184" s="199">
        <f>ROUND(I184*H184,2)</f>
        <v>0</v>
      </c>
      <c r="K184" s="195" t="s">
        <v>158</v>
      </c>
      <c r="L184" s="61"/>
      <c r="M184" s="200" t="s">
        <v>22</v>
      </c>
      <c r="N184" s="201" t="s">
        <v>49</v>
      </c>
      <c r="O184" s="42"/>
      <c r="P184" s="202">
        <f>O184*H184</f>
        <v>0</v>
      </c>
      <c r="Q184" s="202">
        <v>6E-05</v>
      </c>
      <c r="R184" s="202">
        <f>Q184*H184</f>
        <v>0.008838</v>
      </c>
      <c r="S184" s="202">
        <v>0</v>
      </c>
      <c r="T184" s="203">
        <f>S184*H184</f>
        <v>0</v>
      </c>
      <c r="AR184" s="24" t="s">
        <v>159</v>
      </c>
      <c r="AT184" s="24" t="s">
        <v>154</v>
      </c>
      <c r="AU184" s="24" t="s">
        <v>87</v>
      </c>
      <c r="AY184" s="24" t="s">
        <v>152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24</v>
      </c>
      <c r="BK184" s="204">
        <f>ROUND(I184*H184,2)</f>
        <v>0</v>
      </c>
      <c r="BL184" s="24" t="s">
        <v>159</v>
      </c>
      <c r="BM184" s="24" t="s">
        <v>1421</v>
      </c>
    </row>
    <row r="185" spans="2:51" s="12" customFormat="1" ht="13.5">
      <c r="B185" s="217"/>
      <c r="C185" s="218"/>
      <c r="D185" s="207" t="s">
        <v>161</v>
      </c>
      <c r="E185" s="219" t="s">
        <v>22</v>
      </c>
      <c r="F185" s="220" t="s">
        <v>1422</v>
      </c>
      <c r="G185" s="218"/>
      <c r="H185" s="221">
        <v>40.8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161</v>
      </c>
      <c r="AU185" s="227" t="s">
        <v>87</v>
      </c>
      <c r="AV185" s="12" t="s">
        <v>87</v>
      </c>
      <c r="AW185" s="12" t="s">
        <v>42</v>
      </c>
      <c r="AX185" s="12" t="s">
        <v>78</v>
      </c>
      <c r="AY185" s="227" t="s">
        <v>152</v>
      </c>
    </row>
    <row r="186" spans="2:51" s="11" customFormat="1" ht="13.5">
      <c r="B186" s="205"/>
      <c r="C186" s="206"/>
      <c r="D186" s="207" t="s">
        <v>161</v>
      </c>
      <c r="E186" s="208" t="s">
        <v>22</v>
      </c>
      <c r="F186" s="209" t="s">
        <v>1423</v>
      </c>
      <c r="G186" s="206"/>
      <c r="H186" s="210" t="s">
        <v>22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161</v>
      </c>
      <c r="AU186" s="216" t="s">
        <v>87</v>
      </c>
      <c r="AV186" s="11" t="s">
        <v>24</v>
      </c>
      <c r="AW186" s="11" t="s">
        <v>42</v>
      </c>
      <c r="AX186" s="11" t="s">
        <v>78</v>
      </c>
      <c r="AY186" s="216" t="s">
        <v>152</v>
      </c>
    </row>
    <row r="187" spans="2:51" s="12" customFormat="1" ht="13.5">
      <c r="B187" s="217"/>
      <c r="C187" s="218"/>
      <c r="D187" s="207" t="s">
        <v>161</v>
      </c>
      <c r="E187" s="219" t="s">
        <v>22</v>
      </c>
      <c r="F187" s="220" t="s">
        <v>1424</v>
      </c>
      <c r="G187" s="218"/>
      <c r="H187" s="221">
        <v>106.5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161</v>
      </c>
      <c r="AU187" s="227" t="s">
        <v>87</v>
      </c>
      <c r="AV187" s="12" t="s">
        <v>87</v>
      </c>
      <c r="AW187" s="12" t="s">
        <v>42</v>
      </c>
      <c r="AX187" s="12" t="s">
        <v>78</v>
      </c>
      <c r="AY187" s="227" t="s">
        <v>152</v>
      </c>
    </row>
    <row r="188" spans="2:51" s="13" customFormat="1" ht="13.5">
      <c r="B188" s="228"/>
      <c r="C188" s="229"/>
      <c r="D188" s="230" t="s">
        <v>161</v>
      </c>
      <c r="E188" s="231" t="s">
        <v>22</v>
      </c>
      <c r="F188" s="232" t="s">
        <v>171</v>
      </c>
      <c r="G188" s="229"/>
      <c r="H188" s="233">
        <v>147.3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161</v>
      </c>
      <c r="AU188" s="239" t="s">
        <v>87</v>
      </c>
      <c r="AV188" s="13" t="s">
        <v>159</v>
      </c>
      <c r="AW188" s="13" t="s">
        <v>42</v>
      </c>
      <c r="AX188" s="13" t="s">
        <v>24</v>
      </c>
      <c r="AY188" s="239" t="s">
        <v>152</v>
      </c>
    </row>
    <row r="189" spans="2:65" s="1" customFormat="1" ht="22.5" customHeight="1">
      <c r="B189" s="41"/>
      <c r="C189" s="257" t="s">
        <v>319</v>
      </c>
      <c r="D189" s="257" t="s">
        <v>293</v>
      </c>
      <c r="E189" s="258" t="s">
        <v>379</v>
      </c>
      <c r="F189" s="259" t="s">
        <v>380</v>
      </c>
      <c r="G189" s="260" t="s">
        <v>219</v>
      </c>
      <c r="H189" s="261">
        <v>147.3</v>
      </c>
      <c r="I189" s="262"/>
      <c r="J189" s="263">
        <f>ROUND(I189*H189,2)</f>
        <v>0</v>
      </c>
      <c r="K189" s="259" t="s">
        <v>158</v>
      </c>
      <c r="L189" s="264"/>
      <c r="M189" s="265" t="s">
        <v>22</v>
      </c>
      <c r="N189" s="266" t="s">
        <v>49</v>
      </c>
      <c r="O189" s="42"/>
      <c r="P189" s="202">
        <f>O189*H189</f>
        <v>0</v>
      </c>
      <c r="Q189" s="202">
        <v>0.00052</v>
      </c>
      <c r="R189" s="202">
        <f>Q189*H189</f>
        <v>0.076596</v>
      </c>
      <c r="S189" s="202">
        <v>0</v>
      </c>
      <c r="T189" s="203">
        <f>S189*H189</f>
        <v>0</v>
      </c>
      <c r="AR189" s="24" t="s">
        <v>204</v>
      </c>
      <c r="AT189" s="24" t="s">
        <v>293</v>
      </c>
      <c r="AU189" s="24" t="s">
        <v>87</v>
      </c>
      <c r="AY189" s="24" t="s">
        <v>152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24</v>
      </c>
      <c r="BK189" s="204">
        <f>ROUND(I189*H189,2)</f>
        <v>0</v>
      </c>
      <c r="BL189" s="24" t="s">
        <v>159</v>
      </c>
      <c r="BM189" s="24" t="s">
        <v>1425</v>
      </c>
    </row>
    <row r="190" spans="2:65" s="1" customFormat="1" ht="22.5" customHeight="1">
      <c r="B190" s="41"/>
      <c r="C190" s="193" t="s">
        <v>324</v>
      </c>
      <c r="D190" s="193" t="s">
        <v>154</v>
      </c>
      <c r="E190" s="194" t="s">
        <v>383</v>
      </c>
      <c r="F190" s="195" t="s">
        <v>384</v>
      </c>
      <c r="G190" s="196" t="s">
        <v>219</v>
      </c>
      <c r="H190" s="197">
        <v>259.6</v>
      </c>
      <c r="I190" s="198"/>
      <c r="J190" s="199">
        <f>ROUND(I190*H190,2)</f>
        <v>0</v>
      </c>
      <c r="K190" s="195" t="s">
        <v>158</v>
      </c>
      <c r="L190" s="61"/>
      <c r="M190" s="200" t="s">
        <v>22</v>
      </c>
      <c r="N190" s="201" t="s">
        <v>49</v>
      </c>
      <c r="O190" s="42"/>
      <c r="P190" s="202">
        <f>O190*H190</f>
        <v>0</v>
      </c>
      <c r="Q190" s="202">
        <v>0.00025</v>
      </c>
      <c r="R190" s="202">
        <f>Q190*H190</f>
        <v>0.06490000000000001</v>
      </c>
      <c r="S190" s="202">
        <v>0</v>
      </c>
      <c r="T190" s="203">
        <f>S190*H190</f>
        <v>0</v>
      </c>
      <c r="AR190" s="24" t="s">
        <v>159</v>
      </c>
      <c r="AT190" s="24" t="s">
        <v>154</v>
      </c>
      <c r="AU190" s="24" t="s">
        <v>87</v>
      </c>
      <c r="AY190" s="24" t="s">
        <v>152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24</v>
      </c>
      <c r="BK190" s="204">
        <f>ROUND(I190*H190,2)</f>
        <v>0</v>
      </c>
      <c r="BL190" s="24" t="s">
        <v>159</v>
      </c>
      <c r="BM190" s="24" t="s">
        <v>1426</v>
      </c>
    </row>
    <row r="191" spans="2:51" s="12" customFormat="1" ht="13.5">
      <c r="B191" s="217"/>
      <c r="C191" s="218"/>
      <c r="D191" s="207" t="s">
        <v>161</v>
      </c>
      <c r="E191" s="219" t="s">
        <v>22</v>
      </c>
      <c r="F191" s="220" t="s">
        <v>1427</v>
      </c>
      <c r="G191" s="218"/>
      <c r="H191" s="221">
        <v>92.4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161</v>
      </c>
      <c r="AU191" s="227" t="s">
        <v>87</v>
      </c>
      <c r="AV191" s="12" t="s">
        <v>87</v>
      </c>
      <c r="AW191" s="12" t="s">
        <v>42</v>
      </c>
      <c r="AX191" s="12" t="s">
        <v>78</v>
      </c>
      <c r="AY191" s="227" t="s">
        <v>152</v>
      </c>
    </row>
    <row r="192" spans="2:51" s="12" customFormat="1" ht="13.5">
      <c r="B192" s="217"/>
      <c r="C192" s="218"/>
      <c r="D192" s="207" t="s">
        <v>161</v>
      </c>
      <c r="E192" s="219" t="s">
        <v>22</v>
      </c>
      <c r="F192" s="220" t="s">
        <v>1353</v>
      </c>
      <c r="G192" s="218"/>
      <c r="H192" s="221">
        <v>30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161</v>
      </c>
      <c r="AU192" s="227" t="s">
        <v>87</v>
      </c>
      <c r="AV192" s="12" t="s">
        <v>87</v>
      </c>
      <c r="AW192" s="12" t="s">
        <v>42</v>
      </c>
      <c r="AX192" s="12" t="s">
        <v>78</v>
      </c>
      <c r="AY192" s="227" t="s">
        <v>152</v>
      </c>
    </row>
    <row r="193" spans="2:51" s="12" customFormat="1" ht="13.5">
      <c r="B193" s="217"/>
      <c r="C193" s="218"/>
      <c r="D193" s="207" t="s">
        <v>161</v>
      </c>
      <c r="E193" s="219" t="s">
        <v>22</v>
      </c>
      <c r="F193" s="220" t="s">
        <v>1354</v>
      </c>
      <c r="G193" s="218"/>
      <c r="H193" s="221">
        <v>14.4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161</v>
      </c>
      <c r="AU193" s="227" t="s">
        <v>87</v>
      </c>
      <c r="AV193" s="12" t="s">
        <v>87</v>
      </c>
      <c r="AW193" s="12" t="s">
        <v>42</v>
      </c>
      <c r="AX193" s="12" t="s">
        <v>78</v>
      </c>
      <c r="AY193" s="227" t="s">
        <v>152</v>
      </c>
    </row>
    <row r="194" spans="2:51" s="12" customFormat="1" ht="13.5">
      <c r="B194" s="217"/>
      <c r="C194" s="218"/>
      <c r="D194" s="207" t="s">
        <v>161</v>
      </c>
      <c r="E194" s="219" t="s">
        <v>22</v>
      </c>
      <c r="F194" s="220" t="s">
        <v>1355</v>
      </c>
      <c r="G194" s="218"/>
      <c r="H194" s="221">
        <v>12.6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161</v>
      </c>
      <c r="AU194" s="227" t="s">
        <v>87</v>
      </c>
      <c r="AV194" s="12" t="s">
        <v>87</v>
      </c>
      <c r="AW194" s="12" t="s">
        <v>42</v>
      </c>
      <c r="AX194" s="12" t="s">
        <v>78</v>
      </c>
      <c r="AY194" s="227" t="s">
        <v>152</v>
      </c>
    </row>
    <row r="195" spans="2:51" s="12" customFormat="1" ht="13.5">
      <c r="B195" s="217"/>
      <c r="C195" s="218"/>
      <c r="D195" s="207" t="s">
        <v>161</v>
      </c>
      <c r="E195" s="219" t="s">
        <v>22</v>
      </c>
      <c r="F195" s="220" t="s">
        <v>1356</v>
      </c>
      <c r="G195" s="218"/>
      <c r="H195" s="221">
        <v>42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161</v>
      </c>
      <c r="AU195" s="227" t="s">
        <v>87</v>
      </c>
      <c r="AV195" s="12" t="s">
        <v>87</v>
      </c>
      <c r="AW195" s="12" t="s">
        <v>42</v>
      </c>
      <c r="AX195" s="12" t="s">
        <v>78</v>
      </c>
      <c r="AY195" s="227" t="s">
        <v>152</v>
      </c>
    </row>
    <row r="196" spans="2:51" s="12" customFormat="1" ht="13.5">
      <c r="B196" s="217"/>
      <c r="C196" s="218"/>
      <c r="D196" s="207" t="s">
        <v>161</v>
      </c>
      <c r="E196" s="219" t="s">
        <v>22</v>
      </c>
      <c r="F196" s="220" t="s">
        <v>1357</v>
      </c>
      <c r="G196" s="218"/>
      <c r="H196" s="221">
        <v>7.2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161</v>
      </c>
      <c r="AU196" s="227" t="s">
        <v>87</v>
      </c>
      <c r="AV196" s="12" t="s">
        <v>87</v>
      </c>
      <c r="AW196" s="12" t="s">
        <v>42</v>
      </c>
      <c r="AX196" s="12" t="s">
        <v>78</v>
      </c>
      <c r="AY196" s="227" t="s">
        <v>152</v>
      </c>
    </row>
    <row r="197" spans="2:51" s="11" customFormat="1" ht="13.5">
      <c r="B197" s="205"/>
      <c r="C197" s="206"/>
      <c r="D197" s="207" t="s">
        <v>161</v>
      </c>
      <c r="E197" s="208" t="s">
        <v>22</v>
      </c>
      <c r="F197" s="209" t="s">
        <v>260</v>
      </c>
      <c r="G197" s="206"/>
      <c r="H197" s="210" t="s">
        <v>22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161</v>
      </c>
      <c r="AU197" s="216" t="s">
        <v>87</v>
      </c>
      <c r="AV197" s="11" t="s">
        <v>24</v>
      </c>
      <c r="AW197" s="11" t="s">
        <v>42</v>
      </c>
      <c r="AX197" s="11" t="s">
        <v>78</v>
      </c>
      <c r="AY197" s="216" t="s">
        <v>152</v>
      </c>
    </row>
    <row r="198" spans="2:51" s="12" customFormat="1" ht="13.5">
      <c r="B198" s="217"/>
      <c r="C198" s="218"/>
      <c r="D198" s="207" t="s">
        <v>161</v>
      </c>
      <c r="E198" s="219" t="s">
        <v>22</v>
      </c>
      <c r="F198" s="220" t="s">
        <v>1358</v>
      </c>
      <c r="G198" s="218"/>
      <c r="H198" s="221">
        <v>5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161</v>
      </c>
      <c r="AU198" s="227" t="s">
        <v>87</v>
      </c>
      <c r="AV198" s="12" t="s">
        <v>87</v>
      </c>
      <c r="AW198" s="12" t="s">
        <v>42</v>
      </c>
      <c r="AX198" s="12" t="s">
        <v>78</v>
      </c>
      <c r="AY198" s="227" t="s">
        <v>152</v>
      </c>
    </row>
    <row r="199" spans="2:51" s="12" customFormat="1" ht="13.5">
      <c r="B199" s="217"/>
      <c r="C199" s="218"/>
      <c r="D199" s="207" t="s">
        <v>161</v>
      </c>
      <c r="E199" s="219" t="s">
        <v>22</v>
      </c>
      <c r="F199" s="220" t="s">
        <v>1359</v>
      </c>
      <c r="G199" s="218"/>
      <c r="H199" s="221">
        <v>7.2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161</v>
      </c>
      <c r="AU199" s="227" t="s">
        <v>87</v>
      </c>
      <c r="AV199" s="12" t="s">
        <v>87</v>
      </c>
      <c r="AW199" s="12" t="s">
        <v>42</v>
      </c>
      <c r="AX199" s="12" t="s">
        <v>78</v>
      </c>
      <c r="AY199" s="227" t="s">
        <v>152</v>
      </c>
    </row>
    <row r="200" spans="2:51" s="12" customFormat="1" ht="13.5">
      <c r="B200" s="217"/>
      <c r="C200" s="218"/>
      <c r="D200" s="207" t="s">
        <v>161</v>
      </c>
      <c r="E200" s="219" t="s">
        <v>22</v>
      </c>
      <c r="F200" s="220" t="s">
        <v>1360</v>
      </c>
      <c r="G200" s="218"/>
      <c r="H200" s="221">
        <v>2.4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161</v>
      </c>
      <c r="AU200" s="227" t="s">
        <v>87</v>
      </c>
      <c r="AV200" s="12" t="s">
        <v>87</v>
      </c>
      <c r="AW200" s="12" t="s">
        <v>42</v>
      </c>
      <c r="AX200" s="12" t="s">
        <v>78</v>
      </c>
      <c r="AY200" s="227" t="s">
        <v>152</v>
      </c>
    </row>
    <row r="201" spans="2:51" s="14" customFormat="1" ht="13.5">
      <c r="B201" s="243"/>
      <c r="C201" s="244"/>
      <c r="D201" s="207" t="s">
        <v>161</v>
      </c>
      <c r="E201" s="245" t="s">
        <v>22</v>
      </c>
      <c r="F201" s="246" t="s">
        <v>257</v>
      </c>
      <c r="G201" s="244"/>
      <c r="H201" s="247">
        <v>213.2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161</v>
      </c>
      <c r="AU201" s="253" t="s">
        <v>87</v>
      </c>
      <c r="AV201" s="14" t="s">
        <v>176</v>
      </c>
      <c r="AW201" s="14" t="s">
        <v>42</v>
      </c>
      <c r="AX201" s="14" t="s">
        <v>78</v>
      </c>
      <c r="AY201" s="253" t="s">
        <v>152</v>
      </c>
    </row>
    <row r="202" spans="2:51" s="11" customFormat="1" ht="13.5">
      <c r="B202" s="205"/>
      <c r="C202" s="206"/>
      <c r="D202" s="207" t="s">
        <v>161</v>
      </c>
      <c r="E202" s="208" t="s">
        <v>22</v>
      </c>
      <c r="F202" s="209" t="s">
        <v>1428</v>
      </c>
      <c r="G202" s="206"/>
      <c r="H202" s="210" t="s">
        <v>22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161</v>
      </c>
      <c r="AU202" s="216" t="s">
        <v>87</v>
      </c>
      <c r="AV202" s="11" t="s">
        <v>24</v>
      </c>
      <c r="AW202" s="11" t="s">
        <v>42</v>
      </c>
      <c r="AX202" s="11" t="s">
        <v>78</v>
      </c>
      <c r="AY202" s="216" t="s">
        <v>152</v>
      </c>
    </row>
    <row r="203" spans="2:51" s="12" customFormat="1" ht="13.5">
      <c r="B203" s="217"/>
      <c r="C203" s="218"/>
      <c r="D203" s="207" t="s">
        <v>161</v>
      </c>
      <c r="E203" s="219" t="s">
        <v>22</v>
      </c>
      <c r="F203" s="220" t="s">
        <v>1429</v>
      </c>
      <c r="G203" s="218"/>
      <c r="H203" s="221">
        <v>46.4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161</v>
      </c>
      <c r="AU203" s="227" t="s">
        <v>87</v>
      </c>
      <c r="AV203" s="12" t="s">
        <v>87</v>
      </c>
      <c r="AW203" s="12" t="s">
        <v>42</v>
      </c>
      <c r="AX203" s="12" t="s">
        <v>78</v>
      </c>
      <c r="AY203" s="227" t="s">
        <v>152</v>
      </c>
    </row>
    <row r="204" spans="2:51" s="13" customFormat="1" ht="13.5">
      <c r="B204" s="228"/>
      <c r="C204" s="229"/>
      <c r="D204" s="230" t="s">
        <v>161</v>
      </c>
      <c r="E204" s="231" t="s">
        <v>22</v>
      </c>
      <c r="F204" s="232" t="s">
        <v>171</v>
      </c>
      <c r="G204" s="229"/>
      <c r="H204" s="233">
        <v>259.6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161</v>
      </c>
      <c r="AU204" s="239" t="s">
        <v>87</v>
      </c>
      <c r="AV204" s="13" t="s">
        <v>159</v>
      </c>
      <c r="AW204" s="13" t="s">
        <v>42</v>
      </c>
      <c r="AX204" s="13" t="s">
        <v>24</v>
      </c>
      <c r="AY204" s="239" t="s">
        <v>152</v>
      </c>
    </row>
    <row r="205" spans="2:65" s="1" customFormat="1" ht="22.5" customHeight="1">
      <c r="B205" s="41"/>
      <c r="C205" s="257" t="s">
        <v>337</v>
      </c>
      <c r="D205" s="257" t="s">
        <v>293</v>
      </c>
      <c r="E205" s="258" t="s">
        <v>399</v>
      </c>
      <c r="F205" s="259" t="s">
        <v>400</v>
      </c>
      <c r="G205" s="260" t="s">
        <v>219</v>
      </c>
      <c r="H205" s="261">
        <v>213.1</v>
      </c>
      <c r="I205" s="262"/>
      <c r="J205" s="263">
        <f>ROUND(I205*H205,2)</f>
        <v>0</v>
      </c>
      <c r="K205" s="259" t="s">
        <v>158</v>
      </c>
      <c r="L205" s="264"/>
      <c r="M205" s="265" t="s">
        <v>22</v>
      </c>
      <c r="N205" s="266" t="s">
        <v>49</v>
      </c>
      <c r="O205" s="42"/>
      <c r="P205" s="202">
        <f>O205*H205</f>
        <v>0</v>
      </c>
      <c r="Q205" s="202">
        <v>3E-05</v>
      </c>
      <c r="R205" s="202">
        <f>Q205*H205</f>
        <v>0.006393</v>
      </c>
      <c r="S205" s="202">
        <v>0</v>
      </c>
      <c r="T205" s="203">
        <f>S205*H205</f>
        <v>0</v>
      </c>
      <c r="AR205" s="24" t="s">
        <v>204</v>
      </c>
      <c r="AT205" s="24" t="s">
        <v>293</v>
      </c>
      <c r="AU205" s="24" t="s">
        <v>87</v>
      </c>
      <c r="AY205" s="24" t="s">
        <v>152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24</v>
      </c>
      <c r="BK205" s="204">
        <f>ROUND(I205*H205,2)</f>
        <v>0</v>
      </c>
      <c r="BL205" s="24" t="s">
        <v>159</v>
      </c>
      <c r="BM205" s="24" t="s">
        <v>1430</v>
      </c>
    </row>
    <row r="206" spans="2:51" s="12" customFormat="1" ht="13.5">
      <c r="B206" s="217"/>
      <c r="C206" s="218"/>
      <c r="D206" s="207" t="s">
        <v>161</v>
      </c>
      <c r="E206" s="219" t="s">
        <v>22</v>
      </c>
      <c r="F206" s="220" t="s">
        <v>1431</v>
      </c>
      <c r="G206" s="218"/>
      <c r="H206" s="221">
        <v>71.4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161</v>
      </c>
      <c r="AU206" s="227" t="s">
        <v>87</v>
      </c>
      <c r="AV206" s="12" t="s">
        <v>87</v>
      </c>
      <c r="AW206" s="12" t="s">
        <v>42</v>
      </c>
      <c r="AX206" s="12" t="s">
        <v>78</v>
      </c>
      <c r="AY206" s="227" t="s">
        <v>152</v>
      </c>
    </row>
    <row r="207" spans="2:51" s="12" customFormat="1" ht="13.5">
      <c r="B207" s="217"/>
      <c r="C207" s="218"/>
      <c r="D207" s="207" t="s">
        <v>161</v>
      </c>
      <c r="E207" s="219" t="s">
        <v>22</v>
      </c>
      <c r="F207" s="220" t="s">
        <v>1432</v>
      </c>
      <c r="G207" s="218"/>
      <c r="H207" s="221">
        <v>22.5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161</v>
      </c>
      <c r="AU207" s="227" t="s">
        <v>87</v>
      </c>
      <c r="AV207" s="12" t="s">
        <v>87</v>
      </c>
      <c r="AW207" s="12" t="s">
        <v>42</v>
      </c>
      <c r="AX207" s="12" t="s">
        <v>78</v>
      </c>
      <c r="AY207" s="227" t="s">
        <v>152</v>
      </c>
    </row>
    <row r="208" spans="2:51" s="12" customFormat="1" ht="13.5">
      <c r="B208" s="217"/>
      <c r="C208" s="218"/>
      <c r="D208" s="207" t="s">
        <v>161</v>
      </c>
      <c r="E208" s="219" t="s">
        <v>22</v>
      </c>
      <c r="F208" s="220" t="s">
        <v>1433</v>
      </c>
      <c r="G208" s="218"/>
      <c r="H208" s="221">
        <v>10.8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161</v>
      </c>
      <c r="AU208" s="227" t="s">
        <v>87</v>
      </c>
      <c r="AV208" s="12" t="s">
        <v>87</v>
      </c>
      <c r="AW208" s="12" t="s">
        <v>42</v>
      </c>
      <c r="AX208" s="12" t="s">
        <v>78</v>
      </c>
      <c r="AY208" s="227" t="s">
        <v>152</v>
      </c>
    </row>
    <row r="209" spans="2:51" s="12" customFormat="1" ht="13.5">
      <c r="B209" s="217"/>
      <c r="C209" s="218"/>
      <c r="D209" s="207" t="s">
        <v>161</v>
      </c>
      <c r="E209" s="219" t="s">
        <v>22</v>
      </c>
      <c r="F209" s="220" t="s">
        <v>1434</v>
      </c>
      <c r="G209" s="218"/>
      <c r="H209" s="221">
        <v>9.9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161</v>
      </c>
      <c r="AU209" s="227" t="s">
        <v>87</v>
      </c>
      <c r="AV209" s="12" t="s">
        <v>87</v>
      </c>
      <c r="AW209" s="12" t="s">
        <v>42</v>
      </c>
      <c r="AX209" s="12" t="s">
        <v>78</v>
      </c>
      <c r="AY209" s="227" t="s">
        <v>152</v>
      </c>
    </row>
    <row r="210" spans="2:51" s="12" customFormat="1" ht="13.5">
      <c r="B210" s="217"/>
      <c r="C210" s="218"/>
      <c r="D210" s="207" t="s">
        <v>161</v>
      </c>
      <c r="E210" s="219" t="s">
        <v>22</v>
      </c>
      <c r="F210" s="220" t="s">
        <v>1435</v>
      </c>
      <c r="G210" s="218"/>
      <c r="H210" s="221">
        <v>31.5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161</v>
      </c>
      <c r="AU210" s="227" t="s">
        <v>87</v>
      </c>
      <c r="AV210" s="12" t="s">
        <v>87</v>
      </c>
      <c r="AW210" s="12" t="s">
        <v>42</v>
      </c>
      <c r="AX210" s="12" t="s">
        <v>78</v>
      </c>
      <c r="AY210" s="227" t="s">
        <v>152</v>
      </c>
    </row>
    <row r="211" spans="2:51" s="12" customFormat="1" ht="13.5">
      <c r="B211" s="217"/>
      <c r="C211" s="218"/>
      <c r="D211" s="207" t="s">
        <v>161</v>
      </c>
      <c r="E211" s="219" t="s">
        <v>22</v>
      </c>
      <c r="F211" s="220" t="s">
        <v>1436</v>
      </c>
      <c r="G211" s="218"/>
      <c r="H211" s="221">
        <v>6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161</v>
      </c>
      <c r="AU211" s="227" t="s">
        <v>87</v>
      </c>
      <c r="AV211" s="12" t="s">
        <v>87</v>
      </c>
      <c r="AW211" s="12" t="s">
        <v>42</v>
      </c>
      <c r="AX211" s="12" t="s">
        <v>78</v>
      </c>
      <c r="AY211" s="227" t="s">
        <v>152</v>
      </c>
    </row>
    <row r="212" spans="2:51" s="11" customFormat="1" ht="13.5">
      <c r="B212" s="205"/>
      <c r="C212" s="206"/>
      <c r="D212" s="207" t="s">
        <v>161</v>
      </c>
      <c r="E212" s="208" t="s">
        <v>22</v>
      </c>
      <c r="F212" s="209" t="s">
        <v>260</v>
      </c>
      <c r="G212" s="206"/>
      <c r="H212" s="210" t="s">
        <v>22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161</v>
      </c>
      <c r="AU212" s="216" t="s">
        <v>87</v>
      </c>
      <c r="AV212" s="11" t="s">
        <v>24</v>
      </c>
      <c r="AW212" s="11" t="s">
        <v>42</v>
      </c>
      <c r="AX212" s="11" t="s">
        <v>78</v>
      </c>
      <c r="AY212" s="216" t="s">
        <v>152</v>
      </c>
    </row>
    <row r="213" spans="2:51" s="12" customFormat="1" ht="13.5">
      <c r="B213" s="217"/>
      <c r="C213" s="218"/>
      <c r="D213" s="207" t="s">
        <v>161</v>
      </c>
      <c r="E213" s="219" t="s">
        <v>22</v>
      </c>
      <c r="F213" s="220" t="s">
        <v>1437</v>
      </c>
      <c r="G213" s="218"/>
      <c r="H213" s="221">
        <v>5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161</v>
      </c>
      <c r="AU213" s="227" t="s">
        <v>87</v>
      </c>
      <c r="AV213" s="12" t="s">
        <v>87</v>
      </c>
      <c r="AW213" s="12" t="s">
        <v>42</v>
      </c>
      <c r="AX213" s="12" t="s">
        <v>78</v>
      </c>
      <c r="AY213" s="227" t="s">
        <v>152</v>
      </c>
    </row>
    <row r="214" spans="2:51" s="12" customFormat="1" ht="13.5">
      <c r="B214" s="217"/>
      <c r="C214" s="218"/>
      <c r="D214" s="207" t="s">
        <v>161</v>
      </c>
      <c r="E214" s="219" t="s">
        <v>22</v>
      </c>
      <c r="F214" s="220" t="s">
        <v>1359</v>
      </c>
      <c r="G214" s="218"/>
      <c r="H214" s="221">
        <v>7.2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161</v>
      </c>
      <c r="AU214" s="227" t="s">
        <v>87</v>
      </c>
      <c r="AV214" s="12" t="s">
        <v>87</v>
      </c>
      <c r="AW214" s="12" t="s">
        <v>42</v>
      </c>
      <c r="AX214" s="12" t="s">
        <v>78</v>
      </c>
      <c r="AY214" s="227" t="s">
        <v>152</v>
      </c>
    </row>
    <row r="215" spans="2:51" s="12" customFormat="1" ht="13.5">
      <c r="B215" s="217"/>
      <c r="C215" s="218"/>
      <c r="D215" s="207" t="s">
        <v>161</v>
      </c>
      <c r="E215" s="219" t="s">
        <v>22</v>
      </c>
      <c r="F215" s="220" t="s">
        <v>1360</v>
      </c>
      <c r="G215" s="218"/>
      <c r="H215" s="221">
        <v>2.4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161</v>
      </c>
      <c r="AU215" s="227" t="s">
        <v>87</v>
      </c>
      <c r="AV215" s="12" t="s">
        <v>87</v>
      </c>
      <c r="AW215" s="12" t="s">
        <v>42</v>
      </c>
      <c r="AX215" s="12" t="s">
        <v>78</v>
      </c>
      <c r="AY215" s="227" t="s">
        <v>152</v>
      </c>
    </row>
    <row r="216" spans="2:51" s="14" customFormat="1" ht="13.5">
      <c r="B216" s="243"/>
      <c r="C216" s="244"/>
      <c r="D216" s="207" t="s">
        <v>161</v>
      </c>
      <c r="E216" s="245" t="s">
        <v>22</v>
      </c>
      <c r="F216" s="246" t="s">
        <v>257</v>
      </c>
      <c r="G216" s="244"/>
      <c r="H216" s="247">
        <v>166.7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161</v>
      </c>
      <c r="AU216" s="253" t="s">
        <v>87</v>
      </c>
      <c r="AV216" s="14" t="s">
        <v>176</v>
      </c>
      <c r="AW216" s="14" t="s">
        <v>42</v>
      </c>
      <c r="AX216" s="14" t="s">
        <v>78</v>
      </c>
      <c r="AY216" s="253" t="s">
        <v>152</v>
      </c>
    </row>
    <row r="217" spans="2:51" s="12" customFormat="1" ht="13.5">
      <c r="B217" s="217"/>
      <c r="C217" s="218"/>
      <c r="D217" s="207" t="s">
        <v>161</v>
      </c>
      <c r="E217" s="219" t="s">
        <v>22</v>
      </c>
      <c r="F217" s="220" t="s">
        <v>1429</v>
      </c>
      <c r="G217" s="218"/>
      <c r="H217" s="221">
        <v>46.4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161</v>
      </c>
      <c r="AU217" s="227" t="s">
        <v>87</v>
      </c>
      <c r="AV217" s="12" t="s">
        <v>87</v>
      </c>
      <c r="AW217" s="12" t="s">
        <v>42</v>
      </c>
      <c r="AX217" s="12" t="s">
        <v>78</v>
      </c>
      <c r="AY217" s="227" t="s">
        <v>152</v>
      </c>
    </row>
    <row r="218" spans="2:51" s="13" customFormat="1" ht="13.5">
      <c r="B218" s="228"/>
      <c r="C218" s="229"/>
      <c r="D218" s="230" t="s">
        <v>161</v>
      </c>
      <c r="E218" s="231" t="s">
        <v>22</v>
      </c>
      <c r="F218" s="232" t="s">
        <v>171</v>
      </c>
      <c r="G218" s="229"/>
      <c r="H218" s="233">
        <v>213.1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161</v>
      </c>
      <c r="AU218" s="239" t="s">
        <v>87</v>
      </c>
      <c r="AV218" s="13" t="s">
        <v>159</v>
      </c>
      <c r="AW218" s="13" t="s">
        <v>42</v>
      </c>
      <c r="AX218" s="13" t="s">
        <v>24</v>
      </c>
      <c r="AY218" s="239" t="s">
        <v>152</v>
      </c>
    </row>
    <row r="219" spans="2:65" s="1" customFormat="1" ht="22.5" customHeight="1">
      <c r="B219" s="41"/>
      <c r="C219" s="257" t="s">
        <v>344</v>
      </c>
      <c r="D219" s="257" t="s">
        <v>293</v>
      </c>
      <c r="E219" s="258" t="s">
        <v>412</v>
      </c>
      <c r="F219" s="259" t="s">
        <v>413</v>
      </c>
      <c r="G219" s="260" t="s">
        <v>219</v>
      </c>
      <c r="H219" s="261">
        <v>164.3</v>
      </c>
      <c r="I219" s="262"/>
      <c r="J219" s="263">
        <f>ROUND(I219*H219,2)</f>
        <v>0</v>
      </c>
      <c r="K219" s="259" t="s">
        <v>158</v>
      </c>
      <c r="L219" s="264"/>
      <c r="M219" s="265" t="s">
        <v>22</v>
      </c>
      <c r="N219" s="266" t="s">
        <v>49</v>
      </c>
      <c r="O219" s="42"/>
      <c r="P219" s="202">
        <f>O219*H219</f>
        <v>0</v>
      </c>
      <c r="Q219" s="202">
        <v>3E-05</v>
      </c>
      <c r="R219" s="202">
        <f>Q219*H219</f>
        <v>0.004929</v>
      </c>
      <c r="S219" s="202">
        <v>0</v>
      </c>
      <c r="T219" s="203">
        <f>S219*H219</f>
        <v>0</v>
      </c>
      <c r="AR219" s="24" t="s">
        <v>204</v>
      </c>
      <c r="AT219" s="24" t="s">
        <v>293</v>
      </c>
      <c r="AU219" s="24" t="s">
        <v>87</v>
      </c>
      <c r="AY219" s="24" t="s">
        <v>152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4" t="s">
        <v>24</v>
      </c>
      <c r="BK219" s="204">
        <f>ROUND(I219*H219,2)</f>
        <v>0</v>
      </c>
      <c r="BL219" s="24" t="s">
        <v>159</v>
      </c>
      <c r="BM219" s="24" t="s">
        <v>1438</v>
      </c>
    </row>
    <row r="220" spans="2:51" s="12" customFormat="1" ht="13.5">
      <c r="B220" s="217"/>
      <c r="C220" s="218"/>
      <c r="D220" s="207" t="s">
        <v>161</v>
      </c>
      <c r="E220" s="219" t="s">
        <v>22</v>
      </c>
      <c r="F220" s="220" t="s">
        <v>1431</v>
      </c>
      <c r="G220" s="218"/>
      <c r="H220" s="221">
        <v>71.4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161</v>
      </c>
      <c r="AU220" s="227" t="s">
        <v>87</v>
      </c>
      <c r="AV220" s="12" t="s">
        <v>87</v>
      </c>
      <c r="AW220" s="12" t="s">
        <v>42</v>
      </c>
      <c r="AX220" s="12" t="s">
        <v>78</v>
      </c>
      <c r="AY220" s="227" t="s">
        <v>152</v>
      </c>
    </row>
    <row r="221" spans="2:51" s="12" customFormat="1" ht="13.5">
      <c r="B221" s="217"/>
      <c r="C221" s="218"/>
      <c r="D221" s="207" t="s">
        <v>161</v>
      </c>
      <c r="E221" s="219" t="s">
        <v>22</v>
      </c>
      <c r="F221" s="220" t="s">
        <v>1432</v>
      </c>
      <c r="G221" s="218"/>
      <c r="H221" s="221">
        <v>22.5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161</v>
      </c>
      <c r="AU221" s="227" t="s">
        <v>87</v>
      </c>
      <c r="AV221" s="12" t="s">
        <v>87</v>
      </c>
      <c r="AW221" s="12" t="s">
        <v>42</v>
      </c>
      <c r="AX221" s="12" t="s">
        <v>78</v>
      </c>
      <c r="AY221" s="227" t="s">
        <v>152</v>
      </c>
    </row>
    <row r="222" spans="2:51" s="12" customFormat="1" ht="13.5">
      <c r="B222" s="217"/>
      <c r="C222" s="218"/>
      <c r="D222" s="207" t="s">
        <v>161</v>
      </c>
      <c r="E222" s="219" t="s">
        <v>22</v>
      </c>
      <c r="F222" s="220" t="s">
        <v>1433</v>
      </c>
      <c r="G222" s="218"/>
      <c r="H222" s="221">
        <v>10.8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161</v>
      </c>
      <c r="AU222" s="227" t="s">
        <v>87</v>
      </c>
      <c r="AV222" s="12" t="s">
        <v>87</v>
      </c>
      <c r="AW222" s="12" t="s">
        <v>42</v>
      </c>
      <c r="AX222" s="12" t="s">
        <v>78</v>
      </c>
      <c r="AY222" s="227" t="s">
        <v>152</v>
      </c>
    </row>
    <row r="223" spans="2:51" s="12" customFormat="1" ht="13.5">
      <c r="B223" s="217"/>
      <c r="C223" s="218"/>
      <c r="D223" s="207" t="s">
        <v>161</v>
      </c>
      <c r="E223" s="219" t="s">
        <v>22</v>
      </c>
      <c r="F223" s="220" t="s">
        <v>1434</v>
      </c>
      <c r="G223" s="218"/>
      <c r="H223" s="221">
        <v>9.9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161</v>
      </c>
      <c r="AU223" s="227" t="s">
        <v>87</v>
      </c>
      <c r="AV223" s="12" t="s">
        <v>87</v>
      </c>
      <c r="AW223" s="12" t="s">
        <v>42</v>
      </c>
      <c r="AX223" s="12" t="s">
        <v>78</v>
      </c>
      <c r="AY223" s="227" t="s">
        <v>152</v>
      </c>
    </row>
    <row r="224" spans="2:51" s="12" customFormat="1" ht="13.5">
      <c r="B224" s="217"/>
      <c r="C224" s="218"/>
      <c r="D224" s="207" t="s">
        <v>161</v>
      </c>
      <c r="E224" s="219" t="s">
        <v>22</v>
      </c>
      <c r="F224" s="220" t="s">
        <v>1435</v>
      </c>
      <c r="G224" s="218"/>
      <c r="H224" s="221">
        <v>31.5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161</v>
      </c>
      <c r="AU224" s="227" t="s">
        <v>87</v>
      </c>
      <c r="AV224" s="12" t="s">
        <v>87</v>
      </c>
      <c r="AW224" s="12" t="s">
        <v>42</v>
      </c>
      <c r="AX224" s="12" t="s">
        <v>78</v>
      </c>
      <c r="AY224" s="227" t="s">
        <v>152</v>
      </c>
    </row>
    <row r="225" spans="2:51" s="12" customFormat="1" ht="13.5">
      <c r="B225" s="217"/>
      <c r="C225" s="218"/>
      <c r="D225" s="207" t="s">
        <v>161</v>
      </c>
      <c r="E225" s="219" t="s">
        <v>22</v>
      </c>
      <c r="F225" s="220" t="s">
        <v>1436</v>
      </c>
      <c r="G225" s="218"/>
      <c r="H225" s="221">
        <v>6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161</v>
      </c>
      <c r="AU225" s="227" t="s">
        <v>87</v>
      </c>
      <c r="AV225" s="12" t="s">
        <v>87</v>
      </c>
      <c r="AW225" s="12" t="s">
        <v>42</v>
      </c>
      <c r="AX225" s="12" t="s">
        <v>78</v>
      </c>
      <c r="AY225" s="227" t="s">
        <v>152</v>
      </c>
    </row>
    <row r="226" spans="2:51" s="11" customFormat="1" ht="13.5">
      <c r="B226" s="205"/>
      <c r="C226" s="206"/>
      <c r="D226" s="207" t="s">
        <v>161</v>
      </c>
      <c r="E226" s="208" t="s">
        <v>22</v>
      </c>
      <c r="F226" s="209" t="s">
        <v>260</v>
      </c>
      <c r="G226" s="206"/>
      <c r="H226" s="210" t="s">
        <v>22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161</v>
      </c>
      <c r="AU226" s="216" t="s">
        <v>87</v>
      </c>
      <c r="AV226" s="11" t="s">
        <v>24</v>
      </c>
      <c r="AW226" s="11" t="s">
        <v>42</v>
      </c>
      <c r="AX226" s="11" t="s">
        <v>78</v>
      </c>
      <c r="AY226" s="216" t="s">
        <v>152</v>
      </c>
    </row>
    <row r="227" spans="2:51" s="12" customFormat="1" ht="13.5">
      <c r="B227" s="217"/>
      <c r="C227" s="218"/>
      <c r="D227" s="207" t="s">
        <v>161</v>
      </c>
      <c r="E227" s="219" t="s">
        <v>22</v>
      </c>
      <c r="F227" s="220" t="s">
        <v>1437</v>
      </c>
      <c r="G227" s="218"/>
      <c r="H227" s="221">
        <v>5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161</v>
      </c>
      <c r="AU227" s="227" t="s">
        <v>87</v>
      </c>
      <c r="AV227" s="12" t="s">
        <v>87</v>
      </c>
      <c r="AW227" s="12" t="s">
        <v>42</v>
      </c>
      <c r="AX227" s="12" t="s">
        <v>78</v>
      </c>
      <c r="AY227" s="227" t="s">
        <v>152</v>
      </c>
    </row>
    <row r="228" spans="2:51" s="12" customFormat="1" ht="13.5">
      <c r="B228" s="217"/>
      <c r="C228" s="218"/>
      <c r="D228" s="207" t="s">
        <v>161</v>
      </c>
      <c r="E228" s="219" t="s">
        <v>22</v>
      </c>
      <c r="F228" s="220" t="s">
        <v>1359</v>
      </c>
      <c r="G228" s="218"/>
      <c r="H228" s="221">
        <v>7.2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161</v>
      </c>
      <c r="AU228" s="227" t="s">
        <v>87</v>
      </c>
      <c r="AV228" s="12" t="s">
        <v>87</v>
      </c>
      <c r="AW228" s="12" t="s">
        <v>42</v>
      </c>
      <c r="AX228" s="12" t="s">
        <v>78</v>
      </c>
      <c r="AY228" s="227" t="s">
        <v>152</v>
      </c>
    </row>
    <row r="229" spans="2:51" s="14" customFormat="1" ht="13.5">
      <c r="B229" s="243"/>
      <c r="C229" s="244"/>
      <c r="D229" s="207" t="s">
        <v>161</v>
      </c>
      <c r="E229" s="245" t="s">
        <v>22</v>
      </c>
      <c r="F229" s="246" t="s">
        <v>257</v>
      </c>
      <c r="G229" s="244"/>
      <c r="H229" s="247">
        <v>164.3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161</v>
      </c>
      <c r="AU229" s="253" t="s">
        <v>87</v>
      </c>
      <c r="AV229" s="14" t="s">
        <v>176</v>
      </c>
      <c r="AW229" s="14" t="s">
        <v>42</v>
      </c>
      <c r="AX229" s="14" t="s">
        <v>78</v>
      </c>
      <c r="AY229" s="253" t="s">
        <v>152</v>
      </c>
    </row>
    <row r="230" spans="2:51" s="13" customFormat="1" ht="13.5">
      <c r="B230" s="228"/>
      <c r="C230" s="229"/>
      <c r="D230" s="230" t="s">
        <v>161</v>
      </c>
      <c r="E230" s="231" t="s">
        <v>22</v>
      </c>
      <c r="F230" s="232" t="s">
        <v>171</v>
      </c>
      <c r="G230" s="229"/>
      <c r="H230" s="233">
        <v>164.3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161</v>
      </c>
      <c r="AU230" s="239" t="s">
        <v>87</v>
      </c>
      <c r="AV230" s="13" t="s">
        <v>159</v>
      </c>
      <c r="AW230" s="13" t="s">
        <v>42</v>
      </c>
      <c r="AX230" s="13" t="s">
        <v>24</v>
      </c>
      <c r="AY230" s="239" t="s">
        <v>152</v>
      </c>
    </row>
    <row r="231" spans="2:65" s="1" customFormat="1" ht="22.5" customHeight="1">
      <c r="B231" s="41"/>
      <c r="C231" s="257" t="s">
        <v>352</v>
      </c>
      <c r="D231" s="257" t="s">
        <v>293</v>
      </c>
      <c r="E231" s="258" t="s">
        <v>421</v>
      </c>
      <c r="F231" s="259" t="s">
        <v>422</v>
      </c>
      <c r="G231" s="260" t="s">
        <v>219</v>
      </c>
      <c r="H231" s="261">
        <v>46.5</v>
      </c>
      <c r="I231" s="262"/>
      <c r="J231" s="263">
        <f>ROUND(I231*H231,2)</f>
        <v>0</v>
      </c>
      <c r="K231" s="259" t="s">
        <v>158</v>
      </c>
      <c r="L231" s="264"/>
      <c r="M231" s="265" t="s">
        <v>22</v>
      </c>
      <c r="N231" s="266" t="s">
        <v>49</v>
      </c>
      <c r="O231" s="42"/>
      <c r="P231" s="202">
        <f>O231*H231</f>
        <v>0</v>
      </c>
      <c r="Q231" s="202">
        <v>0.0002</v>
      </c>
      <c r="R231" s="202">
        <f>Q231*H231</f>
        <v>0.009300000000000001</v>
      </c>
      <c r="S231" s="202">
        <v>0</v>
      </c>
      <c r="T231" s="203">
        <f>S231*H231</f>
        <v>0</v>
      </c>
      <c r="AR231" s="24" t="s">
        <v>204</v>
      </c>
      <c r="AT231" s="24" t="s">
        <v>293</v>
      </c>
      <c r="AU231" s="24" t="s">
        <v>87</v>
      </c>
      <c r="AY231" s="24" t="s">
        <v>152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4" t="s">
        <v>24</v>
      </c>
      <c r="BK231" s="204">
        <f>ROUND(I231*H231,2)</f>
        <v>0</v>
      </c>
      <c r="BL231" s="24" t="s">
        <v>159</v>
      </c>
      <c r="BM231" s="24" t="s">
        <v>1439</v>
      </c>
    </row>
    <row r="232" spans="2:65" s="1" customFormat="1" ht="22.5" customHeight="1">
      <c r="B232" s="41"/>
      <c r="C232" s="193" t="s">
        <v>358</v>
      </c>
      <c r="D232" s="193" t="s">
        <v>154</v>
      </c>
      <c r="E232" s="194" t="s">
        <v>1440</v>
      </c>
      <c r="F232" s="195" t="s">
        <v>1441</v>
      </c>
      <c r="G232" s="196" t="s">
        <v>157</v>
      </c>
      <c r="H232" s="197">
        <v>143.31</v>
      </c>
      <c r="I232" s="198"/>
      <c r="J232" s="199">
        <f>ROUND(I232*H232,2)</f>
        <v>0</v>
      </c>
      <c r="K232" s="195" t="s">
        <v>158</v>
      </c>
      <c r="L232" s="61"/>
      <c r="M232" s="200" t="s">
        <v>22</v>
      </c>
      <c r="N232" s="201" t="s">
        <v>49</v>
      </c>
      <c r="O232" s="42"/>
      <c r="P232" s="202">
        <f>O232*H232</f>
        <v>0</v>
      </c>
      <c r="Q232" s="202">
        <v>0.0315</v>
      </c>
      <c r="R232" s="202">
        <f>Q232*H232</f>
        <v>4.514265</v>
      </c>
      <c r="S232" s="202">
        <v>0</v>
      </c>
      <c r="T232" s="203">
        <f>S232*H232</f>
        <v>0</v>
      </c>
      <c r="AR232" s="24" t="s">
        <v>159</v>
      </c>
      <c r="AT232" s="24" t="s">
        <v>154</v>
      </c>
      <c r="AU232" s="24" t="s">
        <v>87</v>
      </c>
      <c r="AY232" s="24" t="s">
        <v>152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24</v>
      </c>
      <c r="BK232" s="204">
        <f>ROUND(I232*H232,2)</f>
        <v>0</v>
      </c>
      <c r="BL232" s="24" t="s">
        <v>159</v>
      </c>
      <c r="BM232" s="24" t="s">
        <v>1442</v>
      </c>
    </row>
    <row r="233" spans="2:51" s="12" customFormat="1" ht="13.5">
      <c r="B233" s="217"/>
      <c r="C233" s="218"/>
      <c r="D233" s="207" t="s">
        <v>161</v>
      </c>
      <c r="E233" s="219" t="s">
        <v>22</v>
      </c>
      <c r="F233" s="220" t="s">
        <v>1443</v>
      </c>
      <c r="G233" s="218"/>
      <c r="H233" s="221">
        <v>5.75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161</v>
      </c>
      <c r="AU233" s="227" t="s">
        <v>87</v>
      </c>
      <c r="AV233" s="12" t="s">
        <v>87</v>
      </c>
      <c r="AW233" s="12" t="s">
        <v>42</v>
      </c>
      <c r="AX233" s="12" t="s">
        <v>78</v>
      </c>
      <c r="AY233" s="227" t="s">
        <v>152</v>
      </c>
    </row>
    <row r="234" spans="2:51" s="12" customFormat="1" ht="13.5">
      <c r="B234" s="217"/>
      <c r="C234" s="218"/>
      <c r="D234" s="207" t="s">
        <v>161</v>
      </c>
      <c r="E234" s="219" t="s">
        <v>22</v>
      </c>
      <c r="F234" s="220" t="s">
        <v>1444</v>
      </c>
      <c r="G234" s="218"/>
      <c r="H234" s="221">
        <v>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161</v>
      </c>
      <c r="AU234" s="227" t="s">
        <v>87</v>
      </c>
      <c r="AV234" s="12" t="s">
        <v>87</v>
      </c>
      <c r="AW234" s="12" t="s">
        <v>42</v>
      </c>
      <c r="AX234" s="12" t="s">
        <v>78</v>
      </c>
      <c r="AY234" s="227" t="s">
        <v>152</v>
      </c>
    </row>
    <row r="235" spans="2:51" s="12" customFormat="1" ht="13.5">
      <c r="B235" s="217"/>
      <c r="C235" s="218"/>
      <c r="D235" s="207" t="s">
        <v>161</v>
      </c>
      <c r="E235" s="219" t="s">
        <v>22</v>
      </c>
      <c r="F235" s="220" t="s">
        <v>1445</v>
      </c>
      <c r="G235" s="218"/>
      <c r="H235" s="221">
        <v>5.9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161</v>
      </c>
      <c r="AU235" s="227" t="s">
        <v>87</v>
      </c>
      <c r="AV235" s="12" t="s">
        <v>87</v>
      </c>
      <c r="AW235" s="12" t="s">
        <v>42</v>
      </c>
      <c r="AX235" s="12" t="s">
        <v>78</v>
      </c>
      <c r="AY235" s="227" t="s">
        <v>152</v>
      </c>
    </row>
    <row r="236" spans="2:51" s="11" customFormat="1" ht="13.5">
      <c r="B236" s="205"/>
      <c r="C236" s="206"/>
      <c r="D236" s="207" t="s">
        <v>161</v>
      </c>
      <c r="E236" s="208" t="s">
        <v>22</v>
      </c>
      <c r="F236" s="209" t="s">
        <v>1446</v>
      </c>
      <c r="G236" s="206"/>
      <c r="H236" s="210" t="s">
        <v>22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161</v>
      </c>
      <c r="AU236" s="216" t="s">
        <v>87</v>
      </c>
      <c r="AV236" s="11" t="s">
        <v>24</v>
      </c>
      <c r="AW236" s="11" t="s">
        <v>42</v>
      </c>
      <c r="AX236" s="11" t="s">
        <v>78</v>
      </c>
      <c r="AY236" s="216" t="s">
        <v>152</v>
      </c>
    </row>
    <row r="237" spans="2:51" s="11" customFormat="1" ht="13.5">
      <c r="B237" s="205"/>
      <c r="C237" s="206"/>
      <c r="D237" s="207" t="s">
        <v>161</v>
      </c>
      <c r="E237" s="208" t="s">
        <v>22</v>
      </c>
      <c r="F237" s="209" t="s">
        <v>1401</v>
      </c>
      <c r="G237" s="206"/>
      <c r="H237" s="210" t="s">
        <v>22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161</v>
      </c>
      <c r="AU237" s="216" t="s">
        <v>87</v>
      </c>
      <c r="AV237" s="11" t="s">
        <v>24</v>
      </c>
      <c r="AW237" s="11" t="s">
        <v>42</v>
      </c>
      <c r="AX237" s="11" t="s">
        <v>78</v>
      </c>
      <c r="AY237" s="216" t="s">
        <v>152</v>
      </c>
    </row>
    <row r="238" spans="2:51" s="12" customFormat="1" ht="13.5">
      <c r="B238" s="217"/>
      <c r="C238" s="218"/>
      <c r="D238" s="207" t="s">
        <v>161</v>
      </c>
      <c r="E238" s="219" t="s">
        <v>22</v>
      </c>
      <c r="F238" s="220" t="s">
        <v>1402</v>
      </c>
      <c r="G238" s="218"/>
      <c r="H238" s="221">
        <v>126.66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161</v>
      </c>
      <c r="AU238" s="227" t="s">
        <v>87</v>
      </c>
      <c r="AV238" s="12" t="s">
        <v>87</v>
      </c>
      <c r="AW238" s="12" t="s">
        <v>42</v>
      </c>
      <c r="AX238" s="12" t="s">
        <v>78</v>
      </c>
      <c r="AY238" s="227" t="s">
        <v>152</v>
      </c>
    </row>
    <row r="239" spans="2:51" s="13" customFormat="1" ht="13.5">
      <c r="B239" s="228"/>
      <c r="C239" s="229"/>
      <c r="D239" s="230" t="s">
        <v>161</v>
      </c>
      <c r="E239" s="231" t="s">
        <v>22</v>
      </c>
      <c r="F239" s="232" t="s">
        <v>171</v>
      </c>
      <c r="G239" s="229"/>
      <c r="H239" s="233">
        <v>143.31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161</v>
      </c>
      <c r="AU239" s="239" t="s">
        <v>87</v>
      </c>
      <c r="AV239" s="13" t="s">
        <v>159</v>
      </c>
      <c r="AW239" s="13" t="s">
        <v>42</v>
      </c>
      <c r="AX239" s="13" t="s">
        <v>24</v>
      </c>
      <c r="AY239" s="239" t="s">
        <v>152</v>
      </c>
    </row>
    <row r="240" spans="2:65" s="1" customFormat="1" ht="22.5" customHeight="1">
      <c r="B240" s="41"/>
      <c r="C240" s="193" t="s">
        <v>363</v>
      </c>
      <c r="D240" s="193" t="s">
        <v>154</v>
      </c>
      <c r="E240" s="194" t="s">
        <v>425</v>
      </c>
      <c r="F240" s="195" t="s">
        <v>426</v>
      </c>
      <c r="G240" s="196" t="s">
        <v>157</v>
      </c>
      <c r="H240" s="197">
        <v>453.997</v>
      </c>
      <c r="I240" s="198"/>
      <c r="J240" s="199">
        <f>ROUND(I240*H240,2)</f>
        <v>0</v>
      </c>
      <c r="K240" s="195" t="s">
        <v>158</v>
      </c>
      <c r="L240" s="61"/>
      <c r="M240" s="200" t="s">
        <v>22</v>
      </c>
      <c r="N240" s="201" t="s">
        <v>49</v>
      </c>
      <c r="O240" s="42"/>
      <c r="P240" s="202">
        <f>O240*H240</f>
        <v>0</v>
      </c>
      <c r="Q240" s="202">
        <v>0.01457</v>
      </c>
      <c r="R240" s="202">
        <f>Q240*H240</f>
        <v>6.61473629</v>
      </c>
      <c r="S240" s="202">
        <v>0</v>
      </c>
      <c r="T240" s="203">
        <f>S240*H240</f>
        <v>0</v>
      </c>
      <c r="AR240" s="24" t="s">
        <v>159</v>
      </c>
      <c r="AT240" s="24" t="s">
        <v>154</v>
      </c>
      <c r="AU240" s="24" t="s">
        <v>87</v>
      </c>
      <c r="AY240" s="24" t="s">
        <v>152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24</v>
      </c>
      <c r="BK240" s="204">
        <f>ROUND(I240*H240,2)</f>
        <v>0</v>
      </c>
      <c r="BL240" s="24" t="s">
        <v>159</v>
      </c>
      <c r="BM240" s="24" t="s">
        <v>1447</v>
      </c>
    </row>
    <row r="241" spans="2:65" s="1" customFormat="1" ht="31.5" customHeight="1">
      <c r="B241" s="41"/>
      <c r="C241" s="193" t="s">
        <v>367</v>
      </c>
      <c r="D241" s="193" t="s">
        <v>154</v>
      </c>
      <c r="E241" s="194" t="s">
        <v>430</v>
      </c>
      <c r="F241" s="195" t="s">
        <v>431</v>
      </c>
      <c r="G241" s="196" t="s">
        <v>157</v>
      </c>
      <c r="H241" s="197">
        <v>143.706</v>
      </c>
      <c r="I241" s="198"/>
      <c r="J241" s="199">
        <f>ROUND(I241*H241,2)</f>
        <v>0</v>
      </c>
      <c r="K241" s="195" t="s">
        <v>158</v>
      </c>
      <c r="L241" s="61"/>
      <c r="M241" s="200" t="s">
        <v>22</v>
      </c>
      <c r="N241" s="201" t="s">
        <v>49</v>
      </c>
      <c r="O241" s="42"/>
      <c r="P241" s="202">
        <f>O241*H241</f>
        <v>0</v>
      </c>
      <c r="Q241" s="202">
        <v>0.00628</v>
      </c>
      <c r="R241" s="202">
        <f>Q241*H241</f>
        <v>0.90247368</v>
      </c>
      <c r="S241" s="202">
        <v>0</v>
      </c>
      <c r="T241" s="203">
        <f>S241*H241</f>
        <v>0</v>
      </c>
      <c r="AR241" s="24" t="s">
        <v>159</v>
      </c>
      <c r="AT241" s="24" t="s">
        <v>154</v>
      </c>
      <c r="AU241" s="24" t="s">
        <v>87</v>
      </c>
      <c r="AY241" s="24" t="s">
        <v>152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24</v>
      </c>
      <c r="BK241" s="204">
        <f>ROUND(I241*H241,2)</f>
        <v>0</v>
      </c>
      <c r="BL241" s="24" t="s">
        <v>159</v>
      </c>
      <c r="BM241" s="24" t="s">
        <v>1448</v>
      </c>
    </row>
    <row r="242" spans="2:51" s="11" customFormat="1" ht="13.5">
      <c r="B242" s="205"/>
      <c r="C242" s="206"/>
      <c r="D242" s="207" t="s">
        <v>161</v>
      </c>
      <c r="E242" s="208" t="s">
        <v>22</v>
      </c>
      <c r="F242" s="209" t="s">
        <v>1390</v>
      </c>
      <c r="G242" s="206"/>
      <c r="H242" s="210" t="s">
        <v>22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161</v>
      </c>
      <c r="AU242" s="216" t="s">
        <v>87</v>
      </c>
      <c r="AV242" s="11" t="s">
        <v>24</v>
      </c>
      <c r="AW242" s="11" t="s">
        <v>42</v>
      </c>
      <c r="AX242" s="11" t="s">
        <v>78</v>
      </c>
      <c r="AY242" s="216" t="s">
        <v>152</v>
      </c>
    </row>
    <row r="243" spans="2:51" s="12" customFormat="1" ht="13.5">
      <c r="B243" s="217"/>
      <c r="C243" s="218"/>
      <c r="D243" s="207" t="s">
        <v>161</v>
      </c>
      <c r="E243" s="219" t="s">
        <v>22</v>
      </c>
      <c r="F243" s="220" t="s">
        <v>1443</v>
      </c>
      <c r="G243" s="218"/>
      <c r="H243" s="221">
        <v>5.75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161</v>
      </c>
      <c r="AU243" s="227" t="s">
        <v>87</v>
      </c>
      <c r="AV243" s="12" t="s">
        <v>87</v>
      </c>
      <c r="AW243" s="12" t="s">
        <v>42</v>
      </c>
      <c r="AX243" s="12" t="s">
        <v>78</v>
      </c>
      <c r="AY243" s="227" t="s">
        <v>152</v>
      </c>
    </row>
    <row r="244" spans="2:51" s="12" customFormat="1" ht="13.5">
      <c r="B244" s="217"/>
      <c r="C244" s="218"/>
      <c r="D244" s="207" t="s">
        <v>161</v>
      </c>
      <c r="E244" s="219" t="s">
        <v>22</v>
      </c>
      <c r="F244" s="220" t="s">
        <v>1444</v>
      </c>
      <c r="G244" s="218"/>
      <c r="H244" s="221">
        <v>5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161</v>
      </c>
      <c r="AU244" s="227" t="s">
        <v>87</v>
      </c>
      <c r="AV244" s="12" t="s">
        <v>87</v>
      </c>
      <c r="AW244" s="12" t="s">
        <v>42</v>
      </c>
      <c r="AX244" s="12" t="s">
        <v>78</v>
      </c>
      <c r="AY244" s="227" t="s">
        <v>152</v>
      </c>
    </row>
    <row r="245" spans="2:51" s="12" customFormat="1" ht="13.5">
      <c r="B245" s="217"/>
      <c r="C245" s="218"/>
      <c r="D245" s="207" t="s">
        <v>161</v>
      </c>
      <c r="E245" s="219" t="s">
        <v>22</v>
      </c>
      <c r="F245" s="220" t="s">
        <v>1445</v>
      </c>
      <c r="G245" s="218"/>
      <c r="H245" s="221">
        <v>5.9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161</v>
      </c>
      <c r="AU245" s="227" t="s">
        <v>87</v>
      </c>
      <c r="AV245" s="12" t="s">
        <v>87</v>
      </c>
      <c r="AW245" s="12" t="s">
        <v>42</v>
      </c>
      <c r="AX245" s="12" t="s">
        <v>78</v>
      </c>
      <c r="AY245" s="227" t="s">
        <v>152</v>
      </c>
    </row>
    <row r="246" spans="2:51" s="11" customFormat="1" ht="13.5">
      <c r="B246" s="205"/>
      <c r="C246" s="206"/>
      <c r="D246" s="207" t="s">
        <v>161</v>
      </c>
      <c r="E246" s="208" t="s">
        <v>22</v>
      </c>
      <c r="F246" s="209" t="s">
        <v>1446</v>
      </c>
      <c r="G246" s="206"/>
      <c r="H246" s="210" t="s">
        <v>22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161</v>
      </c>
      <c r="AU246" s="216" t="s">
        <v>87</v>
      </c>
      <c r="AV246" s="11" t="s">
        <v>24</v>
      </c>
      <c r="AW246" s="11" t="s">
        <v>42</v>
      </c>
      <c r="AX246" s="11" t="s">
        <v>78</v>
      </c>
      <c r="AY246" s="216" t="s">
        <v>152</v>
      </c>
    </row>
    <row r="247" spans="2:51" s="11" customFormat="1" ht="13.5">
      <c r="B247" s="205"/>
      <c r="C247" s="206"/>
      <c r="D247" s="207" t="s">
        <v>161</v>
      </c>
      <c r="E247" s="208" t="s">
        <v>22</v>
      </c>
      <c r="F247" s="209" t="s">
        <v>1401</v>
      </c>
      <c r="G247" s="206"/>
      <c r="H247" s="210" t="s">
        <v>22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161</v>
      </c>
      <c r="AU247" s="216" t="s">
        <v>87</v>
      </c>
      <c r="AV247" s="11" t="s">
        <v>24</v>
      </c>
      <c r="AW247" s="11" t="s">
        <v>42</v>
      </c>
      <c r="AX247" s="11" t="s">
        <v>78</v>
      </c>
      <c r="AY247" s="216" t="s">
        <v>152</v>
      </c>
    </row>
    <row r="248" spans="2:51" s="12" customFormat="1" ht="13.5">
      <c r="B248" s="217"/>
      <c r="C248" s="218"/>
      <c r="D248" s="207" t="s">
        <v>161</v>
      </c>
      <c r="E248" s="219" t="s">
        <v>22</v>
      </c>
      <c r="F248" s="220" t="s">
        <v>1402</v>
      </c>
      <c r="G248" s="218"/>
      <c r="H248" s="221">
        <v>126.66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161</v>
      </c>
      <c r="AU248" s="227" t="s">
        <v>87</v>
      </c>
      <c r="AV248" s="12" t="s">
        <v>87</v>
      </c>
      <c r="AW248" s="12" t="s">
        <v>42</v>
      </c>
      <c r="AX248" s="12" t="s">
        <v>78</v>
      </c>
      <c r="AY248" s="227" t="s">
        <v>152</v>
      </c>
    </row>
    <row r="249" spans="2:51" s="12" customFormat="1" ht="13.5">
      <c r="B249" s="217"/>
      <c r="C249" s="218"/>
      <c r="D249" s="207" t="s">
        <v>161</v>
      </c>
      <c r="E249" s="219" t="s">
        <v>22</v>
      </c>
      <c r="F249" s="220" t="s">
        <v>1449</v>
      </c>
      <c r="G249" s="218"/>
      <c r="H249" s="221">
        <v>0.396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161</v>
      </c>
      <c r="AU249" s="227" t="s">
        <v>87</v>
      </c>
      <c r="AV249" s="12" t="s">
        <v>87</v>
      </c>
      <c r="AW249" s="12" t="s">
        <v>42</v>
      </c>
      <c r="AX249" s="12" t="s">
        <v>78</v>
      </c>
      <c r="AY249" s="227" t="s">
        <v>152</v>
      </c>
    </row>
    <row r="250" spans="2:51" s="13" customFormat="1" ht="13.5">
      <c r="B250" s="228"/>
      <c r="C250" s="229"/>
      <c r="D250" s="230" t="s">
        <v>161</v>
      </c>
      <c r="E250" s="231" t="s">
        <v>22</v>
      </c>
      <c r="F250" s="232" t="s">
        <v>171</v>
      </c>
      <c r="G250" s="229"/>
      <c r="H250" s="233">
        <v>143.706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161</v>
      </c>
      <c r="AU250" s="239" t="s">
        <v>87</v>
      </c>
      <c r="AV250" s="13" t="s">
        <v>159</v>
      </c>
      <c r="AW250" s="13" t="s">
        <v>42</v>
      </c>
      <c r="AX250" s="13" t="s">
        <v>24</v>
      </c>
      <c r="AY250" s="239" t="s">
        <v>152</v>
      </c>
    </row>
    <row r="251" spans="2:65" s="1" customFormat="1" ht="22.5" customHeight="1">
      <c r="B251" s="41"/>
      <c r="C251" s="193" t="s">
        <v>371</v>
      </c>
      <c r="D251" s="193" t="s">
        <v>154</v>
      </c>
      <c r="E251" s="194" t="s">
        <v>447</v>
      </c>
      <c r="F251" s="195" t="s">
        <v>448</v>
      </c>
      <c r="G251" s="196" t="s">
        <v>157</v>
      </c>
      <c r="H251" s="197">
        <v>473.682</v>
      </c>
      <c r="I251" s="198"/>
      <c r="J251" s="199">
        <f>ROUND(I251*H251,2)</f>
        <v>0</v>
      </c>
      <c r="K251" s="195" t="s">
        <v>158</v>
      </c>
      <c r="L251" s="61"/>
      <c r="M251" s="200" t="s">
        <v>22</v>
      </c>
      <c r="N251" s="201" t="s">
        <v>49</v>
      </c>
      <c r="O251" s="42"/>
      <c r="P251" s="202">
        <f>O251*H251</f>
        <v>0</v>
      </c>
      <c r="Q251" s="202">
        <v>0.00348</v>
      </c>
      <c r="R251" s="202">
        <f>Q251*H251</f>
        <v>1.6484133600000002</v>
      </c>
      <c r="S251" s="202">
        <v>0</v>
      </c>
      <c r="T251" s="203">
        <f>S251*H251</f>
        <v>0</v>
      </c>
      <c r="AR251" s="24" t="s">
        <v>159</v>
      </c>
      <c r="AT251" s="24" t="s">
        <v>154</v>
      </c>
      <c r="AU251" s="24" t="s">
        <v>87</v>
      </c>
      <c r="AY251" s="24" t="s">
        <v>152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4" t="s">
        <v>24</v>
      </c>
      <c r="BK251" s="204">
        <f>ROUND(I251*H251,2)</f>
        <v>0</v>
      </c>
      <c r="BL251" s="24" t="s">
        <v>159</v>
      </c>
      <c r="BM251" s="24" t="s">
        <v>1450</v>
      </c>
    </row>
    <row r="252" spans="2:51" s="11" customFormat="1" ht="13.5">
      <c r="B252" s="205"/>
      <c r="C252" s="206"/>
      <c r="D252" s="207" t="s">
        <v>161</v>
      </c>
      <c r="E252" s="208" t="s">
        <v>22</v>
      </c>
      <c r="F252" s="209" t="s">
        <v>1390</v>
      </c>
      <c r="G252" s="206"/>
      <c r="H252" s="210" t="s">
        <v>22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161</v>
      </c>
      <c r="AU252" s="216" t="s">
        <v>87</v>
      </c>
      <c r="AV252" s="11" t="s">
        <v>24</v>
      </c>
      <c r="AW252" s="11" t="s">
        <v>42</v>
      </c>
      <c r="AX252" s="11" t="s">
        <v>78</v>
      </c>
      <c r="AY252" s="216" t="s">
        <v>152</v>
      </c>
    </row>
    <row r="253" spans="2:51" s="12" customFormat="1" ht="13.5">
      <c r="B253" s="217"/>
      <c r="C253" s="218"/>
      <c r="D253" s="207" t="s">
        <v>161</v>
      </c>
      <c r="E253" s="219" t="s">
        <v>22</v>
      </c>
      <c r="F253" s="220" t="s">
        <v>1396</v>
      </c>
      <c r="G253" s="218"/>
      <c r="H253" s="221">
        <v>140.965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161</v>
      </c>
      <c r="AU253" s="227" t="s">
        <v>87</v>
      </c>
      <c r="AV253" s="12" t="s">
        <v>87</v>
      </c>
      <c r="AW253" s="12" t="s">
        <v>42</v>
      </c>
      <c r="AX253" s="12" t="s">
        <v>78</v>
      </c>
      <c r="AY253" s="227" t="s">
        <v>152</v>
      </c>
    </row>
    <row r="254" spans="2:51" s="12" customFormat="1" ht="13.5">
      <c r="B254" s="217"/>
      <c r="C254" s="218"/>
      <c r="D254" s="207" t="s">
        <v>161</v>
      </c>
      <c r="E254" s="219" t="s">
        <v>22</v>
      </c>
      <c r="F254" s="220" t="s">
        <v>1397</v>
      </c>
      <c r="G254" s="218"/>
      <c r="H254" s="221">
        <v>282.24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161</v>
      </c>
      <c r="AU254" s="227" t="s">
        <v>87</v>
      </c>
      <c r="AV254" s="12" t="s">
        <v>87</v>
      </c>
      <c r="AW254" s="12" t="s">
        <v>42</v>
      </c>
      <c r="AX254" s="12" t="s">
        <v>78</v>
      </c>
      <c r="AY254" s="227" t="s">
        <v>152</v>
      </c>
    </row>
    <row r="255" spans="2:51" s="12" customFormat="1" ht="13.5">
      <c r="B255" s="217"/>
      <c r="C255" s="218"/>
      <c r="D255" s="207" t="s">
        <v>161</v>
      </c>
      <c r="E255" s="219" t="s">
        <v>22</v>
      </c>
      <c r="F255" s="220" t="s">
        <v>1398</v>
      </c>
      <c r="G255" s="218"/>
      <c r="H255" s="221">
        <v>4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161</v>
      </c>
      <c r="AU255" s="227" t="s">
        <v>87</v>
      </c>
      <c r="AV255" s="12" t="s">
        <v>87</v>
      </c>
      <c r="AW255" s="12" t="s">
        <v>42</v>
      </c>
      <c r="AX255" s="12" t="s">
        <v>78</v>
      </c>
      <c r="AY255" s="227" t="s">
        <v>152</v>
      </c>
    </row>
    <row r="256" spans="2:51" s="12" customFormat="1" ht="13.5">
      <c r="B256" s="217"/>
      <c r="C256" s="218"/>
      <c r="D256" s="207" t="s">
        <v>161</v>
      </c>
      <c r="E256" s="219" t="s">
        <v>22</v>
      </c>
      <c r="F256" s="220" t="s">
        <v>1399</v>
      </c>
      <c r="G256" s="218"/>
      <c r="H256" s="221">
        <v>-36.668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161</v>
      </c>
      <c r="AU256" s="227" t="s">
        <v>87</v>
      </c>
      <c r="AV256" s="12" t="s">
        <v>87</v>
      </c>
      <c r="AW256" s="12" t="s">
        <v>42</v>
      </c>
      <c r="AX256" s="12" t="s">
        <v>78</v>
      </c>
      <c r="AY256" s="227" t="s">
        <v>152</v>
      </c>
    </row>
    <row r="257" spans="2:51" s="12" customFormat="1" ht="13.5">
      <c r="B257" s="217"/>
      <c r="C257" s="218"/>
      <c r="D257" s="207" t="s">
        <v>161</v>
      </c>
      <c r="E257" s="219" t="s">
        <v>22</v>
      </c>
      <c r="F257" s="220" t="s">
        <v>1400</v>
      </c>
      <c r="G257" s="218"/>
      <c r="H257" s="221">
        <v>144.46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161</v>
      </c>
      <c r="AU257" s="227" t="s">
        <v>87</v>
      </c>
      <c r="AV257" s="12" t="s">
        <v>87</v>
      </c>
      <c r="AW257" s="12" t="s">
        <v>42</v>
      </c>
      <c r="AX257" s="12" t="s">
        <v>78</v>
      </c>
      <c r="AY257" s="227" t="s">
        <v>152</v>
      </c>
    </row>
    <row r="258" spans="2:51" s="14" customFormat="1" ht="13.5">
      <c r="B258" s="243"/>
      <c r="C258" s="244"/>
      <c r="D258" s="207" t="s">
        <v>161</v>
      </c>
      <c r="E258" s="245" t="s">
        <v>22</v>
      </c>
      <c r="F258" s="246" t="s">
        <v>257</v>
      </c>
      <c r="G258" s="244"/>
      <c r="H258" s="247">
        <v>534.997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161</v>
      </c>
      <c r="AU258" s="253" t="s">
        <v>87</v>
      </c>
      <c r="AV258" s="14" t="s">
        <v>176</v>
      </c>
      <c r="AW258" s="14" t="s">
        <v>42</v>
      </c>
      <c r="AX258" s="14" t="s">
        <v>78</v>
      </c>
      <c r="AY258" s="253" t="s">
        <v>152</v>
      </c>
    </row>
    <row r="259" spans="2:51" s="11" customFormat="1" ht="13.5">
      <c r="B259" s="205"/>
      <c r="C259" s="206"/>
      <c r="D259" s="207" t="s">
        <v>161</v>
      </c>
      <c r="E259" s="208" t="s">
        <v>22</v>
      </c>
      <c r="F259" s="209" t="s">
        <v>1403</v>
      </c>
      <c r="G259" s="206"/>
      <c r="H259" s="210" t="s">
        <v>22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161</v>
      </c>
      <c r="AU259" s="216" t="s">
        <v>87</v>
      </c>
      <c r="AV259" s="11" t="s">
        <v>24</v>
      </c>
      <c r="AW259" s="11" t="s">
        <v>42</v>
      </c>
      <c r="AX259" s="11" t="s">
        <v>78</v>
      </c>
      <c r="AY259" s="216" t="s">
        <v>152</v>
      </c>
    </row>
    <row r="260" spans="2:51" s="12" customFormat="1" ht="13.5">
      <c r="B260" s="217"/>
      <c r="C260" s="218"/>
      <c r="D260" s="207" t="s">
        <v>161</v>
      </c>
      <c r="E260" s="219" t="s">
        <v>22</v>
      </c>
      <c r="F260" s="220" t="s">
        <v>1404</v>
      </c>
      <c r="G260" s="218"/>
      <c r="H260" s="221">
        <v>-5.76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161</v>
      </c>
      <c r="AU260" s="227" t="s">
        <v>87</v>
      </c>
      <c r="AV260" s="12" t="s">
        <v>87</v>
      </c>
      <c r="AW260" s="12" t="s">
        <v>42</v>
      </c>
      <c r="AX260" s="12" t="s">
        <v>78</v>
      </c>
      <c r="AY260" s="227" t="s">
        <v>152</v>
      </c>
    </row>
    <row r="261" spans="2:51" s="12" customFormat="1" ht="13.5">
      <c r="B261" s="217"/>
      <c r="C261" s="218"/>
      <c r="D261" s="207" t="s">
        <v>161</v>
      </c>
      <c r="E261" s="219" t="s">
        <v>22</v>
      </c>
      <c r="F261" s="220" t="s">
        <v>1405</v>
      </c>
      <c r="G261" s="218"/>
      <c r="H261" s="221">
        <v>-1.44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161</v>
      </c>
      <c r="AU261" s="227" t="s">
        <v>87</v>
      </c>
      <c r="AV261" s="12" t="s">
        <v>87</v>
      </c>
      <c r="AW261" s="12" t="s">
        <v>42</v>
      </c>
      <c r="AX261" s="12" t="s">
        <v>78</v>
      </c>
      <c r="AY261" s="227" t="s">
        <v>152</v>
      </c>
    </row>
    <row r="262" spans="2:51" s="12" customFormat="1" ht="13.5">
      <c r="B262" s="217"/>
      <c r="C262" s="218"/>
      <c r="D262" s="207" t="s">
        <v>161</v>
      </c>
      <c r="E262" s="219" t="s">
        <v>22</v>
      </c>
      <c r="F262" s="220" t="s">
        <v>1406</v>
      </c>
      <c r="G262" s="218"/>
      <c r="H262" s="221">
        <v>-73.8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161</v>
      </c>
      <c r="AU262" s="227" t="s">
        <v>87</v>
      </c>
      <c r="AV262" s="12" t="s">
        <v>87</v>
      </c>
      <c r="AW262" s="12" t="s">
        <v>42</v>
      </c>
      <c r="AX262" s="12" t="s">
        <v>78</v>
      </c>
      <c r="AY262" s="227" t="s">
        <v>152</v>
      </c>
    </row>
    <row r="263" spans="2:51" s="14" customFormat="1" ht="13.5">
      <c r="B263" s="243"/>
      <c r="C263" s="244"/>
      <c r="D263" s="207" t="s">
        <v>161</v>
      </c>
      <c r="E263" s="245" t="s">
        <v>22</v>
      </c>
      <c r="F263" s="246" t="s">
        <v>257</v>
      </c>
      <c r="G263" s="244"/>
      <c r="H263" s="247">
        <v>-81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161</v>
      </c>
      <c r="AU263" s="253" t="s">
        <v>87</v>
      </c>
      <c r="AV263" s="14" t="s">
        <v>176</v>
      </c>
      <c r="AW263" s="14" t="s">
        <v>42</v>
      </c>
      <c r="AX263" s="14" t="s">
        <v>78</v>
      </c>
      <c r="AY263" s="253" t="s">
        <v>152</v>
      </c>
    </row>
    <row r="264" spans="2:51" s="11" customFormat="1" ht="13.5">
      <c r="B264" s="205"/>
      <c r="C264" s="206"/>
      <c r="D264" s="207" t="s">
        <v>161</v>
      </c>
      <c r="E264" s="208" t="s">
        <v>22</v>
      </c>
      <c r="F264" s="209" t="s">
        <v>457</v>
      </c>
      <c r="G264" s="206"/>
      <c r="H264" s="210" t="s">
        <v>22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161</v>
      </c>
      <c r="AU264" s="216" t="s">
        <v>87</v>
      </c>
      <c r="AV264" s="11" t="s">
        <v>24</v>
      </c>
      <c r="AW264" s="11" t="s">
        <v>42</v>
      </c>
      <c r="AX264" s="11" t="s">
        <v>78</v>
      </c>
      <c r="AY264" s="216" t="s">
        <v>152</v>
      </c>
    </row>
    <row r="265" spans="2:51" s="12" customFormat="1" ht="13.5">
      <c r="B265" s="217"/>
      <c r="C265" s="218"/>
      <c r="D265" s="207" t="s">
        <v>161</v>
      </c>
      <c r="E265" s="219" t="s">
        <v>22</v>
      </c>
      <c r="F265" s="220" t="s">
        <v>1451</v>
      </c>
      <c r="G265" s="218"/>
      <c r="H265" s="221">
        <v>11.781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161</v>
      </c>
      <c r="AU265" s="227" t="s">
        <v>87</v>
      </c>
      <c r="AV265" s="12" t="s">
        <v>87</v>
      </c>
      <c r="AW265" s="12" t="s">
        <v>42</v>
      </c>
      <c r="AX265" s="12" t="s">
        <v>78</v>
      </c>
      <c r="AY265" s="227" t="s">
        <v>152</v>
      </c>
    </row>
    <row r="266" spans="2:51" s="12" customFormat="1" ht="13.5">
      <c r="B266" s="217"/>
      <c r="C266" s="218"/>
      <c r="D266" s="207" t="s">
        <v>161</v>
      </c>
      <c r="E266" s="219" t="s">
        <v>22</v>
      </c>
      <c r="F266" s="220" t="s">
        <v>1452</v>
      </c>
      <c r="G266" s="218"/>
      <c r="H266" s="221">
        <v>3.713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161</v>
      </c>
      <c r="AU266" s="227" t="s">
        <v>87</v>
      </c>
      <c r="AV266" s="12" t="s">
        <v>87</v>
      </c>
      <c r="AW266" s="12" t="s">
        <v>42</v>
      </c>
      <c r="AX266" s="12" t="s">
        <v>78</v>
      </c>
      <c r="AY266" s="227" t="s">
        <v>152</v>
      </c>
    </row>
    <row r="267" spans="2:51" s="12" customFormat="1" ht="13.5">
      <c r="B267" s="217"/>
      <c r="C267" s="218"/>
      <c r="D267" s="207" t="s">
        <v>161</v>
      </c>
      <c r="E267" s="219" t="s">
        <v>22</v>
      </c>
      <c r="F267" s="220" t="s">
        <v>1453</v>
      </c>
      <c r="G267" s="218"/>
      <c r="H267" s="221">
        <v>1.782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161</v>
      </c>
      <c r="AU267" s="227" t="s">
        <v>87</v>
      </c>
      <c r="AV267" s="12" t="s">
        <v>87</v>
      </c>
      <c r="AW267" s="12" t="s">
        <v>42</v>
      </c>
      <c r="AX267" s="12" t="s">
        <v>78</v>
      </c>
      <c r="AY267" s="227" t="s">
        <v>152</v>
      </c>
    </row>
    <row r="268" spans="2:51" s="11" customFormat="1" ht="13.5">
      <c r="B268" s="205"/>
      <c r="C268" s="206"/>
      <c r="D268" s="207" t="s">
        <v>161</v>
      </c>
      <c r="E268" s="208" t="s">
        <v>22</v>
      </c>
      <c r="F268" s="209" t="s">
        <v>1454</v>
      </c>
      <c r="G268" s="206"/>
      <c r="H268" s="210" t="s">
        <v>22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161</v>
      </c>
      <c r="AU268" s="216" t="s">
        <v>87</v>
      </c>
      <c r="AV268" s="11" t="s">
        <v>24</v>
      </c>
      <c r="AW268" s="11" t="s">
        <v>42</v>
      </c>
      <c r="AX268" s="11" t="s">
        <v>78</v>
      </c>
      <c r="AY268" s="216" t="s">
        <v>152</v>
      </c>
    </row>
    <row r="269" spans="2:51" s="11" customFormat="1" ht="13.5">
      <c r="B269" s="205"/>
      <c r="C269" s="206"/>
      <c r="D269" s="207" t="s">
        <v>161</v>
      </c>
      <c r="E269" s="208" t="s">
        <v>22</v>
      </c>
      <c r="F269" s="209" t="s">
        <v>1455</v>
      </c>
      <c r="G269" s="206"/>
      <c r="H269" s="210" t="s">
        <v>22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161</v>
      </c>
      <c r="AU269" s="216" t="s">
        <v>87</v>
      </c>
      <c r="AV269" s="11" t="s">
        <v>24</v>
      </c>
      <c r="AW269" s="11" t="s">
        <v>42</v>
      </c>
      <c r="AX269" s="11" t="s">
        <v>78</v>
      </c>
      <c r="AY269" s="216" t="s">
        <v>152</v>
      </c>
    </row>
    <row r="270" spans="2:51" s="11" customFormat="1" ht="13.5">
      <c r="B270" s="205"/>
      <c r="C270" s="206"/>
      <c r="D270" s="207" t="s">
        <v>161</v>
      </c>
      <c r="E270" s="208" t="s">
        <v>22</v>
      </c>
      <c r="F270" s="209" t="s">
        <v>1456</v>
      </c>
      <c r="G270" s="206"/>
      <c r="H270" s="210" t="s">
        <v>22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161</v>
      </c>
      <c r="AU270" s="216" t="s">
        <v>87</v>
      </c>
      <c r="AV270" s="11" t="s">
        <v>24</v>
      </c>
      <c r="AW270" s="11" t="s">
        <v>42</v>
      </c>
      <c r="AX270" s="11" t="s">
        <v>78</v>
      </c>
      <c r="AY270" s="216" t="s">
        <v>152</v>
      </c>
    </row>
    <row r="271" spans="2:51" s="11" customFormat="1" ht="13.5">
      <c r="B271" s="205"/>
      <c r="C271" s="206"/>
      <c r="D271" s="207" t="s">
        <v>161</v>
      </c>
      <c r="E271" s="208" t="s">
        <v>22</v>
      </c>
      <c r="F271" s="209" t="s">
        <v>260</v>
      </c>
      <c r="G271" s="206"/>
      <c r="H271" s="210" t="s">
        <v>22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161</v>
      </c>
      <c r="AU271" s="216" t="s">
        <v>87</v>
      </c>
      <c r="AV271" s="11" t="s">
        <v>24</v>
      </c>
      <c r="AW271" s="11" t="s">
        <v>42</v>
      </c>
      <c r="AX271" s="11" t="s">
        <v>78</v>
      </c>
      <c r="AY271" s="216" t="s">
        <v>152</v>
      </c>
    </row>
    <row r="272" spans="2:51" s="12" customFormat="1" ht="13.5">
      <c r="B272" s="217"/>
      <c r="C272" s="218"/>
      <c r="D272" s="207" t="s">
        <v>161</v>
      </c>
      <c r="E272" s="219" t="s">
        <v>22</v>
      </c>
      <c r="F272" s="220" t="s">
        <v>1457</v>
      </c>
      <c r="G272" s="218"/>
      <c r="H272" s="221">
        <v>0.825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161</v>
      </c>
      <c r="AU272" s="227" t="s">
        <v>87</v>
      </c>
      <c r="AV272" s="12" t="s">
        <v>87</v>
      </c>
      <c r="AW272" s="12" t="s">
        <v>42</v>
      </c>
      <c r="AX272" s="12" t="s">
        <v>78</v>
      </c>
      <c r="AY272" s="227" t="s">
        <v>152</v>
      </c>
    </row>
    <row r="273" spans="2:51" s="12" customFormat="1" ht="13.5">
      <c r="B273" s="217"/>
      <c r="C273" s="218"/>
      <c r="D273" s="207" t="s">
        <v>161</v>
      </c>
      <c r="E273" s="219" t="s">
        <v>22</v>
      </c>
      <c r="F273" s="220" t="s">
        <v>1458</v>
      </c>
      <c r="G273" s="218"/>
      <c r="H273" s="221">
        <v>1.188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161</v>
      </c>
      <c r="AU273" s="227" t="s">
        <v>87</v>
      </c>
      <c r="AV273" s="12" t="s">
        <v>87</v>
      </c>
      <c r="AW273" s="12" t="s">
        <v>42</v>
      </c>
      <c r="AX273" s="12" t="s">
        <v>78</v>
      </c>
      <c r="AY273" s="227" t="s">
        <v>152</v>
      </c>
    </row>
    <row r="274" spans="2:51" s="12" customFormat="1" ht="13.5">
      <c r="B274" s="217"/>
      <c r="C274" s="218"/>
      <c r="D274" s="207" t="s">
        <v>161</v>
      </c>
      <c r="E274" s="219" t="s">
        <v>22</v>
      </c>
      <c r="F274" s="220" t="s">
        <v>1459</v>
      </c>
      <c r="G274" s="218"/>
      <c r="H274" s="221">
        <v>0.396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161</v>
      </c>
      <c r="AU274" s="227" t="s">
        <v>87</v>
      </c>
      <c r="AV274" s="12" t="s">
        <v>87</v>
      </c>
      <c r="AW274" s="12" t="s">
        <v>42</v>
      </c>
      <c r="AX274" s="12" t="s">
        <v>78</v>
      </c>
      <c r="AY274" s="227" t="s">
        <v>152</v>
      </c>
    </row>
    <row r="275" spans="2:51" s="14" customFormat="1" ht="13.5">
      <c r="B275" s="243"/>
      <c r="C275" s="244"/>
      <c r="D275" s="207" t="s">
        <v>161</v>
      </c>
      <c r="E275" s="245" t="s">
        <v>22</v>
      </c>
      <c r="F275" s="246" t="s">
        <v>257</v>
      </c>
      <c r="G275" s="244"/>
      <c r="H275" s="247">
        <v>19.685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161</v>
      </c>
      <c r="AU275" s="253" t="s">
        <v>87</v>
      </c>
      <c r="AV275" s="14" t="s">
        <v>176</v>
      </c>
      <c r="AW275" s="14" t="s">
        <v>42</v>
      </c>
      <c r="AX275" s="14" t="s">
        <v>78</v>
      </c>
      <c r="AY275" s="253" t="s">
        <v>152</v>
      </c>
    </row>
    <row r="276" spans="2:51" s="13" customFormat="1" ht="13.5">
      <c r="B276" s="228"/>
      <c r="C276" s="229"/>
      <c r="D276" s="230" t="s">
        <v>161</v>
      </c>
      <c r="E276" s="231" t="s">
        <v>22</v>
      </c>
      <c r="F276" s="232" t="s">
        <v>171</v>
      </c>
      <c r="G276" s="229"/>
      <c r="H276" s="233">
        <v>473.682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161</v>
      </c>
      <c r="AU276" s="239" t="s">
        <v>87</v>
      </c>
      <c r="AV276" s="13" t="s">
        <v>159</v>
      </c>
      <c r="AW276" s="13" t="s">
        <v>42</v>
      </c>
      <c r="AX276" s="13" t="s">
        <v>24</v>
      </c>
      <c r="AY276" s="239" t="s">
        <v>152</v>
      </c>
    </row>
    <row r="277" spans="2:65" s="1" customFormat="1" ht="22.5" customHeight="1">
      <c r="B277" s="41"/>
      <c r="C277" s="193" t="s">
        <v>378</v>
      </c>
      <c r="D277" s="193" t="s">
        <v>154</v>
      </c>
      <c r="E277" s="194" t="s">
        <v>460</v>
      </c>
      <c r="F277" s="195" t="s">
        <v>461</v>
      </c>
      <c r="G277" s="196" t="s">
        <v>219</v>
      </c>
      <c r="H277" s="197">
        <v>46.5</v>
      </c>
      <c r="I277" s="198"/>
      <c r="J277" s="199">
        <f>ROUND(I277*H277,2)</f>
        <v>0</v>
      </c>
      <c r="K277" s="195" t="s">
        <v>22</v>
      </c>
      <c r="L277" s="61"/>
      <c r="M277" s="200" t="s">
        <v>22</v>
      </c>
      <c r="N277" s="201" t="s">
        <v>49</v>
      </c>
      <c r="O277" s="42"/>
      <c r="P277" s="202">
        <f>O277*H277</f>
        <v>0</v>
      </c>
      <c r="Q277" s="202">
        <v>0.02065</v>
      </c>
      <c r="R277" s="202">
        <f>Q277*H277</f>
        <v>0.9602250000000001</v>
      </c>
      <c r="S277" s="202">
        <v>0</v>
      </c>
      <c r="T277" s="203">
        <f>S277*H277</f>
        <v>0</v>
      </c>
      <c r="AR277" s="24" t="s">
        <v>159</v>
      </c>
      <c r="AT277" s="24" t="s">
        <v>154</v>
      </c>
      <c r="AU277" s="24" t="s">
        <v>87</v>
      </c>
      <c r="AY277" s="24" t="s">
        <v>152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24</v>
      </c>
      <c r="BK277" s="204">
        <f>ROUND(I277*H277,2)</f>
        <v>0</v>
      </c>
      <c r="BL277" s="24" t="s">
        <v>159</v>
      </c>
      <c r="BM277" s="24" t="s">
        <v>1460</v>
      </c>
    </row>
    <row r="278" spans="2:51" s="12" customFormat="1" ht="13.5">
      <c r="B278" s="217"/>
      <c r="C278" s="218"/>
      <c r="D278" s="207" t="s">
        <v>161</v>
      </c>
      <c r="E278" s="219" t="s">
        <v>22</v>
      </c>
      <c r="F278" s="220" t="s">
        <v>1461</v>
      </c>
      <c r="G278" s="218"/>
      <c r="H278" s="221">
        <v>1.2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161</v>
      </c>
      <c r="AU278" s="227" t="s">
        <v>87</v>
      </c>
      <c r="AV278" s="12" t="s">
        <v>87</v>
      </c>
      <c r="AW278" s="12" t="s">
        <v>42</v>
      </c>
      <c r="AX278" s="12" t="s">
        <v>78</v>
      </c>
      <c r="AY278" s="227" t="s">
        <v>152</v>
      </c>
    </row>
    <row r="279" spans="2:51" s="12" customFormat="1" ht="13.5">
      <c r="B279" s="217"/>
      <c r="C279" s="218"/>
      <c r="D279" s="207" t="s">
        <v>161</v>
      </c>
      <c r="E279" s="219" t="s">
        <v>22</v>
      </c>
      <c r="F279" s="220" t="s">
        <v>1462</v>
      </c>
      <c r="G279" s="218"/>
      <c r="H279" s="221">
        <v>2.7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161</v>
      </c>
      <c r="AU279" s="227" t="s">
        <v>87</v>
      </c>
      <c r="AV279" s="12" t="s">
        <v>87</v>
      </c>
      <c r="AW279" s="12" t="s">
        <v>42</v>
      </c>
      <c r="AX279" s="12" t="s">
        <v>78</v>
      </c>
      <c r="AY279" s="227" t="s">
        <v>152</v>
      </c>
    </row>
    <row r="280" spans="2:51" s="12" customFormat="1" ht="13.5">
      <c r="B280" s="217"/>
      <c r="C280" s="218"/>
      <c r="D280" s="207" t="s">
        <v>161</v>
      </c>
      <c r="E280" s="219" t="s">
        <v>22</v>
      </c>
      <c r="F280" s="220" t="s">
        <v>1463</v>
      </c>
      <c r="G280" s="218"/>
      <c r="H280" s="221">
        <v>3.6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161</v>
      </c>
      <c r="AU280" s="227" t="s">
        <v>87</v>
      </c>
      <c r="AV280" s="12" t="s">
        <v>87</v>
      </c>
      <c r="AW280" s="12" t="s">
        <v>42</v>
      </c>
      <c r="AX280" s="12" t="s">
        <v>78</v>
      </c>
      <c r="AY280" s="227" t="s">
        <v>152</v>
      </c>
    </row>
    <row r="281" spans="2:51" s="12" customFormat="1" ht="13.5">
      <c r="B281" s="217"/>
      <c r="C281" s="218"/>
      <c r="D281" s="207" t="s">
        <v>161</v>
      </c>
      <c r="E281" s="219" t="s">
        <v>22</v>
      </c>
      <c r="F281" s="220" t="s">
        <v>1464</v>
      </c>
      <c r="G281" s="218"/>
      <c r="H281" s="221">
        <v>39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161</v>
      </c>
      <c r="AU281" s="227" t="s">
        <v>87</v>
      </c>
      <c r="AV281" s="12" t="s">
        <v>87</v>
      </c>
      <c r="AW281" s="12" t="s">
        <v>42</v>
      </c>
      <c r="AX281" s="12" t="s">
        <v>78</v>
      </c>
      <c r="AY281" s="227" t="s">
        <v>152</v>
      </c>
    </row>
    <row r="282" spans="2:51" s="13" customFormat="1" ht="13.5">
      <c r="B282" s="228"/>
      <c r="C282" s="229"/>
      <c r="D282" s="230" t="s">
        <v>161</v>
      </c>
      <c r="E282" s="231" t="s">
        <v>22</v>
      </c>
      <c r="F282" s="232" t="s">
        <v>171</v>
      </c>
      <c r="G282" s="229"/>
      <c r="H282" s="233">
        <v>46.5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161</v>
      </c>
      <c r="AU282" s="239" t="s">
        <v>87</v>
      </c>
      <c r="AV282" s="13" t="s">
        <v>159</v>
      </c>
      <c r="AW282" s="13" t="s">
        <v>42</v>
      </c>
      <c r="AX282" s="13" t="s">
        <v>24</v>
      </c>
      <c r="AY282" s="239" t="s">
        <v>152</v>
      </c>
    </row>
    <row r="283" spans="2:65" s="1" customFormat="1" ht="22.5" customHeight="1">
      <c r="B283" s="41"/>
      <c r="C283" s="193" t="s">
        <v>382</v>
      </c>
      <c r="D283" s="193" t="s">
        <v>154</v>
      </c>
      <c r="E283" s="194" t="s">
        <v>1465</v>
      </c>
      <c r="F283" s="195" t="s">
        <v>1466</v>
      </c>
      <c r="G283" s="196" t="s">
        <v>157</v>
      </c>
      <c r="H283" s="197">
        <v>1000.93</v>
      </c>
      <c r="I283" s="198"/>
      <c r="J283" s="199">
        <f>ROUND(I283*H283,2)</f>
        <v>0</v>
      </c>
      <c r="K283" s="195" t="s">
        <v>22</v>
      </c>
      <c r="L283" s="61"/>
      <c r="M283" s="200" t="s">
        <v>22</v>
      </c>
      <c r="N283" s="201" t="s">
        <v>49</v>
      </c>
      <c r="O283" s="42"/>
      <c r="P283" s="202">
        <f>O283*H283</f>
        <v>0</v>
      </c>
      <c r="Q283" s="202">
        <v>0.00012</v>
      </c>
      <c r="R283" s="202">
        <f>Q283*H283</f>
        <v>0.1201116</v>
      </c>
      <c r="S283" s="202">
        <v>0</v>
      </c>
      <c r="T283" s="203">
        <f>S283*H283</f>
        <v>0</v>
      </c>
      <c r="AR283" s="24" t="s">
        <v>159</v>
      </c>
      <c r="AT283" s="24" t="s">
        <v>154</v>
      </c>
      <c r="AU283" s="24" t="s">
        <v>87</v>
      </c>
      <c r="AY283" s="24" t="s">
        <v>152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4" t="s">
        <v>24</v>
      </c>
      <c r="BK283" s="204">
        <f>ROUND(I283*H283,2)</f>
        <v>0</v>
      </c>
      <c r="BL283" s="24" t="s">
        <v>159</v>
      </c>
      <c r="BM283" s="24" t="s">
        <v>1467</v>
      </c>
    </row>
    <row r="284" spans="2:65" s="1" customFormat="1" ht="22.5" customHeight="1">
      <c r="B284" s="41"/>
      <c r="C284" s="193" t="s">
        <v>398</v>
      </c>
      <c r="D284" s="193" t="s">
        <v>154</v>
      </c>
      <c r="E284" s="194" t="s">
        <v>464</v>
      </c>
      <c r="F284" s="195" t="s">
        <v>465</v>
      </c>
      <c r="G284" s="196" t="s">
        <v>157</v>
      </c>
      <c r="H284" s="197">
        <v>1664.132</v>
      </c>
      <c r="I284" s="198"/>
      <c r="J284" s="199">
        <f>ROUND(I284*H284,2)</f>
        <v>0</v>
      </c>
      <c r="K284" s="195" t="s">
        <v>158</v>
      </c>
      <c r="L284" s="61"/>
      <c r="M284" s="200" t="s">
        <v>22</v>
      </c>
      <c r="N284" s="201" t="s">
        <v>49</v>
      </c>
      <c r="O284" s="42"/>
      <c r="P284" s="202">
        <f>O284*H284</f>
        <v>0</v>
      </c>
      <c r="Q284" s="202">
        <v>0.00012</v>
      </c>
      <c r="R284" s="202">
        <f>Q284*H284</f>
        <v>0.19969584</v>
      </c>
      <c r="S284" s="202">
        <v>0</v>
      </c>
      <c r="T284" s="203">
        <f>S284*H284</f>
        <v>0</v>
      </c>
      <c r="AR284" s="24" t="s">
        <v>159</v>
      </c>
      <c r="AT284" s="24" t="s">
        <v>154</v>
      </c>
      <c r="AU284" s="24" t="s">
        <v>87</v>
      </c>
      <c r="AY284" s="24" t="s">
        <v>152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24</v>
      </c>
      <c r="BK284" s="204">
        <f>ROUND(I284*H284,2)</f>
        <v>0</v>
      </c>
      <c r="BL284" s="24" t="s">
        <v>159</v>
      </c>
      <c r="BM284" s="24" t="s">
        <v>1468</v>
      </c>
    </row>
    <row r="285" spans="2:51" s="12" customFormat="1" ht="13.5">
      <c r="B285" s="217"/>
      <c r="C285" s="218"/>
      <c r="D285" s="230" t="s">
        <v>161</v>
      </c>
      <c r="E285" s="240" t="s">
        <v>22</v>
      </c>
      <c r="F285" s="241" t="s">
        <v>1469</v>
      </c>
      <c r="G285" s="218"/>
      <c r="H285" s="242">
        <v>1664.132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161</v>
      </c>
      <c r="AU285" s="227" t="s">
        <v>87</v>
      </c>
      <c r="AV285" s="12" t="s">
        <v>87</v>
      </c>
      <c r="AW285" s="12" t="s">
        <v>42</v>
      </c>
      <c r="AX285" s="12" t="s">
        <v>24</v>
      </c>
      <c r="AY285" s="227" t="s">
        <v>152</v>
      </c>
    </row>
    <row r="286" spans="2:65" s="1" customFormat="1" ht="22.5" customHeight="1">
      <c r="B286" s="41"/>
      <c r="C286" s="193" t="s">
        <v>407</v>
      </c>
      <c r="D286" s="193" t="s">
        <v>154</v>
      </c>
      <c r="E286" s="194" t="s">
        <v>468</v>
      </c>
      <c r="F286" s="195" t="s">
        <v>469</v>
      </c>
      <c r="G286" s="196" t="s">
        <v>157</v>
      </c>
      <c r="H286" s="197">
        <v>81.09</v>
      </c>
      <c r="I286" s="198"/>
      <c r="J286" s="199">
        <f>ROUND(I286*H286,2)</f>
        <v>0</v>
      </c>
      <c r="K286" s="195" t="s">
        <v>158</v>
      </c>
      <c r="L286" s="61"/>
      <c r="M286" s="200" t="s">
        <v>22</v>
      </c>
      <c r="N286" s="201" t="s">
        <v>49</v>
      </c>
      <c r="O286" s="42"/>
      <c r="P286" s="202">
        <f>O286*H286</f>
        <v>0</v>
      </c>
      <c r="Q286" s="202">
        <v>0.00012</v>
      </c>
      <c r="R286" s="202">
        <f>Q286*H286</f>
        <v>0.009730800000000001</v>
      </c>
      <c r="S286" s="202">
        <v>0</v>
      </c>
      <c r="T286" s="203">
        <f>S286*H286</f>
        <v>0</v>
      </c>
      <c r="AR286" s="24" t="s">
        <v>159</v>
      </c>
      <c r="AT286" s="24" t="s">
        <v>154</v>
      </c>
      <c r="AU286" s="24" t="s">
        <v>87</v>
      </c>
      <c r="AY286" s="24" t="s">
        <v>152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24</v>
      </c>
      <c r="BK286" s="204">
        <f>ROUND(I286*H286,2)</f>
        <v>0</v>
      </c>
      <c r="BL286" s="24" t="s">
        <v>159</v>
      </c>
      <c r="BM286" s="24" t="s">
        <v>1470</v>
      </c>
    </row>
    <row r="287" spans="2:51" s="12" customFormat="1" ht="13.5">
      <c r="B287" s="217"/>
      <c r="C287" s="218"/>
      <c r="D287" s="207" t="s">
        <v>161</v>
      </c>
      <c r="E287" s="219" t="s">
        <v>22</v>
      </c>
      <c r="F287" s="220" t="s">
        <v>1471</v>
      </c>
      <c r="G287" s="218"/>
      <c r="H287" s="221">
        <v>73.8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161</v>
      </c>
      <c r="AU287" s="227" t="s">
        <v>87</v>
      </c>
      <c r="AV287" s="12" t="s">
        <v>87</v>
      </c>
      <c r="AW287" s="12" t="s">
        <v>42</v>
      </c>
      <c r="AX287" s="12" t="s">
        <v>78</v>
      </c>
      <c r="AY287" s="227" t="s">
        <v>152</v>
      </c>
    </row>
    <row r="288" spans="2:51" s="11" customFormat="1" ht="13.5">
      <c r="B288" s="205"/>
      <c r="C288" s="206"/>
      <c r="D288" s="207" t="s">
        <v>161</v>
      </c>
      <c r="E288" s="208" t="s">
        <v>22</v>
      </c>
      <c r="F288" s="209" t="s">
        <v>260</v>
      </c>
      <c r="G288" s="206"/>
      <c r="H288" s="210" t="s">
        <v>22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161</v>
      </c>
      <c r="AU288" s="216" t="s">
        <v>87</v>
      </c>
      <c r="AV288" s="11" t="s">
        <v>24</v>
      </c>
      <c r="AW288" s="11" t="s">
        <v>42</v>
      </c>
      <c r="AX288" s="11" t="s">
        <v>78</v>
      </c>
      <c r="AY288" s="216" t="s">
        <v>152</v>
      </c>
    </row>
    <row r="289" spans="2:51" s="12" customFormat="1" ht="13.5">
      <c r="B289" s="217"/>
      <c r="C289" s="218"/>
      <c r="D289" s="207" t="s">
        <v>161</v>
      </c>
      <c r="E289" s="219" t="s">
        <v>22</v>
      </c>
      <c r="F289" s="220" t="s">
        <v>1472</v>
      </c>
      <c r="G289" s="218"/>
      <c r="H289" s="221">
        <v>1.53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161</v>
      </c>
      <c r="AU289" s="227" t="s">
        <v>87</v>
      </c>
      <c r="AV289" s="12" t="s">
        <v>87</v>
      </c>
      <c r="AW289" s="12" t="s">
        <v>42</v>
      </c>
      <c r="AX289" s="12" t="s">
        <v>78</v>
      </c>
      <c r="AY289" s="227" t="s">
        <v>152</v>
      </c>
    </row>
    <row r="290" spans="2:51" s="12" customFormat="1" ht="13.5">
      <c r="B290" s="217"/>
      <c r="C290" s="218"/>
      <c r="D290" s="207" t="s">
        <v>161</v>
      </c>
      <c r="E290" s="219" t="s">
        <v>22</v>
      </c>
      <c r="F290" s="220" t="s">
        <v>1473</v>
      </c>
      <c r="G290" s="218"/>
      <c r="H290" s="221">
        <v>5.76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161</v>
      </c>
      <c r="AU290" s="227" t="s">
        <v>87</v>
      </c>
      <c r="AV290" s="12" t="s">
        <v>87</v>
      </c>
      <c r="AW290" s="12" t="s">
        <v>42</v>
      </c>
      <c r="AX290" s="12" t="s">
        <v>78</v>
      </c>
      <c r="AY290" s="227" t="s">
        <v>152</v>
      </c>
    </row>
    <row r="291" spans="2:51" s="13" customFormat="1" ht="13.5">
      <c r="B291" s="228"/>
      <c r="C291" s="229"/>
      <c r="D291" s="230" t="s">
        <v>161</v>
      </c>
      <c r="E291" s="231" t="s">
        <v>22</v>
      </c>
      <c r="F291" s="232" t="s">
        <v>171</v>
      </c>
      <c r="G291" s="229"/>
      <c r="H291" s="233">
        <v>81.09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161</v>
      </c>
      <c r="AU291" s="239" t="s">
        <v>87</v>
      </c>
      <c r="AV291" s="13" t="s">
        <v>159</v>
      </c>
      <c r="AW291" s="13" t="s">
        <v>42</v>
      </c>
      <c r="AX291" s="13" t="s">
        <v>24</v>
      </c>
      <c r="AY291" s="239" t="s">
        <v>152</v>
      </c>
    </row>
    <row r="292" spans="2:65" s="1" customFormat="1" ht="22.5" customHeight="1">
      <c r="B292" s="41"/>
      <c r="C292" s="193" t="s">
        <v>411</v>
      </c>
      <c r="D292" s="193" t="s">
        <v>154</v>
      </c>
      <c r="E292" s="194" t="s">
        <v>479</v>
      </c>
      <c r="F292" s="195" t="s">
        <v>480</v>
      </c>
      <c r="G292" s="196" t="s">
        <v>157</v>
      </c>
      <c r="H292" s="197">
        <v>453.997</v>
      </c>
      <c r="I292" s="198"/>
      <c r="J292" s="199">
        <f>ROUND(I292*H292,2)</f>
        <v>0</v>
      </c>
      <c r="K292" s="195" t="s">
        <v>158</v>
      </c>
      <c r="L292" s="61"/>
      <c r="M292" s="200" t="s">
        <v>22</v>
      </c>
      <c r="N292" s="201" t="s">
        <v>49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4" t="s">
        <v>159</v>
      </c>
      <c r="AT292" s="24" t="s">
        <v>154</v>
      </c>
      <c r="AU292" s="24" t="s">
        <v>87</v>
      </c>
      <c r="AY292" s="24" t="s">
        <v>152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4" t="s">
        <v>24</v>
      </c>
      <c r="BK292" s="204">
        <f>ROUND(I292*H292,2)</f>
        <v>0</v>
      </c>
      <c r="BL292" s="24" t="s">
        <v>159</v>
      </c>
      <c r="BM292" s="24" t="s">
        <v>1474</v>
      </c>
    </row>
    <row r="293" spans="2:65" s="1" customFormat="1" ht="22.5" customHeight="1">
      <c r="B293" s="41"/>
      <c r="C293" s="193" t="s">
        <v>420</v>
      </c>
      <c r="D293" s="193" t="s">
        <v>154</v>
      </c>
      <c r="E293" s="194" t="s">
        <v>1475</v>
      </c>
      <c r="F293" s="195" t="s">
        <v>1476</v>
      </c>
      <c r="G293" s="196" t="s">
        <v>174</v>
      </c>
      <c r="H293" s="197">
        <v>42.519</v>
      </c>
      <c r="I293" s="198"/>
      <c r="J293" s="199">
        <f>ROUND(I293*H293,2)</f>
        <v>0</v>
      </c>
      <c r="K293" s="195" t="s">
        <v>1477</v>
      </c>
      <c r="L293" s="61"/>
      <c r="M293" s="200" t="s">
        <v>22</v>
      </c>
      <c r="N293" s="201" t="s">
        <v>49</v>
      </c>
      <c r="O293" s="42"/>
      <c r="P293" s="202">
        <f>O293*H293</f>
        <v>0</v>
      </c>
      <c r="Q293" s="202">
        <v>1.414</v>
      </c>
      <c r="R293" s="202">
        <f>Q293*H293</f>
        <v>60.121866</v>
      </c>
      <c r="S293" s="202">
        <v>0</v>
      </c>
      <c r="T293" s="203">
        <f>S293*H293</f>
        <v>0</v>
      </c>
      <c r="AR293" s="24" t="s">
        <v>159</v>
      </c>
      <c r="AT293" s="24" t="s">
        <v>154</v>
      </c>
      <c r="AU293" s="24" t="s">
        <v>87</v>
      </c>
      <c r="AY293" s="24" t="s">
        <v>152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4" t="s">
        <v>24</v>
      </c>
      <c r="BK293" s="204">
        <f>ROUND(I293*H293,2)</f>
        <v>0</v>
      </c>
      <c r="BL293" s="24" t="s">
        <v>159</v>
      </c>
      <c r="BM293" s="24" t="s">
        <v>1478</v>
      </c>
    </row>
    <row r="294" spans="2:51" s="11" customFormat="1" ht="13.5">
      <c r="B294" s="205"/>
      <c r="C294" s="206"/>
      <c r="D294" s="207" t="s">
        <v>161</v>
      </c>
      <c r="E294" s="208" t="s">
        <v>22</v>
      </c>
      <c r="F294" s="209" t="s">
        <v>1479</v>
      </c>
      <c r="G294" s="206"/>
      <c r="H294" s="210" t="s">
        <v>22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161</v>
      </c>
      <c r="AU294" s="216" t="s">
        <v>87</v>
      </c>
      <c r="AV294" s="11" t="s">
        <v>24</v>
      </c>
      <c r="AW294" s="11" t="s">
        <v>42</v>
      </c>
      <c r="AX294" s="11" t="s">
        <v>78</v>
      </c>
      <c r="AY294" s="216" t="s">
        <v>152</v>
      </c>
    </row>
    <row r="295" spans="2:51" s="12" customFormat="1" ht="13.5">
      <c r="B295" s="217"/>
      <c r="C295" s="218"/>
      <c r="D295" s="230" t="s">
        <v>161</v>
      </c>
      <c r="E295" s="240" t="s">
        <v>22</v>
      </c>
      <c r="F295" s="241" t="s">
        <v>1480</v>
      </c>
      <c r="G295" s="218"/>
      <c r="H295" s="242">
        <v>42.519</v>
      </c>
      <c r="I295" s="222"/>
      <c r="J295" s="218"/>
      <c r="K295" s="218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161</v>
      </c>
      <c r="AU295" s="227" t="s">
        <v>87</v>
      </c>
      <c r="AV295" s="12" t="s">
        <v>87</v>
      </c>
      <c r="AW295" s="12" t="s">
        <v>42</v>
      </c>
      <c r="AX295" s="12" t="s">
        <v>24</v>
      </c>
      <c r="AY295" s="227" t="s">
        <v>152</v>
      </c>
    </row>
    <row r="296" spans="2:65" s="1" customFormat="1" ht="22.5" customHeight="1">
      <c r="B296" s="41"/>
      <c r="C296" s="193" t="s">
        <v>424</v>
      </c>
      <c r="D296" s="193" t="s">
        <v>154</v>
      </c>
      <c r="E296" s="194" t="s">
        <v>1481</v>
      </c>
      <c r="F296" s="195" t="s">
        <v>1482</v>
      </c>
      <c r="G296" s="196" t="s">
        <v>157</v>
      </c>
      <c r="H296" s="197">
        <v>303.708</v>
      </c>
      <c r="I296" s="198"/>
      <c r="J296" s="199">
        <f>ROUND(I296*H296,2)</f>
        <v>0</v>
      </c>
      <c r="K296" s="195" t="s">
        <v>1477</v>
      </c>
      <c r="L296" s="61"/>
      <c r="M296" s="200" t="s">
        <v>22</v>
      </c>
      <c r="N296" s="201" t="s">
        <v>49</v>
      </c>
      <c r="O296" s="42"/>
      <c r="P296" s="202">
        <f>O296*H296</f>
        <v>0</v>
      </c>
      <c r="Q296" s="202">
        <v>0.06702</v>
      </c>
      <c r="R296" s="202">
        <f>Q296*H296</f>
        <v>20.35451016</v>
      </c>
      <c r="S296" s="202">
        <v>0</v>
      </c>
      <c r="T296" s="203">
        <f>S296*H296</f>
        <v>0</v>
      </c>
      <c r="AR296" s="24" t="s">
        <v>159</v>
      </c>
      <c r="AT296" s="24" t="s">
        <v>154</v>
      </c>
      <c r="AU296" s="24" t="s">
        <v>87</v>
      </c>
      <c r="AY296" s="24" t="s">
        <v>152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24</v>
      </c>
      <c r="BK296" s="204">
        <f>ROUND(I296*H296,2)</f>
        <v>0</v>
      </c>
      <c r="BL296" s="24" t="s">
        <v>159</v>
      </c>
      <c r="BM296" s="24" t="s">
        <v>1483</v>
      </c>
    </row>
    <row r="297" spans="2:51" s="11" customFormat="1" ht="13.5">
      <c r="B297" s="205"/>
      <c r="C297" s="206"/>
      <c r="D297" s="207" t="s">
        <v>161</v>
      </c>
      <c r="E297" s="208" t="s">
        <v>22</v>
      </c>
      <c r="F297" s="209" t="s">
        <v>1484</v>
      </c>
      <c r="G297" s="206"/>
      <c r="H297" s="210" t="s">
        <v>22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161</v>
      </c>
      <c r="AU297" s="216" t="s">
        <v>87</v>
      </c>
      <c r="AV297" s="11" t="s">
        <v>24</v>
      </c>
      <c r="AW297" s="11" t="s">
        <v>42</v>
      </c>
      <c r="AX297" s="11" t="s">
        <v>78</v>
      </c>
      <c r="AY297" s="216" t="s">
        <v>152</v>
      </c>
    </row>
    <row r="298" spans="2:51" s="12" customFormat="1" ht="13.5">
      <c r="B298" s="217"/>
      <c r="C298" s="218"/>
      <c r="D298" s="230" t="s">
        <v>161</v>
      </c>
      <c r="E298" s="240" t="s">
        <v>22</v>
      </c>
      <c r="F298" s="241" t="s">
        <v>1485</v>
      </c>
      <c r="G298" s="218"/>
      <c r="H298" s="242">
        <v>303.708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161</v>
      </c>
      <c r="AU298" s="227" t="s">
        <v>87</v>
      </c>
      <c r="AV298" s="12" t="s">
        <v>87</v>
      </c>
      <c r="AW298" s="12" t="s">
        <v>42</v>
      </c>
      <c r="AX298" s="12" t="s">
        <v>24</v>
      </c>
      <c r="AY298" s="227" t="s">
        <v>152</v>
      </c>
    </row>
    <row r="299" spans="2:65" s="1" customFormat="1" ht="22.5" customHeight="1">
      <c r="B299" s="41"/>
      <c r="C299" s="193" t="s">
        <v>429</v>
      </c>
      <c r="D299" s="193" t="s">
        <v>154</v>
      </c>
      <c r="E299" s="194" t="s">
        <v>489</v>
      </c>
      <c r="F299" s="195" t="s">
        <v>490</v>
      </c>
      <c r="G299" s="196" t="s">
        <v>157</v>
      </c>
      <c r="H299" s="197">
        <v>2.5</v>
      </c>
      <c r="I299" s="198"/>
      <c r="J299" s="199">
        <f>ROUND(I299*H299,2)</f>
        <v>0</v>
      </c>
      <c r="K299" s="195" t="s">
        <v>158</v>
      </c>
      <c r="L299" s="61"/>
      <c r="M299" s="200" t="s">
        <v>22</v>
      </c>
      <c r="N299" s="201" t="s">
        <v>49</v>
      </c>
      <c r="O299" s="42"/>
      <c r="P299" s="202">
        <f>O299*H299</f>
        <v>0</v>
      </c>
      <c r="Q299" s="202">
        <v>0.09336</v>
      </c>
      <c r="R299" s="202">
        <f>Q299*H299</f>
        <v>0.2334</v>
      </c>
      <c r="S299" s="202">
        <v>0</v>
      </c>
      <c r="T299" s="203">
        <f>S299*H299</f>
        <v>0</v>
      </c>
      <c r="AR299" s="24" t="s">
        <v>159</v>
      </c>
      <c r="AT299" s="24" t="s">
        <v>154</v>
      </c>
      <c r="AU299" s="24" t="s">
        <v>87</v>
      </c>
      <c r="AY299" s="24" t="s">
        <v>152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4" t="s">
        <v>24</v>
      </c>
      <c r="BK299" s="204">
        <f>ROUND(I299*H299,2)</f>
        <v>0</v>
      </c>
      <c r="BL299" s="24" t="s">
        <v>159</v>
      </c>
      <c r="BM299" s="24" t="s">
        <v>1486</v>
      </c>
    </row>
    <row r="300" spans="2:65" s="1" customFormat="1" ht="22.5" customHeight="1">
      <c r="B300" s="41"/>
      <c r="C300" s="193" t="s">
        <v>446</v>
      </c>
      <c r="D300" s="193" t="s">
        <v>154</v>
      </c>
      <c r="E300" s="194" t="s">
        <v>1487</v>
      </c>
      <c r="F300" s="195" t="s">
        <v>1488</v>
      </c>
      <c r="G300" s="196" t="s">
        <v>157</v>
      </c>
      <c r="H300" s="197">
        <v>7.2</v>
      </c>
      <c r="I300" s="198"/>
      <c r="J300" s="199">
        <f>ROUND(I300*H300,2)</f>
        <v>0</v>
      </c>
      <c r="K300" s="195" t="s">
        <v>158</v>
      </c>
      <c r="L300" s="61"/>
      <c r="M300" s="200" t="s">
        <v>22</v>
      </c>
      <c r="N300" s="201" t="s">
        <v>49</v>
      </c>
      <c r="O300" s="42"/>
      <c r="P300" s="202">
        <f>O300*H300</f>
        <v>0</v>
      </c>
      <c r="Q300" s="202">
        <v>0.08936</v>
      </c>
      <c r="R300" s="202">
        <f>Q300*H300</f>
        <v>0.643392</v>
      </c>
      <c r="S300" s="202">
        <v>0</v>
      </c>
      <c r="T300" s="203">
        <f>S300*H300</f>
        <v>0</v>
      </c>
      <c r="AR300" s="24" t="s">
        <v>159</v>
      </c>
      <c r="AT300" s="24" t="s">
        <v>154</v>
      </c>
      <c r="AU300" s="24" t="s">
        <v>87</v>
      </c>
      <c r="AY300" s="24" t="s">
        <v>152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24</v>
      </c>
      <c r="BK300" s="204">
        <f>ROUND(I300*H300,2)</f>
        <v>0</v>
      </c>
      <c r="BL300" s="24" t="s">
        <v>159</v>
      </c>
      <c r="BM300" s="24" t="s">
        <v>1489</v>
      </c>
    </row>
    <row r="301" spans="2:65" s="1" customFormat="1" ht="22.5" customHeight="1">
      <c r="B301" s="41"/>
      <c r="C301" s="193" t="s">
        <v>459</v>
      </c>
      <c r="D301" s="193" t="s">
        <v>154</v>
      </c>
      <c r="E301" s="194" t="s">
        <v>493</v>
      </c>
      <c r="F301" s="195" t="s">
        <v>494</v>
      </c>
      <c r="G301" s="196" t="s">
        <v>157</v>
      </c>
      <c r="H301" s="197">
        <v>8.96</v>
      </c>
      <c r="I301" s="198"/>
      <c r="J301" s="199">
        <f>ROUND(I301*H301,2)</f>
        <v>0</v>
      </c>
      <c r="K301" s="195" t="s">
        <v>158</v>
      </c>
      <c r="L301" s="61"/>
      <c r="M301" s="200" t="s">
        <v>22</v>
      </c>
      <c r="N301" s="201" t="s">
        <v>49</v>
      </c>
      <c r="O301" s="42"/>
      <c r="P301" s="202">
        <f>O301*H301</f>
        <v>0</v>
      </c>
      <c r="Q301" s="202">
        <v>0.2756</v>
      </c>
      <c r="R301" s="202">
        <f>Q301*H301</f>
        <v>2.4693760000000005</v>
      </c>
      <c r="S301" s="202">
        <v>0</v>
      </c>
      <c r="T301" s="203">
        <f>S301*H301</f>
        <v>0</v>
      </c>
      <c r="AR301" s="24" t="s">
        <v>159</v>
      </c>
      <c r="AT301" s="24" t="s">
        <v>154</v>
      </c>
      <c r="AU301" s="24" t="s">
        <v>87</v>
      </c>
      <c r="AY301" s="24" t="s">
        <v>152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4" t="s">
        <v>24</v>
      </c>
      <c r="BK301" s="204">
        <f>ROUND(I301*H301,2)</f>
        <v>0</v>
      </c>
      <c r="BL301" s="24" t="s">
        <v>159</v>
      </c>
      <c r="BM301" s="24" t="s">
        <v>1490</v>
      </c>
    </row>
    <row r="302" spans="2:51" s="11" customFormat="1" ht="13.5">
      <c r="B302" s="205"/>
      <c r="C302" s="206"/>
      <c r="D302" s="207" t="s">
        <v>161</v>
      </c>
      <c r="E302" s="208" t="s">
        <v>22</v>
      </c>
      <c r="F302" s="209" t="s">
        <v>1491</v>
      </c>
      <c r="G302" s="206"/>
      <c r="H302" s="210" t="s">
        <v>22</v>
      </c>
      <c r="I302" s="211"/>
      <c r="J302" s="206"/>
      <c r="K302" s="206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161</v>
      </c>
      <c r="AU302" s="216" t="s">
        <v>87</v>
      </c>
      <c r="AV302" s="11" t="s">
        <v>24</v>
      </c>
      <c r="AW302" s="11" t="s">
        <v>42</v>
      </c>
      <c r="AX302" s="11" t="s">
        <v>78</v>
      </c>
      <c r="AY302" s="216" t="s">
        <v>152</v>
      </c>
    </row>
    <row r="303" spans="2:51" s="12" customFormat="1" ht="13.5">
      <c r="B303" s="217"/>
      <c r="C303" s="218"/>
      <c r="D303" s="230" t="s">
        <v>161</v>
      </c>
      <c r="E303" s="240" t="s">
        <v>22</v>
      </c>
      <c r="F303" s="241" t="s">
        <v>1492</v>
      </c>
      <c r="G303" s="218"/>
      <c r="H303" s="242">
        <v>8.96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161</v>
      </c>
      <c r="AU303" s="227" t="s">
        <v>87</v>
      </c>
      <c r="AV303" s="12" t="s">
        <v>87</v>
      </c>
      <c r="AW303" s="12" t="s">
        <v>42</v>
      </c>
      <c r="AX303" s="12" t="s">
        <v>24</v>
      </c>
      <c r="AY303" s="227" t="s">
        <v>152</v>
      </c>
    </row>
    <row r="304" spans="2:65" s="1" customFormat="1" ht="22.5" customHeight="1">
      <c r="B304" s="41"/>
      <c r="C304" s="193" t="s">
        <v>463</v>
      </c>
      <c r="D304" s="193" t="s">
        <v>154</v>
      </c>
      <c r="E304" s="194" t="s">
        <v>1493</v>
      </c>
      <c r="F304" s="195" t="s">
        <v>1494</v>
      </c>
      <c r="G304" s="196" t="s">
        <v>157</v>
      </c>
      <c r="H304" s="197">
        <v>7.2</v>
      </c>
      <c r="I304" s="198"/>
      <c r="J304" s="199">
        <f>ROUND(I304*H304,2)</f>
        <v>0</v>
      </c>
      <c r="K304" s="195" t="s">
        <v>158</v>
      </c>
      <c r="L304" s="61"/>
      <c r="M304" s="200" t="s">
        <v>22</v>
      </c>
      <c r="N304" s="201" t="s">
        <v>49</v>
      </c>
      <c r="O304" s="42"/>
      <c r="P304" s="202">
        <f>O304*H304</f>
        <v>0</v>
      </c>
      <c r="Q304" s="202">
        <v>0.0003</v>
      </c>
      <c r="R304" s="202">
        <f>Q304*H304</f>
        <v>0.00216</v>
      </c>
      <c r="S304" s="202">
        <v>0</v>
      </c>
      <c r="T304" s="203">
        <f>S304*H304</f>
        <v>0</v>
      </c>
      <c r="AR304" s="24" t="s">
        <v>285</v>
      </c>
      <c r="AT304" s="24" t="s">
        <v>154</v>
      </c>
      <c r="AU304" s="24" t="s">
        <v>87</v>
      </c>
      <c r="AY304" s="24" t="s">
        <v>152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24</v>
      </c>
      <c r="BK304" s="204">
        <f>ROUND(I304*H304,2)</f>
        <v>0</v>
      </c>
      <c r="BL304" s="24" t="s">
        <v>285</v>
      </c>
      <c r="BM304" s="24" t="s">
        <v>1495</v>
      </c>
    </row>
    <row r="305" spans="2:63" s="10" customFormat="1" ht="29.85" customHeight="1">
      <c r="B305" s="176"/>
      <c r="C305" s="177"/>
      <c r="D305" s="190" t="s">
        <v>77</v>
      </c>
      <c r="E305" s="191" t="s">
        <v>212</v>
      </c>
      <c r="F305" s="191" t="s">
        <v>518</v>
      </c>
      <c r="G305" s="177"/>
      <c r="H305" s="177"/>
      <c r="I305" s="180"/>
      <c r="J305" s="192">
        <f>BK305</f>
        <v>0</v>
      </c>
      <c r="K305" s="177"/>
      <c r="L305" s="182"/>
      <c r="M305" s="183"/>
      <c r="N305" s="184"/>
      <c r="O305" s="184"/>
      <c r="P305" s="185">
        <f>SUM(P306:P390)</f>
        <v>0</v>
      </c>
      <c r="Q305" s="184"/>
      <c r="R305" s="185">
        <f>SUM(R306:R390)</f>
        <v>1.1875502000000002</v>
      </c>
      <c r="S305" s="184"/>
      <c r="T305" s="186">
        <f>SUM(T306:T390)</f>
        <v>85.12329000000003</v>
      </c>
      <c r="AR305" s="187" t="s">
        <v>24</v>
      </c>
      <c r="AT305" s="188" t="s">
        <v>77</v>
      </c>
      <c r="AU305" s="188" t="s">
        <v>24</v>
      </c>
      <c r="AY305" s="187" t="s">
        <v>152</v>
      </c>
      <c r="BK305" s="189">
        <f>SUM(BK306:BK390)</f>
        <v>0</v>
      </c>
    </row>
    <row r="306" spans="2:65" s="1" customFormat="1" ht="31.5" customHeight="1">
      <c r="B306" s="41"/>
      <c r="C306" s="193" t="s">
        <v>467</v>
      </c>
      <c r="D306" s="193" t="s">
        <v>154</v>
      </c>
      <c r="E306" s="194" t="s">
        <v>520</v>
      </c>
      <c r="F306" s="195" t="s">
        <v>521</v>
      </c>
      <c r="G306" s="196" t="s">
        <v>219</v>
      </c>
      <c r="H306" s="197">
        <v>32.22</v>
      </c>
      <c r="I306" s="198"/>
      <c r="J306" s="199">
        <f>ROUND(I306*H306,2)</f>
        <v>0</v>
      </c>
      <c r="K306" s="195" t="s">
        <v>158</v>
      </c>
      <c r="L306" s="61"/>
      <c r="M306" s="200" t="s">
        <v>22</v>
      </c>
      <c r="N306" s="201" t="s">
        <v>49</v>
      </c>
      <c r="O306" s="42"/>
      <c r="P306" s="202">
        <f>O306*H306</f>
        <v>0</v>
      </c>
      <c r="Q306" s="202">
        <v>3E-05</v>
      </c>
      <c r="R306" s="202">
        <f>Q306*H306</f>
        <v>0.0009666</v>
      </c>
      <c r="S306" s="202">
        <v>0</v>
      </c>
      <c r="T306" s="203">
        <f>S306*H306</f>
        <v>0</v>
      </c>
      <c r="AR306" s="24" t="s">
        <v>159</v>
      </c>
      <c r="AT306" s="24" t="s">
        <v>154</v>
      </c>
      <c r="AU306" s="24" t="s">
        <v>87</v>
      </c>
      <c r="AY306" s="24" t="s">
        <v>152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4" t="s">
        <v>24</v>
      </c>
      <c r="BK306" s="204">
        <f>ROUND(I306*H306,2)</f>
        <v>0</v>
      </c>
      <c r="BL306" s="24" t="s">
        <v>159</v>
      </c>
      <c r="BM306" s="24" t="s">
        <v>1496</v>
      </c>
    </row>
    <row r="307" spans="2:51" s="12" customFormat="1" ht="13.5">
      <c r="B307" s="217"/>
      <c r="C307" s="218"/>
      <c r="D307" s="230" t="s">
        <v>161</v>
      </c>
      <c r="E307" s="240" t="s">
        <v>22</v>
      </c>
      <c r="F307" s="241" t="s">
        <v>1497</v>
      </c>
      <c r="G307" s="218"/>
      <c r="H307" s="242">
        <v>32.22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161</v>
      </c>
      <c r="AU307" s="227" t="s">
        <v>87</v>
      </c>
      <c r="AV307" s="12" t="s">
        <v>87</v>
      </c>
      <c r="AW307" s="12" t="s">
        <v>42</v>
      </c>
      <c r="AX307" s="12" t="s">
        <v>24</v>
      </c>
      <c r="AY307" s="227" t="s">
        <v>152</v>
      </c>
    </row>
    <row r="308" spans="2:65" s="1" customFormat="1" ht="22.5" customHeight="1">
      <c r="B308" s="41"/>
      <c r="C308" s="257" t="s">
        <v>478</v>
      </c>
      <c r="D308" s="257" t="s">
        <v>293</v>
      </c>
      <c r="E308" s="258" t="s">
        <v>529</v>
      </c>
      <c r="F308" s="259" t="s">
        <v>530</v>
      </c>
      <c r="G308" s="260" t="s">
        <v>219</v>
      </c>
      <c r="H308" s="261">
        <v>32.22</v>
      </c>
      <c r="I308" s="262"/>
      <c r="J308" s="263">
        <f>ROUND(I308*H308,2)</f>
        <v>0</v>
      </c>
      <c r="K308" s="259" t="s">
        <v>158</v>
      </c>
      <c r="L308" s="264"/>
      <c r="M308" s="265" t="s">
        <v>22</v>
      </c>
      <c r="N308" s="266" t="s">
        <v>49</v>
      </c>
      <c r="O308" s="42"/>
      <c r="P308" s="202">
        <f>O308*H308</f>
        <v>0</v>
      </c>
      <c r="Q308" s="202">
        <v>0.0005</v>
      </c>
      <c r="R308" s="202">
        <f>Q308*H308</f>
        <v>0.01611</v>
      </c>
      <c r="S308" s="202">
        <v>0</v>
      </c>
      <c r="T308" s="203">
        <f>S308*H308</f>
        <v>0</v>
      </c>
      <c r="AR308" s="24" t="s">
        <v>204</v>
      </c>
      <c r="AT308" s="24" t="s">
        <v>293</v>
      </c>
      <c r="AU308" s="24" t="s">
        <v>87</v>
      </c>
      <c r="AY308" s="24" t="s">
        <v>152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4" t="s">
        <v>24</v>
      </c>
      <c r="BK308" s="204">
        <f>ROUND(I308*H308,2)</f>
        <v>0</v>
      </c>
      <c r="BL308" s="24" t="s">
        <v>159</v>
      </c>
      <c r="BM308" s="24" t="s">
        <v>1498</v>
      </c>
    </row>
    <row r="309" spans="2:65" s="1" customFormat="1" ht="31.5" customHeight="1">
      <c r="B309" s="41"/>
      <c r="C309" s="193" t="s">
        <v>482</v>
      </c>
      <c r="D309" s="193" t="s">
        <v>154</v>
      </c>
      <c r="E309" s="194" t="s">
        <v>533</v>
      </c>
      <c r="F309" s="195" t="s">
        <v>534</v>
      </c>
      <c r="G309" s="196" t="s">
        <v>157</v>
      </c>
      <c r="H309" s="197">
        <v>566.132</v>
      </c>
      <c r="I309" s="198"/>
      <c r="J309" s="199">
        <f>ROUND(I309*H309,2)</f>
        <v>0</v>
      </c>
      <c r="K309" s="195" t="s">
        <v>158</v>
      </c>
      <c r="L309" s="61"/>
      <c r="M309" s="200" t="s">
        <v>22</v>
      </c>
      <c r="N309" s="201" t="s">
        <v>49</v>
      </c>
      <c r="O309" s="42"/>
      <c r="P309" s="202">
        <f>O309*H309</f>
        <v>0</v>
      </c>
      <c r="Q309" s="202">
        <v>0</v>
      </c>
      <c r="R309" s="202">
        <f>Q309*H309</f>
        <v>0</v>
      </c>
      <c r="S309" s="202">
        <v>0</v>
      </c>
      <c r="T309" s="203">
        <f>S309*H309</f>
        <v>0</v>
      </c>
      <c r="AR309" s="24" t="s">
        <v>159</v>
      </c>
      <c r="AT309" s="24" t="s">
        <v>154</v>
      </c>
      <c r="AU309" s="24" t="s">
        <v>87</v>
      </c>
      <c r="AY309" s="24" t="s">
        <v>152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4" t="s">
        <v>24</v>
      </c>
      <c r="BK309" s="204">
        <f>ROUND(I309*H309,2)</f>
        <v>0</v>
      </c>
      <c r="BL309" s="24" t="s">
        <v>159</v>
      </c>
      <c r="BM309" s="24" t="s">
        <v>1499</v>
      </c>
    </row>
    <row r="310" spans="2:51" s="11" customFormat="1" ht="13.5">
      <c r="B310" s="205"/>
      <c r="C310" s="206"/>
      <c r="D310" s="207" t="s">
        <v>161</v>
      </c>
      <c r="E310" s="208" t="s">
        <v>22</v>
      </c>
      <c r="F310" s="209" t="s">
        <v>1390</v>
      </c>
      <c r="G310" s="206"/>
      <c r="H310" s="210" t="s">
        <v>22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161</v>
      </c>
      <c r="AU310" s="216" t="s">
        <v>87</v>
      </c>
      <c r="AV310" s="11" t="s">
        <v>24</v>
      </c>
      <c r="AW310" s="11" t="s">
        <v>42</v>
      </c>
      <c r="AX310" s="11" t="s">
        <v>78</v>
      </c>
      <c r="AY310" s="216" t="s">
        <v>152</v>
      </c>
    </row>
    <row r="311" spans="2:51" s="12" customFormat="1" ht="13.5">
      <c r="B311" s="217"/>
      <c r="C311" s="218"/>
      <c r="D311" s="207" t="s">
        <v>161</v>
      </c>
      <c r="E311" s="219" t="s">
        <v>22</v>
      </c>
      <c r="F311" s="220" t="s">
        <v>1500</v>
      </c>
      <c r="G311" s="218"/>
      <c r="H311" s="221">
        <v>151.8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161</v>
      </c>
      <c r="AU311" s="227" t="s">
        <v>87</v>
      </c>
      <c r="AV311" s="12" t="s">
        <v>87</v>
      </c>
      <c r="AW311" s="12" t="s">
        <v>42</v>
      </c>
      <c r="AX311" s="12" t="s">
        <v>78</v>
      </c>
      <c r="AY311" s="227" t="s">
        <v>152</v>
      </c>
    </row>
    <row r="312" spans="2:51" s="12" customFormat="1" ht="13.5">
      <c r="B312" s="217"/>
      <c r="C312" s="218"/>
      <c r="D312" s="207" t="s">
        <v>161</v>
      </c>
      <c r="E312" s="219" t="s">
        <v>22</v>
      </c>
      <c r="F312" s="220" t="s">
        <v>1501</v>
      </c>
      <c r="G312" s="218"/>
      <c r="H312" s="221">
        <v>299.2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161</v>
      </c>
      <c r="AU312" s="227" t="s">
        <v>87</v>
      </c>
      <c r="AV312" s="12" t="s">
        <v>87</v>
      </c>
      <c r="AW312" s="12" t="s">
        <v>42</v>
      </c>
      <c r="AX312" s="12" t="s">
        <v>78</v>
      </c>
      <c r="AY312" s="227" t="s">
        <v>152</v>
      </c>
    </row>
    <row r="313" spans="2:51" s="12" customFormat="1" ht="13.5">
      <c r="B313" s="217"/>
      <c r="C313" s="218"/>
      <c r="D313" s="207" t="s">
        <v>161</v>
      </c>
      <c r="E313" s="219" t="s">
        <v>22</v>
      </c>
      <c r="F313" s="220" t="s">
        <v>1399</v>
      </c>
      <c r="G313" s="218"/>
      <c r="H313" s="221">
        <v>-36.668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161</v>
      </c>
      <c r="AU313" s="227" t="s">
        <v>87</v>
      </c>
      <c r="AV313" s="12" t="s">
        <v>87</v>
      </c>
      <c r="AW313" s="12" t="s">
        <v>42</v>
      </c>
      <c r="AX313" s="12" t="s">
        <v>78</v>
      </c>
      <c r="AY313" s="227" t="s">
        <v>152</v>
      </c>
    </row>
    <row r="314" spans="2:51" s="12" customFormat="1" ht="13.5">
      <c r="B314" s="217"/>
      <c r="C314" s="218"/>
      <c r="D314" s="207" t="s">
        <v>161</v>
      </c>
      <c r="E314" s="219" t="s">
        <v>22</v>
      </c>
      <c r="F314" s="220" t="s">
        <v>1500</v>
      </c>
      <c r="G314" s="218"/>
      <c r="H314" s="221">
        <v>151.8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161</v>
      </c>
      <c r="AU314" s="227" t="s">
        <v>87</v>
      </c>
      <c r="AV314" s="12" t="s">
        <v>87</v>
      </c>
      <c r="AW314" s="12" t="s">
        <v>42</v>
      </c>
      <c r="AX314" s="12" t="s">
        <v>78</v>
      </c>
      <c r="AY314" s="227" t="s">
        <v>152</v>
      </c>
    </row>
    <row r="315" spans="2:51" s="13" customFormat="1" ht="13.5">
      <c r="B315" s="228"/>
      <c r="C315" s="229"/>
      <c r="D315" s="230" t="s">
        <v>161</v>
      </c>
      <c r="E315" s="231" t="s">
        <v>22</v>
      </c>
      <c r="F315" s="232" t="s">
        <v>171</v>
      </c>
      <c r="G315" s="229"/>
      <c r="H315" s="233">
        <v>566.132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161</v>
      </c>
      <c r="AU315" s="239" t="s">
        <v>87</v>
      </c>
      <c r="AV315" s="13" t="s">
        <v>159</v>
      </c>
      <c r="AW315" s="13" t="s">
        <v>42</v>
      </c>
      <c r="AX315" s="13" t="s">
        <v>24</v>
      </c>
      <c r="AY315" s="239" t="s">
        <v>152</v>
      </c>
    </row>
    <row r="316" spans="2:65" s="1" customFormat="1" ht="31.5" customHeight="1">
      <c r="B316" s="41"/>
      <c r="C316" s="193" t="s">
        <v>488</v>
      </c>
      <c r="D316" s="193" t="s">
        <v>154</v>
      </c>
      <c r="E316" s="194" t="s">
        <v>1502</v>
      </c>
      <c r="F316" s="195" t="s">
        <v>1503</v>
      </c>
      <c r="G316" s="196" t="s">
        <v>157</v>
      </c>
      <c r="H316" s="197">
        <v>1098</v>
      </c>
      <c r="I316" s="198"/>
      <c r="J316" s="199">
        <f>ROUND(I316*H316,2)</f>
        <v>0</v>
      </c>
      <c r="K316" s="195" t="s">
        <v>158</v>
      </c>
      <c r="L316" s="61"/>
      <c r="M316" s="200" t="s">
        <v>22</v>
      </c>
      <c r="N316" s="201" t="s">
        <v>49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4" t="s">
        <v>159</v>
      </c>
      <c r="AT316" s="24" t="s">
        <v>154</v>
      </c>
      <c r="AU316" s="24" t="s">
        <v>87</v>
      </c>
      <c r="AY316" s="24" t="s">
        <v>152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24</v>
      </c>
      <c r="BK316" s="204">
        <f>ROUND(I316*H316,2)</f>
        <v>0</v>
      </c>
      <c r="BL316" s="24" t="s">
        <v>159</v>
      </c>
      <c r="BM316" s="24" t="s">
        <v>1504</v>
      </c>
    </row>
    <row r="317" spans="2:65" s="1" customFormat="1" ht="31.5" customHeight="1">
      <c r="B317" s="41"/>
      <c r="C317" s="193" t="s">
        <v>492</v>
      </c>
      <c r="D317" s="193" t="s">
        <v>154</v>
      </c>
      <c r="E317" s="194" t="s">
        <v>543</v>
      </c>
      <c r="F317" s="195" t="s">
        <v>544</v>
      </c>
      <c r="G317" s="196" t="s">
        <v>157</v>
      </c>
      <c r="H317" s="197">
        <v>33967.92</v>
      </c>
      <c r="I317" s="198"/>
      <c r="J317" s="199">
        <f>ROUND(I317*H317,2)</f>
        <v>0</v>
      </c>
      <c r="K317" s="195" t="s">
        <v>158</v>
      </c>
      <c r="L317" s="61"/>
      <c r="M317" s="200" t="s">
        <v>22</v>
      </c>
      <c r="N317" s="201" t="s">
        <v>49</v>
      </c>
      <c r="O317" s="42"/>
      <c r="P317" s="202">
        <f>O317*H317</f>
        <v>0</v>
      </c>
      <c r="Q317" s="202">
        <v>0</v>
      </c>
      <c r="R317" s="202">
        <f>Q317*H317</f>
        <v>0</v>
      </c>
      <c r="S317" s="202">
        <v>0</v>
      </c>
      <c r="T317" s="203">
        <f>S317*H317</f>
        <v>0</v>
      </c>
      <c r="AR317" s="24" t="s">
        <v>159</v>
      </c>
      <c r="AT317" s="24" t="s">
        <v>154</v>
      </c>
      <c r="AU317" s="24" t="s">
        <v>87</v>
      </c>
      <c r="AY317" s="24" t="s">
        <v>152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4" t="s">
        <v>24</v>
      </c>
      <c r="BK317" s="204">
        <f>ROUND(I317*H317,2)</f>
        <v>0</v>
      </c>
      <c r="BL317" s="24" t="s">
        <v>159</v>
      </c>
      <c r="BM317" s="24" t="s">
        <v>1505</v>
      </c>
    </row>
    <row r="318" spans="2:51" s="12" customFormat="1" ht="13.5">
      <c r="B318" s="217"/>
      <c r="C318" s="218"/>
      <c r="D318" s="230" t="s">
        <v>161</v>
      </c>
      <c r="E318" s="240" t="s">
        <v>22</v>
      </c>
      <c r="F318" s="241" t="s">
        <v>1506</v>
      </c>
      <c r="G318" s="218"/>
      <c r="H318" s="242">
        <v>33967.92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161</v>
      </c>
      <c r="AU318" s="227" t="s">
        <v>87</v>
      </c>
      <c r="AV318" s="12" t="s">
        <v>87</v>
      </c>
      <c r="AW318" s="12" t="s">
        <v>42</v>
      </c>
      <c r="AX318" s="12" t="s">
        <v>24</v>
      </c>
      <c r="AY318" s="227" t="s">
        <v>152</v>
      </c>
    </row>
    <row r="319" spans="2:65" s="1" customFormat="1" ht="31.5" customHeight="1">
      <c r="B319" s="41"/>
      <c r="C319" s="193" t="s">
        <v>502</v>
      </c>
      <c r="D319" s="193" t="s">
        <v>154</v>
      </c>
      <c r="E319" s="194" t="s">
        <v>1507</v>
      </c>
      <c r="F319" s="195" t="s">
        <v>1508</v>
      </c>
      <c r="G319" s="196" t="s">
        <v>157</v>
      </c>
      <c r="H319" s="197">
        <v>30027.9</v>
      </c>
      <c r="I319" s="198"/>
      <c r="J319" s="199">
        <f>ROUND(I319*H319,2)</f>
        <v>0</v>
      </c>
      <c r="K319" s="195" t="s">
        <v>158</v>
      </c>
      <c r="L319" s="61"/>
      <c r="M319" s="200" t="s">
        <v>22</v>
      </c>
      <c r="N319" s="201" t="s">
        <v>49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4" t="s">
        <v>159</v>
      </c>
      <c r="AT319" s="24" t="s">
        <v>154</v>
      </c>
      <c r="AU319" s="24" t="s">
        <v>87</v>
      </c>
      <c r="AY319" s="24" t="s">
        <v>152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24</v>
      </c>
      <c r="BK319" s="204">
        <f>ROUND(I319*H319,2)</f>
        <v>0</v>
      </c>
      <c r="BL319" s="24" t="s">
        <v>159</v>
      </c>
      <c r="BM319" s="24" t="s">
        <v>1509</v>
      </c>
    </row>
    <row r="320" spans="2:51" s="12" customFormat="1" ht="13.5">
      <c r="B320" s="217"/>
      <c r="C320" s="218"/>
      <c r="D320" s="230" t="s">
        <v>161</v>
      </c>
      <c r="E320" s="240" t="s">
        <v>22</v>
      </c>
      <c r="F320" s="241" t="s">
        <v>1510</v>
      </c>
      <c r="G320" s="218"/>
      <c r="H320" s="242">
        <v>30027.9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161</v>
      </c>
      <c r="AU320" s="227" t="s">
        <v>87</v>
      </c>
      <c r="AV320" s="12" t="s">
        <v>87</v>
      </c>
      <c r="AW320" s="12" t="s">
        <v>42</v>
      </c>
      <c r="AX320" s="12" t="s">
        <v>24</v>
      </c>
      <c r="AY320" s="227" t="s">
        <v>152</v>
      </c>
    </row>
    <row r="321" spans="2:65" s="1" customFormat="1" ht="31.5" customHeight="1">
      <c r="B321" s="41"/>
      <c r="C321" s="193" t="s">
        <v>510</v>
      </c>
      <c r="D321" s="193" t="s">
        <v>154</v>
      </c>
      <c r="E321" s="194" t="s">
        <v>548</v>
      </c>
      <c r="F321" s="195" t="s">
        <v>549</v>
      </c>
      <c r="G321" s="196" t="s">
        <v>157</v>
      </c>
      <c r="H321" s="197">
        <v>566.132</v>
      </c>
      <c r="I321" s="198"/>
      <c r="J321" s="199">
        <f>ROUND(I321*H321,2)</f>
        <v>0</v>
      </c>
      <c r="K321" s="195" t="s">
        <v>158</v>
      </c>
      <c r="L321" s="61"/>
      <c r="M321" s="200" t="s">
        <v>22</v>
      </c>
      <c r="N321" s="201" t="s">
        <v>49</v>
      </c>
      <c r="O321" s="42"/>
      <c r="P321" s="202">
        <f>O321*H321</f>
        <v>0</v>
      </c>
      <c r="Q321" s="202">
        <v>0</v>
      </c>
      <c r="R321" s="202">
        <f>Q321*H321</f>
        <v>0</v>
      </c>
      <c r="S321" s="202">
        <v>0</v>
      </c>
      <c r="T321" s="203">
        <f>S321*H321</f>
        <v>0</v>
      </c>
      <c r="AR321" s="24" t="s">
        <v>159</v>
      </c>
      <c r="AT321" s="24" t="s">
        <v>154</v>
      </c>
      <c r="AU321" s="24" t="s">
        <v>87</v>
      </c>
      <c r="AY321" s="24" t="s">
        <v>152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4" t="s">
        <v>24</v>
      </c>
      <c r="BK321" s="204">
        <f>ROUND(I321*H321,2)</f>
        <v>0</v>
      </c>
      <c r="BL321" s="24" t="s">
        <v>159</v>
      </c>
      <c r="BM321" s="24" t="s">
        <v>1511</v>
      </c>
    </row>
    <row r="322" spans="2:65" s="1" customFormat="1" ht="31.5" customHeight="1">
      <c r="B322" s="41"/>
      <c r="C322" s="193" t="s">
        <v>514</v>
      </c>
      <c r="D322" s="193" t="s">
        <v>154</v>
      </c>
      <c r="E322" s="194" t="s">
        <v>1512</v>
      </c>
      <c r="F322" s="195" t="s">
        <v>1513</v>
      </c>
      <c r="G322" s="196" t="s">
        <v>157</v>
      </c>
      <c r="H322" s="197">
        <v>1098</v>
      </c>
      <c r="I322" s="198"/>
      <c r="J322" s="199">
        <f>ROUND(I322*H322,2)</f>
        <v>0</v>
      </c>
      <c r="K322" s="195" t="s">
        <v>158</v>
      </c>
      <c r="L322" s="61"/>
      <c r="M322" s="200" t="s">
        <v>22</v>
      </c>
      <c r="N322" s="201" t="s">
        <v>49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4" t="s">
        <v>159</v>
      </c>
      <c r="AT322" s="24" t="s">
        <v>154</v>
      </c>
      <c r="AU322" s="24" t="s">
        <v>87</v>
      </c>
      <c r="AY322" s="24" t="s">
        <v>152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24</v>
      </c>
      <c r="BK322" s="204">
        <f>ROUND(I322*H322,2)</f>
        <v>0</v>
      </c>
      <c r="BL322" s="24" t="s">
        <v>159</v>
      </c>
      <c r="BM322" s="24" t="s">
        <v>1514</v>
      </c>
    </row>
    <row r="323" spans="2:65" s="1" customFormat="1" ht="31.5" customHeight="1">
      <c r="B323" s="41"/>
      <c r="C323" s="193" t="s">
        <v>519</v>
      </c>
      <c r="D323" s="193" t="s">
        <v>154</v>
      </c>
      <c r="E323" s="194" t="s">
        <v>1515</v>
      </c>
      <c r="F323" s="195" t="s">
        <v>1516</v>
      </c>
      <c r="G323" s="196" t="s">
        <v>174</v>
      </c>
      <c r="H323" s="197">
        <v>14400</v>
      </c>
      <c r="I323" s="198"/>
      <c r="J323" s="199">
        <f>ROUND(I323*H323,2)</f>
        <v>0</v>
      </c>
      <c r="K323" s="195" t="s">
        <v>158</v>
      </c>
      <c r="L323" s="61"/>
      <c r="M323" s="200" t="s">
        <v>22</v>
      </c>
      <c r="N323" s="201" t="s">
        <v>49</v>
      </c>
      <c r="O323" s="42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AR323" s="24" t="s">
        <v>159</v>
      </c>
      <c r="AT323" s="24" t="s">
        <v>154</v>
      </c>
      <c r="AU323" s="24" t="s">
        <v>87</v>
      </c>
      <c r="AY323" s="24" t="s">
        <v>152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4" t="s">
        <v>24</v>
      </c>
      <c r="BK323" s="204">
        <f>ROUND(I323*H323,2)</f>
        <v>0</v>
      </c>
      <c r="BL323" s="24" t="s">
        <v>159</v>
      </c>
      <c r="BM323" s="24" t="s">
        <v>1517</v>
      </c>
    </row>
    <row r="324" spans="2:51" s="12" customFormat="1" ht="13.5">
      <c r="B324" s="217"/>
      <c r="C324" s="218"/>
      <c r="D324" s="230" t="s">
        <v>161</v>
      </c>
      <c r="E324" s="240" t="s">
        <v>22</v>
      </c>
      <c r="F324" s="241" t="s">
        <v>1518</v>
      </c>
      <c r="G324" s="218"/>
      <c r="H324" s="242">
        <v>14400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161</v>
      </c>
      <c r="AU324" s="227" t="s">
        <v>87</v>
      </c>
      <c r="AV324" s="12" t="s">
        <v>87</v>
      </c>
      <c r="AW324" s="12" t="s">
        <v>42</v>
      </c>
      <c r="AX324" s="12" t="s">
        <v>24</v>
      </c>
      <c r="AY324" s="227" t="s">
        <v>152</v>
      </c>
    </row>
    <row r="325" spans="2:65" s="1" customFormat="1" ht="31.5" customHeight="1">
      <c r="B325" s="41"/>
      <c r="C325" s="193" t="s">
        <v>528</v>
      </c>
      <c r="D325" s="193" t="s">
        <v>154</v>
      </c>
      <c r="E325" s="194" t="s">
        <v>1519</v>
      </c>
      <c r="F325" s="195" t="s">
        <v>1520</v>
      </c>
      <c r="G325" s="196" t="s">
        <v>174</v>
      </c>
      <c r="H325" s="197">
        <v>1440</v>
      </c>
      <c r="I325" s="198"/>
      <c r="J325" s="199">
        <f>ROUND(I325*H325,2)</f>
        <v>0</v>
      </c>
      <c r="K325" s="195" t="s">
        <v>158</v>
      </c>
      <c r="L325" s="61"/>
      <c r="M325" s="200" t="s">
        <v>22</v>
      </c>
      <c r="N325" s="201" t="s">
        <v>49</v>
      </c>
      <c r="O325" s="4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AR325" s="24" t="s">
        <v>159</v>
      </c>
      <c r="AT325" s="24" t="s">
        <v>154</v>
      </c>
      <c r="AU325" s="24" t="s">
        <v>87</v>
      </c>
      <c r="AY325" s="24" t="s">
        <v>152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4" t="s">
        <v>24</v>
      </c>
      <c r="BK325" s="204">
        <f>ROUND(I325*H325,2)</f>
        <v>0</v>
      </c>
      <c r="BL325" s="24" t="s">
        <v>159</v>
      </c>
      <c r="BM325" s="24" t="s">
        <v>1521</v>
      </c>
    </row>
    <row r="326" spans="2:51" s="12" customFormat="1" ht="13.5">
      <c r="B326" s="217"/>
      <c r="C326" s="218"/>
      <c r="D326" s="230" t="s">
        <v>161</v>
      </c>
      <c r="E326" s="240" t="s">
        <v>22</v>
      </c>
      <c r="F326" s="241" t="s">
        <v>1522</v>
      </c>
      <c r="G326" s="218"/>
      <c r="H326" s="242">
        <v>1440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161</v>
      </c>
      <c r="AU326" s="227" t="s">
        <v>87</v>
      </c>
      <c r="AV326" s="12" t="s">
        <v>87</v>
      </c>
      <c r="AW326" s="12" t="s">
        <v>42</v>
      </c>
      <c r="AX326" s="12" t="s">
        <v>24</v>
      </c>
      <c r="AY326" s="227" t="s">
        <v>152</v>
      </c>
    </row>
    <row r="327" spans="2:65" s="1" customFormat="1" ht="31.5" customHeight="1">
      <c r="B327" s="41"/>
      <c r="C327" s="193" t="s">
        <v>532</v>
      </c>
      <c r="D327" s="193" t="s">
        <v>154</v>
      </c>
      <c r="E327" s="194" t="s">
        <v>1523</v>
      </c>
      <c r="F327" s="195" t="s">
        <v>1524</v>
      </c>
      <c r="G327" s="196" t="s">
        <v>174</v>
      </c>
      <c r="H327" s="197">
        <v>14400</v>
      </c>
      <c r="I327" s="198"/>
      <c r="J327" s="199">
        <f>ROUND(I327*H327,2)</f>
        <v>0</v>
      </c>
      <c r="K327" s="195" t="s">
        <v>158</v>
      </c>
      <c r="L327" s="61"/>
      <c r="M327" s="200" t="s">
        <v>22</v>
      </c>
      <c r="N327" s="201" t="s">
        <v>49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4" t="s">
        <v>159</v>
      </c>
      <c r="AT327" s="24" t="s">
        <v>154</v>
      </c>
      <c r="AU327" s="24" t="s">
        <v>87</v>
      </c>
      <c r="AY327" s="24" t="s">
        <v>152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24</v>
      </c>
      <c r="BK327" s="204">
        <f>ROUND(I327*H327,2)</f>
        <v>0</v>
      </c>
      <c r="BL327" s="24" t="s">
        <v>159</v>
      </c>
      <c r="BM327" s="24" t="s">
        <v>1525</v>
      </c>
    </row>
    <row r="328" spans="2:51" s="12" customFormat="1" ht="13.5">
      <c r="B328" s="217"/>
      <c r="C328" s="218"/>
      <c r="D328" s="230" t="s">
        <v>161</v>
      </c>
      <c r="E328" s="240" t="s">
        <v>22</v>
      </c>
      <c r="F328" s="241" t="s">
        <v>1526</v>
      </c>
      <c r="G328" s="218"/>
      <c r="H328" s="242">
        <v>14400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161</v>
      </c>
      <c r="AU328" s="227" t="s">
        <v>87</v>
      </c>
      <c r="AV328" s="12" t="s">
        <v>87</v>
      </c>
      <c r="AW328" s="12" t="s">
        <v>42</v>
      </c>
      <c r="AX328" s="12" t="s">
        <v>24</v>
      </c>
      <c r="AY328" s="227" t="s">
        <v>152</v>
      </c>
    </row>
    <row r="329" spans="2:65" s="1" customFormat="1" ht="31.5" customHeight="1">
      <c r="B329" s="41"/>
      <c r="C329" s="193" t="s">
        <v>542</v>
      </c>
      <c r="D329" s="193" t="s">
        <v>154</v>
      </c>
      <c r="E329" s="194" t="s">
        <v>1527</v>
      </c>
      <c r="F329" s="195" t="s">
        <v>1528</v>
      </c>
      <c r="G329" s="196" t="s">
        <v>174</v>
      </c>
      <c r="H329" s="197">
        <v>1440</v>
      </c>
      <c r="I329" s="198"/>
      <c r="J329" s="199">
        <f>ROUND(I329*H329,2)</f>
        <v>0</v>
      </c>
      <c r="K329" s="195" t="s">
        <v>158</v>
      </c>
      <c r="L329" s="61"/>
      <c r="M329" s="200" t="s">
        <v>22</v>
      </c>
      <c r="N329" s="201" t="s">
        <v>49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159</v>
      </c>
      <c r="AT329" s="24" t="s">
        <v>154</v>
      </c>
      <c r="AU329" s="24" t="s">
        <v>87</v>
      </c>
      <c r="AY329" s="24" t="s">
        <v>152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24</v>
      </c>
      <c r="BK329" s="204">
        <f>ROUND(I329*H329,2)</f>
        <v>0</v>
      </c>
      <c r="BL329" s="24" t="s">
        <v>159</v>
      </c>
      <c r="BM329" s="24" t="s">
        <v>1529</v>
      </c>
    </row>
    <row r="330" spans="2:65" s="1" customFormat="1" ht="31.5" customHeight="1">
      <c r="B330" s="41"/>
      <c r="C330" s="193" t="s">
        <v>547</v>
      </c>
      <c r="D330" s="193" t="s">
        <v>154</v>
      </c>
      <c r="E330" s="194" t="s">
        <v>553</v>
      </c>
      <c r="F330" s="195" t="s">
        <v>1530</v>
      </c>
      <c r="G330" s="196" t="s">
        <v>555</v>
      </c>
      <c r="H330" s="197">
        <v>1</v>
      </c>
      <c r="I330" s="198"/>
      <c r="J330" s="199">
        <f>ROUND(I330*H330,2)</f>
        <v>0</v>
      </c>
      <c r="K330" s="195" t="s">
        <v>22</v>
      </c>
      <c r="L330" s="61"/>
      <c r="M330" s="200" t="s">
        <v>22</v>
      </c>
      <c r="N330" s="201" t="s">
        <v>49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4" t="s">
        <v>159</v>
      </c>
      <c r="AT330" s="24" t="s">
        <v>154</v>
      </c>
      <c r="AU330" s="24" t="s">
        <v>87</v>
      </c>
      <c r="AY330" s="24" t="s">
        <v>152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4" t="s">
        <v>24</v>
      </c>
      <c r="BK330" s="204">
        <f>ROUND(I330*H330,2)</f>
        <v>0</v>
      </c>
      <c r="BL330" s="24" t="s">
        <v>159</v>
      </c>
      <c r="BM330" s="24" t="s">
        <v>1531</v>
      </c>
    </row>
    <row r="331" spans="2:65" s="1" customFormat="1" ht="22.5" customHeight="1">
      <c r="B331" s="41"/>
      <c r="C331" s="193" t="s">
        <v>552</v>
      </c>
      <c r="D331" s="193" t="s">
        <v>154</v>
      </c>
      <c r="E331" s="194" t="s">
        <v>558</v>
      </c>
      <c r="F331" s="195" t="s">
        <v>559</v>
      </c>
      <c r="G331" s="196" t="s">
        <v>157</v>
      </c>
      <c r="H331" s="197">
        <v>755.4</v>
      </c>
      <c r="I331" s="198"/>
      <c r="J331" s="199">
        <f>ROUND(I331*H331,2)</f>
        <v>0</v>
      </c>
      <c r="K331" s="195" t="s">
        <v>158</v>
      </c>
      <c r="L331" s="61"/>
      <c r="M331" s="200" t="s">
        <v>22</v>
      </c>
      <c r="N331" s="201" t="s">
        <v>49</v>
      </c>
      <c r="O331" s="42"/>
      <c r="P331" s="202">
        <f>O331*H331</f>
        <v>0</v>
      </c>
      <c r="Q331" s="202">
        <v>4E-05</v>
      </c>
      <c r="R331" s="202">
        <f>Q331*H331</f>
        <v>0.030216000000000003</v>
      </c>
      <c r="S331" s="202">
        <v>0</v>
      </c>
      <c r="T331" s="203">
        <f>S331*H331</f>
        <v>0</v>
      </c>
      <c r="AR331" s="24" t="s">
        <v>159</v>
      </c>
      <c r="AT331" s="24" t="s">
        <v>154</v>
      </c>
      <c r="AU331" s="24" t="s">
        <v>87</v>
      </c>
      <c r="AY331" s="24" t="s">
        <v>152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4" t="s">
        <v>24</v>
      </c>
      <c r="BK331" s="204">
        <f>ROUND(I331*H331,2)</f>
        <v>0</v>
      </c>
      <c r="BL331" s="24" t="s">
        <v>159</v>
      </c>
      <c r="BM331" s="24" t="s">
        <v>1532</v>
      </c>
    </row>
    <row r="332" spans="2:51" s="12" customFormat="1" ht="13.5">
      <c r="B332" s="217"/>
      <c r="C332" s="218"/>
      <c r="D332" s="207" t="s">
        <v>161</v>
      </c>
      <c r="E332" s="219" t="s">
        <v>22</v>
      </c>
      <c r="F332" s="220" t="s">
        <v>1533</v>
      </c>
      <c r="G332" s="218"/>
      <c r="H332" s="221">
        <v>785.4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161</v>
      </c>
      <c r="AU332" s="227" t="s">
        <v>87</v>
      </c>
      <c r="AV332" s="12" t="s">
        <v>87</v>
      </c>
      <c r="AW332" s="12" t="s">
        <v>42</v>
      </c>
      <c r="AX332" s="12" t="s">
        <v>78</v>
      </c>
      <c r="AY332" s="227" t="s">
        <v>152</v>
      </c>
    </row>
    <row r="333" spans="2:51" s="12" customFormat="1" ht="13.5">
      <c r="B333" s="217"/>
      <c r="C333" s="218"/>
      <c r="D333" s="207" t="s">
        <v>161</v>
      </c>
      <c r="E333" s="219" t="s">
        <v>22</v>
      </c>
      <c r="F333" s="220" t="s">
        <v>1534</v>
      </c>
      <c r="G333" s="218"/>
      <c r="H333" s="221">
        <v>-30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161</v>
      </c>
      <c r="AU333" s="227" t="s">
        <v>87</v>
      </c>
      <c r="AV333" s="12" t="s">
        <v>87</v>
      </c>
      <c r="AW333" s="12" t="s">
        <v>42</v>
      </c>
      <c r="AX333" s="12" t="s">
        <v>78</v>
      </c>
      <c r="AY333" s="227" t="s">
        <v>152</v>
      </c>
    </row>
    <row r="334" spans="2:51" s="13" customFormat="1" ht="13.5">
      <c r="B334" s="228"/>
      <c r="C334" s="229"/>
      <c r="D334" s="230" t="s">
        <v>161</v>
      </c>
      <c r="E334" s="231" t="s">
        <v>22</v>
      </c>
      <c r="F334" s="232" t="s">
        <v>171</v>
      </c>
      <c r="G334" s="229"/>
      <c r="H334" s="233">
        <v>755.4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161</v>
      </c>
      <c r="AU334" s="239" t="s">
        <v>87</v>
      </c>
      <c r="AV334" s="13" t="s">
        <v>159</v>
      </c>
      <c r="AW334" s="13" t="s">
        <v>42</v>
      </c>
      <c r="AX334" s="13" t="s">
        <v>24</v>
      </c>
      <c r="AY334" s="239" t="s">
        <v>152</v>
      </c>
    </row>
    <row r="335" spans="2:65" s="1" customFormat="1" ht="22.5" customHeight="1">
      <c r="B335" s="41"/>
      <c r="C335" s="193" t="s">
        <v>557</v>
      </c>
      <c r="D335" s="193" t="s">
        <v>154</v>
      </c>
      <c r="E335" s="194" t="s">
        <v>1535</v>
      </c>
      <c r="F335" s="195" t="s">
        <v>1536</v>
      </c>
      <c r="G335" s="196" t="s">
        <v>157</v>
      </c>
      <c r="H335" s="197">
        <v>1000.94</v>
      </c>
      <c r="I335" s="198"/>
      <c r="J335" s="199">
        <f>ROUND(I335*H335,2)</f>
        <v>0</v>
      </c>
      <c r="K335" s="195" t="s">
        <v>158</v>
      </c>
      <c r="L335" s="61"/>
      <c r="M335" s="200" t="s">
        <v>22</v>
      </c>
      <c r="N335" s="201" t="s">
        <v>49</v>
      </c>
      <c r="O335" s="42"/>
      <c r="P335" s="202">
        <f>O335*H335</f>
        <v>0</v>
      </c>
      <c r="Q335" s="202">
        <v>4E-05</v>
      </c>
      <c r="R335" s="202">
        <f>Q335*H335</f>
        <v>0.040037600000000007</v>
      </c>
      <c r="S335" s="202">
        <v>0</v>
      </c>
      <c r="T335" s="203">
        <f>S335*H335</f>
        <v>0</v>
      </c>
      <c r="AR335" s="24" t="s">
        <v>159</v>
      </c>
      <c r="AT335" s="24" t="s">
        <v>154</v>
      </c>
      <c r="AU335" s="24" t="s">
        <v>87</v>
      </c>
      <c r="AY335" s="24" t="s">
        <v>152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4" t="s">
        <v>24</v>
      </c>
      <c r="BK335" s="204">
        <f>ROUND(I335*H335,2)</f>
        <v>0</v>
      </c>
      <c r="BL335" s="24" t="s">
        <v>159</v>
      </c>
      <c r="BM335" s="24" t="s">
        <v>1537</v>
      </c>
    </row>
    <row r="336" spans="2:65" s="1" customFormat="1" ht="22.5" customHeight="1">
      <c r="B336" s="41"/>
      <c r="C336" s="193" t="s">
        <v>563</v>
      </c>
      <c r="D336" s="193" t="s">
        <v>154</v>
      </c>
      <c r="E336" s="194" t="s">
        <v>564</v>
      </c>
      <c r="F336" s="195" t="s">
        <v>565</v>
      </c>
      <c r="G336" s="196" t="s">
        <v>207</v>
      </c>
      <c r="H336" s="197">
        <v>50</v>
      </c>
      <c r="I336" s="198"/>
      <c r="J336" s="199">
        <f>ROUND(I336*H336,2)</f>
        <v>0</v>
      </c>
      <c r="K336" s="195" t="s">
        <v>158</v>
      </c>
      <c r="L336" s="61"/>
      <c r="M336" s="200" t="s">
        <v>22</v>
      </c>
      <c r="N336" s="201" t="s">
        <v>49</v>
      </c>
      <c r="O336" s="42"/>
      <c r="P336" s="202">
        <f>O336*H336</f>
        <v>0</v>
      </c>
      <c r="Q336" s="202">
        <v>0.0216</v>
      </c>
      <c r="R336" s="202">
        <f>Q336*H336</f>
        <v>1.08</v>
      </c>
      <c r="S336" s="202">
        <v>0</v>
      </c>
      <c r="T336" s="203">
        <f>S336*H336</f>
        <v>0</v>
      </c>
      <c r="AR336" s="24" t="s">
        <v>159</v>
      </c>
      <c r="AT336" s="24" t="s">
        <v>154</v>
      </c>
      <c r="AU336" s="24" t="s">
        <v>87</v>
      </c>
      <c r="AY336" s="24" t="s">
        <v>152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24</v>
      </c>
      <c r="BK336" s="204">
        <f>ROUND(I336*H336,2)</f>
        <v>0</v>
      </c>
      <c r="BL336" s="24" t="s">
        <v>159</v>
      </c>
      <c r="BM336" s="24" t="s">
        <v>1538</v>
      </c>
    </row>
    <row r="337" spans="2:65" s="1" customFormat="1" ht="31.5" customHeight="1">
      <c r="B337" s="41"/>
      <c r="C337" s="193" t="s">
        <v>567</v>
      </c>
      <c r="D337" s="193" t="s">
        <v>154</v>
      </c>
      <c r="E337" s="194" t="s">
        <v>568</v>
      </c>
      <c r="F337" s="195" t="s">
        <v>569</v>
      </c>
      <c r="G337" s="196" t="s">
        <v>207</v>
      </c>
      <c r="H337" s="197">
        <v>50</v>
      </c>
      <c r="I337" s="198"/>
      <c r="J337" s="199">
        <f>ROUND(I337*H337,2)</f>
        <v>0</v>
      </c>
      <c r="K337" s="195" t="s">
        <v>158</v>
      </c>
      <c r="L337" s="61"/>
      <c r="M337" s="200" t="s">
        <v>22</v>
      </c>
      <c r="N337" s="201" t="s">
        <v>49</v>
      </c>
      <c r="O337" s="42"/>
      <c r="P337" s="202">
        <f>O337*H337</f>
        <v>0</v>
      </c>
      <c r="Q337" s="202">
        <v>0.00027</v>
      </c>
      <c r="R337" s="202">
        <f>Q337*H337</f>
        <v>0.0135</v>
      </c>
      <c r="S337" s="202">
        <v>0</v>
      </c>
      <c r="T337" s="203">
        <f>S337*H337</f>
        <v>0</v>
      </c>
      <c r="AR337" s="24" t="s">
        <v>159</v>
      </c>
      <c r="AT337" s="24" t="s">
        <v>154</v>
      </c>
      <c r="AU337" s="24" t="s">
        <v>87</v>
      </c>
      <c r="AY337" s="24" t="s">
        <v>152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4" t="s">
        <v>24</v>
      </c>
      <c r="BK337" s="204">
        <f>ROUND(I337*H337,2)</f>
        <v>0</v>
      </c>
      <c r="BL337" s="24" t="s">
        <v>159</v>
      </c>
      <c r="BM337" s="24" t="s">
        <v>1539</v>
      </c>
    </row>
    <row r="338" spans="2:65" s="1" customFormat="1" ht="22.5" customHeight="1">
      <c r="B338" s="41"/>
      <c r="C338" s="193" t="s">
        <v>571</v>
      </c>
      <c r="D338" s="193" t="s">
        <v>154</v>
      </c>
      <c r="E338" s="194" t="s">
        <v>580</v>
      </c>
      <c r="F338" s="195" t="s">
        <v>581</v>
      </c>
      <c r="G338" s="196" t="s">
        <v>207</v>
      </c>
      <c r="H338" s="197">
        <v>32</v>
      </c>
      <c r="I338" s="198"/>
      <c r="J338" s="199">
        <f>ROUND(I338*H338,2)</f>
        <v>0</v>
      </c>
      <c r="K338" s="195" t="s">
        <v>158</v>
      </c>
      <c r="L338" s="61"/>
      <c r="M338" s="200" t="s">
        <v>22</v>
      </c>
      <c r="N338" s="201" t="s">
        <v>49</v>
      </c>
      <c r="O338" s="42"/>
      <c r="P338" s="202">
        <f>O338*H338</f>
        <v>0</v>
      </c>
      <c r="Q338" s="202">
        <v>1E-05</v>
      </c>
      <c r="R338" s="202">
        <f>Q338*H338</f>
        <v>0.00032</v>
      </c>
      <c r="S338" s="202">
        <v>0</v>
      </c>
      <c r="T338" s="203">
        <f>S338*H338</f>
        <v>0</v>
      </c>
      <c r="AR338" s="24" t="s">
        <v>159</v>
      </c>
      <c r="AT338" s="24" t="s">
        <v>154</v>
      </c>
      <c r="AU338" s="24" t="s">
        <v>87</v>
      </c>
      <c r="AY338" s="24" t="s">
        <v>152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24</v>
      </c>
      <c r="BK338" s="204">
        <f>ROUND(I338*H338,2)</f>
        <v>0</v>
      </c>
      <c r="BL338" s="24" t="s">
        <v>159</v>
      </c>
      <c r="BM338" s="24" t="s">
        <v>1540</v>
      </c>
    </row>
    <row r="339" spans="2:51" s="12" customFormat="1" ht="13.5">
      <c r="B339" s="217"/>
      <c r="C339" s="218"/>
      <c r="D339" s="230" t="s">
        <v>161</v>
      </c>
      <c r="E339" s="240" t="s">
        <v>22</v>
      </c>
      <c r="F339" s="241" t="s">
        <v>1541</v>
      </c>
      <c r="G339" s="218"/>
      <c r="H339" s="242">
        <v>32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161</v>
      </c>
      <c r="AU339" s="227" t="s">
        <v>87</v>
      </c>
      <c r="AV339" s="12" t="s">
        <v>87</v>
      </c>
      <c r="AW339" s="12" t="s">
        <v>42</v>
      </c>
      <c r="AX339" s="12" t="s">
        <v>24</v>
      </c>
      <c r="AY339" s="227" t="s">
        <v>152</v>
      </c>
    </row>
    <row r="340" spans="2:65" s="1" customFormat="1" ht="22.5" customHeight="1">
      <c r="B340" s="41"/>
      <c r="C340" s="193" t="s">
        <v>575</v>
      </c>
      <c r="D340" s="193" t="s">
        <v>154</v>
      </c>
      <c r="E340" s="194" t="s">
        <v>584</v>
      </c>
      <c r="F340" s="195" t="s">
        <v>585</v>
      </c>
      <c r="G340" s="196" t="s">
        <v>207</v>
      </c>
      <c r="H340" s="197">
        <v>32</v>
      </c>
      <c r="I340" s="198"/>
      <c r="J340" s="199">
        <f>ROUND(I340*H340,2)</f>
        <v>0</v>
      </c>
      <c r="K340" s="195" t="s">
        <v>158</v>
      </c>
      <c r="L340" s="61"/>
      <c r="M340" s="200" t="s">
        <v>22</v>
      </c>
      <c r="N340" s="201" t="s">
        <v>49</v>
      </c>
      <c r="O340" s="42"/>
      <c r="P340" s="202">
        <f>O340*H340</f>
        <v>0</v>
      </c>
      <c r="Q340" s="202">
        <v>0.0002</v>
      </c>
      <c r="R340" s="202">
        <f>Q340*H340</f>
        <v>0.0064</v>
      </c>
      <c r="S340" s="202">
        <v>0</v>
      </c>
      <c r="T340" s="203">
        <f>S340*H340</f>
        <v>0</v>
      </c>
      <c r="AR340" s="24" t="s">
        <v>159</v>
      </c>
      <c r="AT340" s="24" t="s">
        <v>154</v>
      </c>
      <c r="AU340" s="24" t="s">
        <v>87</v>
      </c>
      <c r="AY340" s="24" t="s">
        <v>152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4" t="s">
        <v>24</v>
      </c>
      <c r="BK340" s="204">
        <f>ROUND(I340*H340,2)</f>
        <v>0</v>
      </c>
      <c r="BL340" s="24" t="s">
        <v>159</v>
      </c>
      <c r="BM340" s="24" t="s">
        <v>1542</v>
      </c>
    </row>
    <row r="341" spans="2:65" s="1" customFormat="1" ht="31.5" customHeight="1">
      <c r="B341" s="41"/>
      <c r="C341" s="193" t="s">
        <v>579</v>
      </c>
      <c r="D341" s="193" t="s">
        <v>154</v>
      </c>
      <c r="E341" s="194" t="s">
        <v>1543</v>
      </c>
      <c r="F341" s="195" t="s">
        <v>1544</v>
      </c>
      <c r="G341" s="196" t="s">
        <v>174</v>
      </c>
      <c r="H341" s="197">
        <v>36.445</v>
      </c>
      <c r="I341" s="198"/>
      <c r="J341" s="199">
        <f>ROUND(I341*H341,2)</f>
        <v>0</v>
      </c>
      <c r="K341" s="195" t="s">
        <v>1477</v>
      </c>
      <c r="L341" s="61"/>
      <c r="M341" s="200" t="s">
        <v>22</v>
      </c>
      <c r="N341" s="201" t="s">
        <v>49</v>
      </c>
      <c r="O341" s="42"/>
      <c r="P341" s="202">
        <f>O341*H341</f>
        <v>0</v>
      </c>
      <c r="Q341" s="202">
        <v>0</v>
      </c>
      <c r="R341" s="202">
        <f>Q341*H341</f>
        <v>0</v>
      </c>
      <c r="S341" s="202">
        <v>1.6</v>
      </c>
      <c r="T341" s="203">
        <f>S341*H341</f>
        <v>58.312000000000005</v>
      </c>
      <c r="AR341" s="24" t="s">
        <v>159</v>
      </c>
      <c r="AT341" s="24" t="s">
        <v>154</v>
      </c>
      <c r="AU341" s="24" t="s">
        <v>87</v>
      </c>
      <c r="AY341" s="24" t="s">
        <v>152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4" t="s">
        <v>24</v>
      </c>
      <c r="BK341" s="204">
        <f>ROUND(I341*H341,2)</f>
        <v>0</v>
      </c>
      <c r="BL341" s="24" t="s">
        <v>159</v>
      </c>
      <c r="BM341" s="24" t="s">
        <v>1545</v>
      </c>
    </row>
    <row r="342" spans="2:51" s="11" customFormat="1" ht="13.5">
      <c r="B342" s="205"/>
      <c r="C342" s="206"/>
      <c r="D342" s="207" t="s">
        <v>161</v>
      </c>
      <c r="E342" s="208" t="s">
        <v>22</v>
      </c>
      <c r="F342" s="209" t="s">
        <v>1546</v>
      </c>
      <c r="G342" s="206"/>
      <c r="H342" s="210" t="s">
        <v>22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161</v>
      </c>
      <c r="AU342" s="216" t="s">
        <v>87</v>
      </c>
      <c r="AV342" s="11" t="s">
        <v>24</v>
      </c>
      <c r="AW342" s="11" t="s">
        <v>42</v>
      </c>
      <c r="AX342" s="11" t="s">
        <v>78</v>
      </c>
      <c r="AY342" s="216" t="s">
        <v>152</v>
      </c>
    </row>
    <row r="343" spans="2:51" s="12" customFormat="1" ht="13.5">
      <c r="B343" s="217"/>
      <c r="C343" s="218"/>
      <c r="D343" s="230" t="s">
        <v>161</v>
      </c>
      <c r="E343" s="240" t="s">
        <v>22</v>
      </c>
      <c r="F343" s="241" t="s">
        <v>1547</v>
      </c>
      <c r="G343" s="218"/>
      <c r="H343" s="242">
        <v>36.445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161</v>
      </c>
      <c r="AU343" s="227" t="s">
        <v>87</v>
      </c>
      <c r="AV343" s="12" t="s">
        <v>87</v>
      </c>
      <c r="AW343" s="12" t="s">
        <v>42</v>
      </c>
      <c r="AX343" s="12" t="s">
        <v>24</v>
      </c>
      <c r="AY343" s="227" t="s">
        <v>152</v>
      </c>
    </row>
    <row r="344" spans="2:65" s="1" customFormat="1" ht="22.5" customHeight="1">
      <c r="B344" s="41"/>
      <c r="C344" s="193" t="s">
        <v>583</v>
      </c>
      <c r="D344" s="193" t="s">
        <v>154</v>
      </c>
      <c r="E344" s="194" t="s">
        <v>600</v>
      </c>
      <c r="F344" s="195" t="s">
        <v>601</v>
      </c>
      <c r="G344" s="196" t="s">
        <v>157</v>
      </c>
      <c r="H344" s="197">
        <v>1.44</v>
      </c>
      <c r="I344" s="198"/>
      <c r="J344" s="199">
        <f>ROUND(I344*H344,2)</f>
        <v>0</v>
      </c>
      <c r="K344" s="195" t="s">
        <v>158</v>
      </c>
      <c r="L344" s="61"/>
      <c r="M344" s="200" t="s">
        <v>22</v>
      </c>
      <c r="N344" s="201" t="s">
        <v>49</v>
      </c>
      <c r="O344" s="42"/>
      <c r="P344" s="202">
        <f>O344*H344</f>
        <v>0</v>
      </c>
      <c r="Q344" s="202">
        <v>0</v>
      </c>
      <c r="R344" s="202">
        <f>Q344*H344</f>
        <v>0</v>
      </c>
      <c r="S344" s="202">
        <v>0.048</v>
      </c>
      <c r="T344" s="203">
        <f>S344*H344</f>
        <v>0.06912</v>
      </c>
      <c r="AR344" s="24" t="s">
        <v>159</v>
      </c>
      <c r="AT344" s="24" t="s">
        <v>154</v>
      </c>
      <c r="AU344" s="24" t="s">
        <v>87</v>
      </c>
      <c r="AY344" s="24" t="s">
        <v>152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4" t="s">
        <v>24</v>
      </c>
      <c r="BK344" s="204">
        <f>ROUND(I344*H344,2)</f>
        <v>0</v>
      </c>
      <c r="BL344" s="24" t="s">
        <v>159</v>
      </c>
      <c r="BM344" s="24" t="s">
        <v>1548</v>
      </c>
    </row>
    <row r="345" spans="2:51" s="11" customFormat="1" ht="13.5">
      <c r="B345" s="205"/>
      <c r="C345" s="206"/>
      <c r="D345" s="207" t="s">
        <v>161</v>
      </c>
      <c r="E345" s="208" t="s">
        <v>22</v>
      </c>
      <c r="F345" s="209" t="s">
        <v>166</v>
      </c>
      <c r="G345" s="206"/>
      <c r="H345" s="210" t="s">
        <v>22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161</v>
      </c>
      <c r="AU345" s="216" t="s">
        <v>87</v>
      </c>
      <c r="AV345" s="11" t="s">
        <v>24</v>
      </c>
      <c r="AW345" s="11" t="s">
        <v>42</v>
      </c>
      <c r="AX345" s="11" t="s">
        <v>78</v>
      </c>
      <c r="AY345" s="216" t="s">
        <v>152</v>
      </c>
    </row>
    <row r="346" spans="2:51" s="12" customFormat="1" ht="13.5">
      <c r="B346" s="217"/>
      <c r="C346" s="218"/>
      <c r="D346" s="230" t="s">
        <v>161</v>
      </c>
      <c r="E346" s="240" t="s">
        <v>22</v>
      </c>
      <c r="F346" s="241" t="s">
        <v>1549</v>
      </c>
      <c r="G346" s="218"/>
      <c r="H346" s="242">
        <v>1.44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161</v>
      </c>
      <c r="AU346" s="227" t="s">
        <v>87</v>
      </c>
      <c r="AV346" s="12" t="s">
        <v>87</v>
      </c>
      <c r="AW346" s="12" t="s">
        <v>42</v>
      </c>
      <c r="AX346" s="12" t="s">
        <v>24</v>
      </c>
      <c r="AY346" s="227" t="s">
        <v>152</v>
      </c>
    </row>
    <row r="347" spans="2:65" s="1" customFormat="1" ht="22.5" customHeight="1">
      <c r="B347" s="41"/>
      <c r="C347" s="193" t="s">
        <v>587</v>
      </c>
      <c r="D347" s="193" t="s">
        <v>154</v>
      </c>
      <c r="E347" s="194" t="s">
        <v>607</v>
      </c>
      <c r="F347" s="195" t="s">
        <v>608</v>
      </c>
      <c r="G347" s="196" t="s">
        <v>157</v>
      </c>
      <c r="H347" s="197">
        <v>7.56</v>
      </c>
      <c r="I347" s="198"/>
      <c r="J347" s="199">
        <f>ROUND(I347*H347,2)</f>
        <v>0</v>
      </c>
      <c r="K347" s="195" t="s">
        <v>158</v>
      </c>
      <c r="L347" s="61"/>
      <c r="M347" s="200" t="s">
        <v>22</v>
      </c>
      <c r="N347" s="201" t="s">
        <v>49</v>
      </c>
      <c r="O347" s="42"/>
      <c r="P347" s="202">
        <f>O347*H347</f>
        <v>0</v>
      </c>
      <c r="Q347" s="202">
        <v>0</v>
      </c>
      <c r="R347" s="202">
        <f>Q347*H347</f>
        <v>0</v>
      </c>
      <c r="S347" s="202">
        <v>0.038</v>
      </c>
      <c r="T347" s="203">
        <f>S347*H347</f>
        <v>0.28728</v>
      </c>
      <c r="AR347" s="24" t="s">
        <v>159</v>
      </c>
      <c r="AT347" s="24" t="s">
        <v>154</v>
      </c>
      <c r="AU347" s="24" t="s">
        <v>87</v>
      </c>
      <c r="AY347" s="24" t="s">
        <v>152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4" t="s">
        <v>24</v>
      </c>
      <c r="BK347" s="204">
        <f>ROUND(I347*H347,2)</f>
        <v>0</v>
      </c>
      <c r="BL347" s="24" t="s">
        <v>159</v>
      </c>
      <c r="BM347" s="24" t="s">
        <v>1550</v>
      </c>
    </row>
    <row r="348" spans="2:51" s="12" customFormat="1" ht="13.5">
      <c r="B348" s="217"/>
      <c r="C348" s="218"/>
      <c r="D348" s="207" t="s">
        <v>161</v>
      </c>
      <c r="E348" s="219" t="s">
        <v>22</v>
      </c>
      <c r="F348" s="220" t="s">
        <v>1551</v>
      </c>
      <c r="G348" s="218"/>
      <c r="H348" s="221">
        <v>4.32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161</v>
      </c>
      <c r="AU348" s="227" t="s">
        <v>87</v>
      </c>
      <c r="AV348" s="12" t="s">
        <v>87</v>
      </c>
      <c r="AW348" s="12" t="s">
        <v>42</v>
      </c>
      <c r="AX348" s="12" t="s">
        <v>78</v>
      </c>
      <c r="AY348" s="227" t="s">
        <v>152</v>
      </c>
    </row>
    <row r="349" spans="2:51" s="12" customFormat="1" ht="13.5">
      <c r="B349" s="217"/>
      <c r="C349" s="218"/>
      <c r="D349" s="207" t="s">
        <v>161</v>
      </c>
      <c r="E349" s="219" t="s">
        <v>22</v>
      </c>
      <c r="F349" s="220" t="s">
        <v>1552</v>
      </c>
      <c r="G349" s="218"/>
      <c r="H349" s="221">
        <v>3.24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161</v>
      </c>
      <c r="AU349" s="227" t="s">
        <v>87</v>
      </c>
      <c r="AV349" s="12" t="s">
        <v>87</v>
      </c>
      <c r="AW349" s="12" t="s">
        <v>42</v>
      </c>
      <c r="AX349" s="12" t="s">
        <v>78</v>
      </c>
      <c r="AY349" s="227" t="s">
        <v>152</v>
      </c>
    </row>
    <row r="350" spans="2:51" s="13" customFormat="1" ht="13.5">
      <c r="B350" s="228"/>
      <c r="C350" s="229"/>
      <c r="D350" s="230" t="s">
        <v>161</v>
      </c>
      <c r="E350" s="231" t="s">
        <v>22</v>
      </c>
      <c r="F350" s="232" t="s">
        <v>171</v>
      </c>
      <c r="G350" s="229"/>
      <c r="H350" s="233">
        <v>7.56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161</v>
      </c>
      <c r="AU350" s="239" t="s">
        <v>87</v>
      </c>
      <c r="AV350" s="13" t="s">
        <v>159</v>
      </c>
      <c r="AW350" s="13" t="s">
        <v>42</v>
      </c>
      <c r="AX350" s="13" t="s">
        <v>24</v>
      </c>
      <c r="AY350" s="239" t="s">
        <v>152</v>
      </c>
    </row>
    <row r="351" spans="2:65" s="1" customFormat="1" ht="22.5" customHeight="1">
      <c r="B351" s="41"/>
      <c r="C351" s="193" t="s">
        <v>594</v>
      </c>
      <c r="D351" s="193" t="s">
        <v>154</v>
      </c>
      <c r="E351" s="194" t="s">
        <v>618</v>
      </c>
      <c r="F351" s="195" t="s">
        <v>619</v>
      </c>
      <c r="G351" s="196" t="s">
        <v>157</v>
      </c>
      <c r="H351" s="197">
        <v>64.8</v>
      </c>
      <c r="I351" s="198"/>
      <c r="J351" s="199">
        <f>ROUND(I351*H351,2)</f>
        <v>0</v>
      </c>
      <c r="K351" s="195" t="s">
        <v>158</v>
      </c>
      <c r="L351" s="61"/>
      <c r="M351" s="200" t="s">
        <v>22</v>
      </c>
      <c r="N351" s="201" t="s">
        <v>49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0.034</v>
      </c>
      <c r="T351" s="203">
        <f>S351*H351</f>
        <v>2.2032000000000003</v>
      </c>
      <c r="AR351" s="24" t="s">
        <v>159</v>
      </c>
      <c r="AT351" s="24" t="s">
        <v>154</v>
      </c>
      <c r="AU351" s="24" t="s">
        <v>87</v>
      </c>
      <c r="AY351" s="24" t="s">
        <v>152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24</v>
      </c>
      <c r="BK351" s="204">
        <f>ROUND(I351*H351,2)</f>
        <v>0</v>
      </c>
      <c r="BL351" s="24" t="s">
        <v>159</v>
      </c>
      <c r="BM351" s="24" t="s">
        <v>1553</v>
      </c>
    </row>
    <row r="352" spans="2:51" s="11" customFormat="1" ht="13.5">
      <c r="B352" s="205"/>
      <c r="C352" s="206"/>
      <c r="D352" s="207" t="s">
        <v>161</v>
      </c>
      <c r="E352" s="208" t="s">
        <v>22</v>
      </c>
      <c r="F352" s="209" t="s">
        <v>164</v>
      </c>
      <c r="G352" s="206"/>
      <c r="H352" s="210" t="s">
        <v>22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161</v>
      </c>
      <c r="AU352" s="216" t="s">
        <v>87</v>
      </c>
      <c r="AV352" s="11" t="s">
        <v>24</v>
      </c>
      <c r="AW352" s="11" t="s">
        <v>42</v>
      </c>
      <c r="AX352" s="11" t="s">
        <v>78</v>
      </c>
      <c r="AY352" s="216" t="s">
        <v>152</v>
      </c>
    </row>
    <row r="353" spans="2:51" s="12" customFormat="1" ht="13.5">
      <c r="B353" s="217"/>
      <c r="C353" s="218"/>
      <c r="D353" s="207" t="s">
        <v>161</v>
      </c>
      <c r="E353" s="219" t="s">
        <v>22</v>
      </c>
      <c r="F353" s="220" t="s">
        <v>1554</v>
      </c>
      <c r="G353" s="218"/>
      <c r="H353" s="221">
        <v>4.5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161</v>
      </c>
      <c r="AU353" s="227" t="s">
        <v>87</v>
      </c>
      <c r="AV353" s="12" t="s">
        <v>87</v>
      </c>
      <c r="AW353" s="12" t="s">
        <v>42</v>
      </c>
      <c r="AX353" s="12" t="s">
        <v>78</v>
      </c>
      <c r="AY353" s="227" t="s">
        <v>152</v>
      </c>
    </row>
    <row r="354" spans="2:51" s="12" customFormat="1" ht="13.5">
      <c r="B354" s="217"/>
      <c r="C354" s="218"/>
      <c r="D354" s="207" t="s">
        <v>161</v>
      </c>
      <c r="E354" s="219" t="s">
        <v>22</v>
      </c>
      <c r="F354" s="220" t="s">
        <v>1555</v>
      </c>
      <c r="G354" s="218"/>
      <c r="H354" s="221">
        <v>10.8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161</v>
      </c>
      <c r="AU354" s="227" t="s">
        <v>87</v>
      </c>
      <c r="AV354" s="12" t="s">
        <v>87</v>
      </c>
      <c r="AW354" s="12" t="s">
        <v>42</v>
      </c>
      <c r="AX354" s="12" t="s">
        <v>78</v>
      </c>
      <c r="AY354" s="227" t="s">
        <v>152</v>
      </c>
    </row>
    <row r="355" spans="2:51" s="11" customFormat="1" ht="13.5">
      <c r="B355" s="205"/>
      <c r="C355" s="206"/>
      <c r="D355" s="207" t="s">
        <v>161</v>
      </c>
      <c r="E355" s="208" t="s">
        <v>22</v>
      </c>
      <c r="F355" s="209" t="s">
        <v>166</v>
      </c>
      <c r="G355" s="206"/>
      <c r="H355" s="210" t="s">
        <v>22</v>
      </c>
      <c r="I355" s="211"/>
      <c r="J355" s="206"/>
      <c r="K355" s="206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161</v>
      </c>
      <c r="AU355" s="216" t="s">
        <v>87</v>
      </c>
      <c r="AV355" s="11" t="s">
        <v>24</v>
      </c>
      <c r="AW355" s="11" t="s">
        <v>42</v>
      </c>
      <c r="AX355" s="11" t="s">
        <v>78</v>
      </c>
      <c r="AY355" s="216" t="s">
        <v>152</v>
      </c>
    </row>
    <row r="356" spans="2:51" s="12" customFormat="1" ht="13.5">
      <c r="B356" s="217"/>
      <c r="C356" s="218"/>
      <c r="D356" s="207" t="s">
        <v>161</v>
      </c>
      <c r="E356" s="219" t="s">
        <v>22</v>
      </c>
      <c r="F356" s="220" t="s">
        <v>1556</v>
      </c>
      <c r="G356" s="218"/>
      <c r="H356" s="221">
        <v>6.75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161</v>
      </c>
      <c r="AU356" s="227" t="s">
        <v>87</v>
      </c>
      <c r="AV356" s="12" t="s">
        <v>87</v>
      </c>
      <c r="AW356" s="12" t="s">
        <v>42</v>
      </c>
      <c r="AX356" s="12" t="s">
        <v>78</v>
      </c>
      <c r="AY356" s="227" t="s">
        <v>152</v>
      </c>
    </row>
    <row r="357" spans="2:51" s="12" customFormat="1" ht="13.5">
      <c r="B357" s="217"/>
      <c r="C357" s="218"/>
      <c r="D357" s="207" t="s">
        <v>161</v>
      </c>
      <c r="E357" s="219" t="s">
        <v>22</v>
      </c>
      <c r="F357" s="220" t="s">
        <v>1557</v>
      </c>
      <c r="G357" s="218"/>
      <c r="H357" s="221">
        <v>18.9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161</v>
      </c>
      <c r="AU357" s="227" t="s">
        <v>87</v>
      </c>
      <c r="AV357" s="12" t="s">
        <v>87</v>
      </c>
      <c r="AW357" s="12" t="s">
        <v>42</v>
      </c>
      <c r="AX357" s="12" t="s">
        <v>78</v>
      </c>
      <c r="AY357" s="227" t="s">
        <v>152</v>
      </c>
    </row>
    <row r="358" spans="2:51" s="11" customFormat="1" ht="13.5">
      <c r="B358" s="205"/>
      <c r="C358" s="206"/>
      <c r="D358" s="207" t="s">
        <v>161</v>
      </c>
      <c r="E358" s="208" t="s">
        <v>22</v>
      </c>
      <c r="F358" s="209" t="s">
        <v>243</v>
      </c>
      <c r="G358" s="206"/>
      <c r="H358" s="210" t="s">
        <v>22</v>
      </c>
      <c r="I358" s="211"/>
      <c r="J358" s="206"/>
      <c r="K358" s="206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161</v>
      </c>
      <c r="AU358" s="216" t="s">
        <v>87</v>
      </c>
      <c r="AV358" s="11" t="s">
        <v>24</v>
      </c>
      <c r="AW358" s="11" t="s">
        <v>42</v>
      </c>
      <c r="AX358" s="11" t="s">
        <v>78</v>
      </c>
      <c r="AY358" s="216" t="s">
        <v>152</v>
      </c>
    </row>
    <row r="359" spans="2:51" s="12" customFormat="1" ht="13.5">
      <c r="B359" s="217"/>
      <c r="C359" s="218"/>
      <c r="D359" s="207" t="s">
        <v>161</v>
      </c>
      <c r="E359" s="219" t="s">
        <v>22</v>
      </c>
      <c r="F359" s="220" t="s">
        <v>1558</v>
      </c>
      <c r="G359" s="218"/>
      <c r="H359" s="221">
        <v>15.75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161</v>
      </c>
      <c r="AU359" s="227" t="s">
        <v>87</v>
      </c>
      <c r="AV359" s="12" t="s">
        <v>87</v>
      </c>
      <c r="AW359" s="12" t="s">
        <v>42</v>
      </c>
      <c r="AX359" s="12" t="s">
        <v>78</v>
      </c>
      <c r="AY359" s="227" t="s">
        <v>152</v>
      </c>
    </row>
    <row r="360" spans="2:51" s="12" customFormat="1" ht="13.5">
      <c r="B360" s="217"/>
      <c r="C360" s="218"/>
      <c r="D360" s="207" t="s">
        <v>161</v>
      </c>
      <c r="E360" s="219" t="s">
        <v>22</v>
      </c>
      <c r="F360" s="220" t="s">
        <v>1559</v>
      </c>
      <c r="G360" s="218"/>
      <c r="H360" s="221">
        <v>8.1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161</v>
      </c>
      <c r="AU360" s="227" t="s">
        <v>87</v>
      </c>
      <c r="AV360" s="12" t="s">
        <v>87</v>
      </c>
      <c r="AW360" s="12" t="s">
        <v>42</v>
      </c>
      <c r="AX360" s="12" t="s">
        <v>78</v>
      </c>
      <c r="AY360" s="227" t="s">
        <v>152</v>
      </c>
    </row>
    <row r="361" spans="2:51" s="13" customFormat="1" ht="13.5">
      <c r="B361" s="228"/>
      <c r="C361" s="229"/>
      <c r="D361" s="230" t="s">
        <v>161</v>
      </c>
      <c r="E361" s="231" t="s">
        <v>22</v>
      </c>
      <c r="F361" s="232" t="s">
        <v>171</v>
      </c>
      <c r="G361" s="229"/>
      <c r="H361" s="233">
        <v>64.8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161</v>
      </c>
      <c r="AU361" s="239" t="s">
        <v>87</v>
      </c>
      <c r="AV361" s="13" t="s">
        <v>159</v>
      </c>
      <c r="AW361" s="13" t="s">
        <v>42</v>
      </c>
      <c r="AX361" s="13" t="s">
        <v>24</v>
      </c>
      <c r="AY361" s="239" t="s">
        <v>152</v>
      </c>
    </row>
    <row r="362" spans="2:65" s="1" customFormat="1" ht="22.5" customHeight="1">
      <c r="B362" s="41"/>
      <c r="C362" s="193" t="s">
        <v>599</v>
      </c>
      <c r="D362" s="193" t="s">
        <v>154</v>
      </c>
      <c r="E362" s="194" t="s">
        <v>1560</v>
      </c>
      <c r="F362" s="195" t="s">
        <v>1561</v>
      </c>
      <c r="G362" s="196" t="s">
        <v>157</v>
      </c>
      <c r="H362" s="197">
        <v>2</v>
      </c>
      <c r="I362" s="198"/>
      <c r="J362" s="199">
        <f>ROUND(I362*H362,2)</f>
        <v>0</v>
      </c>
      <c r="K362" s="195" t="s">
        <v>158</v>
      </c>
      <c r="L362" s="61"/>
      <c r="M362" s="200" t="s">
        <v>22</v>
      </c>
      <c r="N362" s="201" t="s">
        <v>49</v>
      </c>
      <c r="O362" s="42"/>
      <c r="P362" s="202">
        <f>O362*H362</f>
        <v>0</v>
      </c>
      <c r="Q362" s="202">
        <v>0</v>
      </c>
      <c r="R362" s="202">
        <f>Q362*H362</f>
        <v>0</v>
      </c>
      <c r="S362" s="202">
        <v>0.076</v>
      </c>
      <c r="T362" s="203">
        <f>S362*H362</f>
        <v>0.152</v>
      </c>
      <c r="AR362" s="24" t="s">
        <v>159</v>
      </c>
      <c r="AT362" s="24" t="s">
        <v>154</v>
      </c>
      <c r="AU362" s="24" t="s">
        <v>87</v>
      </c>
      <c r="AY362" s="24" t="s">
        <v>152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24</v>
      </c>
      <c r="BK362" s="204">
        <f>ROUND(I362*H362,2)</f>
        <v>0</v>
      </c>
      <c r="BL362" s="24" t="s">
        <v>159</v>
      </c>
      <c r="BM362" s="24" t="s">
        <v>1562</v>
      </c>
    </row>
    <row r="363" spans="2:51" s="12" customFormat="1" ht="13.5">
      <c r="B363" s="217"/>
      <c r="C363" s="218"/>
      <c r="D363" s="230" t="s">
        <v>161</v>
      </c>
      <c r="E363" s="240" t="s">
        <v>22</v>
      </c>
      <c r="F363" s="241" t="s">
        <v>1563</v>
      </c>
      <c r="G363" s="218"/>
      <c r="H363" s="242">
        <v>2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161</v>
      </c>
      <c r="AU363" s="227" t="s">
        <v>87</v>
      </c>
      <c r="AV363" s="12" t="s">
        <v>87</v>
      </c>
      <c r="AW363" s="12" t="s">
        <v>42</v>
      </c>
      <c r="AX363" s="12" t="s">
        <v>24</v>
      </c>
      <c r="AY363" s="227" t="s">
        <v>152</v>
      </c>
    </row>
    <row r="364" spans="2:65" s="1" customFormat="1" ht="22.5" customHeight="1">
      <c r="B364" s="41"/>
      <c r="C364" s="193" t="s">
        <v>606</v>
      </c>
      <c r="D364" s="193" t="s">
        <v>154</v>
      </c>
      <c r="E364" s="194" t="s">
        <v>634</v>
      </c>
      <c r="F364" s="195" t="s">
        <v>635</v>
      </c>
      <c r="G364" s="196" t="s">
        <v>157</v>
      </c>
      <c r="H364" s="197">
        <v>5.76</v>
      </c>
      <c r="I364" s="198"/>
      <c r="J364" s="199">
        <f>ROUND(I364*H364,2)</f>
        <v>0</v>
      </c>
      <c r="K364" s="195" t="s">
        <v>158</v>
      </c>
      <c r="L364" s="61"/>
      <c r="M364" s="200" t="s">
        <v>22</v>
      </c>
      <c r="N364" s="201" t="s">
        <v>49</v>
      </c>
      <c r="O364" s="42"/>
      <c r="P364" s="202">
        <f>O364*H364</f>
        <v>0</v>
      </c>
      <c r="Q364" s="202">
        <v>0</v>
      </c>
      <c r="R364" s="202">
        <f>Q364*H364</f>
        <v>0</v>
      </c>
      <c r="S364" s="202">
        <v>0.063</v>
      </c>
      <c r="T364" s="203">
        <f>S364*H364</f>
        <v>0.36288</v>
      </c>
      <c r="AR364" s="24" t="s">
        <v>159</v>
      </c>
      <c r="AT364" s="24" t="s">
        <v>154</v>
      </c>
      <c r="AU364" s="24" t="s">
        <v>87</v>
      </c>
      <c r="AY364" s="24" t="s">
        <v>152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4" t="s">
        <v>24</v>
      </c>
      <c r="BK364" s="204">
        <f>ROUND(I364*H364,2)</f>
        <v>0</v>
      </c>
      <c r="BL364" s="24" t="s">
        <v>159</v>
      </c>
      <c r="BM364" s="24" t="s">
        <v>1564</v>
      </c>
    </row>
    <row r="365" spans="2:51" s="12" customFormat="1" ht="13.5">
      <c r="B365" s="217"/>
      <c r="C365" s="218"/>
      <c r="D365" s="230" t="s">
        <v>161</v>
      </c>
      <c r="E365" s="240" t="s">
        <v>22</v>
      </c>
      <c r="F365" s="241" t="s">
        <v>1473</v>
      </c>
      <c r="G365" s="218"/>
      <c r="H365" s="242">
        <v>5.76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161</v>
      </c>
      <c r="AU365" s="227" t="s">
        <v>87</v>
      </c>
      <c r="AV365" s="12" t="s">
        <v>87</v>
      </c>
      <c r="AW365" s="12" t="s">
        <v>42</v>
      </c>
      <c r="AX365" s="12" t="s">
        <v>24</v>
      </c>
      <c r="AY365" s="227" t="s">
        <v>152</v>
      </c>
    </row>
    <row r="366" spans="2:65" s="1" customFormat="1" ht="22.5" customHeight="1">
      <c r="B366" s="41"/>
      <c r="C366" s="193" t="s">
        <v>617</v>
      </c>
      <c r="D366" s="193" t="s">
        <v>154</v>
      </c>
      <c r="E366" s="194" t="s">
        <v>658</v>
      </c>
      <c r="F366" s="195" t="s">
        <v>659</v>
      </c>
      <c r="G366" s="196" t="s">
        <v>157</v>
      </c>
      <c r="H366" s="197">
        <v>105.53</v>
      </c>
      <c r="I366" s="198"/>
      <c r="J366" s="199">
        <f>ROUND(I366*H366,2)</f>
        <v>0</v>
      </c>
      <c r="K366" s="195" t="s">
        <v>158</v>
      </c>
      <c r="L366" s="61"/>
      <c r="M366" s="200" t="s">
        <v>22</v>
      </c>
      <c r="N366" s="201" t="s">
        <v>49</v>
      </c>
      <c r="O366" s="42"/>
      <c r="P366" s="202">
        <f>O366*H366</f>
        <v>0</v>
      </c>
      <c r="Q366" s="202">
        <v>0</v>
      </c>
      <c r="R366" s="202">
        <f>Q366*H366</f>
        <v>0</v>
      </c>
      <c r="S366" s="202">
        <v>0.046</v>
      </c>
      <c r="T366" s="203">
        <f>S366*H366</f>
        <v>4.85438</v>
      </c>
      <c r="AR366" s="24" t="s">
        <v>159</v>
      </c>
      <c r="AT366" s="24" t="s">
        <v>154</v>
      </c>
      <c r="AU366" s="24" t="s">
        <v>87</v>
      </c>
      <c r="AY366" s="24" t="s">
        <v>152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24" t="s">
        <v>24</v>
      </c>
      <c r="BK366" s="204">
        <f>ROUND(I366*H366,2)</f>
        <v>0</v>
      </c>
      <c r="BL366" s="24" t="s">
        <v>159</v>
      </c>
      <c r="BM366" s="24" t="s">
        <v>1565</v>
      </c>
    </row>
    <row r="367" spans="2:51" s="12" customFormat="1" ht="13.5">
      <c r="B367" s="217"/>
      <c r="C367" s="218"/>
      <c r="D367" s="207" t="s">
        <v>161</v>
      </c>
      <c r="E367" s="219" t="s">
        <v>22</v>
      </c>
      <c r="F367" s="220" t="s">
        <v>1431</v>
      </c>
      <c r="G367" s="218"/>
      <c r="H367" s="221">
        <v>71.4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161</v>
      </c>
      <c r="AU367" s="227" t="s">
        <v>87</v>
      </c>
      <c r="AV367" s="12" t="s">
        <v>87</v>
      </c>
      <c r="AW367" s="12" t="s">
        <v>42</v>
      </c>
      <c r="AX367" s="12" t="s">
        <v>78</v>
      </c>
      <c r="AY367" s="227" t="s">
        <v>152</v>
      </c>
    </row>
    <row r="368" spans="2:51" s="12" customFormat="1" ht="13.5">
      <c r="B368" s="217"/>
      <c r="C368" s="218"/>
      <c r="D368" s="207" t="s">
        <v>161</v>
      </c>
      <c r="E368" s="219" t="s">
        <v>22</v>
      </c>
      <c r="F368" s="220" t="s">
        <v>1432</v>
      </c>
      <c r="G368" s="218"/>
      <c r="H368" s="221">
        <v>22.5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161</v>
      </c>
      <c r="AU368" s="227" t="s">
        <v>87</v>
      </c>
      <c r="AV368" s="12" t="s">
        <v>87</v>
      </c>
      <c r="AW368" s="12" t="s">
        <v>42</v>
      </c>
      <c r="AX368" s="12" t="s">
        <v>78</v>
      </c>
      <c r="AY368" s="227" t="s">
        <v>152</v>
      </c>
    </row>
    <row r="369" spans="2:51" s="12" customFormat="1" ht="13.5">
      <c r="B369" s="217"/>
      <c r="C369" s="218"/>
      <c r="D369" s="207" t="s">
        <v>161</v>
      </c>
      <c r="E369" s="219" t="s">
        <v>22</v>
      </c>
      <c r="F369" s="220" t="s">
        <v>1433</v>
      </c>
      <c r="G369" s="218"/>
      <c r="H369" s="221">
        <v>10.8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161</v>
      </c>
      <c r="AU369" s="227" t="s">
        <v>87</v>
      </c>
      <c r="AV369" s="12" t="s">
        <v>87</v>
      </c>
      <c r="AW369" s="12" t="s">
        <v>42</v>
      </c>
      <c r="AX369" s="12" t="s">
        <v>78</v>
      </c>
      <c r="AY369" s="227" t="s">
        <v>152</v>
      </c>
    </row>
    <row r="370" spans="2:51" s="12" customFormat="1" ht="13.5">
      <c r="B370" s="217"/>
      <c r="C370" s="218"/>
      <c r="D370" s="207" t="s">
        <v>161</v>
      </c>
      <c r="E370" s="219" t="s">
        <v>22</v>
      </c>
      <c r="F370" s="220" t="s">
        <v>1434</v>
      </c>
      <c r="G370" s="218"/>
      <c r="H370" s="221">
        <v>9.9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161</v>
      </c>
      <c r="AU370" s="227" t="s">
        <v>87</v>
      </c>
      <c r="AV370" s="12" t="s">
        <v>87</v>
      </c>
      <c r="AW370" s="12" t="s">
        <v>42</v>
      </c>
      <c r="AX370" s="12" t="s">
        <v>78</v>
      </c>
      <c r="AY370" s="227" t="s">
        <v>152</v>
      </c>
    </row>
    <row r="371" spans="2:51" s="12" customFormat="1" ht="13.5">
      <c r="B371" s="217"/>
      <c r="C371" s="218"/>
      <c r="D371" s="207" t="s">
        <v>161</v>
      </c>
      <c r="E371" s="219" t="s">
        <v>22</v>
      </c>
      <c r="F371" s="220" t="s">
        <v>1435</v>
      </c>
      <c r="G371" s="218"/>
      <c r="H371" s="221">
        <v>31.5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161</v>
      </c>
      <c r="AU371" s="227" t="s">
        <v>87</v>
      </c>
      <c r="AV371" s="12" t="s">
        <v>87</v>
      </c>
      <c r="AW371" s="12" t="s">
        <v>42</v>
      </c>
      <c r="AX371" s="12" t="s">
        <v>78</v>
      </c>
      <c r="AY371" s="227" t="s">
        <v>152</v>
      </c>
    </row>
    <row r="372" spans="2:51" s="12" customFormat="1" ht="13.5">
      <c r="B372" s="217"/>
      <c r="C372" s="218"/>
      <c r="D372" s="207" t="s">
        <v>161</v>
      </c>
      <c r="E372" s="219" t="s">
        <v>22</v>
      </c>
      <c r="F372" s="220" t="s">
        <v>1436</v>
      </c>
      <c r="G372" s="218"/>
      <c r="H372" s="221">
        <v>6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161</v>
      </c>
      <c r="AU372" s="227" t="s">
        <v>87</v>
      </c>
      <c r="AV372" s="12" t="s">
        <v>87</v>
      </c>
      <c r="AW372" s="12" t="s">
        <v>42</v>
      </c>
      <c r="AX372" s="12" t="s">
        <v>78</v>
      </c>
      <c r="AY372" s="227" t="s">
        <v>152</v>
      </c>
    </row>
    <row r="373" spans="2:51" s="14" customFormat="1" ht="13.5">
      <c r="B373" s="243"/>
      <c r="C373" s="244"/>
      <c r="D373" s="207" t="s">
        <v>161</v>
      </c>
      <c r="E373" s="245" t="s">
        <v>22</v>
      </c>
      <c r="F373" s="246" t="s">
        <v>257</v>
      </c>
      <c r="G373" s="244"/>
      <c r="H373" s="247">
        <v>152.1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161</v>
      </c>
      <c r="AU373" s="253" t="s">
        <v>87</v>
      </c>
      <c r="AV373" s="14" t="s">
        <v>176</v>
      </c>
      <c r="AW373" s="14" t="s">
        <v>42</v>
      </c>
      <c r="AX373" s="14" t="s">
        <v>78</v>
      </c>
      <c r="AY373" s="253" t="s">
        <v>152</v>
      </c>
    </row>
    <row r="374" spans="2:51" s="12" customFormat="1" ht="13.5">
      <c r="B374" s="217"/>
      <c r="C374" s="218"/>
      <c r="D374" s="207" t="s">
        <v>161</v>
      </c>
      <c r="E374" s="219" t="s">
        <v>22</v>
      </c>
      <c r="F374" s="220" t="s">
        <v>1566</v>
      </c>
      <c r="G374" s="218"/>
      <c r="H374" s="221">
        <v>60.84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161</v>
      </c>
      <c r="AU374" s="227" t="s">
        <v>87</v>
      </c>
      <c r="AV374" s="12" t="s">
        <v>87</v>
      </c>
      <c r="AW374" s="12" t="s">
        <v>42</v>
      </c>
      <c r="AX374" s="12" t="s">
        <v>78</v>
      </c>
      <c r="AY374" s="227" t="s">
        <v>152</v>
      </c>
    </row>
    <row r="375" spans="2:51" s="11" customFormat="1" ht="13.5">
      <c r="B375" s="205"/>
      <c r="C375" s="206"/>
      <c r="D375" s="207" t="s">
        <v>161</v>
      </c>
      <c r="E375" s="208" t="s">
        <v>22</v>
      </c>
      <c r="F375" s="209" t="s">
        <v>1373</v>
      </c>
      <c r="G375" s="206"/>
      <c r="H375" s="210" t="s">
        <v>22</v>
      </c>
      <c r="I375" s="211"/>
      <c r="J375" s="206"/>
      <c r="K375" s="206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161</v>
      </c>
      <c r="AU375" s="216" t="s">
        <v>87</v>
      </c>
      <c r="AV375" s="11" t="s">
        <v>24</v>
      </c>
      <c r="AW375" s="11" t="s">
        <v>42</v>
      </c>
      <c r="AX375" s="11" t="s">
        <v>78</v>
      </c>
      <c r="AY375" s="216" t="s">
        <v>152</v>
      </c>
    </row>
    <row r="376" spans="2:51" s="12" customFormat="1" ht="13.5">
      <c r="B376" s="217"/>
      <c r="C376" s="218"/>
      <c r="D376" s="207" t="s">
        <v>161</v>
      </c>
      <c r="E376" s="219" t="s">
        <v>22</v>
      </c>
      <c r="F376" s="220" t="s">
        <v>1374</v>
      </c>
      <c r="G376" s="218"/>
      <c r="H376" s="221">
        <v>47.39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161</v>
      </c>
      <c r="AU376" s="227" t="s">
        <v>87</v>
      </c>
      <c r="AV376" s="12" t="s">
        <v>87</v>
      </c>
      <c r="AW376" s="12" t="s">
        <v>42</v>
      </c>
      <c r="AX376" s="12" t="s">
        <v>78</v>
      </c>
      <c r="AY376" s="227" t="s">
        <v>152</v>
      </c>
    </row>
    <row r="377" spans="2:51" s="12" customFormat="1" ht="13.5">
      <c r="B377" s="217"/>
      <c r="C377" s="218"/>
      <c r="D377" s="207" t="s">
        <v>161</v>
      </c>
      <c r="E377" s="219" t="s">
        <v>22</v>
      </c>
      <c r="F377" s="220" t="s">
        <v>1375</v>
      </c>
      <c r="G377" s="218"/>
      <c r="H377" s="221">
        <v>-2.7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161</v>
      </c>
      <c r="AU377" s="227" t="s">
        <v>87</v>
      </c>
      <c r="AV377" s="12" t="s">
        <v>87</v>
      </c>
      <c r="AW377" s="12" t="s">
        <v>42</v>
      </c>
      <c r="AX377" s="12" t="s">
        <v>78</v>
      </c>
      <c r="AY377" s="227" t="s">
        <v>152</v>
      </c>
    </row>
    <row r="378" spans="2:51" s="14" customFormat="1" ht="13.5">
      <c r="B378" s="243"/>
      <c r="C378" s="244"/>
      <c r="D378" s="230" t="s">
        <v>161</v>
      </c>
      <c r="E378" s="267" t="s">
        <v>22</v>
      </c>
      <c r="F378" s="268" t="s">
        <v>257</v>
      </c>
      <c r="G378" s="244"/>
      <c r="H378" s="269">
        <v>105.53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161</v>
      </c>
      <c r="AU378" s="253" t="s">
        <v>87</v>
      </c>
      <c r="AV378" s="14" t="s">
        <v>176</v>
      </c>
      <c r="AW378" s="14" t="s">
        <v>42</v>
      </c>
      <c r="AX378" s="14" t="s">
        <v>24</v>
      </c>
      <c r="AY378" s="253" t="s">
        <v>152</v>
      </c>
    </row>
    <row r="379" spans="2:65" s="1" customFormat="1" ht="31.5" customHeight="1">
      <c r="B379" s="41"/>
      <c r="C379" s="193" t="s">
        <v>628</v>
      </c>
      <c r="D379" s="193" t="s">
        <v>154</v>
      </c>
      <c r="E379" s="194" t="s">
        <v>664</v>
      </c>
      <c r="F379" s="195" t="s">
        <v>665</v>
      </c>
      <c r="G379" s="196" t="s">
        <v>157</v>
      </c>
      <c r="H379" s="197">
        <v>354.515</v>
      </c>
      <c r="I379" s="198"/>
      <c r="J379" s="199">
        <f>ROUND(I379*H379,2)</f>
        <v>0</v>
      </c>
      <c r="K379" s="195" t="s">
        <v>158</v>
      </c>
      <c r="L379" s="61"/>
      <c r="M379" s="200" t="s">
        <v>22</v>
      </c>
      <c r="N379" s="201" t="s">
        <v>49</v>
      </c>
      <c r="O379" s="42"/>
      <c r="P379" s="202">
        <f>O379*H379</f>
        <v>0</v>
      </c>
      <c r="Q379" s="202">
        <v>0</v>
      </c>
      <c r="R379" s="202">
        <f>Q379*H379</f>
        <v>0</v>
      </c>
      <c r="S379" s="202">
        <v>0.016</v>
      </c>
      <c r="T379" s="203">
        <f>S379*H379</f>
        <v>5.6722399999999995</v>
      </c>
      <c r="AR379" s="24" t="s">
        <v>159</v>
      </c>
      <c r="AT379" s="24" t="s">
        <v>154</v>
      </c>
      <c r="AU379" s="24" t="s">
        <v>87</v>
      </c>
      <c r="AY379" s="24" t="s">
        <v>152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4" t="s">
        <v>24</v>
      </c>
      <c r="BK379" s="204">
        <f>ROUND(I379*H379,2)</f>
        <v>0</v>
      </c>
      <c r="BL379" s="24" t="s">
        <v>159</v>
      </c>
      <c r="BM379" s="24" t="s">
        <v>1567</v>
      </c>
    </row>
    <row r="380" spans="2:65" s="1" customFormat="1" ht="22.5" customHeight="1">
      <c r="B380" s="41"/>
      <c r="C380" s="193" t="s">
        <v>633</v>
      </c>
      <c r="D380" s="193" t="s">
        <v>154</v>
      </c>
      <c r="E380" s="194" t="s">
        <v>1568</v>
      </c>
      <c r="F380" s="195" t="s">
        <v>1569</v>
      </c>
      <c r="G380" s="196" t="s">
        <v>157</v>
      </c>
      <c r="H380" s="197">
        <v>6.7</v>
      </c>
      <c r="I380" s="198"/>
      <c r="J380" s="199">
        <f>ROUND(I380*H380,2)</f>
        <v>0</v>
      </c>
      <c r="K380" s="195" t="s">
        <v>158</v>
      </c>
      <c r="L380" s="61"/>
      <c r="M380" s="200" t="s">
        <v>22</v>
      </c>
      <c r="N380" s="201" t="s">
        <v>49</v>
      </c>
      <c r="O380" s="42"/>
      <c r="P380" s="202">
        <f>O380*H380</f>
        <v>0</v>
      </c>
      <c r="Q380" s="202">
        <v>0</v>
      </c>
      <c r="R380" s="202">
        <f>Q380*H380</f>
        <v>0</v>
      </c>
      <c r="S380" s="202">
        <v>0.068</v>
      </c>
      <c r="T380" s="203">
        <f>S380*H380</f>
        <v>0.45560000000000006</v>
      </c>
      <c r="AR380" s="24" t="s">
        <v>159</v>
      </c>
      <c r="AT380" s="24" t="s">
        <v>154</v>
      </c>
      <c r="AU380" s="24" t="s">
        <v>87</v>
      </c>
      <c r="AY380" s="24" t="s">
        <v>152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24" t="s">
        <v>24</v>
      </c>
      <c r="BK380" s="204">
        <f>ROUND(I380*H380,2)</f>
        <v>0</v>
      </c>
      <c r="BL380" s="24" t="s">
        <v>159</v>
      </c>
      <c r="BM380" s="24" t="s">
        <v>1570</v>
      </c>
    </row>
    <row r="381" spans="2:51" s="11" customFormat="1" ht="13.5">
      <c r="B381" s="205"/>
      <c r="C381" s="206"/>
      <c r="D381" s="207" t="s">
        <v>161</v>
      </c>
      <c r="E381" s="208" t="s">
        <v>22</v>
      </c>
      <c r="F381" s="209" t="s">
        <v>1571</v>
      </c>
      <c r="G381" s="206"/>
      <c r="H381" s="210" t="s">
        <v>22</v>
      </c>
      <c r="I381" s="211"/>
      <c r="J381" s="206"/>
      <c r="K381" s="206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161</v>
      </c>
      <c r="AU381" s="216" t="s">
        <v>87</v>
      </c>
      <c r="AV381" s="11" t="s">
        <v>24</v>
      </c>
      <c r="AW381" s="11" t="s">
        <v>42</v>
      </c>
      <c r="AX381" s="11" t="s">
        <v>78</v>
      </c>
      <c r="AY381" s="216" t="s">
        <v>152</v>
      </c>
    </row>
    <row r="382" spans="2:51" s="12" customFormat="1" ht="13.5">
      <c r="B382" s="217"/>
      <c r="C382" s="218"/>
      <c r="D382" s="230" t="s">
        <v>161</v>
      </c>
      <c r="E382" s="240" t="s">
        <v>22</v>
      </c>
      <c r="F382" s="241" t="s">
        <v>1572</v>
      </c>
      <c r="G382" s="218"/>
      <c r="H382" s="242">
        <v>6.7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161</v>
      </c>
      <c r="AU382" s="227" t="s">
        <v>87</v>
      </c>
      <c r="AV382" s="12" t="s">
        <v>87</v>
      </c>
      <c r="AW382" s="12" t="s">
        <v>42</v>
      </c>
      <c r="AX382" s="12" t="s">
        <v>24</v>
      </c>
      <c r="AY382" s="227" t="s">
        <v>152</v>
      </c>
    </row>
    <row r="383" spans="2:65" s="1" customFormat="1" ht="22.5" customHeight="1">
      <c r="B383" s="41"/>
      <c r="C383" s="193" t="s">
        <v>637</v>
      </c>
      <c r="D383" s="193" t="s">
        <v>154</v>
      </c>
      <c r="E383" s="194" t="s">
        <v>668</v>
      </c>
      <c r="F383" s="195" t="s">
        <v>669</v>
      </c>
      <c r="G383" s="196" t="s">
        <v>157</v>
      </c>
      <c r="H383" s="197">
        <v>143.31</v>
      </c>
      <c r="I383" s="198"/>
      <c r="J383" s="199">
        <f>ROUND(I383*H383,2)</f>
        <v>0</v>
      </c>
      <c r="K383" s="195" t="s">
        <v>158</v>
      </c>
      <c r="L383" s="61"/>
      <c r="M383" s="200" t="s">
        <v>22</v>
      </c>
      <c r="N383" s="201" t="s">
        <v>49</v>
      </c>
      <c r="O383" s="42"/>
      <c r="P383" s="202">
        <f>O383*H383</f>
        <v>0</v>
      </c>
      <c r="Q383" s="202">
        <v>0</v>
      </c>
      <c r="R383" s="202">
        <f>Q383*H383</f>
        <v>0</v>
      </c>
      <c r="S383" s="202">
        <v>0.089</v>
      </c>
      <c r="T383" s="203">
        <f>S383*H383</f>
        <v>12.75459</v>
      </c>
      <c r="AR383" s="24" t="s">
        <v>159</v>
      </c>
      <c r="AT383" s="24" t="s">
        <v>154</v>
      </c>
      <c r="AU383" s="24" t="s">
        <v>87</v>
      </c>
      <c r="AY383" s="24" t="s">
        <v>152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24" t="s">
        <v>24</v>
      </c>
      <c r="BK383" s="204">
        <f>ROUND(I383*H383,2)</f>
        <v>0</v>
      </c>
      <c r="BL383" s="24" t="s">
        <v>159</v>
      </c>
      <c r="BM383" s="24" t="s">
        <v>1573</v>
      </c>
    </row>
    <row r="384" spans="2:51" s="12" customFormat="1" ht="13.5">
      <c r="B384" s="217"/>
      <c r="C384" s="218"/>
      <c r="D384" s="207" t="s">
        <v>161</v>
      </c>
      <c r="E384" s="219" t="s">
        <v>22</v>
      </c>
      <c r="F384" s="220" t="s">
        <v>1443</v>
      </c>
      <c r="G384" s="218"/>
      <c r="H384" s="221">
        <v>5.75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161</v>
      </c>
      <c r="AU384" s="227" t="s">
        <v>87</v>
      </c>
      <c r="AV384" s="12" t="s">
        <v>87</v>
      </c>
      <c r="AW384" s="12" t="s">
        <v>42</v>
      </c>
      <c r="AX384" s="12" t="s">
        <v>78</v>
      </c>
      <c r="AY384" s="227" t="s">
        <v>152</v>
      </c>
    </row>
    <row r="385" spans="2:51" s="12" customFormat="1" ht="13.5">
      <c r="B385" s="217"/>
      <c r="C385" s="218"/>
      <c r="D385" s="207" t="s">
        <v>161</v>
      </c>
      <c r="E385" s="219" t="s">
        <v>22</v>
      </c>
      <c r="F385" s="220" t="s">
        <v>1444</v>
      </c>
      <c r="G385" s="218"/>
      <c r="H385" s="221">
        <v>5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161</v>
      </c>
      <c r="AU385" s="227" t="s">
        <v>87</v>
      </c>
      <c r="AV385" s="12" t="s">
        <v>87</v>
      </c>
      <c r="AW385" s="12" t="s">
        <v>42</v>
      </c>
      <c r="AX385" s="12" t="s">
        <v>78</v>
      </c>
      <c r="AY385" s="227" t="s">
        <v>152</v>
      </c>
    </row>
    <row r="386" spans="2:51" s="12" customFormat="1" ht="13.5">
      <c r="B386" s="217"/>
      <c r="C386" s="218"/>
      <c r="D386" s="207" t="s">
        <v>161</v>
      </c>
      <c r="E386" s="219" t="s">
        <v>22</v>
      </c>
      <c r="F386" s="220" t="s">
        <v>1445</v>
      </c>
      <c r="G386" s="218"/>
      <c r="H386" s="221">
        <v>5.9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161</v>
      </c>
      <c r="AU386" s="227" t="s">
        <v>87</v>
      </c>
      <c r="AV386" s="12" t="s">
        <v>87</v>
      </c>
      <c r="AW386" s="12" t="s">
        <v>42</v>
      </c>
      <c r="AX386" s="12" t="s">
        <v>78</v>
      </c>
      <c r="AY386" s="227" t="s">
        <v>152</v>
      </c>
    </row>
    <row r="387" spans="2:51" s="11" customFormat="1" ht="13.5">
      <c r="B387" s="205"/>
      <c r="C387" s="206"/>
      <c r="D387" s="207" t="s">
        <v>161</v>
      </c>
      <c r="E387" s="208" t="s">
        <v>22</v>
      </c>
      <c r="F387" s="209" t="s">
        <v>1446</v>
      </c>
      <c r="G387" s="206"/>
      <c r="H387" s="210" t="s">
        <v>22</v>
      </c>
      <c r="I387" s="211"/>
      <c r="J387" s="206"/>
      <c r="K387" s="206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161</v>
      </c>
      <c r="AU387" s="216" t="s">
        <v>87</v>
      </c>
      <c r="AV387" s="11" t="s">
        <v>24</v>
      </c>
      <c r="AW387" s="11" t="s">
        <v>42</v>
      </c>
      <c r="AX387" s="11" t="s">
        <v>78</v>
      </c>
      <c r="AY387" s="216" t="s">
        <v>152</v>
      </c>
    </row>
    <row r="388" spans="2:51" s="11" customFormat="1" ht="13.5">
      <c r="B388" s="205"/>
      <c r="C388" s="206"/>
      <c r="D388" s="207" t="s">
        <v>161</v>
      </c>
      <c r="E388" s="208" t="s">
        <v>22</v>
      </c>
      <c r="F388" s="209" t="s">
        <v>1401</v>
      </c>
      <c r="G388" s="206"/>
      <c r="H388" s="210" t="s">
        <v>22</v>
      </c>
      <c r="I388" s="211"/>
      <c r="J388" s="206"/>
      <c r="K388" s="206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161</v>
      </c>
      <c r="AU388" s="216" t="s">
        <v>87</v>
      </c>
      <c r="AV388" s="11" t="s">
        <v>24</v>
      </c>
      <c r="AW388" s="11" t="s">
        <v>42</v>
      </c>
      <c r="AX388" s="11" t="s">
        <v>78</v>
      </c>
      <c r="AY388" s="216" t="s">
        <v>152</v>
      </c>
    </row>
    <row r="389" spans="2:51" s="12" customFormat="1" ht="13.5">
      <c r="B389" s="217"/>
      <c r="C389" s="218"/>
      <c r="D389" s="207" t="s">
        <v>161</v>
      </c>
      <c r="E389" s="219" t="s">
        <v>22</v>
      </c>
      <c r="F389" s="220" t="s">
        <v>1402</v>
      </c>
      <c r="G389" s="218"/>
      <c r="H389" s="221">
        <v>126.66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161</v>
      </c>
      <c r="AU389" s="227" t="s">
        <v>87</v>
      </c>
      <c r="AV389" s="12" t="s">
        <v>87</v>
      </c>
      <c r="AW389" s="12" t="s">
        <v>42</v>
      </c>
      <c r="AX389" s="12" t="s">
        <v>78</v>
      </c>
      <c r="AY389" s="227" t="s">
        <v>152</v>
      </c>
    </row>
    <row r="390" spans="2:51" s="13" customFormat="1" ht="13.5">
      <c r="B390" s="228"/>
      <c r="C390" s="229"/>
      <c r="D390" s="207" t="s">
        <v>161</v>
      </c>
      <c r="E390" s="254" t="s">
        <v>22</v>
      </c>
      <c r="F390" s="255" t="s">
        <v>171</v>
      </c>
      <c r="G390" s="229"/>
      <c r="H390" s="256">
        <v>143.31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161</v>
      </c>
      <c r="AU390" s="239" t="s">
        <v>87</v>
      </c>
      <c r="AV390" s="13" t="s">
        <v>159</v>
      </c>
      <c r="AW390" s="13" t="s">
        <v>42</v>
      </c>
      <c r="AX390" s="13" t="s">
        <v>24</v>
      </c>
      <c r="AY390" s="239" t="s">
        <v>152</v>
      </c>
    </row>
    <row r="391" spans="2:63" s="10" customFormat="1" ht="29.85" customHeight="1">
      <c r="B391" s="176"/>
      <c r="C391" s="177"/>
      <c r="D391" s="190" t="s">
        <v>77</v>
      </c>
      <c r="E391" s="191" t="s">
        <v>679</v>
      </c>
      <c r="F391" s="191" t="s">
        <v>680</v>
      </c>
      <c r="G391" s="177"/>
      <c r="H391" s="177"/>
      <c r="I391" s="180"/>
      <c r="J391" s="192">
        <f>BK391</f>
        <v>0</v>
      </c>
      <c r="K391" s="177"/>
      <c r="L391" s="182"/>
      <c r="M391" s="183"/>
      <c r="N391" s="184"/>
      <c r="O391" s="184"/>
      <c r="P391" s="185">
        <f>SUM(P392:P402)</f>
        <v>0</v>
      </c>
      <c r="Q391" s="184"/>
      <c r="R391" s="185">
        <f>SUM(R392:R402)</f>
        <v>0</v>
      </c>
      <c r="S391" s="184"/>
      <c r="T391" s="186">
        <f>SUM(T392:T402)</f>
        <v>0</v>
      </c>
      <c r="AR391" s="187" t="s">
        <v>24</v>
      </c>
      <c r="AT391" s="188" t="s">
        <v>77</v>
      </c>
      <c r="AU391" s="188" t="s">
        <v>24</v>
      </c>
      <c r="AY391" s="187" t="s">
        <v>152</v>
      </c>
      <c r="BK391" s="189">
        <f>SUM(BK392:BK402)</f>
        <v>0</v>
      </c>
    </row>
    <row r="392" spans="2:65" s="1" customFormat="1" ht="31.5" customHeight="1">
      <c r="B392" s="41"/>
      <c r="C392" s="193" t="s">
        <v>643</v>
      </c>
      <c r="D392" s="193" t="s">
        <v>154</v>
      </c>
      <c r="E392" s="194" t="s">
        <v>682</v>
      </c>
      <c r="F392" s="195" t="s">
        <v>683</v>
      </c>
      <c r="G392" s="196" t="s">
        <v>226</v>
      </c>
      <c r="H392" s="197">
        <v>105.055</v>
      </c>
      <c r="I392" s="198"/>
      <c r="J392" s="199">
        <f>ROUND(I392*H392,2)</f>
        <v>0</v>
      </c>
      <c r="K392" s="195" t="s">
        <v>158</v>
      </c>
      <c r="L392" s="61"/>
      <c r="M392" s="200" t="s">
        <v>22</v>
      </c>
      <c r="N392" s="201" t="s">
        <v>49</v>
      </c>
      <c r="O392" s="4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AR392" s="24" t="s">
        <v>159</v>
      </c>
      <c r="AT392" s="24" t="s">
        <v>154</v>
      </c>
      <c r="AU392" s="24" t="s">
        <v>87</v>
      </c>
      <c r="AY392" s="24" t="s">
        <v>152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24</v>
      </c>
      <c r="BK392" s="204">
        <f>ROUND(I392*H392,2)</f>
        <v>0</v>
      </c>
      <c r="BL392" s="24" t="s">
        <v>159</v>
      </c>
      <c r="BM392" s="24" t="s">
        <v>1574</v>
      </c>
    </row>
    <row r="393" spans="2:65" s="1" customFormat="1" ht="22.5" customHeight="1">
      <c r="B393" s="41"/>
      <c r="C393" s="193" t="s">
        <v>647</v>
      </c>
      <c r="D393" s="193" t="s">
        <v>154</v>
      </c>
      <c r="E393" s="194" t="s">
        <v>1575</v>
      </c>
      <c r="F393" s="195" t="s">
        <v>1576</v>
      </c>
      <c r="G393" s="196" t="s">
        <v>226</v>
      </c>
      <c r="H393" s="197">
        <v>105.055</v>
      </c>
      <c r="I393" s="198"/>
      <c r="J393" s="199">
        <f>ROUND(I393*H393,2)</f>
        <v>0</v>
      </c>
      <c r="K393" s="195" t="s">
        <v>158</v>
      </c>
      <c r="L393" s="61"/>
      <c r="M393" s="200" t="s">
        <v>22</v>
      </c>
      <c r="N393" s="201" t="s">
        <v>49</v>
      </c>
      <c r="O393" s="42"/>
      <c r="P393" s="202">
        <f>O393*H393</f>
        <v>0</v>
      </c>
      <c r="Q393" s="202">
        <v>0</v>
      </c>
      <c r="R393" s="202">
        <f>Q393*H393</f>
        <v>0</v>
      </c>
      <c r="S393" s="202">
        <v>0</v>
      </c>
      <c r="T393" s="203">
        <f>S393*H393</f>
        <v>0</v>
      </c>
      <c r="AR393" s="24" t="s">
        <v>159</v>
      </c>
      <c r="AT393" s="24" t="s">
        <v>154</v>
      </c>
      <c r="AU393" s="24" t="s">
        <v>87</v>
      </c>
      <c r="AY393" s="24" t="s">
        <v>152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4" t="s">
        <v>24</v>
      </c>
      <c r="BK393" s="204">
        <f>ROUND(I393*H393,2)</f>
        <v>0</v>
      </c>
      <c r="BL393" s="24" t="s">
        <v>159</v>
      </c>
      <c r="BM393" s="24" t="s">
        <v>1577</v>
      </c>
    </row>
    <row r="394" spans="2:65" s="1" customFormat="1" ht="22.5" customHeight="1">
      <c r="B394" s="41"/>
      <c r="C394" s="193" t="s">
        <v>651</v>
      </c>
      <c r="D394" s="193" t="s">
        <v>154</v>
      </c>
      <c r="E394" s="194" t="s">
        <v>686</v>
      </c>
      <c r="F394" s="195" t="s">
        <v>687</v>
      </c>
      <c r="G394" s="196" t="s">
        <v>226</v>
      </c>
      <c r="H394" s="197">
        <v>105.055</v>
      </c>
      <c r="I394" s="198"/>
      <c r="J394" s="199">
        <f>ROUND(I394*H394,2)</f>
        <v>0</v>
      </c>
      <c r="K394" s="195" t="s">
        <v>158</v>
      </c>
      <c r="L394" s="61"/>
      <c r="M394" s="200" t="s">
        <v>22</v>
      </c>
      <c r="N394" s="201" t="s">
        <v>49</v>
      </c>
      <c r="O394" s="42"/>
      <c r="P394" s="202">
        <f>O394*H394</f>
        <v>0</v>
      </c>
      <c r="Q394" s="202">
        <v>0</v>
      </c>
      <c r="R394" s="202">
        <f>Q394*H394</f>
        <v>0</v>
      </c>
      <c r="S394" s="202">
        <v>0</v>
      </c>
      <c r="T394" s="203">
        <f>S394*H394</f>
        <v>0</v>
      </c>
      <c r="AR394" s="24" t="s">
        <v>159</v>
      </c>
      <c r="AT394" s="24" t="s">
        <v>154</v>
      </c>
      <c r="AU394" s="24" t="s">
        <v>87</v>
      </c>
      <c r="AY394" s="24" t="s">
        <v>152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24" t="s">
        <v>24</v>
      </c>
      <c r="BK394" s="204">
        <f>ROUND(I394*H394,2)</f>
        <v>0</v>
      </c>
      <c r="BL394" s="24" t="s">
        <v>159</v>
      </c>
      <c r="BM394" s="24" t="s">
        <v>1578</v>
      </c>
    </row>
    <row r="395" spans="2:65" s="1" customFormat="1" ht="31.5" customHeight="1">
      <c r="B395" s="41"/>
      <c r="C395" s="193" t="s">
        <v>657</v>
      </c>
      <c r="D395" s="193" t="s">
        <v>154</v>
      </c>
      <c r="E395" s="194" t="s">
        <v>1579</v>
      </c>
      <c r="F395" s="195" t="s">
        <v>1580</v>
      </c>
      <c r="G395" s="196" t="s">
        <v>226</v>
      </c>
      <c r="H395" s="197">
        <v>110</v>
      </c>
      <c r="I395" s="198"/>
      <c r="J395" s="199">
        <f>ROUND(I395*H395,2)</f>
        <v>0</v>
      </c>
      <c r="K395" s="195" t="s">
        <v>22</v>
      </c>
      <c r="L395" s="61"/>
      <c r="M395" s="200" t="s">
        <v>22</v>
      </c>
      <c r="N395" s="201" t="s">
        <v>49</v>
      </c>
      <c r="O395" s="42"/>
      <c r="P395" s="202">
        <f>O395*H395</f>
        <v>0</v>
      </c>
      <c r="Q395" s="202">
        <v>0</v>
      </c>
      <c r="R395" s="202">
        <f>Q395*H395</f>
        <v>0</v>
      </c>
      <c r="S395" s="202">
        <v>0</v>
      </c>
      <c r="T395" s="203">
        <f>S395*H395</f>
        <v>0</v>
      </c>
      <c r="AR395" s="24" t="s">
        <v>159</v>
      </c>
      <c r="AT395" s="24" t="s">
        <v>154</v>
      </c>
      <c r="AU395" s="24" t="s">
        <v>87</v>
      </c>
      <c r="AY395" s="24" t="s">
        <v>152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4" t="s">
        <v>24</v>
      </c>
      <c r="BK395" s="204">
        <f>ROUND(I395*H395,2)</f>
        <v>0</v>
      </c>
      <c r="BL395" s="24" t="s">
        <v>159</v>
      </c>
      <c r="BM395" s="24" t="s">
        <v>1581</v>
      </c>
    </row>
    <row r="396" spans="2:51" s="11" customFormat="1" ht="13.5">
      <c r="B396" s="205"/>
      <c r="C396" s="206"/>
      <c r="D396" s="207" t="s">
        <v>161</v>
      </c>
      <c r="E396" s="208" t="s">
        <v>22</v>
      </c>
      <c r="F396" s="209" t="s">
        <v>1582</v>
      </c>
      <c r="G396" s="206"/>
      <c r="H396" s="210" t="s">
        <v>22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161</v>
      </c>
      <c r="AU396" s="216" t="s">
        <v>87</v>
      </c>
      <c r="AV396" s="11" t="s">
        <v>24</v>
      </c>
      <c r="AW396" s="11" t="s">
        <v>42</v>
      </c>
      <c r="AX396" s="11" t="s">
        <v>78</v>
      </c>
      <c r="AY396" s="216" t="s">
        <v>152</v>
      </c>
    </row>
    <row r="397" spans="2:51" s="12" customFormat="1" ht="13.5">
      <c r="B397" s="217"/>
      <c r="C397" s="218"/>
      <c r="D397" s="207" t="s">
        <v>161</v>
      </c>
      <c r="E397" s="219" t="s">
        <v>22</v>
      </c>
      <c r="F397" s="220" t="s">
        <v>1583</v>
      </c>
      <c r="G397" s="218"/>
      <c r="H397" s="221">
        <v>110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161</v>
      </c>
      <c r="AU397" s="227" t="s">
        <v>87</v>
      </c>
      <c r="AV397" s="12" t="s">
        <v>87</v>
      </c>
      <c r="AW397" s="12" t="s">
        <v>42</v>
      </c>
      <c r="AX397" s="12" t="s">
        <v>78</v>
      </c>
      <c r="AY397" s="227" t="s">
        <v>152</v>
      </c>
    </row>
    <row r="398" spans="2:51" s="13" customFormat="1" ht="13.5">
      <c r="B398" s="228"/>
      <c r="C398" s="229"/>
      <c r="D398" s="230" t="s">
        <v>161</v>
      </c>
      <c r="E398" s="231" t="s">
        <v>22</v>
      </c>
      <c r="F398" s="232" t="s">
        <v>171</v>
      </c>
      <c r="G398" s="229"/>
      <c r="H398" s="233">
        <v>110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161</v>
      </c>
      <c r="AU398" s="239" t="s">
        <v>87</v>
      </c>
      <c r="AV398" s="13" t="s">
        <v>159</v>
      </c>
      <c r="AW398" s="13" t="s">
        <v>42</v>
      </c>
      <c r="AX398" s="13" t="s">
        <v>24</v>
      </c>
      <c r="AY398" s="239" t="s">
        <v>152</v>
      </c>
    </row>
    <row r="399" spans="2:65" s="1" customFormat="1" ht="22.5" customHeight="1">
      <c r="B399" s="41"/>
      <c r="C399" s="193" t="s">
        <v>663</v>
      </c>
      <c r="D399" s="193" t="s">
        <v>154</v>
      </c>
      <c r="E399" s="194" t="s">
        <v>1584</v>
      </c>
      <c r="F399" s="195" t="s">
        <v>1585</v>
      </c>
      <c r="G399" s="196" t="s">
        <v>226</v>
      </c>
      <c r="H399" s="197">
        <v>5.5</v>
      </c>
      <c r="I399" s="198"/>
      <c r="J399" s="199">
        <f>ROUND(I399*H399,2)</f>
        <v>0</v>
      </c>
      <c r="K399" s="195" t="s">
        <v>158</v>
      </c>
      <c r="L399" s="61"/>
      <c r="M399" s="200" t="s">
        <v>22</v>
      </c>
      <c r="N399" s="201" t="s">
        <v>49</v>
      </c>
      <c r="O399" s="42"/>
      <c r="P399" s="202">
        <f>O399*H399</f>
        <v>0</v>
      </c>
      <c r="Q399" s="202">
        <v>0</v>
      </c>
      <c r="R399" s="202">
        <f>Q399*H399</f>
        <v>0</v>
      </c>
      <c r="S399" s="202">
        <v>0</v>
      </c>
      <c r="T399" s="203">
        <f>S399*H399</f>
        <v>0</v>
      </c>
      <c r="AR399" s="24" t="s">
        <v>159</v>
      </c>
      <c r="AT399" s="24" t="s">
        <v>154</v>
      </c>
      <c r="AU399" s="24" t="s">
        <v>87</v>
      </c>
      <c r="AY399" s="24" t="s">
        <v>152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4" t="s">
        <v>24</v>
      </c>
      <c r="BK399" s="204">
        <f>ROUND(I399*H399,2)</f>
        <v>0</v>
      </c>
      <c r="BL399" s="24" t="s">
        <v>159</v>
      </c>
      <c r="BM399" s="24" t="s">
        <v>1586</v>
      </c>
    </row>
    <row r="400" spans="2:51" s="12" customFormat="1" ht="13.5">
      <c r="B400" s="217"/>
      <c r="C400" s="218"/>
      <c r="D400" s="230" t="s">
        <v>161</v>
      </c>
      <c r="E400" s="240" t="s">
        <v>22</v>
      </c>
      <c r="F400" s="241" t="s">
        <v>1587</v>
      </c>
      <c r="G400" s="218"/>
      <c r="H400" s="242">
        <v>5.5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161</v>
      </c>
      <c r="AU400" s="227" t="s">
        <v>87</v>
      </c>
      <c r="AV400" s="12" t="s">
        <v>87</v>
      </c>
      <c r="AW400" s="12" t="s">
        <v>42</v>
      </c>
      <c r="AX400" s="12" t="s">
        <v>24</v>
      </c>
      <c r="AY400" s="227" t="s">
        <v>152</v>
      </c>
    </row>
    <row r="401" spans="2:65" s="1" customFormat="1" ht="22.5" customHeight="1">
      <c r="B401" s="41"/>
      <c r="C401" s="193" t="s">
        <v>667</v>
      </c>
      <c r="D401" s="193" t="s">
        <v>154</v>
      </c>
      <c r="E401" s="194" t="s">
        <v>690</v>
      </c>
      <c r="F401" s="195" t="s">
        <v>691</v>
      </c>
      <c r="G401" s="196" t="s">
        <v>226</v>
      </c>
      <c r="H401" s="197">
        <v>99.555</v>
      </c>
      <c r="I401" s="198"/>
      <c r="J401" s="199">
        <f>ROUND(I401*H401,2)</f>
        <v>0</v>
      </c>
      <c r="K401" s="195" t="s">
        <v>158</v>
      </c>
      <c r="L401" s="61"/>
      <c r="M401" s="200" t="s">
        <v>22</v>
      </c>
      <c r="N401" s="201" t="s">
        <v>49</v>
      </c>
      <c r="O401" s="42"/>
      <c r="P401" s="202">
        <f>O401*H401</f>
        <v>0</v>
      </c>
      <c r="Q401" s="202">
        <v>0</v>
      </c>
      <c r="R401" s="202">
        <f>Q401*H401</f>
        <v>0</v>
      </c>
      <c r="S401" s="202">
        <v>0</v>
      </c>
      <c r="T401" s="203">
        <f>S401*H401</f>
        <v>0</v>
      </c>
      <c r="AR401" s="24" t="s">
        <v>159</v>
      </c>
      <c r="AT401" s="24" t="s">
        <v>154</v>
      </c>
      <c r="AU401" s="24" t="s">
        <v>87</v>
      </c>
      <c r="AY401" s="24" t="s">
        <v>152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4" t="s">
        <v>24</v>
      </c>
      <c r="BK401" s="204">
        <f>ROUND(I401*H401,2)</f>
        <v>0</v>
      </c>
      <c r="BL401" s="24" t="s">
        <v>159</v>
      </c>
      <c r="BM401" s="24" t="s">
        <v>1588</v>
      </c>
    </row>
    <row r="402" spans="2:51" s="12" customFormat="1" ht="13.5">
      <c r="B402" s="217"/>
      <c r="C402" s="218"/>
      <c r="D402" s="207" t="s">
        <v>161</v>
      </c>
      <c r="E402" s="219" t="s">
        <v>22</v>
      </c>
      <c r="F402" s="220" t="s">
        <v>1589</v>
      </c>
      <c r="G402" s="218"/>
      <c r="H402" s="221">
        <v>99.555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161</v>
      </c>
      <c r="AU402" s="227" t="s">
        <v>87</v>
      </c>
      <c r="AV402" s="12" t="s">
        <v>87</v>
      </c>
      <c r="AW402" s="12" t="s">
        <v>42</v>
      </c>
      <c r="AX402" s="12" t="s">
        <v>24</v>
      </c>
      <c r="AY402" s="227" t="s">
        <v>152</v>
      </c>
    </row>
    <row r="403" spans="2:63" s="10" customFormat="1" ht="29.85" customHeight="1">
      <c r="B403" s="176"/>
      <c r="C403" s="177"/>
      <c r="D403" s="190" t="s">
        <v>77</v>
      </c>
      <c r="E403" s="191" t="s">
        <v>693</v>
      </c>
      <c r="F403" s="191" t="s">
        <v>694</v>
      </c>
      <c r="G403" s="177"/>
      <c r="H403" s="177"/>
      <c r="I403" s="180"/>
      <c r="J403" s="192">
        <f>BK403</f>
        <v>0</v>
      </c>
      <c r="K403" s="177"/>
      <c r="L403" s="182"/>
      <c r="M403" s="183"/>
      <c r="N403" s="184"/>
      <c r="O403" s="184"/>
      <c r="P403" s="185">
        <f>P404</f>
        <v>0</v>
      </c>
      <c r="Q403" s="184"/>
      <c r="R403" s="185">
        <f>R404</f>
        <v>0</v>
      </c>
      <c r="S403" s="184"/>
      <c r="T403" s="186">
        <f>T404</f>
        <v>0</v>
      </c>
      <c r="AR403" s="187" t="s">
        <v>24</v>
      </c>
      <c r="AT403" s="188" t="s">
        <v>77</v>
      </c>
      <c r="AU403" s="188" t="s">
        <v>24</v>
      </c>
      <c r="AY403" s="187" t="s">
        <v>152</v>
      </c>
      <c r="BK403" s="189">
        <f>BK404</f>
        <v>0</v>
      </c>
    </row>
    <row r="404" spans="2:65" s="1" customFormat="1" ht="22.5" customHeight="1">
      <c r="B404" s="41"/>
      <c r="C404" s="193" t="s">
        <v>681</v>
      </c>
      <c r="D404" s="193" t="s">
        <v>154</v>
      </c>
      <c r="E404" s="194" t="s">
        <v>695</v>
      </c>
      <c r="F404" s="195" t="s">
        <v>696</v>
      </c>
      <c r="G404" s="196" t="s">
        <v>226</v>
      </c>
      <c r="H404" s="197">
        <v>114.221</v>
      </c>
      <c r="I404" s="198"/>
      <c r="J404" s="199">
        <f>ROUND(I404*H404,2)</f>
        <v>0</v>
      </c>
      <c r="K404" s="195" t="s">
        <v>158</v>
      </c>
      <c r="L404" s="61"/>
      <c r="M404" s="200" t="s">
        <v>22</v>
      </c>
      <c r="N404" s="201" t="s">
        <v>49</v>
      </c>
      <c r="O404" s="42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AR404" s="24" t="s">
        <v>159</v>
      </c>
      <c r="AT404" s="24" t="s">
        <v>154</v>
      </c>
      <c r="AU404" s="24" t="s">
        <v>87</v>
      </c>
      <c r="AY404" s="24" t="s">
        <v>152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24" t="s">
        <v>24</v>
      </c>
      <c r="BK404" s="204">
        <f>ROUND(I404*H404,2)</f>
        <v>0</v>
      </c>
      <c r="BL404" s="24" t="s">
        <v>159</v>
      </c>
      <c r="BM404" s="24" t="s">
        <v>1590</v>
      </c>
    </row>
    <row r="405" spans="2:63" s="10" customFormat="1" ht="37.35" customHeight="1">
      <c r="B405" s="176"/>
      <c r="C405" s="177"/>
      <c r="D405" s="178" t="s">
        <v>77</v>
      </c>
      <c r="E405" s="179" t="s">
        <v>698</v>
      </c>
      <c r="F405" s="179" t="s">
        <v>699</v>
      </c>
      <c r="G405" s="177"/>
      <c r="H405" s="177"/>
      <c r="I405" s="180"/>
      <c r="J405" s="181">
        <f>BK405</f>
        <v>0</v>
      </c>
      <c r="K405" s="177"/>
      <c r="L405" s="182"/>
      <c r="M405" s="183"/>
      <c r="N405" s="184"/>
      <c r="O405" s="184"/>
      <c r="P405" s="185">
        <f>P406+P432+P472+P477+P479+P482+P486+P528+P593+P671+P686+P694+P701</f>
        <v>0</v>
      </c>
      <c r="Q405" s="184"/>
      <c r="R405" s="185">
        <f>R406+R432+R472+R477+R479+R482+R486+R528+R593+R671+R686+R694+R701</f>
        <v>43.06872737000001</v>
      </c>
      <c r="S405" s="184"/>
      <c r="T405" s="186">
        <f>T406+T432+T472+T477+T479+T482+T486+T528+T593+T671+T686+T694+T701</f>
        <v>17.64517428</v>
      </c>
      <c r="AR405" s="187" t="s">
        <v>87</v>
      </c>
      <c r="AT405" s="188" t="s">
        <v>77</v>
      </c>
      <c r="AU405" s="188" t="s">
        <v>78</v>
      </c>
      <c r="AY405" s="187" t="s">
        <v>152</v>
      </c>
      <c r="BK405" s="189">
        <f>BK406+BK432+BK472+BK477+BK479+BK482+BK486+BK528+BK593+BK671+BK686+BK694+BK701</f>
        <v>0</v>
      </c>
    </row>
    <row r="406" spans="2:63" s="10" customFormat="1" ht="19.9" customHeight="1">
      <c r="B406" s="176"/>
      <c r="C406" s="177"/>
      <c r="D406" s="190" t="s">
        <v>77</v>
      </c>
      <c r="E406" s="191" t="s">
        <v>731</v>
      </c>
      <c r="F406" s="191" t="s">
        <v>732</v>
      </c>
      <c r="G406" s="177"/>
      <c r="H406" s="177"/>
      <c r="I406" s="180"/>
      <c r="J406" s="192">
        <f>BK406</f>
        <v>0</v>
      </c>
      <c r="K406" s="177"/>
      <c r="L406" s="182"/>
      <c r="M406" s="183"/>
      <c r="N406" s="184"/>
      <c r="O406" s="184"/>
      <c r="P406" s="185">
        <f>SUM(P407:P431)</f>
        <v>0</v>
      </c>
      <c r="Q406" s="184"/>
      <c r="R406" s="185">
        <f>SUM(R407:R431)</f>
        <v>4.9860612799999995</v>
      </c>
      <c r="S406" s="184"/>
      <c r="T406" s="186">
        <f>SUM(T407:T431)</f>
        <v>3.8901380000000003</v>
      </c>
      <c r="AR406" s="187" t="s">
        <v>87</v>
      </c>
      <c r="AT406" s="188" t="s">
        <v>77</v>
      </c>
      <c r="AU406" s="188" t="s">
        <v>24</v>
      </c>
      <c r="AY406" s="187" t="s">
        <v>152</v>
      </c>
      <c r="BK406" s="189">
        <f>SUM(BK407:BK431)</f>
        <v>0</v>
      </c>
    </row>
    <row r="407" spans="2:65" s="1" customFormat="1" ht="22.5" customHeight="1">
      <c r="B407" s="41"/>
      <c r="C407" s="193" t="s">
        <v>685</v>
      </c>
      <c r="D407" s="193" t="s">
        <v>154</v>
      </c>
      <c r="E407" s="194" t="s">
        <v>1591</v>
      </c>
      <c r="F407" s="195" t="s">
        <v>1592</v>
      </c>
      <c r="G407" s="196" t="s">
        <v>157</v>
      </c>
      <c r="H407" s="197">
        <v>277.867</v>
      </c>
      <c r="I407" s="198"/>
      <c r="J407" s="199">
        <f>ROUND(I407*H407,2)</f>
        <v>0</v>
      </c>
      <c r="K407" s="195" t="s">
        <v>158</v>
      </c>
      <c r="L407" s="61"/>
      <c r="M407" s="200" t="s">
        <v>22</v>
      </c>
      <c r="N407" s="201" t="s">
        <v>49</v>
      </c>
      <c r="O407" s="42"/>
      <c r="P407" s="202">
        <f>O407*H407</f>
        <v>0</v>
      </c>
      <c r="Q407" s="202">
        <v>0</v>
      </c>
      <c r="R407" s="202">
        <f>Q407*H407</f>
        <v>0</v>
      </c>
      <c r="S407" s="202">
        <v>0.014</v>
      </c>
      <c r="T407" s="203">
        <f>S407*H407</f>
        <v>3.8901380000000003</v>
      </c>
      <c r="AR407" s="24" t="s">
        <v>285</v>
      </c>
      <c r="AT407" s="24" t="s">
        <v>154</v>
      </c>
      <c r="AU407" s="24" t="s">
        <v>87</v>
      </c>
      <c r="AY407" s="24" t="s">
        <v>152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4" t="s">
        <v>24</v>
      </c>
      <c r="BK407" s="204">
        <f>ROUND(I407*H407,2)</f>
        <v>0</v>
      </c>
      <c r="BL407" s="24" t="s">
        <v>285</v>
      </c>
      <c r="BM407" s="24" t="s">
        <v>1593</v>
      </c>
    </row>
    <row r="408" spans="2:51" s="12" customFormat="1" ht="13.5">
      <c r="B408" s="217"/>
      <c r="C408" s="218"/>
      <c r="D408" s="230" t="s">
        <v>161</v>
      </c>
      <c r="E408" s="240" t="s">
        <v>22</v>
      </c>
      <c r="F408" s="241" t="s">
        <v>1594</v>
      </c>
      <c r="G408" s="218"/>
      <c r="H408" s="242">
        <v>277.867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161</v>
      </c>
      <c r="AU408" s="227" t="s">
        <v>87</v>
      </c>
      <c r="AV408" s="12" t="s">
        <v>87</v>
      </c>
      <c r="AW408" s="12" t="s">
        <v>42</v>
      </c>
      <c r="AX408" s="12" t="s">
        <v>24</v>
      </c>
      <c r="AY408" s="227" t="s">
        <v>152</v>
      </c>
    </row>
    <row r="409" spans="2:65" s="1" customFormat="1" ht="31.5" customHeight="1">
      <c r="B409" s="41"/>
      <c r="C409" s="193" t="s">
        <v>689</v>
      </c>
      <c r="D409" s="193" t="s">
        <v>154</v>
      </c>
      <c r="E409" s="194" t="s">
        <v>1595</v>
      </c>
      <c r="F409" s="195" t="s">
        <v>1596</v>
      </c>
      <c r="G409" s="196" t="s">
        <v>157</v>
      </c>
      <c r="H409" s="197">
        <v>314.882</v>
      </c>
      <c r="I409" s="198"/>
      <c r="J409" s="199">
        <f>ROUND(I409*H409,2)</f>
        <v>0</v>
      </c>
      <c r="K409" s="195" t="s">
        <v>1477</v>
      </c>
      <c r="L409" s="61"/>
      <c r="M409" s="200" t="s">
        <v>22</v>
      </c>
      <c r="N409" s="201" t="s">
        <v>49</v>
      </c>
      <c r="O409" s="42"/>
      <c r="P409" s="202">
        <f>O409*H409</f>
        <v>0</v>
      </c>
      <c r="Q409" s="202">
        <v>0</v>
      </c>
      <c r="R409" s="202">
        <f>Q409*H409</f>
        <v>0</v>
      </c>
      <c r="S409" s="202">
        <v>0</v>
      </c>
      <c r="T409" s="203">
        <f>S409*H409</f>
        <v>0</v>
      </c>
      <c r="AR409" s="24" t="s">
        <v>285</v>
      </c>
      <c r="AT409" s="24" t="s">
        <v>154</v>
      </c>
      <c r="AU409" s="24" t="s">
        <v>87</v>
      </c>
      <c r="AY409" s="24" t="s">
        <v>152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4" t="s">
        <v>24</v>
      </c>
      <c r="BK409" s="204">
        <f>ROUND(I409*H409,2)</f>
        <v>0</v>
      </c>
      <c r="BL409" s="24" t="s">
        <v>285</v>
      </c>
      <c r="BM409" s="24" t="s">
        <v>1597</v>
      </c>
    </row>
    <row r="410" spans="2:51" s="12" customFormat="1" ht="13.5">
      <c r="B410" s="217"/>
      <c r="C410" s="218"/>
      <c r="D410" s="207" t="s">
        <v>161</v>
      </c>
      <c r="E410" s="219" t="s">
        <v>22</v>
      </c>
      <c r="F410" s="220" t="s">
        <v>1598</v>
      </c>
      <c r="G410" s="218"/>
      <c r="H410" s="221">
        <v>303.708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161</v>
      </c>
      <c r="AU410" s="227" t="s">
        <v>87</v>
      </c>
      <c r="AV410" s="12" t="s">
        <v>87</v>
      </c>
      <c r="AW410" s="12" t="s">
        <v>42</v>
      </c>
      <c r="AX410" s="12" t="s">
        <v>78</v>
      </c>
      <c r="AY410" s="227" t="s">
        <v>152</v>
      </c>
    </row>
    <row r="411" spans="2:51" s="11" customFormat="1" ht="13.5">
      <c r="B411" s="205"/>
      <c r="C411" s="206"/>
      <c r="D411" s="207" t="s">
        <v>161</v>
      </c>
      <c r="E411" s="208" t="s">
        <v>22</v>
      </c>
      <c r="F411" s="209" t="s">
        <v>1599</v>
      </c>
      <c r="G411" s="206"/>
      <c r="H411" s="210" t="s">
        <v>22</v>
      </c>
      <c r="I411" s="211"/>
      <c r="J411" s="206"/>
      <c r="K411" s="206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161</v>
      </c>
      <c r="AU411" s="216" t="s">
        <v>87</v>
      </c>
      <c r="AV411" s="11" t="s">
        <v>24</v>
      </c>
      <c r="AW411" s="11" t="s">
        <v>42</v>
      </c>
      <c r="AX411" s="11" t="s">
        <v>78</v>
      </c>
      <c r="AY411" s="216" t="s">
        <v>152</v>
      </c>
    </row>
    <row r="412" spans="2:51" s="12" customFormat="1" ht="13.5">
      <c r="B412" s="217"/>
      <c r="C412" s="218"/>
      <c r="D412" s="207" t="s">
        <v>161</v>
      </c>
      <c r="E412" s="219" t="s">
        <v>22</v>
      </c>
      <c r="F412" s="220" t="s">
        <v>1600</v>
      </c>
      <c r="G412" s="218"/>
      <c r="H412" s="221">
        <v>11.174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161</v>
      </c>
      <c r="AU412" s="227" t="s">
        <v>87</v>
      </c>
      <c r="AV412" s="12" t="s">
        <v>87</v>
      </c>
      <c r="AW412" s="12" t="s">
        <v>42</v>
      </c>
      <c r="AX412" s="12" t="s">
        <v>78</v>
      </c>
      <c r="AY412" s="227" t="s">
        <v>152</v>
      </c>
    </row>
    <row r="413" spans="2:51" s="13" customFormat="1" ht="13.5">
      <c r="B413" s="228"/>
      <c r="C413" s="229"/>
      <c r="D413" s="230" t="s">
        <v>161</v>
      </c>
      <c r="E413" s="231" t="s">
        <v>22</v>
      </c>
      <c r="F413" s="232" t="s">
        <v>171</v>
      </c>
      <c r="G413" s="229"/>
      <c r="H413" s="233">
        <v>314.882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161</v>
      </c>
      <c r="AU413" s="239" t="s">
        <v>87</v>
      </c>
      <c r="AV413" s="13" t="s">
        <v>159</v>
      </c>
      <c r="AW413" s="13" t="s">
        <v>42</v>
      </c>
      <c r="AX413" s="13" t="s">
        <v>24</v>
      </c>
      <c r="AY413" s="239" t="s">
        <v>152</v>
      </c>
    </row>
    <row r="414" spans="2:65" s="1" customFormat="1" ht="22.5" customHeight="1">
      <c r="B414" s="41"/>
      <c r="C414" s="257" t="s">
        <v>196</v>
      </c>
      <c r="D414" s="257" t="s">
        <v>293</v>
      </c>
      <c r="E414" s="258" t="s">
        <v>1601</v>
      </c>
      <c r="F414" s="259" t="s">
        <v>1602</v>
      </c>
      <c r="G414" s="260" t="s">
        <v>226</v>
      </c>
      <c r="H414" s="261">
        <v>0.063</v>
      </c>
      <c r="I414" s="262"/>
      <c r="J414" s="263">
        <f>ROUND(I414*H414,2)</f>
        <v>0</v>
      </c>
      <c r="K414" s="259" t="s">
        <v>1477</v>
      </c>
      <c r="L414" s="264"/>
      <c r="M414" s="265" t="s">
        <v>22</v>
      </c>
      <c r="N414" s="266" t="s">
        <v>49</v>
      </c>
      <c r="O414" s="42"/>
      <c r="P414" s="202">
        <f>O414*H414</f>
        <v>0</v>
      </c>
      <c r="Q414" s="202">
        <v>1</v>
      </c>
      <c r="R414" s="202">
        <f>Q414*H414</f>
        <v>0.063</v>
      </c>
      <c r="S414" s="202">
        <v>0</v>
      </c>
      <c r="T414" s="203">
        <f>S414*H414</f>
        <v>0</v>
      </c>
      <c r="AR414" s="24" t="s">
        <v>382</v>
      </c>
      <c r="AT414" s="24" t="s">
        <v>293</v>
      </c>
      <c r="AU414" s="24" t="s">
        <v>87</v>
      </c>
      <c r="AY414" s="24" t="s">
        <v>152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24" t="s">
        <v>24</v>
      </c>
      <c r="BK414" s="204">
        <f>ROUND(I414*H414,2)</f>
        <v>0</v>
      </c>
      <c r="BL414" s="24" t="s">
        <v>285</v>
      </c>
      <c r="BM414" s="24" t="s">
        <v>1603</v>
      </c>
    </row>
    <row r="415" spans="2:51" s="12" customFormat="1" ht="13.5">
      <c r="B415" s="217"/>
      <c r="C415" s="218"/>
      <c r="D415" s="207" t="s">
        <v>161</v>
      </c>
      <c r="E415" s="219" t="s">
        <v>22</v>
      </c>
      <c r="F415" s="220" t="s">
        <v>1604</v>
      </c>
      <c r="G415" s="218"/>
      <c r="H415" s="221">
        <v>0.063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161</v>
      </c>
      <c r="AU415" s="227" t="s">
        <v>87</v>
      </c>
      <c r="AV415" s="12" t="s">
        <v>87</v>
      </c>
      <c r="AW415" s="12" t="s">
        <v>42</v>
      </c>
      <c r="AX415" s="12" t="s">
        <v>78</v>
      </c>
      <c r="AY415" s="227" t="s">
        <v>152</v>
      </c>
    </row>
    <row r="416" spans="2:51" s="13" customFormat="1" ht="13.5">
      <c r="B416" s="228"/>
      <c r="C416" s="229"/>
      <c r="D416" s="230" t="s">
        <v>161</v>
      </c>
      <c r="E416" s="231" t="s">
        <v>22</v>
      </c>
      <c r="F416" s="232" t="s">
        <v>171</v>
      </c>
      <c r="G416" s="229"/>
      <c r="H416" s="233">
        <v>0.063</v>
      </c>
      <c r="I416" s="234"/>
      <c r="J416" s="229"/>
      <c r="K416" s="229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161</v>
      </c>
      <c r="AU416" s="239" t="s">
        <v>87</v>
      </c>
      <c r="AV416" s="13" t="s">
        <v>159</v>
      </c>
      <c r="AW416" s="13" t="s">
        <v>42</v>
      </c>
      <c r="AX416" s="13" t="s">
        <v>24</v>
      </c>
      <c r="AY416" s="239" t="s">
        <v>152</v>
      </c>
    </row>
    <row r="417" spans="2:65" s="1" customFormat="1" ht="22.5" customHeight="1">
      <c r="B417" s="41"/>
      <c r="C417" s="193" t="s">
        <v>702</v>
      </c>
      <c r="D417" s="193" t="s">
        <v>154</v>
      </c>
      <c r="E417" s="194" t="s">
        <v>734</v>
      </c>
      <c r="F417" s="195" t="s">
        <v>735</v>
      </c>
      <c r="G417" s="196" t="s">
        <v>157</v>
      </c>
      <c r="H417" s="197">
        <v>623.064</v>
      </c>
      <c r="I417" s="198"/>
      <c r="J417" s="199">
        <f>ROUND(I417*H417,2)</f>
        <v>0</v>
      </c>
      <c r="K417" s="195" t="s">
        <v>158</v>
      </c>
      <c r="L417" s="61"/>
      <c r="M417" s="200" t="s">
        <v>22</v>
      </c>
      <c r="N417" s="201" t="s">
        <v>49</v>
      </c>
      <c r="O417" s="42"/>
      <c r="P417" s="202">
        <f>O417*H417</f>
        <v>0</v>
      </c>
      <c r="Q417" s="202">
        <v>0.00088</v>
      </c>
      <c r="R417" s="202">
        <f>Q417*H417</f>
        <v>0.54829632</v>
      </c>
      <c r="S417" s="202">
        <v>0</v>
      </c>
      <c r="T417" s="203">
        <f>S417*H417</f>
        <v>0</v>
      </c>
      <c r="AR417" s="24" t="s">
        <v>285</v>
      </c>
      <c r="AT417" s="24" t="s">
        <v>154</v>
      </c>
      <c r="AU417" s="24" t="s">
        <v>87</v>
      </c>
      <c r="AY417" s="24" t="s">
        <v>152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4" t="s">
        <v>24</v>
      </c>
      <c r="BK417" s="204">
        <f>ROUND(I417*H417,2)</f>
        <v>0</v>
      </c>
      <c r="BL417" s="24" t="s">
        <v>285</v>
      </c>
      <c r="BM417" s="24" t="s">
        <v>1605</v>
      </c>
    </row>
    <row r="418" spans="2:51" s="11" customFormat="1" ht="13.5">
      <c r="B418" s="205"/>
      <c r="C418" s="206"/>
      <c r="D418" s="207" t="s">
        <v>161</v>
      </c>
      <c r="E418" s="208" t="s">
        <v>22</v>
      </c>
      <c r="F418" s="209" t="s">
        <v>1390</v>
      </c>
      <c r="G418" s="206"/>
      <c r="H418" s="210" t="s">
        <v>22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161</v>
      </c>
      <c r="AU418" s="216" t="s">
        <v>87</v>
      </c>
      <c r="AV418" s="11" t="s">
        <v>24</v>
      </c>
      <c r="AW418" s="11" t="s">
        <v>42</v>
      </c>
      <c r="AX418" s="11" t="s">
        <v>78</v>
      </c>
      <c r="AY418" s="216" t="s">
        <v>152</v>
      </c>
    </row>
    <row r="419" spans="2:51" s="12" customFormat="1" ht="13.5">
      <c r="B419" s="217"/>
      <c r="C419" s="218"/>
      <c r="D419" s="207" t="s">
        <v>161</v>
      </c>
      <c r="E419" s="219" t="s">
        <v>22</v>
      </c>
      <c r="F419" s="220" t="s">
        <v>1606</v>
      </c>
      <c r="G419" s="218"/>
      <c r="H419" s="221">
        <v>304.446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161</v>
      </c>
      <c r="AU419" s="227" t="s">
        <v>87</v>
      </c>
      <c r="AV419" s="12" t="s">
        <v>87</v>
      </c>
      <c r="AW419" s="12" t="s">
        <v>42</v>
      </c>
      <c r="AX419" s="12" t="s">
        <v>78</v>
      </c>
      <c r="AY419" s="227" t="s">
        <v>152</v>
      </c>
    </row>
    <row r="420" spans="2:51" s="11" customFormat="1" ht="13.5">
      <c r="B420" s="205"/>
      <c r="C420" s="206"/>
      <c r="D420" s="207" t="s">
        <v>161</v>
      </c>
      <c r="E420" s="208" t="s">
        <v>22</v>
      </c>
      <c r="F420" s="209" t="s">
        <v>1391</v>
      </c>
      <c r="G420" s="206"/>
      <c r="H420" s="210" t="s">
        <v>22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161</v>
      </c>
      <c r="AU420" s="216" t="s">
        <v>87</v>
      </c>
      <c r="AV420" s="11" t="s">
        <v>24</v>
      </c>
      <c r="AW420" s="11" t="s">
        <v>42</v>
      </c>
      <c r="AX420" s="11" t="s">
        <v>78</v>
      </c>
      <c r="AY420" s="216" t="s">
        <v>152</v>
      </c>
    </row>
    <row r="421" spans="2:51" s="12" customFormat="1" ht="13.5">
      <c r="B421" s="217"/>
      <c r="C421" s="218"/>
      <c r="D421" s="207" t="s">
        <v>161</v>
      </c>
      <c r="E421" s="219" t="s">
        <v>22</v>
      </c>
      <c r="F421" s="220" t="s">
        <v>1392</v>
      </c>
      <c r="G421" s="218"/>
      <c r="H421" s="221">
        <v>7.086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161</v>
      </c>
      <c r="AU421" s="227" t="s">
        <v>87</v>
      </c>
      <c r="AV421" s="12" t="s">
        <v>87</v>
      </c>
      <c r="AW421" s="12" t="s">
        <v>42</v>
      </c>
      <c r="AX421" s="12" t="s">
        <v>78</v>
      </c>
      <c r="AY421" s="227" t="s">
        <v>152</v>
      </c>
    </row>
    <row r="422" spans="2:51" s="13" customFormat="1" ht="13.5">
      <c r="B422" s="228"/>
      <c r="C422" s="229"/>
      <c r="D422" s="207" t="s">
        <v>161</v>
      </c>
      <c r="E422" s="254" t="s">
        <v>22</v>
      </c>
      <c r="F422" s="255" t="s">
        <v>171</v>
      </c>
      <c r="G422" s="229"/>
      <c r="H422" s="256">
        <v>311.532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161</v>
      </c>
      <c r="AU422" s="239" t="s">
        <v>87</v>
      </c>
      <c r="AV422" s="13" t="s">
        <v>159</v>
      </c>
      <c r="AW422" s="13" t="s">
        <v>42</v>
      </c>
      <c r="AX422" s="13" t="s">
        <v>78</v>
      </c>
      <c r="AY422" s="239" t="s">
        <v>152</v>
      </c>
    </row>
    <row r="423" spans="2:51" s="12" customFormat="1" ht="13.5">
      <c r="B423" s="217"/>
      <c r="C423" s="218"/>
      <c r="D423" s="207" t="s">
        <v>161</v>
      </c>
      <c r="E423" s="219" t="s">
        <v>22</v>
      </c>
      <c r="F423" s="220" t="s">
        <v>1607</v>
      </c>
      <c r="G423" s="218"/>
      <c r="H423" s="221">
        <v>623.064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161</v>
      </c>
      <c r="AU423" s="227" t="s">
        <v>87</v>
      </c>
      <c r="AV423" s="12" t="s">
        <v>87</v>
      </c>
      <c r="AW423" s="12" t="s">
        <v>42</v>
      </c>
      <c r="AX423" s="12" t="s">
        <v>78</v>
      </c>
      <c r="AY423" s="227" t="s">
        <v>152</v>
      </c>
    </row>
    <row r="424" spans="2:51" s="13" customFormat="1" ht="13.5">
      <c r="B424" s="228"/>
      <c r="C424" s="229"/>
      <c r="D424" s="230" t="s">
        <v>161</v>
      </c>
      <c r="E424" s="231" t="s">
        <v>22</v>
      </c>
      <c r="F424" s="232" t="s">
        <v>171</v>
      </c>
      <c r="G424" s="229"/>
      <c r="H424" s="233">
        <v>623.064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161</v>
      </c>
      <c r="AU424" s="239" t="s">
        <v>87</v>
      </c>
      <c r="AV424" s="13" t="s">
        <v>159</v>
      </c>
      <c r="AW424" s="13" t="s">
        <v>42</v>
      </c>
      <c r="AX424" s="13" t="s">
        <v>24</v>
      </c>
      <c r="AY424" s="239" t="s">
        <v>152</v>
      </c>
    </row>
    <row r="425" spans="2:65" s="1" customFormat="1" ht="31.5" customHeight="1">
      <c r="B425" s="41"/>
      <c r="C425" s="257" t="s">
        <v>709</v>
      </c>
      <c r="D425" s="257" t="s">
        <v>293</v>
      </c>
      <c r="E425" s="258" t="s">
        <v>748</v>
      </c>
      <c r="F425" s="259" t="s">
        <v>749</v>
      </c>
      <c r="G425" s="260" t="s">
        <v>157</v>
      </c>
      <c r="H425" s="261">
        <v>358.262</v>
      </c>
      <c r="I425" s="262"/>
      <c r="J425" s="263">
        <f>ROUND(I425*H425,2)</f>
        <v>0</v>
      </c>
      <c r="K425" s="259" t="s">
        <v>22</v>
      </c>
      <c r="L425" s="264"/>
      <c r="M425" s="265" t="s">
        <v>22</v>
      </c>
      <c r="N425" s="266" t="s">
        <v>49</v>
      </c>
      <c r="O425" s="42"/>
      <c r="P425" s="202">
        <f>O425*H425</f>
        <v>0</v>
      </c>
      <c r="Q425" s="202">
        <v>0.0049</v>
      </c>
      <c r="R425" s="202">
        <f>Q425*H425</f>
        <v>1.7554838</v>
      </c>
      <c r="S425" s="202">
        <v>0</v>
      </c>
      <c r="T425" s="203">
        <f>S425*H425</f>
        <v>0</v>
      </c>
      <c r="AR425" s="24" t="s">
        <v>382</v>
      </c>
      <c r="AT425" s="24" t="s">
        <v>293</v>
      </c>
      <c r="AU425" s="24" t="s">
        <v>87</v>
      </c>
      <c r="AY425" s="24" t="s">
        <v>152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24" t="s">
        <v>24</v>
      </c>
      <c r="BK425" s="204">
        <f>ROUND(I425*H425,2)</f>
        <v>0</v>
      </c>
      <c r="BL425" s="24" t="s">
        <v>285</v>
      </c>
      <c r="BM425" s="24" t="s">
        <v>1608</v>
      </c>
    </row>
    <row r="426" spans="2:51" s="12" customFormat="1" ht="13.5">
      <c r="B426" s="217"/>
      <c r="C426" s="218"/>
      <c r="D426" s="230" t="s">
        <v>161</v>
      </c>
      <c r="E426" s="240" t="s">
        <v>22</v>
      </c>
      <c r="F426" s="241" t="s">
        <v>1609</v>
      </c>
      <c r="G426" s="218"/>
      <c r="H426" s="242">
        <v>358.262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161</v>
      </c>
      <c r="AU426" s="227" t="s">
        <v>87</v>
      </c>
      <c r="AV426" s="12" t="s">
        <v>87</v>
      </c>
      <c r="AW426" s="12" t="s">
        <v>42</v>
      </c>
      <c r="AX426" s="12" t="s">
        <v>24</v>
      </c>
      <c r="AY426" s="227" t="s">
        <v>152</v>
      </c>
    </row>
    <row r="427" spans="2:65" s="1" customFormat="1" ht="31.5" customHeight="1">
      <c r="B427" s="41"/>
      <c r="C427" s="257" t="s">
        <v>714</v>
      </c>
      <c r="D427" s="257" t="s">
        <v>293</v>
      </c>
      <c r="E427" s="258" t="s">
        <v>753</v>
      </c>
      <c r="F427" s="259" t="s">
        <v>754</v>
      </c>
      <c r="G427" s="260" t="s">
        <v>157</v>
      </c>
      <c r="H427" s="261">
        <v>358.262</v>
      </c>
      <c r="I427" s="262"/>
      <c r="J427" s="263">
        <f>ROUND(I427*H427,2)</f>
        <v>0</v>
      </c>
      <c r="K427" s="259" t="s">
        <v>158</v>
      </c>
      <c r="L427" s="264"/>
      <c r="M427" s="265" t="s">
        <v>22</v>
      </c>
      <c r="N427" s="266" t="s">
        <v>49</v>
      </c>
      <c r="O427" s="42"/>
      <c r="P427" s="202">
        <f>O427*H427</f>
        <v>0</v>
      </c>
      <c r="Q427" s="202">
        <v>0.003</v>
      </c>
      <c r="R427" s="202">
        <f>Q427*H427</f>
        <v>1.074786</v>
      </c>
      <c r="S427" s="202">
        <v>0</v>
      </c>
      <c r="T427" s="203">
        <f>S427*H427</f>
        <v>0</v>
      </c>
      <c r="AR427" s="24" t="s">
        <v>382</v>
      </c>
      <c r="AT427" s="24" t="s">
        <v>293</v>
      </c>
      <c r="AU427" s="24" t="s">
        <v>87</v>
      </c>
      <c r="AY427" s="24" t="s">
        <v>152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4" t="s">
        <v>24</v>
      </c>
      <c r="BK427" s="204">
        <f>ROUND(I427*H427,2)</f>
        <v>0</v>
      </c>
      <c r="BL427" s="24" t="s">
        <v>285</v>
      </c>
      <c r="BM427" s="24" t="s">
        <v>1610</v>
      </c>
    </row>
    <row r="428" spans="2:65" s="1" customFormat="1" ht="22.5" customHeight="1">
      <c r="B428" s="41"/>
      <c r="C428" s="193" t="s">
        <v>721</v>
      </c>
      <c r="D428" s="193" t="s">
        <v>154</v>
      </c>
      <c r="E428" s="194" t="s">
        <v>734</v>
      </c>
      <c r="F428" s="195" t="s">
        <v>735</v>
      </c>
      <c r="G428" s="196" t="s">
        <v>157</v>
      </c>
      <c r="H428" s="197">
        <v>314.882</v>
      </c>
      <c r="I428" s="198"/>
      <c r="J428" s="199">
        <f>ROUND(I428*H428,2)</f>
        <v>0</v>
      </c>
      <c r="K428" s="195" t="s">
        <v>158</v>
      </c>
      <c r="L428" s="61"/>
      <c r="M428" s="200" t="s">
        <v>22</v>
      </c>
      <c r="N428" s="201" t="s">
        <v>49</v>
      </c>
      <c r="O428" s="42"/>
      <c r="P428" s="202">
        <f>O428*H428</f>
        <v>0</v>
      </c>
      <c r="Q428" s="202">
        <v>0.00088</v>
      </c>
      <c r="R428" s="202">
        <f>Q428*H428</f>
        <v>0.27709616000000004</v>
      </c>
      <c r="S428" s="202">
        <v>0</v>
      </c>
      <c r="T428" s="203">
        <f>S428*H428</f>
        <v>0</v>
      </c>
      <c r="AR428" s="24" t="s">
        <v>285</v>
      </c>
      <c r="AT428" s="24" t="s">
        <v>154</v>
      </c>
      <c r="AU428" s="24" t="s">
        <v>87</v>
      </c>
      <c r="AY428" s="24" t="s">
        <v>152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24" t="s">
        <v>24</v>
      </c>
      <c r="BK428" s="204">
        <f>ROUND(I428*H428,2)</f>
        <v>0</v>
      </c>
      <c r="BL428" s="24" t="s">
        <v>285</v>
      </c>
      <c r="BM428" s="24" t="s">
        <v>1611</v>
      </c>
    </row>
    <row r="429" spans="2:65" s="1" customFormat="1" ht="22.5" customHeight="1">
      <c r="B429" s="41"/>
      <c r="C429" s="257" t="s">
        <v>210</v>
      </c>
      <c r="D429" s="257" t="s">
        <v>293</v>
      </c>
      <c r="E429" s="258" t="s">
        <v>1612</v>
      </c>
      <c r="F429" s="259" t="s">
        <v>1613</v>
      </c>
      <c r="G429" s="260" t="s">
        <v>157</v>
      </c>
      <c r="H429" s="261">
        <v>362.114</v>
      </c>
      <c r="I429" s="262"/>
      <c r="J429" s="263">
        <f>ROUND(I429*H429,2)</f>
        <v>0</v>
      </c>
      <c r="K429" s="259" t="s">
        <v>1477</v>
      </c>
      <c r="L429" s="264"/>
      <c r="M429" s="265" t="s">
        <v>22</v>
      </c>
      <c r="N429" s="266" t="s">
        <v>49</v>
      </c>
      <c r="O429" s="42"/>
      <c r="P429" s="202">
        <f>O429*H429</f>
        <v>0</v>
      </c>
      <c r="Q429" s="202">
        <v>0.0035</v>
      </c>
      <c r="R429" s="202">
        <f>Q429*H429</f>
        <v>1.267399</v>
      </c>
      <c r="S429" s="202">
        <v>0</v>
      </c>
      <c r="T429" s="203">
        <f>S429*H429</f>
        <v>0</v>
      </c>
      <c r="AR429" s="24" t="s">
        <v>382</v>
      </c>
      <c r="AT429" s="24" t="s">
        <v>293</v>
      </c>
      <c r="AU429" s="24" t="s">
        <v>87</v>
      </c>
      <c r="AY429" s="24" t="s">
        <v>152</v>
      </c>
      <c r="BE429" s="204">
        <f>IF(N429="základní",J429,0)</f>
        <v>0</v>
      </c>
      <c r="BF429" s="204">
        <f>IF(N429="snížená",J429,0)</f>
        <v>0</v>
      </c>
      <c r="BG429" s="204">
        <f>IF(N429="zákl. přenesená",J429,0)</f>
        <v>0</v>
      </c>
      <c r="BH429" s="204">
        <f>IF(N429="sníž. přenesená",J429,0)</f>
        <v>0</v>
      </c>
      <c r="BI429" s="204">
        <f>IF(N429="nulová",J429,0)</f>
        <v>0</v>
      </c>
      <c r="BJ429" s="24" t="s">
        <v>24</v>
      </c>
      <c r="BK429" s="204">
        <f>ROUND(I429*H429,2)</f>
        <v>0</v>
      </c>
      <c r="BL429" s="24" t="s">
        <v>285</v>
      </c>
      <c r="BM429" s="24" t="s">
        <v>1614</v>
      </c>
    </row>
    <row r="430" spans="2:51" s="12" customFormat="1" ht="13.5">
      <c r="B430" s="217"/>
      <c r="C430" s="218"/>
      <c r="D430" s="230" t="s">
        <v>161</v>
      </c>
      <c r="E430" s="218"/>
      <c r="F430" s="241" t="s">
        <v>1615</v>
      </c>
      <c r="G430" s="218"/>
      <c r="H430" s="242">
        <v>362.114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161</v>
      </c>
      <c r="AU430" s="227" t="s">
        <v>87</v>
      </c>
      <c r="AV430" s="12" t="s">
        <v>87</v>
      </c>
      <c r="AW430" s="12" t="s">
        <v>6</v>
      </c>
      <c r="AX430" s="12" t="s">
        <v>24</v>
      </c>
      <c r="AY430" s="227" t="s">
        <v>152</v>
      </c>
    </row>
    <row r="431" spans="2:65" s="1" customFormat="1" ht="22.5" customHeight="1">
      <c r="B431" s="41"/>
      <c r="C431" s="193" t="s">
        <v>733</v>
      </c>
      <c r="D431" s="193" t="s">
        <v>154</v>
      </c>
      <c r="E431" s="194" t="s">
        <v>757</v>
      </c>
      <c r="F431" s="195" t="s">
        <v>758</v>
      </c>
      <c r="G431" s="196" t="s">
        <v>226</v>
      </c>
      <c r="H431" s="197">
        <v>4.986</v>
      </c>
      <c r="I431" s="198"/>
      <c r="J431" s="199">
        <f>ROUND(I431*H431,2)</f>
        <v>0</v>
      </c>
      <c r="K431" s="195" t="s">
        <v>158</v>
      </c>
      <c r="L431" s="61"/>
      <c r="M431" s="200" t="s">
        <v>22</v>
      </c>
      <c r="N431" s="201" t="s">
        <v>49</v>
      </c>
      <c r="O431" s="42"/>
      <c r="P431" s="202">
        <f>O431*H431</f>
        <v>0</v>
      </c>
      <c r="Q431" s="202">
        <v>0</v>
      </c>
      <c r="R431" s="202">
        <f>Q431*H431</f>
        <v>0</v>
      </c>
      <c r="S431" s="202">
        <v>0</v>
      </c>
      <c r="T431" s="203">
        <f>S431*H431</f>
        <v>0</v>
      </c>
      <c r="AR431" s="24" t="s">
        <v>285</v>
      </c>
      <c r="AT431" s="24" t="s">
        <v>154</v>
      </c>
      <c r="AU431" s="24" t="s">
        <v>87</v>
      </c>
      <c r="AY431" s="24" t="s">
        <v>152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4" t="s">
        <v>24</v>
      </c>
      <c r="BK431" s="204">
        <f>ROUND(I431*H431,2)</f>
        <v>0</v>
      </c>
      <c r="BL431" s="24" t="s">
        <v>285</v>
      </c>
      <c r="BM431" s="24" t="s">
        <v>1616</v>
      </c>
    </row>
    <row r="432" spans="2:63" s="10" customFormat="1" ht="29.85" customHeight="1">
      <c r="B432" s="176"/>
      <c r="C432" s="177"/>
      <c r="D432" s="190" t="s">
        <v>77</v>
      </c>
      <c r="E432" s="191" t="s">
        <v>760</v>
      </c>
      <c r="F432" s="191" t="s">
        <v>761</v>
      </c>
      <c r="G432" s="177"/>
      <c r="H432" s="177"/>
      <c r="I432" s="180"/>
      <c r="J432" s="192">
        <f>BK432</f>
        <v>0</v>
      </c>
      <c r="K432" s="177"/>
      <c r="L432" s="182"/>
      <c r="M432" s="183"/>
      <c r="N432" s="184"/>
      <c r="O432" s="184"/>
      <c r="P432" s="185">
        <f>SUM(P433:P471)</f>
        <v>0</v>
      </c>
      <c r="Q432" s="184"/>
      <c r="R432" s="185">
        <f>SUM(R433:R471)</f>
        <v>5.680622400000001</v>
      </c>
      <c r="S432" s="184"/>
      <c r="T432" s="186">
        <f>SUM(T433:T471)</f>
        <v>1.60961</v>
      </c>
      <c r="AR432" s="187" t="s">
        <v>87</v>
      </c>
      <c r="AT432" s="188" t="s">
        <v>77</v>
      </c>
      <c r="AU432" s="188" t="s">
        <v>24</v>
      </c>
      <c r="AY432" s="187" t="s">
        <v>152</v>
      </c>
      <c r="BK432" s="189">
        <f>SUM(BK433:BK471)</f>
        <v>0</v>
      </c>
    </row>
    <row r="433" spans="2:65" s="1" customFormat="1" ht="22.5" customHeight="1">
      <c r="B433" s="41"/>
      <c r="C433" s="193" t="s">
        <v>747</v>
      </c>
      <c r="D433" s="193" t="s">
        <v>154</v>
      </c>
      <c r="E433" s="194" t="s">
        <v>1617</v>
      </c>
      <c r="F433" s="195" t="s">
        <v>1618</v>
      </c>
      <c r="G433" s="196" t="s">
        <v>174</v>
      </c>
      <c r="H433" s="197">
        <v>180.169</v>
      </c>
      <c r="I433" s="198"/>
      <c r="J433" s="199">
        <f>ROUND(I433*H433,2)</f>
        <v>0</v>
      </c>
      <c r="K433" s="195" t="s">
        <v>158</v>
      </c>
      <c r="L433" s="61"/>
      <c r="M433" s="200" t="s">
        <v>22</v>
      </c>
      <c r="N433" s="201" t="s">
        <v>49</v>
      </c>
      <c r="O433" s="42"/>
      <c r="P433" s="202">
        <f>O433*H433</f>
        <v>0</v>
      </c>
      <c r="Q433" s="202">
        <v>0.01</v>
      </c>
      <c r="R433" s="202">
        <f>Q433*H433</f>
        <v>1.8016900000000002</v>
      </c>
      <c r="S433" s="202">
        <v>0</v>
      </c>
      <c r="T433" s="203">
        <f>S433*H433</f>
        <v>0</v>
      </c>
      <c r="AR433" s="24" t="s">
        <v>285</v>
      </c>
      <c r="AT433" s="24" t="s">
        <v>154</v>
      </c>
      <c r="AU433" s="24" t="s">
        <v>87</v>
      </c>
      <c r="AY433" s="24" t="s">
        <v>152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4" t="s">
        <v>24</v>
      </c>
      <c r="BK433" s="204">
        <f>ROUND(I433*H433,2)</f>
        <v>0</v>
      </c>
      <c r="BL433" s="24" t="s">
        <v>285</v>
      </c>
      <c r="BM433" s="24" t="s">
        <v>1619</v>
      </c>
    </row>
    <row r="434" spans="2:51" s="12" customFormat="1" ht="13.5">
      <c r="B434" s="217"/>
      <c r="C434" s="218"/>
      <c r="D434" s="230" t="s">
        <v>161</v>
      </c>
      <c r="E434" s="240" t="s">
        <v>22</v>
      </c>
      <c r="F434" s="241" t="s">
        <v>1620</v>
      </c>
      <c r="G434" s="218"/>
      <c r="H434" s="242">
        <v>180.169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161</v>
      </c>
      <c r="AU434" s="227" t="s">
        <v>87</v>
      </c>
      <c r="AV434" s="12" t="s">
        <v>87</v>
      </c>
      <c r="AW434" s="12" t="s">
        <v>42</v>
      </c>
      <c r="AX434" s="12" t="s">
        <v>24</v>
      </c>
      <c r="AY434" s="227" t="s">
        <v>152</v>
      </c>
    </row>
    <row r="435" spans="2:65" s="1" customFormat="1" ht="22.5" customHeight="1">
      <c r="B435" s="41"/>
      <c r="C435" s="193" t="s">
        <v>752</v>
      </c>
      <c r="D435" s="193" t="s">
        <v>154</v>
      </c>
      <c r="E435" s="194" t="s">
        <v>1621</v>
      </c>
      <c r="F435" s="195" t="s">
        <v>1622</v>
      </c>
      <c r="G435" s="196" t="s">
        <v>219</v>
      </c>
      <c r="H435" s="197">
        <v>74.458</v>
      </c>
      <c r="I435" s="198"/>
      <c r="J435" s="199">
        <f>ROUND(I435*H435,2)</f>
        <v>0</v>
      </c>
      <c r="K435" s="195" t="s">
        <v>1477</v>
      </c>
      <c r="L435" s="61"/>
      <c r="M435" s="200" t="s">
        <v>22</v>
      </c>
      <c r="N435" s="201" t="s">
        <v>49</v>
      </c>
      <c r="O435" s="42"/>
      <c r="P435" s="202">
        <f>O435*H435</f>
        <v>0</v>
      </c>
      <c r="Q435" s="202">
        <v>0</v>
      </c>
      <c r="R435" s="202">
        <f>Q435*H435</f>
        <v>0</v>
      </c>
      <c r="S435" s="202">
        <v>0</v>
      </c>
      <c r="T435" s="203">
        <f>S435*H435</f>
        <v>0</v>
      </c>
      <c r="AR435" s="24" t="s">
        <v>285</v>
      </c>
      <c r="AT435" s="24" t="s">
        <v>154</v>
      </c>
      <c r="AU435" s="24" t="s">
        <v>87</v>
      </c>
      <c r="AY435" s="24" t="s">
        <v>152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24" t="s">
        <v>24</v>
      </c>
      <c r="BK435" s="204">
        <f>ROUND(I435*H435,2)</f>
        <v>0</v>
      </c>
      <c r="BL435" s="24" t="s">
        <v>285</v>
      </c>
      <c r="BM435" s="24" t="s">
        <v>1623</v>
      </c>
    </row>
    <row r="436" spans="2:51" s="12" customFormat="1" ht="13.5">
      <c r="B436" s="217"/>
      <c r="C436" s="218"/>
      <c r="D436" s="207" t="s">
        <v>161</v>
      </c>
      <c r="E436" s="219" t="s">
        <v>22</v>
      </c>
      <c r="F436" s="220" t="s">
        <v>1624</v>
      </c>
      <c r="G436" s="218"/>
      <c r="H436" s="221">
        <v>74.458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161</v>
      </c>
      <c r="AU436" s="227" t="s">
        <v>87</v>
      </c>
      <c r="AV436" s="12" t="s">
        <v>87</v>
      </c>
      <c r="AW436" s="12" t="s">
        <v>42</v>
      </c>
      <c r="AX436" s="12" t="s">
        <v>78</v>
      </c>
      <c r="AY436" s="227" t="s">
        <v>152</v>
      </c>
    </row>
    <row r="437" spans="2:51" s="13" customFormat="1" ht="13.5">
      <c r="B437" s="228"/>
      <c r="C437" s="229"/>
      <c r="D437" s="230" t="s">
        <v>161</v>
      </c>
      <c r="E437" s="231" t="s">
        <v>22</v>
      </c>
      <c r="F437" s="232" t="s">
        <v>171</v>
      </c>
      <c r="G437" s="229"/>
      <c r="H437" s="233">
        <v>74.458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AT437" s="239" t="s">
        <v>161</v>
      </c>
      <c r="AU437" s="239" t="s">
        <v>87</v>
      </c>
      <c r="AV437" s="13" t="s">
        <v>159</v>
      </c>
      <c r="AW437" s="13" t="s">
        <v>42</v>
      </c>
      <c r="AX437" s="13" t="s">
        <v>24</v>
      </c>
      <c r="AY437" s="239" t="s">
        <v>152</v>
      </c>
    </row>
    <row r="438" spans="2:65" s="1" customFormat="1" ht="22.5" customHeight="1">
      <c r="B438" s="41"/>
      <c r="C438" s="257" t="s">
        <v>756</v>
      </c>
      <c r="D438" s="257" t="s">
        <v>293</v>
      </c>
      <c r="E438" s="258" t="s">
        <v>1625</v>
      </c>
      <c r="F438" s="259" t="s">
        <v>1626</v>
      </c>
      <c r="G438" s="260" t="s">
        <v>219</v>
      </c>
      <c r="H438" s="261">
        <v>74.458</v>
      </c>
      <c r="I438" s="262"/>
      <c r="J438" s="263">
        <f>ROUND(I438*H438,2)</f>
        <v>0</v>
      </c>
      <c r="K438" s="259" t="s">
        <v>1477</v>
      </c>
      <c r="L438" s="264"/>
      <c r="M438" s="265" t="s">
        <v>22</v>
      </c>
      <c r="N438" s="266" t="s">
        <v>49</v>
      </c>
      <c r="O438" s="42"/>
      <c r="P438" s="202">
        <f>O438*H438</f>
        <v>0</v>
      </c>
      <c r="Q438" s="202">
        <v>5E-05</v>
      </c>
      <c r="R438" s="202">
        <f>Q438*H438</f>
        <v>0.0037229</v>
      </c>
      <c r="S438" s="202">
        <v>0</v>
      </c>
      <c r="T438" s="203">
        <f>S438*H438</f>
        <v>0</v>
      </c>
      <c r="AR438" s="24" t="s">
        <v>382</v>
      </c>
      <c r="AT438" s="24" t="s">
        <v>293</v>
      </c>
      <c r="AU438" s="24" t="s">
        <v>87</v>
      </c>
      <c r="AY438" s="24" t="s">
        <v>152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24" t="s">
        <v>24</v>
      </c>
      <c r="BK438" s="204">
        <f>ROUND(I438*H438,2)</f>
        <v>0</v>
      </c>
      <c r="BL438" s="24" t="s">
        <v>285</v>
      </c>
      <c r="BM438" s="24" t="s">
        <v>1627</v>
      </c>
    </row>
    <row r="439" spans="2:65" s="1" customFormat="1" ht="22.5" customHeight="1">
      <c r="B439" s="41"/>
      <c r="C439" s="193" t="s">
        <v>762</v>
      </c>
      <c r="D439" s="193" t="s">
        <v>154</v>
      </c>
      <c r="E439" s="194" t="s">
        <v>1628</v>
      </c>
      <c r="F439" s="195" t="s">
        <v>1629</v>
      </c>
      <c r="G439" s="196" t="s">
        <v>174</v>
      </c>
      <c r="H439" s="197">
        <v>2.738</v>
      </c>
      <c r="I439" s="198"/>
      <c r="J439" s="199">
        <f>ROUND(I439*H439,2)</f>
        <v>0</v>
      </c>
      <c r="K439" s="195" t="s">
        <v>158</v>
      </c>
      <c r="L439" s="61"/>
      <c r="M439" s="200" t="s">
        <v>22</v>
      </c>
      <c r="N439" s="201" t="s">
        <v>49</v>
      </c>
      <c r="O439" s="42"/>
      <c r="P439" s="202">
        <f>O439*H439</f>
        <v>0</v>
      </c>
      <c r="Q439" s="202">
        <v>0.01</v>
      </c>
      <c r="R439" s="202">
        <f>Q439*H439</f>
        <v>0.02738</v>
      </c>
      <c r="S439" s="202">
        <v>0</v>
      </c>
      <c r="T439" s="203">
        <f>S439*H439</f>
        <v>0</v>
      </c>
      <c r="AR439" s="24" t="s">
        <v>285</v>
      </c>
      <c r="AT439" s="24" t="s">
        <v>154</v>
      </c>
      <c r="AU439" s="24" t="s">
        <v>87</v>
      </c>
      <c r="AY439" s="24" t="s">
        <v>152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24" t="s">
        <v>24</v>
      </c>
      <c r="BK439" s="204">
        <f>ROUND(I439*H439,2)</f>
        <v>0</v>
      </c>
      <c r="BL439" s="24" t="s">
        <v>285</v>
      </c>
      <c r="BM439" s="24" t="s">
        <v>1630</v>
      </c>
    </row>
    <row r="440" spans="2:51" s="11" customFormat="1" ht="13.5">
      <c r="B440" s="205"/>
      <c r="C440" s="206"/>
      <c r="D440" s="207" t="s">
        <v>161</v>
      </c>
      <c r="E440" s="208" t="s">
        <v>22</v>
      </c>
      <c r="F440" s="209" t="s">
        <v>1631</v>
      </c>
      <c r="G440" s="206"/>
      <c r="H440" s="210" t="s">
        <v>22</v>
      </c>
      <c r="I440" s="211"/>
      <c r="J440" s="206"/>
      <c r="K440" s="206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161</v>
      </c>
      <c r="AU440" s="216" t="s">
        <v>87</v>
      </c>
      <c r="AV440" s="11" t="s">
        <v>24</v>
      </c>
      <c r="AW440" s="11" t="s">
        <v>42</v>
      </c>
      <c r="AX440" s="11" t="s">
        <v>78</v>
      </c>
      <c r="AY440" s="216" t="s">
        <v>152</v>
      </c>
    </row>
    <row r="441" spans="2:51" s="12" customFormat="1" ht="13.5">
      <c r="B441" s="217"/>
      <c r="C441" s="218"/>
      <c r="D441" s="230" t="s">
        <v>161</v>
      </c>
      <c r="E441" s="240" t="s">
        <v>22</v>
      </c>
      <c r="F441" s="241" t="s">
        <v>1632</v>
      </c>
      <c r="G441" s="218"/>
      <c r="H441" s="242">
        <v>2.738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161</v>
      </c>
      <c r="AU441" s="227" t="s">
        <v>87</v>
      </c>
      <c r="AV441" s="12" t="s">
        <v>87</v>
      </c>
      <c r="AW441" s="12" t="s">
        <v>42</v>
      </c>
      <c r="AX441" s="12" t="s">
        <v>24</v>
      </c>
      <c r="AY441" s="227" t="s">
        <v>152</v>
      </c>
    </row>
    <row r="442" spans="2:65" s="1" customFormat="1" ht="22.5" customHeight="1">
      <c r="B442" s="41"/>
      <c r="C442" s="193" t="s">
        <v>771</v>
      </c>
      <c r="D442" s="193" t="s">
        <v>154</v>
      </c>
      <c r="E442" s="194" t="s">
        <v>1633</v>
      </c>
      <c r="F442" s="195" t="s">
        <v>1634</v>
      </c>
      <c r="G442" s="196" t="s">
        <v>157</v>
      </c>
      <c r="H442" s="197">
        <v>303.7</v>
      </c>
      <c r="I442" s="198"/>
      <c r="J442" s="199">
        <f>ROUND(I442*H442,2)</f>
        <v>0</v>
      </c>
      <c r="K442" s="195" t="s">
        <v>1477</v>
      </c>
      <c r="L442" s="61"/>
      <c r="M442" s="200" t="s">
        <v>22</v>
      </c>
      <c r="N442" s="201" t="s">
        <v>49</v>
      </c>
      <c r="O442" s="42"/>
      <c r="P442" s="202">
        <f>O442*H442</f>
        <v>0</v>
      </c>
      <c r="Q442" s="202">
        <v>0</v>
      </c>
      <c r="R442" s="202">
        <f>Q442*H442</f>
        <v>0</v>
      </c>
      <c r="S442" s="202">
        <v>0.0053</v>
      </c>
      <c r="T442" s="203">
        <f>S442*H442</f>
        <v>1.60961</v>
      </c>
      <c r="AR442" s="24" t="s">
        <v>285</v>
      </c>
      <c r="AT442" s="24" t="s">
        <v>154</v>
      </c>
      <c r="AU442" s="24" t="s">
        <v>87</v>
      </c>
      <c r="AY442" s="24" t="s">
        <v>152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24" t="s">
        <v>24</v>
      </c>
      <c r="BK442" s="204">
        <f>ROUND(I442*H442,2)</f>
        <v>0</v>
      </c>
      <c r="BL442" s="24" t="s">
        <v>285</v>
      </c>
      <c r="BM442" s="24" t="s">
        <v>1635</v>
      </c>
    </row>
    <row r="443" spans="2:65" s="1" customFormat="1" ht="31.5" customHeight="1">
      <c r="B443" s="41"/>
      <c r="C443" s="193" t="s">
        <v>775</v>
      </c>
      <c r="D443" s="193" t="s">
        <v>154</v>
      </c>
      <c r="E443" s="194" t="s">
        <v>780</v>
      </c>
      <c r="F443" s="195" t="s">
        <v>781</v>
      </c>
      <c r="G443" s="196" t="s">
        <v>157</v>
      </c>
      <c r="H443" s="197">
        <v>608.892</v>
      </c>
      <c r="I443" s="198"/>
      <c r="J443" s="199">
        <f>ROUND(I443*H443,2)</f>
        <v>0</v>
      </c>
      <c r="K443" s="195" t="s">
        <v>158</v>
      </c>
      <c r="L443" s="61"/>
      <c r="M443" s="200" t="s">
        <v>22</v>
      </c>
      <c r="N443" s="201" t="s">
        <v>49</v>
      </c>
      <c r="O443" s="42"/>
      <c r="P443" s="202">
        <f>O443*H443</f>
        <v>0</v>
      </c>
      <c r="Q443" s="202">
        <v>0.00116</v>
      </c>
      <c r="R443" s="202">
        <f>Q443*H443</f>
        <v>0.7063147200000001</v>
      </c>
      <c r="S443" s="202">
        <v>0</v>
      </c>
      <c r="T443" s="203">
        <f>S443*H443</f>
        <v>0</v>
      </c>
      <c r="AR443" s="24" t="s">
        <v>285</v>
      </c>
      <c r="AT443" s="24" t="s">
        <v>154</v>
      </c>
      <c r="AU443" s="24" t="s">
        <v>87</v>
      </c>
      <c r="AY443" s="24" t="s">
        <v>152</v>
      </c>
      <c r="BE443" s="204">
        <f>IF(N443="základní",J443,0)</f>
        <v>0</v>
      </c>
      <c r="BF443" s="204">
        <f>IF(N443="snížená",J443,0)</f>
        <v>0</v>
      </c>
      <c r="BG443" s="204">
        <f>IF(N443="zákl. přenesená",J443,0)</f>
        <v>0</v>
      </c>
      <c r="BH443" s="204">
        <f>IF(N443="sníž. přenesená",J443,0)</f>
        <v>0</v>
      </c>
      <c r="BI443" s="204">
        <f>IF(N443="nulová",J443,0)</f>
        <v>0</v>
      </c>
      <c r="BJ443" s="24" t="s">
        <v>24</v>
      </c>
      <c r="BK443" s="204">
        <f>ROUND(I443*H443,2)</f>
        <v>0</v>
      </c>
      <c r="BL443" s="24" t="s">
        <v>285</v>
      </c>
      <c r="BM443" s="24" t="s">
        <v>1636</v>
      </c>
    </row>
    <row r="444" spans="2:51" s="11" customFormat="1" ht="13.5">
      <c r="B444" s="205"/>
      <c r="C444" s="206"/>
      <c r="D444" s="207" t="s">
        <v>161</v>
      </c>
      <c r="E444" s="208" t="s">
        <v>22</v>
      </c>
      <c r="F444" s="209" t="s">
        <v>1637</v>
      </c>
      <c r="G444" s="206"/>
      <c r="H444" s="210" t="s">
        <v>22</v>
      </c>
      <c r="I444" s="211"/>
      <c r="J444" s="206"/>
      <c r="K444" s="206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161</v>
      </c>
      <c r="AU444" s="216" t="s">
        <v>87</v>
      </c>
      <c r="AV444" s="11" t="s">
        <v>24</v>
      </c>
      <c r="AW444" s="11" t="s">
        <v>42</v>
      </c>
      <c r="AX444" s="11" t="s">
        <v>78</v>
      </c>
      <c r="AY444" s="216" t="s">
        <v>152</v>
      </c>
    </row>
    <row r="445" spans="2:51" s="12" customFormat="1" ht="13.5">
      <c r="B445" s="217"/>
      <c r="C445" s="218"/>
      <c r="D445" s="207" t="s">
        <v>161</v>
      </c>
      <c r="E445" s="219" t="s">
        <v>22</v>
      </c>
      <c r="F445" s="220" t="s">
        <v>1638</v>
      </c>
      <c r="G445" s="218"/>
      <c r="H445" s="221">
        <v>608.892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161</v>
      </c>
      <c r="AU445" s="227" t="s">
        <v>87</v>
      </c>
      <c r="AV445" s="12" t="s">
        <v>87</v>
      </c>
      <c r="AW445" s="12" t="s">
        <v>42</v>
      </c>
      <c r="AX445" s="12" t="s">
        <v>78</v>
      </c>
      <c r="AY445" s="227" t="s">
        <v>152</v>
      </c>
    </row>
    <row r="446" spans="2:51" s="13" customFormat="1" ht="13.5">
      <c r="B446" s="228"/>
      <c r="C446" s="229"/>
      <c r="D446" s="230" t="s">
        <v>161</v>
      </c>
      <c r="E446" s="231" t="s">
        <v>22</v>
      </c>
      <c r="F446" s="232" t="s">
        <v>171</v>
      </c>
      <c r="G446" s="229"/>
      <c r="H446" s="233">
        <v>608.892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161</v>
      </c>
      <c r="AU446" s="239" t="s">
        <v>87</v>
      </c>
      <c r="AV446" s="13" t="s">
        <v>159</v>
      </c>
      <c r="AW446" s="13" t="s">
        <v>42</v>
      </c>
      <c r="AX446" s="13" t="s">
        <v>24</v>
      </c>
      <c r="AY446" s="239" t="s">
        <v>152</v>
      </c>
    </row>
    <row r="447" spans="2:65" s="1" customFormat="1" ht="22.5" customHeight="1">
      <c r="B447" s="41"/>
      <c r="C447" s="257" t="s">
        <v>779</v>
      </c>
      <c r="D447" s="257" t="s">
        <v>293</v>
      </c>
      <c r="E447" s="258" t="s">
        <v>793</v>
      </c>
      <c r="F447" s="259" t="s">
        <v>794</v>
      </c>
      <c r="G447" s="260" t="s">
        <v>157</v>
      </c>
      <c r="H447" s="261">
        <v>304.446</v>
      </c>
      <c r="I447" s="262"/>
      <c r="J447" s="263">
        <f>ROUND(I447*H447,2)</f>
        <v>0</v>
      </c>
      <c r="K447" s="259" t="s">
        <v>158</v>
      </c>
      <c r="L447" s="264"/>
      <c r="M447" s="265" t="s">
        <v>22</v>
      </c>
      <c r="N447" s="266" t="s">
        <v>49</v>
      </c>
      <c r="O447" s="42"/>
      <c r="P447" s="202">
        <f>O447*H447</f>
        <v>0</v>
      </c>
      <c r="Q447" s="202">
        <v>0.0025</v>
      </c>
      <c r="R447" s="202">
        <f>Q447*H447</f>
        <v>0.7611150000000001</v>
      </c>
      <c r="S447" s="202">
        <v>0</v>
      </c>
      <c r="T447" s="203">
        <f>S447*H447</f>
        <v>0</v>
      </c>
      <c r="AR447" s="24" t="s">
        <v>382</v>
      </c>
      <c r="AT447" s="24" t="s">
        <v>293</v>
      </c>
      <c r="AU447" s="24" t="s">
        <v>87</v>
      </c>
      <c r="AY447" s="24" t="s">
        <v>152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4" t="s">
        <v>24</v>
      </c>
      <c r="BK447" s="204">
        <f>ROUND(I447*H447,2)</f>
        <v>0</v>
      </c>
      <c r="BL447" s="24" t="s">
        <v>285</v>
      </c>
      <c r="BM447" s="24" t="s">
        <v>1639</v>
      </c>
    </row>
    <row r="448" spans="2:51" s="12" customFormat="1" ht="13.5">
      <c r="B448" s="217"/>
      <c r="C448" s="218"/>
      <c r="D448" s="230" t="s">
        <v>161</v>
      </c>
      <c r="E448" s="240" t="s">
        <v>22</v>
      </c>
      <c r="F448" s="241" t="s">
        <v>1640</v>
      </c>
      <c r="G448" s="218"/>
      <c r="H448" s="242">
        <v>304.446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161</v>
      </c>
      <c r="AU448" s="227" t="s">
        <v>87</v>
      </c>
      <c r="AV448" s="12" t="s">
        <v>87</v>
      </c>
      <c r="AW448" s="12" t="s">
        <v>42</v>
      </c>
      <c r="AX448" s="12" t="s">
        <v>24</v>
      </c>
      <c r="AY448" s="227" t="s">
        <v>152</v>
      </c>
    </row>
    <row r="449" spans="2:65" s="1" customFormat="1" ht="22.5" customHeight="1">
      <c r="B449" s="41"/>
      <c r="C449" s="257" t="s">
        <v>792</v>
      </c>
      <c r="D449" s="257" t="s">
        <v>293</v>
      </c>
      <c r="E449" s="258" t="s">
        <v>802</v>
      </c>
      <c r="F449" s="259" t="s">
        <v>803</v>
      </c>
      <c r="G449" s="260" t="s">
        <v>157</v>
      </c>
      <c r="H449" s="261">
        <v>304.446</v>
      </c>
      <c r="I449" s="262"/>
      <c r="J449" s="263">
        <f>ROUND(I449*H449,2)</f>
        <v>0</v>
      </c>
      <c r="K449" s="259" t="s">
        <v>158</v>
      </c>
      <c r="L449" s="264"/>
      <c r="M449" s="265" t="s">
        <v>22</v>
      </c>
      <c r="N449" s="266" t="s">
        <v>49</v>
      </c>
      <c r="O449" s="42"/>
      <c r="P449" s="202">
        <f>O449*H449</f>
        <v>0</v>
      </c>
      <c r="Q449" s="202">
        <v>0.004</v>
      </c>
      <c r="R449" s="202">
        <f>Q449*H449</f>
        <v>1.2177840000000002</v>
      </c>
      <c r="S449" s="202">
        <v>0</v>
      </c>
      <c r="T449" s="203">
        <f>S449*H449</f>
        <v>0</v>
      </c>
      <c r="AR449" s="24" t="s">
        <v>382</v>
      </c>
      <c r="AT449" s="24" t="s">
        <v>293</v>
      </c>
      <c r="AU449" s="24" t="s">
        <v>87</v>
      </c>
      <c r="AY449" s="24" t="s">
        <v>152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4" t="s">
        <v>24</v>
      </c>
      <c r="BK449" s="204">
        <f>ROUND(I449*H449,2)</f>
        <v>0</v>
      </c>
      <c r="BL449" s="24" t="s">
        <v>285</v>
      </c>
      <c r="BM449" s="24" t="s">
        <v>1641</v>
      </c>
    </row>
    <row r="450" spans="2:51" s="12" customFormat="1" ht="13.5">
      <c r="B450" s="217"/>
      <c r="C450" s="218"/>
      <c r="D450" s="230" t="s">
        <v>161</v>
      </c>
      <c r="E450" s="240" t="s">
        <v>22</v>
      </c>
      <c r="F450" s="241" t="s">
        <v>1642</v>
      </c>
      <c r="G450" s="218"/>
      <c r="H450" s="242">
        <v>304.446</v>
      </c>
      <c r="I450" s="222"/>
      <c r="J450" s="218"/>
      <c r="K450" s="218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161</v>
      </c>
      <c r="AU450" s="227" t="s">
        <v>87</v>
      </c>
      <c r="AV450" s="12" t="s">
        <v>87</v>
      </c>
      <c r="AW450" s="12" t="s">
        <v>42</v>
      </c>
      <c r="AX450" s="12" t="s">
        <v>24</v>
      </c>
      <c r="AY450" s="227" t="s">
        <v>152</v>
      </c>
    </row>
    <row r="451" spans="2:65" s="1" customFormat="1" ht="22.5" customHeight="1">
      <c r="B451" s="41"/>
      <c r="C451" s="193" t="s">
        <v>797</v>
      </c>
      <c r="D451" s="193" t="s">
        <v>154</v>
      </c>
      <c r="E451" s="194" t="s">
        <v>1643</v>
      </c>
      <c r="F451" s="195" t="s">
        <v>1644</v>
      </c>
      <c r="G451" s="196" t="s">
        <v>157</v>
      </c>
      <c r="H451" s="197">
        <v>7.2</v>
      </c>
      <c r="I451" s="198"/>
      <c r="J451" s="199">
        <f>ROUND(I451*H451,2)</f>
        <v>0</v>
      </c>
      <c r="K451" s="195" t="s">
        <v>158</v>
      </c>
      <c r="L451" s="61"/>
      <c r="M451" s="200" t="s">
        <v>22</v>
      </c>
      <c r="N451" s="201" t="s">
        <v>49</v>
      </c>
      <c r="O451" s="42"/>
      <c r="P451" s="202">
        <f>O451*H451</f>
        <v>0</v>
      </c>
      <c r="Q451" s="202">
        <v>0.00116</v>
      </c>
      <c r="R451" s="202">
        <f>Q451*H451</f>
        <v>0.008352</v>
      </c>
      <c r="S451" s="202">
        <v>0</v>
      </c>
      <c r="T451" s="203">
        <f>S451*H451</f>
        <v>0</v>
      </c>
      <c r="AR451" s="24" t="s">
        <v>285</v>
      </c>
      <c r="AT451" s="24" t="s">
        <v>154</v>
      </c>
      <c r="AU451" s="24" t="s">
        <v>87</v>
      </c>
      <c r="AY451" s="24" t="s">
        <v>152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24" t="s">
        <v>24</v>
      </c>
      <c r="BK451" s="204">
        <f>ROUND(I451*H451,2)</f>
        <v>0</v>
      </c>
      <c r="BL451" s="24" t="s">
        <v>285</v>
      </c>
      <c r="BM451" s="24" t="s">
        <v>1645</v>
      </c>
    </row>
    <row r="452" spans="2:51" s="11" customFormat="1" ht="13.5">
      <c r="B452" s="205"/>
      <c r="C452" s="206"/>
      <c r="D452" s="207" t="s">
        <v>161</v>
      </c>
      <c r="E452" s="208" t="s">
        <v>22</v>
      </c>
      <c r="F452" s="209" t="s">
        <v>1646</v>
      </c>
      <c r="G452" s="206"/>
      <c r="H452" s="210" t="s">
        <v>22</v>
      </c>
      <c r="I452" s="211"/>
      <c r="J452" s="206"/>
      <c r="K452" s="206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161</v>
      </c>
      <c r="AU452" s="216" t="s">
        <v>87</v>
      </c>
      <c r="AV452" s="11" t="s">
        <v>24</v>
      </c>
      <c r="AW452" s="11" t="s">
        <v>42</v>
      </c>
      <c r="AX452" s="11" t="s">
        <v>78</v>
      </c>
      <c r="AY452" s="216" t="s">
        <v>152</v>
      </c>
    </row>
    <row r="453" spans="2:51" s="12" customFormat="1" ht="13.5">
      <c r="B453" s="217"/>
      <c r="C453" s="218"/>
      <c r="D453" s="230" t="s">
        <v>161</v>
      </c>
      <c r="E453" s="240" t="s">
        <v>22</v>
      </c>
      <c r="F453" s="241" t="s">
        <v>1381</v>
      </c>
      <c r="G453" s="218"/>
      <c r="H453" s="242">
        <v>7.2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161</v>
      </c>
      <c r="AU453" s="227" t="s">
        <v>87</v>
      </c>
      <c r="AV453" s="12" t="s">
        <v>87</v>
      </c>
      <c r="AW453" s="12" t="s">
        <v>42</v>
      </c>
      <c r="AX453" s="12" t="s">
        <v>24</v>
      </c>
      <c r="AY453" s="227" t="s">
        <v>152</v>
      </c>
    </row>
    <row r="454" spans="2:65" s="1" customFormat="1" ht="22.5" customHeight="1">
      <c r="B454" s="41"/>
      <c r="C454" s="257" t="s">
        <v>801</v>
      </c>
      <c r="D454" s="257" t="s">
        <v>293</v>
      </c>
      <c r="E454" s="258" t="s">
        <v>1647</v>
      </c>
      <c r="F454" s="259" t="s">
        <v>1648</v>
      </c>
      <c r="G454" s="260" t="s">
        <v>157</v>
      </c>
      <c r="H454" s="261">
        <v>7.2</v>
      </c>
      <c r="I454" s="262"/>
      <c r="J454" s="263">
        <f>ROUND(I454*H454,2)</f>
        <v>0</v>
      </c>
      <c r="K454" s="259" t="s">
        <v>158</v>
      </c>
      <c r="L454" s="264"/>
      <c r="M454" s="265" t="s">
        <v>22</v>
      </c>
      <c r="N454" s="266" t="s">
        <v>49</v>
      </c>
      <c r="O454" s="42"/>
      <c r="P454" s="202">
        <f>O454*H454</f>
        <v>0</v>
      </c>
      <c r="Q454" s="202">
        <v>0.001</v>
      </c>
      <c r="R454" s="202">
        <f>Q454*H454</f>
        <v>0.007200000000000001</v>
      </c>
      <c r="S454" s="202">
        <v>0</v>
      </c>
      <c r="T454" s="203">
        <f>S454*H454</f>
        <v>0</v>
      </c>
      <c r="AR454" s="24" t="s">
        <v>382</v>
      </c>
      <c r="AT454" s="24" t="s">
        <v>293</v>
      </c>
      <c r="AU454" s="24" t="s">
        <v>87</v>
      </c>
      <c r="AY454" s="24" t="s">
        <v>152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24" t="s">
        <v>24</v>
      </c>
      <c r="BK454" s="204">
        <f>ROUND(I454*H454,2)</f>
        <v>0</v>
      </c>
      <c r="BL454" s="24" t="s">
        <v>285</v>
      </c>
      <c r="BM454" s="24" t="s">
        <v>1649</v>
      </c>
    </row>
    <row r="455" spans="2:65" s="1" customFormat="1" ht="31.5" customHeight="1">
      <c r="B455" s="41"/>
      <c r="C455" s="193" t="s">
        <v>806</v>
      </c>
      <c r="D455" s="193" t="s">
        <v>154</v>
      </c>
      <c r="E455" s="194" t="s">
        <v>780</v>
      </c>
      <c r="F455" s="195" t="s">
        <v>781</v>
      </c>
      <c r="G455" s="196" t="s">
        <v>157</v>
      </c>
      <c r="H455" s="197">
        <v>40.157</v>
      </c>
      <c r="I455" s="198"/>
      <c r="J455" s="199">
        <f>ROUND(I455*H455,2)</f>
        <v>0</v>
      </c>
      <c r="K455" s="195" t="s">
        <v>158</v>
      </c>
      <c r="L455" s="61"/>
      <c r="M455" s="200" t="s">
        <v>22</v>
      </c>
      <c r="N455" s="201" t="s">
        <v>49</v>
      </c>
      <c r="O455" s="42"/>
      <c r="P455" s="202">
        <f>O455*H455</f>
        <v>0</v>
      </c>
      <c r="Q455" s="202">
        <v>0.00116</v>
      </c>
      <c r="R455" s="202">
        <f>Q455*H455</f>
        <v>0.04658212</v>
      </c>
      <c r="S455" s="202">
        <v>0</v>
      </c>
      <c r="T455" s="203">
        <f>S455*H455</f>
        <v>0</v>
      </c>
      <c r="AR455" s="24" t="s">
        <v>285</v>
      </c>
      <c r="AT455" s="24" t="s">
        <v>154</v>
      </c>
      <c r="AU455" s="24" t="s">
        <v>87</v>
      </c>
      <c r="AY455" s="24" t="s">
        <v>152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24" t="s">
        <v>24</v>
      </c>
      <c r="BK455" s="204">
        <f>ROUND(I455*H455,2)</f>
        <v>0</v>
      </c>
      <c r="BL455" s="24" t="s">
        <v>285</v>
      </c>
      <c r="BM455" s="24" t="s">
        <v>1650</v>
      </c>
    </row>
    <row r="456" spans="2:51" s="11" customFormat="1" ht="13.5">
      <c r="B456" s="205"/>
      <c r="C456" s="206"/>
      <c r="D456" s="207" t="s">
        <v>161</v>
      </c>
      <c r="E456" s="208" t="s">
        <v>22</v>
      </c>
      <c r="F456" s="209" t="s">
        <v>1651</v>
      </c>
      <c r="G456" s="206"/>
      <c r="H456" s="210" t="s">
        <v>22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161</v>
      </c>
      <c r="AU456" s="216" t="s">
        <v>87</v>
      </c>
      <c r="AV456" s="11" t="s">
        <v>24</v>
      </c>
      <c r="AW456" s="11" t="s">
        <v>42</v>
      </c>
      <c r="AX456" s="11" t="s">
        <v>78</v>
      </c>
      <c r="AY456" s="216" t="s">
        <v>152</v>
      </c>
    </row>
    <row r="457" spans="2:51" s="12" customFormat="1" ht="13.5">
      <c r="B457" s="217"/>
      <c r="C457" s="218"/>
      <c r="D457" s="230" t="s">
        <v>161</v>
      </c>
      <c r="E457" s="240" t="s">
        <v>22</v>
      </c>
      <c r="F457" s="241" t="s">
        <v>1652</v>
      </c>
      <c r="G457" s="218"/>
      <c r="H457" s="242">
        <v>40.157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161</v>
      </c>
      <c r="AU457" s="227" t="s">
        <v>87</v>
      </c>
      <c r="AV457" s="12" t="s">
        <v>87</v>
      </c>
      <c r="AW457" s="12" t="s">
        <v>42</v>
      </c>
      <c r="AX457" s="12" t="s">
        <v>24</v>
      </c>
      <c r="AY457" s="227" t="s">
        <v>152</v>
      </c>
    </row>
    <row r="458" spans="2:65" s="1" customFormat="1" ht="22.5" customHeight="1">
      <c r="B458" s="41"/>
      <c r="C458" s="257" t="s">
        <v>810</v>
      </c>
      <c r="D458" s="257" t="s">
        <v>293</v>
      </c>
      <c r="E458" s="258" t="s">
        <v>1653</v>
      </c>
      <c r="F458" s="259" t="s">
        <v>1654</v>
      </c>
      <c r="G458" s="260" t="s">
        <v>157</v>
      </c>
      <c r="H458" s="261">
        <v>40.96</v>
      </c>
      <c r="I458" s="262"/>
      <c r="J458" s="263">
        <f>ROUND(I458*H458,2)</f>
        <v>0</v>
      </c>
      <c r="K458" s="259" t="s">
        <v>1477</v>
      </c>
      <c r="L458" s="264"/>
      <c r="M458" s="265" t="s">
        <v>22</v>
      </c>
      <c r="N458" s="266" t="s">
        <v>49</v>
      </c>
      <c r="O458" s="42"/>
      <c r="P458" s="202">
        <f>O458*H458</f>
        <v>0</v>
      </c>
      <c r="Q458" s="202">
        <v>0.0028</v>
      </c>
      <c r="R458" s="202">
        <f>Q458*H458</f>
        <v>0.114688</v>
      </c>
      <c r="S458" s="202">
        <v>0</v>
      </c>
      <c r="T458" s="203">
        <f>S458*H458</f>
        <v>0</v>
      </c>
      <c r="AR458" s="24" t="s">
        <v>382</v>
      </c>
      <c r="AT458" s="24" t="s">
        <v>293</v>
      </c>
      <c r="AU458" s="24" t="s">
        <v>87</v>
      </c>
      <c r="AY458" s="24" t="s">
        <v>152</v>
      </c>
      <c r="BE458" s="204">
        <f>IF(N458="základní",J458,0)</f>
        <v>0</v>
      </c>
      <c r="BF458" s="204">
        <f>IF(N458="snížená",J458,0)</f>
        <v>0</v>
      </c>
      <c r="BG458" s="204">
        <f>IF(N458="zákl. přenesená",J458,0)</f>
        <v>0</v>
      </c>
      <c r="BH458" s="204">
        <f>IF(N458="sníž. přenesená",J458,0)</f>
        <v>0</v>
      </c>
      <c r="BI458" s="204">
        <f>IF(N458="nulová",J458,0)</f>
        <v>0</v>
      </c>
      <c r="BJ458" s="24" t="s">
        <v>24</v>
      </c>
      <c r="BK458" s="204">
        <f>ROUND(I458*H458,2)</f>
        <v>0</v>
      </c>
      <c r="BL458" s="24" t="s">
        <v>285</v>
      </c>
      <c r="BM458" s="24" t="s">
        <v>1655</v>
      </c>
    </row>
    <row r="459" spans="2:51" s="12" customFormat="1" ht="13.5">
      <c r="B459" s="217"/>
      <c r="C459" s="218"/>
      <c r="D459" s="230" t="s">
        <v>161</v>
      </c>
      <c r="E459" s="218"/>
      <c r="F459" s="241" t="s">
        <v>1656</v>
      </c>
      <c r="G459" s="218"/>
      <c r="H459" s="242">
        <v>40.96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161</v>
      </c>
      <c r="AU459" s="227" t="s">
        <v>87</v>
      </c>
      <c r="AV459" s="12" t="s">
        <v>87</v>
      </c>
      <c r="AW459" s="12" t="s">
        <v>6</v>
      </c>
      <c r="AX459" s="12" t="s">
        <v>24</v>
      </c>
      <c r="AY459" s="227" t="s">
        <v>152</v>
      </c>
    </row>
    <row r="460" spans="2:65" s="1" customFormat="1" ht="31.5" customHeight="1">
      <c r="B460" s="41"/>
      <c r="C460" s="193" t="s">
        <v>816</v>
      </c>
      <c r="D460" s="193" t="s">
        <v>154</v>
      </c>
      <c r="E460" s="194" t="s">
        <v>807</v>
      </c>
      <c r="F460" s="195" t="s">
        <v>808</v>
      </c>
      <c r="G460" s="196" t="s">
        <v>157</v>
      </c>
      <c r="H460" s="197">
        <v>304.444</v>
      </c>
      <c r="I460" s="198"/>
      <c r="J460" s="199">
        <f>ROUND(I460*H460,2)</f>
        <v>0</v>
      </c>
      <c r="K460" s="195" t="s">
        <v>158</v>
      </c>
      <c r="L460" s="61"/>
      <c r="M460" s="200" t="s">
        <v>22</v>
      </c>
      <c r="N460" s="201" t="s">
        <v>49</v>
      </c>
      <c r="O460" s="42"/>
      <c r="P460" s="202">
        <f>O460*H460</f>
        <v>0</v>
      </c>
      <c r="Q460" s="202">
        <v>0.00014</v>
      </c>
      <c r="R460" s="202">
        <f>Q460*H460</f>
        <v>0.04262216</v>
      </c>
      <c r="S460" s="202">
        <v>0</v>
      </c>
      <c r="T460" s="203">
        <f>S460*H460</f>
        <v>0</v>
      </c>
      <c r="AR460" s="24" t="s">
        <v>285</v>
      </c>
      <c r="AT460" s="24" t="s">
        <v>154</v>
      </c>
      <c r="AU460" s="24" t="s">
        <v>87</v>
      </c>
      <c r="AY460" s="24" t="s">
        <v>152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4" t="s">
        <v>24</v>
      </c>
      <c r="BK460" s="204">
        <f>ROUND(I460*H460,2)</f>
        <v>0</v>
      </c>
      <c r="BL460" s="24" t="s">
        <v>285</v>
      </c>
      <c r="BM460" s="24" t="s">
        <v>1657</v>
      </c>
    </row>
    <row r="461" spans="2:65" s="1" customFormat="1" ht="22.5" customHeight="1">
      <c r="B461" s="41"/>
      <c r="C461" s="193" t="s">
        <v>30</v>
      </c>
      <c r="D461" s="193" t="s">
        <v>154</v>
      </c>
      <c r="E461" s="194" t="s">
        <v>817</v>
      </c>
      <c r="F461" s="195" t="s">
        <v>818</v>
      </c>
      <c r="G461" s="196" t="s">
        <v>219</v>
      </c>
      <c r="H461" s="197">
        <v>74.8</v>
      </c>
      <c r="I461" s="198"/>
      <c r="J461" s="199">
        <f>ROUND(I461*H461,2)</f>
        <v>0</v>
      </c>
      <c r="K461" s="195" t="s">
        <v>158</v>
      </c>
      <c r="L461" s="61"/>
      <c r="M461" s="200" t="s">
        <v>22</v>
      </c>
      <c r="N461" s="201" t="s">
        <v>49</v>
      </c>
      <c r="O461" s="42"/>
      <c r="P461" s="202">
        <f>O461*H461</f>
        <v>0</v>
      </c>
      <c r="Q461" s="202">
        <v>0</v>
      </c>
      <c r="R461" s="202">
        <f>Q461*H461</f>
        <v>0</v>
      </c>
      <c r="S461" s="202">
        <v>0</v>
      </c>
      <c r="T461" s="203">
        <f>S461*H461</f>
        <v>0</v>
      </c>
      <c r="AR461" s="24" t="s">
        <v>285</v>
      </c>
      <c r="AT461" s="24" t="s">
        <v>154</v>
      </c>
      <c r="AU461" s="24" t="s">
        <v>87</v>
      </c>
      <c r="AY461" s="24" t="s">
        <v>152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24" t="s">
        <v>24</v>
      </c>
      <c r="BK461" s="204">
        <f>ROUND(I461*H461,2)</f>
        <v>0</v>
      </c>
      <c r="BL461" s="24" t="s">
        <v>285</v>
      </c>
      <c r="BM461" s="24" t="s">
        <v>1658</v>
      </c>
    </row>
    <row r="462" spans="2:51" s="12" customFormat="1" ht="13.5">
      <c r="B462" s="217"/>
      <c r="C462" s="218"/>
      <c r="D462" s="207" t="s">
        <v>161</v>
      </c>
      <c r="E462" s="219" t="s">
        <v>22</v>
      </c>
      <c r="F462" s="220" t="s">
        <v>1659</v>
      </c>
      <c r="G462" s="218"/>
      <c r="H462" s="221">
        <v>70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161</v>
      </c>
      <c r="AU462" s="227" t="s">
        <v>87</v>
      </c>
      <c r="AV462" s="12" t="s">
        <v>87</v>
      </c>
      <c r="AW462" s="12" t="s">
        <v>42</v>
      </c>
      <c r="AX462" s="12" t="s">
        <v>78</v>
      </c>
      <c r="AY462" s="227" t="s">
        <v>152</v>
      </c>
    </row>
    <row r="463" spans="2:51" s="12" customFormat="1" ht="13.5">
      <c r="B463" s="217"/>
      <c r="C463" s="218"/>
      <c r="D463" s="207" t="s">
        <v>161</v>
      </c>
      <c r="E463" s="219" t="s">
        <v>22</v>
      </c>
      <c r="F463" s="220" t="s">
        <v>1660</v>
      </c>
      <c r="G463" s="218"/>
      <c r="H463" s="221">
        <v>4.8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161</v>
      </c>
      <c r="AU463" s="227" t="s">
        <v>87</v>
      </c>
      <c r="AV463" s="12" t="s">
        <v>87</v>
      </c>
      <c r="AW463" s="12" t="s">
        <v>42</v>
      </c>
      <c r="AX463" s="12" t="s">
        <v>78</v>
      </c>
      <c r="AY463" s="227" t="s">
        <v>152</v>
      </c>
    </row>
    <row r="464" spans="2:51" s="13" customFormat="1" ht="13.5">
      <c r="B464" s="228"/>
      <c r="C464" s="229"/>
      <c r="D464" s="230" t="s">
        <v>161</v>
      </c>
      <c r="E464" s="231" t="s">
        <v>22</v>
      </c>
      <c r="F464" s="232" t="s">
        <v>171</v>
      </c>
      <c r="G464" s="229"/>
      <c r="H464" s="233">
        <v>74.8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161</v>
      </c>
      <c r="AU464" s="239" t="s">
        <v>87</v>
      </c>
      <c r="AV464" s="13" t="s">
        <v>159</v>
      </c>
      <c r="AW464" s="13" t="s">
        <v>42</v>
      </c>
      <c r="AX464" s="13" t="s">
        <v>24</v>
      </c>
      <c r="AY464" s="239" t="s">
        <v>152</v>
      </c>
    </row>
    <row r="465" spans="2:65" s="1" customFormat="1" ht="22.5" customHeight="1">
      <c r="B465" s="41"/>
      <c r="C465" s="257" t="s">
        <v>826</v>
      </c>
      <c r="D465" s="257" t="s">
        <v>293</v>
      </c>
      <c r="E465" s="258" t="s">
        <v>823</v>
      </c>
      <c r="F465" s="259" t="s">
        <v>1661</v>
      </c>
      <c r="G465" s="260" t="s">
        <v>207</v>
      </c>
      <c r="H465" s="261">
        <v>74.8</v>
      </c>
      <c r="I465" s="262"/>
      <c r="J465" s="263">
        <f>ROUND(I465*H465,2)</f>
        <v>0</v>
      </c>
      <c r="K465" s="259" t="s">
        <v>158</v>
      </c>
      <c r="L465" s="264"/>
      <c r="M465" s="265" t="s">
        <v>22</v>
      </c>
      <c r="N465" s="266" t="s">
        <v>49</v>
      </c>
      <c r="O465" s="42"/>
      <c r="P465" s="202">
        <f>O465*H465</f>
        <v>0</v>
      </c>
      <c r="Q465" s="202">
        <v>0.000375</v>
      </c>
      <c r="R465" s="202">
        <f>Q465*H465</f>
        <v>0.02805</v>
      </c>
      <c r="S465" s="202">
        <v>0</v>
      </c>
      <c r="T465" s="203">
        <f>S465*H465</f>
        <v>0</v>
      </c>
      <c r="AR465" s="24" t="s">
        <v>382</v>
      </c>
      <c r="AT465" s="24" t="s">
        <v>293</v>
      </c>
      <c r="AU465" s="24" t="s">
        <v>87</v>
      </c>
      <c r="AY465" s="24" t="s">
        <v>152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4" t="s">
        <v>24</v>
      </c>
      <c r="BK465" s="204">
        <f>ROUND(I465*H465,2)</f>
        <v>0</v>
      </c>
      <c r="BL465" s="24" t="s">
        <v>285</v>
      </c>
      <c r="BM465" s="24" t="s">
        <v>1662</v>
      </c>
    </row>
    <row r="466" spans="2:65" s="1" customFormat="1" ht="22.5" customHeight="1">
      <c r="B466" s="41"/>
      <c r="C466" s="193" t="s">
        <v>832</v>
      </c>
      <c r="D466" s="193" t="s">
        <v>154</v>
      </c>
      <c r="E466" s="194" t="s">
        <v>1663</v>
      </c>
      <c r="F466" s="195" t="s">
        <v>1664</v>
      </c>
      <c r="G466" s="196" t="s">
        <v>174</v>
      </c>
      <c r="H466" s="197">
        <v>84.6</v>
      </c>
      <c r="I466" s="198"/>
      <c r="J466" s="199">
        <f>ROUND(I466*H466,2)</f>
        <v>0</v>
      </c>
      <c r="K466" s="195" t="s">
        <v>158</v>
      </c>
      <c r="L466" s="61"/>
      <c r="M466" s="200" t="s">
        <v>22</v>
      </c>
      <c r="N466" s="201" t="s">
        <v>49</v>
      </c>
      <c r="O466" s="42"/>
      <c r="P466" s="202">
        <f>O466*H466</f>
        <v>0</v>
      </c>
      <c r="Q466" s="202">
        <v>0.01</v>
      </c>
      <c r="R466" s="202">
        <f>Q466*H466</f>
        <v>0.846</v>
      </c>
      <c r="S466" s="202">
        <v>0</v>
      </c>
      <c r="T466" s="203">
        <f>S466*H466</f>
        <v>0</v>
      </c>
      <c r="AR466" s="24" t="s">
        <v>285</v>
      </c>
      <c r="AT466" s="24" t="s">
        <v>154</v>
      </c>
      <c r="AU466" s="24" t="s">
        <v>87</v>
      </c>
      <c r="AY466" s="24" t="s">
        <v>152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4" t="s">
        <v>24</v>
      </c>
      <c r="BK466" s="204">
        <f>ROUND(I466*H466,2)</f>
        <v>0</v>
      </c>
      <c r="BL466" s="24" t="s">
        <v>285</v>
      </c>
      <c r="BM466" s="24" t="s">
        <v>1665</v>
      </c>
    </row>
    <row r="467" spans="2:51" s="12" customFormat="1" ht="13.5">
      <c r="B467" s="217"/>
      <c r="C467" s="218"/>
      <c r="D467" s="230" t="s">
        <v>161</v>
      </c>
      <c r="E467" s="240" t="s">
        <v>22</v>
      </c>
      <c r="F467" s="241" t="s">
        <v>1666</v>
      </c>
      <c r="G467" s="218"/>
      <c r="H467" s="242">
        <v>84.6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161</v>
      </c>
      <c r="AU467" s="227" t="s">
        <v>87</v>
      </c>
      <c r="AV467" s="12" t="s">
        <v>87</v>
      </c>
      <c r="AW467" s="12" t="s">
        <v>42</v>
      </c>
      <c r="AX467" s="12" t="s">
        <v>24</v>
      </c>
      <c r="AY467" s="227" t="s">
        <v>152</v>
      </c>
    </row>
    <row r="468" spans="2:65" s="1" customFormat="1" ht="22.5" customHeight="1">
      <c r="B468" s="41"/>
      <c r="C468" s="193" t="s">
        <v>836</v>
      </c>
      <c r="D468" s="193" t="s">
        <v>154</v>
      </c>
      <c r="E468" s="194" t="s">
        <v>1667</v>
      </c>
      <c r="F468" s="195" t="s">
        <v>1668</v>
      </c>
      <c r="G468" s="196" t="s">
        <v>157</v>
      </c>
      <c r="H468" s="197">
        <v>304.5</v>
      </c>
      <c r="I468" s="198"/>
      <c r="J468" s="199">
        <f>ROUND(I468*H468,2)</f>
        <v>0</v>
      </c>
      <c r="K468" s="195" t="s">
        <v>158</v>
      </c>
      <c r="L468" s="61"/>
      <c r="M468" s="200" t="s">
        <v>22</v>
      </c>
      <c r="N468" s="201" t="s">
        <v>49</v>
      </c>
      <c r="O468" s="42"/>
      <c r="P468" s="202">
        <f>O468*H468</f>
        <v>0</v>
      </c>
      <c r="Q468" s="202">
        <v>4E-05</v>
      </c>
      <c r="R468" s="202">
        <f>Q468*H468</f>
        <v>0.012180000000000002</v>
      </c>
      <c r="S468" s="202">
        <v>0</v>
      </c>
      <c r="T468" s="203">
        <f>S468*H468</f>
        <v>0</v>
      </c>
      <c r="AR468" s="24" t="s">
        <v>285</v>
      </c>
      <c r="AT468" s="24" t="s">
        <v>154</v>
      </c>
      <c r="AU468" s="24" t="s">
        <v>87</v>
      </c>
      <c r="AY468" s="24" t="s">
        <v>152</v>
      </c>
      <c r="BE468" s="204">
        <f>IF(N468="základní",J468,0)</f>
        <v>0</v>
      </c>
      <c r="BF468" s="204">
        <f>IF(N468="snížená",J468,0)</f>
        <v>0</v>
      </c>
      <c r="BG468" s="204">
        <f>IF(N468="zákl. přenesená",J468,0)</f>
        <v>0</v>
      </c>
      <c r="BH468" s="204">
        <f>IF(N468="sníž. přenesená",J468,0)</f>
        <v>0</v>
      </c>
      <c r="BI468" s="204">
        <f>IF(N468="nulová",J468,0)</f>
        <v>0</v>
      </c>
      <c r="BJ468" s="24" t="s">
        <v>24</v>
      </c>
      <c r="BK468" s="204">
        <f>ROUND(I468*H468,2)</f>
        <v>0</v>
      </c>
      <c r="BL468" s="24" t="s">
        <v>285</v>
      </c>
      <c r="BM468" s="24" t="s">
        <v>1669</v>
      </c>
    </row>
    <row r="469" spans="2:65" s="1" customFormat="1" ht="22.5" customHeight="1">
      <c r="B469" s="41"/>
      <c r="C469" s="257" t="s">
        <v>840</v>
      </c>
      <c r="D469" s="257" t="s">
        <v>293</v>
      </c>
      <c r="E469" s="258" t="s">
        <v>1670</v>
      </c>
      <c r="F469" s="259" t="s">
        <v>1671</v>
      </c>
      <c r="G469" s="260" t="s">
        <v>157</v>
      </c>
      <c r="H469" s="261">
        <v>334.95</v>
      </c>
      <c r="I469" s="262"/>
      <c r="J469" s="263">
        <f>ROUND(I469*H469,2)</f>
        <v>0</v>
      </c>
      <c r="K469" s="259" t="s">
        <v>158</v>
      </c>
      <c r="L469" s="264"/>
      <c r="M469" s="265" t="s">
        <v>22</v>
      </c>
      <c r="N469" s="266" t="s">
        <v>49</v>
      </c>
      <c r="O469" s="42"/>
      <c r="P469" s="202">
        <f>O469*H469</f>
        <v>0</v>
      </c>
      <c r="Q469" s="202">
        <v>0.00017</v>
      </c>
      <c r="R469" s="202">
        <f>Q469*H469</f>
        <v>0.0569415</v>
      </c>
      <c r="S469" s="202">
        <v>0</v>
      </c>
      <c r="T469" s="203">
        <f>S469*H469</f>
        <v>0</v>
      </c>
      <c r="AR469" s="24" t="s">
        <v>382</v>
      </c>
      <c r="AT469" s="24" t="s">
        <v>293</v>
      </c>
      <c r="AU469" s="24" t="s">
        <v>87</v>
      </c>
      <c r="AY469" s="24" t="s">
        <v>152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24" t="s">
        <v>24</v>
      </c>
      <c r="BK469" s="204">
        <f>ROUND(I469*H469,2)</f>
        <v>0</v>
      </c>
      <c r="BL469" s="24" t="s">
        <v>285</v>
      </c>
      <c r="BM469" s="24" t="s">
        <v>1672</v>
      </c>
    </row>
    <row r="470" spans="2:51" s="12" customFormat="1" ht="13.5">
      <c r="B470" s="217"/>
      <c r="C470" s="218"/>
      <c r="D470" s="230" t="s">
        <v>161</v>
      </c>
      <c r="E470" s="218"/>
      <c r="F470" s="241" t="s">
        <v>1673</v>
      </c>
      <c r="G470" s="218"/>
      <c r="H470" s="242">
        <v>334.95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161</v>
      </c>
      <c r="AU470" s="227" t="s">
        <v>87</v>
      </c>
      <c r="AV470" s="12" t="s">
        <v>87</v>
      </c>
      <c r="AW470" s="12" t="s">
        <v>6</v>
      </c>
      <c r="AX470" s="12" t="s">
        <v>24</v>
      </c>
      <c r="AY470" s="227" t="s">
        <v>152</v>
      </c>
    </row>
    <row r="471" spans="2:65" s="1" customFormat="1" ht="22.5" customHeight="1">
      <c r="B471" s="41"/>
      <c r="C471" s="193" t="s">
        <v>844</v>
      </c>
      <c r="D471" s="193" t="s">
        <v>154</v>
      </c>
      <c r="E471" s="194" t="s">
        <v>827</v>
      </c>
      <c r="F471" s="195" t="s">
        <v>828</v>
      </c>
      <c r="G471" s="196" t="s">
        <v>226</v>
      </c>
      <c r="H471" s="197">
        <v>5.681</v>
      </c>
      <c r="I471" s="198"/>
      <c r="J471" s="199">
        <f>ROUND(I471*H471,2)</f>
        <v>0</v>
      </c>
      <c r="K471" s="195" t="s">
        <v>158</v>
      </c>
      <c r="L471" s="61"/>
      <c r="M471" s="200" t="s">
        <v>22</v>
      </c>
      <c r="N471" s="201" t="s">
        <v>49</v>
      </c>
      <c r="O471" s="42"/>
      <c r="P471" s="202">
        <f>O471*H471</f>
        <v>0</v>
      </c>
      <c r="Q471" s="202">
        <v>0</v>
      </c>
      <c r="R471" s="202">
        <f>Q471*H471</f>
        <v>0</v>
      </c>
      <c r="S471" s="202">
        <v>0</v>
      </c>
      <c r="T471" s="203">
        <f>S471*H471</f>
        <v>0</v>
      </c>
      <c r="AR471" s="24" t="s">
        <v>285</v>
      </c>
      <c r="AT471" s="24" t="s">
        <v>154</v>
      </c>
      <c r="AU471" s="24" t="s">
        <v>87</v>
      </c>
      <c r="AY471" s="24" t="s">
        <v>152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24" t="s">
        <v>24</v>
      </c>
      <c r="BK471" s="204">
        <f>ROUND(I471*H471,2)</f>
        <v>0</v>
      </c>
      <c r="BL471" s="24" t="s">
        <v>285</v>
      </c>
      <c r="BM471" s="24" t="s">
        <v>1674</v>
      </c>
    </row>
    <row r="472" spans="2:63" s="10" customFormat="1" ht="29.85" customHeight="1">
      <c r="B472" s="176"/>
      <c r="C472" s="177"/>
      <c r="D472" s="190" t="s">
        <v>77</v>
      </c>
      <c r="E472" s="191" t="s">
        <v>830</v>
      </c>
      <c r="F472" s="191" t="s">
        <v>831</v>
      </c>
      <c r="G472" s="177"/>
      <c r="H472" s="177"/>
      <c r="I472" s="180"/>
      <c r="J472" s="192">
        <f>BK472</f>
        <v>0</v>
      </c>
      <c r="K472" s="177"/>
      <c r="L472" s="182"/>
      <c r="M472" s="183"/>
      <c r="N472" s="184"/>
      <c r="O472" s="184"/>
      <c r="P472" s="185">
        <f>SUM(P473:P476)</f>
        <v>0</v>
      </c>
      <c r="Q472" s="184"/>
      <c r="R472" s="185">
        <f>SUM(R473:R476)</f>
        <v>0.01513</v>
      </c>
      <c r="S472" s="184"/>
      <c r="T472" s="186">
        <f>SUM(T473:T476)</f>
        <v>0.0682</v>
      </c>
      <c r="AR472" s="187" t="s">
        <v>87</v>
      </c>
      <c r="AT472" s="188" t="s">
        <v>77</v>
      </c>
      <c r="AU472" s="188" t="s">
        <v>24</v>
      </c>
      <c r="AY472" s="187" t="s">
        <v>152</v>
      </c>
      <c r="BK472" s="189">
        <f>SUM(BK473:BK476)</f>
        <v>0</v>
      </c>
    </row>
    <row r="473" spans="2:65" s="1" customFormat="1" ht="22.5" customHeight="1">
      <c r="B473" s="41"/>
      <c r="C473" s="193" t="s">
        <v>850</v>
      </c>
      <c r="D473" s="193" t="s">
        <v>154</v>
      </c>
      <c r="E473" s="194" t="s">
        <v>833</v>
      </c>
      <c r="F473" s="195" t="s">
        <v>834</v>
      </c>
      <c r="G473" s="196" t="s">
        <v>207</v>
      </c>
      <c r="H473" s="197">
        <v>4</v>
      </c>
      <c r="I473" s="198"/>
      <c r="J473" s="199">
        <f>ROUND(I473*H473,2)</f>
        <v>0</v>
      </c>
      <c r="K473" s="195" t="s">
        <v>158</v>
      </c>
      <c r="L473" s="61"/>
      <c r="M473" s="200" t="s">
        <v>22</v>
      </c>
      <c r="N473" s="201" t="s">
        <v>49</v>
      </c>
      <c r="O473" s="42"/>
      <c r="P473" s="202">
        <f>O473*H473</f>
        <v>0</v>
      </c>
      <c r="Q473" s="202">
        <v>0</v>
      </c>
      <c r="R473" s="202">
        <f>Q473*H473</f>
        <v>0</v>
      </c>
      <c r="S473" s="202">
        <v>0.01705</v>
      </c>
      <c r="T473" s="203">
        <f>S473*H473</f>
        <v>0.0682</v>
      </c>
      <c r="AR473" s="24" t="s">
        <v>285</v>
      </c>
      <c r="AT473" s="24" t="s">
        <v>154</v>
      </c>
      <c r="AU473" s="24" t="s">
        <v>87</v>
      </c>
      <c r="AY473" s="24" t="s">
        <v>152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24" t="s">
        <v>24</v>
      </c>
      <c r="BK473" s="204">
        <f>ROUND(I473*H473,2)</f>
        <v>0</v>
      </c>
      <c r="BL473" s="24" t="s">
        <v>285</v>
      </c>
      <c r="BM473" s="24" t="s">
        <v>1675</v>
      </c>
    </row>
    <row r="474" spans="2:65" s="1" customFormat="1" ht="22.5" customHeight="1">
      <c r="B474" s="41"/>
      <c r="C474" s="193" t="s">
        <v>855</v>
      </c>
      <c r="D474" s="193" t="s">
        <v>154</v>
      </c>
      <c r="E474" s="194" t="s">
        <v>837</v>
      </c>
      <c r="F474" s="195" t="s">
        <v>1676</v>
      </c>
      <c r="G474" s="196" t="s">
        <v>207</v>
      </c>
      <c r="H474" s="197">
        <v>4</v>
      </c>
      <c r="I474" s="198"/>
      <c r="J474" s="199">
        <f>ROUND(I474*H474,2)</f>
        <v>0</v>
      </c>
      <c r="K474" s="195" t="s">
        <v>158</v>
      </c>
      <c r="L474" s="61"/>
      <c r="M474" s="200" t="s">
        <v>22</v>
      </c>
      <c r="N474" s="201" t="s">
        <v>49</v>
      </c>
      <c r="O474" s="42"/>
      <c r="P474" s="202">
        <f>O474*H474</f>
        <v>0</v>
      </c>
      <c r="Q474" s="202">
        <v>0.00342</v>
      </c>
      <c r="R474" s="202">
        <f>Q474*H474</f>
        <v>0.01368</v>
      </c>
      <c r="S474" s="202">
        <v>0</v>
      </c>
      <c r="T474" s="203">
        <f>S474*H474</f>
        <v>0</v>
      </c>
      <c r="AR474" s="24" t="s">
        <v>285</v>
      </c>
      <c r="AT474" s="24" t="s">
        <v>154</v>
      </c>
      <c r="AU474" s="24" t="s">
        <v>87</v>
      </c>
      <c r="AY474" s="24" t="s">
        <v>152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24" t="s">
        <v>24</v>
      </c>
      <c r="BK474" s="204">
        <f>ROUND(I474*H474,2)</f>
        <v>0</v>
      </c>
      <c r="BL474" s="24" t="s">
        <v>285</v>
      </c>
      <c r="BM474" s="24" t="s">
        <v>1677</v>
      </c>
    </row>
    <row r="475" spans="2:65" s="1" customFormat="1" ht="22.5" customHeight="1">
      <c r="B475" s="41"/>
      <c r="C475" s="193" t="s">
        <v>861</v>
      </c>
      <c r="D475" s="193" t="s">
        <v>154</v>
      </c>
      <c r="E475" s="194" t="s">
        <v>841</v>
      </c>
      <c r="F475" s="195" t="s">
        <v>1678</v>
      </c>
      <c r="G475" s="196" t="s">
        <v>207</v>
      </c>
      <c r="H475" s="197">
        <v>5</v>
      </c>
      <c r="I475" s="198"/>
      <c r="J475" s="199">
        <f>ROUND(I475*H475,2)</f>
        <v>0</v>
      </c>
      <c r="K475" s="195" t="s">
        <v>22</v>
      </c>
      <c r="L475" s="61"/>
      <c r="M475" s="200" t="s">
        <v>22</v>
      </c>
      <c r="N475" s="201" t="s">
        <v>49</v>
      </c>
      <c r="O475" s="42"/>
      <c r="P475" s="202">
        <f>O475*H475</f>
        <v>0</v>
      </c>
      <c r="Q475" s="202">
        <v>0.00029</v>
      </c>
      <c r="R475" s="202">
        <f>Q475*H475</f>
        <v>0.00145</v>
      </c>
      <c r="S475" s="202">
        <v>0</v>
      </c>
      <c r="T475" s="203">
        <f>S475*H475</f>
        <v>0</v>
      </c>
      <c r="AR475" s="24" t="s">
        <v>285</v>
      </c>
      <c r="AT475" s="24" t="s">
        <v>154</v>
      </c>
      <c r="AU475" s="24" t="s">
        <v>87</v>
      </c>
      <c r="AY475" s="24" t="s">
        <v>152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4" t="s">
        <v>24</v>
      </c>
      <c r="BK475" s="204">
        <f>ROUND(I475*H475,2)</f>
        <v>0</v>
      </c>
      <c r="BL475" s="24" t="s">
        <v>285</v>
      </c>
      <c r="BM475" s="24" t="s">
        <v>1679</v>
      </c>
    </row>
    <row r="476" spans="2:65" s="1" customFormat="1" ht="22.5" customHeight="1">
      <c r="B476" s="41"/>
      <c r="C476" s="193" t="s">
        <v>867</v>
      </c>
      <c r="D476" s="193" t="s">
        <v>154</v>
      </c>
      <c r="E476" s="194" t="s">
        <v>845</v>
      </c>
      <c r="F476" s="195" t="s">
        <v>846</v>
      </c>
      <c r="G476" s="196" t="s">
        <v>226</v>
      </c>
      <c r="H476" s="197">
        <v>0.015</v>
      </c>
      <c r="I476" s="198"/>
      <c r="J476" s="199">
        <f>ROUND(I476*H476,2)</f>
        <v>0</v>
      </c>
      <c r="K476" s="195" t="s">
        <v>158</v>
      </c>
      <c r="L476" s="61"/>
      <c r="M476" s="200" t="s">
        <v>22</v>
      </c>
      <c r="N476" s="201" t="s">
        <v>49</v>
      </c>
      <c r="O476" s="42"/>
      <c r="P476" s="202">
        <f>O476*H476</f>
        <v>0</v>
      </c>
      <c r="Q476" s="202">
        <v>0</v>
      </c>
      <c r="R476" s="202">
        <f>Q476*H476</f>
        <v>0</v>
      </c>
      <c r="S476" s="202">
        <v>0</v>
      </c>
      <c r="T476" s="203">
        <f>S476*H476</f>
        <v>0</v>
      </c>
      <c r="AR476" s="24" t="s">
        <v>285</v>
      </c>
      <c r="AT476" s="24" t="s">
        <v>154</v>
      </c>
      <c r="AU476" s="24" t="s">
        <v>87</v>
      </c>
      <c r="AY476" s="24" t="s">
        <v>152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24" t="s">
        <v>24</v>
      </c>
      <c r="BK476" s="204">
        <f>ROUND(I476*H476,2)</f>
        <v>0</v>
      </c>
      <c r="BL476" s="24" t="s">
        <v>285</v>
      </c>
      <c r="BM476" s="24" t="s">
        <v>1680</v>
      </c>
    </row>
    <row r="477" spans="2:63" s="10" customFormat="1" ht="29.85" customHeight="1">
      <c r="B477" s="176"/>
      <c r="C477" s="177"/>
      <c r="D477" s="190" t="s">
        <v>77</v>
      </c>
      <c r="E477" s="191" t="s">
        <v>848</v>
      </c>
      <c r="F477" s="191" t="s">
        <v>849</v>
      </c>
      <c r="G477" s="177"/>
      <c r="H477" s="177"/>
      <c r="I477" s="180"/>
      <c r="J477" s="192">
        <f>BK477</f>
        <v>0</v>
      </c>
      <c r="K477" s="177"/>
      <c r="L477" s="182"/>
      <c r="M477" s="183"/>
      <c r="N477" s="184"/>
      <c r="O477" s="184"/>
      <c r="P477" s="185">
        <f>P478</f>
        <v>0</v>
      </c>
      <c r="Q477" s="184"/>
      <c r="R477" s="185">
        <f>R478</f>
        <v>9E-05</v>
      </c>
      <c r="S477" s="184"/>
      <c r="T477" s="186">
        <f>T478</f>
        <v>0.425</v>
      </c>
      <c r="AR477" s="187" t="s">
        <v>87</v>
      </c>
      <c r="AT477" s="188" t="s">
        <v>77</v>
      </c>
      <c r="AU477" s="188" t="s">
        <v>24</v>
      </c>
      <c r="AY477" s="187" t="s">
        <v>152</v>
      </c>
      <c r="BK477" s="189">
        <f>BK478</f>
        <v>0</v>
      </c>
    </row>
    <row r="478" spans="2:65" s="1" customFormat="1" ht="22.5" customHeight="1">
      <c r="B478" s="41"/>
      <c r="C478" s="193" t="s">
        <v>871</v>
      </c>
      <c r="D478" s="193" t="s">
        <v>154</v>
      </c>
      <c r="E478" s="194" t="s">
        <v>851</v>
      </c>
      <c r="F478" s="195" t="s">
        <v>852</v>
      </c>
      <c r="G478" s="196" t="s">
        <v>853</v>
      </c>
      <c r="H478" s="197">
        <v>1</v>
      </c>
      <c r="I478" s="198"/>
      <c r="J478" s="199">
        <f>ROUND(I478*H478,2)</f>
        <v>0</v>
      </c>
      <c r="K478" s="195" t="s">
        <v>22</v>
      </c>
      <c r="L478" s="61"/>
      <c r="M478" s="200" t="s">
        <v>22</v>
      </c>
      <c r="N478" s="201" t="s">
        <v>49</v>
      </c>
      <c r="O478" s="42"/>
      <c r="P478" s="202">
        <f>O478*H478</f>
        <v>0</v>
      </c>
      <c r="Q478" s="202">
        <v>9E-05</v>
      </c>
      <c r="R478" s="202">
        <f>Q478*H478</f>
        <v>9E-05</v>
      </c>
      <c r="S478" s="202">
        <v>0.425</v>
      </c>
      <c r="T478" s="203">
        <f>S478*H478</f>
        <v>0.425</v>
      </c>
      <c r="AR478" s="24" t="s">
        <v>285</v>
      </c>
      <c r="AT478" s="24" t="s">
        <v>154</v>
      </c>
      <c r="AU478" s="24" t="s">
        <v>87</v>
      </c>
      <c r="AY478" s="24" t="s">
        <v>152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4" t="s">
        <v>24</v>
      </c>
      <c r="BK478" s="204">
        <f>ROUND(I478*H478,2)</f>
        <v>0</v>
      </c>
      <c r="BL478" s="24" t="s">
        <v>285</v>
      </c>
      <c r="BM478" s="24" t="s">
        <v>1681</v>
      </c>
    </row>
    <row r="479" spans="2:63" s="10" customFormat="1" ht="29.85" customHeight="1">
      <c r="B479" s="176"/>
      <c r="C479" s="177"/>
      <c r="D479" s="190" t="s">
        <v>77</v>
      </c>
      <c r="E479" s="191" t="s">
        <v>859</v>
      </c>
      <c r="F479" s="191" t="s">
        <v>860</v>
      </c>
      <c r="G479" s="177"/>
      <c r="H479" s="177"/>
      <c r="I479" s="180"/>
      <c r="J479" s="192">
        <f>BK479</f>
        <v>0</v>
      </c>
      <c r="K479" s="177"/>
      <c r="L479" s="182"/>
      <c r="M479" s="183"/>
      <c r="N479" s="184"/>
      <c r="O479" s="184"/>
      <c r="P479" s="185">
        <f>SUM(P480:P481)</f>
        <v>0</v>
      </c>
      <c r="Q479" s="184"/>
      <c r="R479" s="185">
        <f>SUM(R480:R481)</f>
        <v>0</v>
      </c>
      <c r="S479" s="184"/>
      <c r="T479" s="186">
        <f>SUM(T480:T481)</f>
        <v>0</v>
      </c>
      <c r="AR479" s="187" t="s">
        <v>87</v>
      </c>
      <c r="AT479" s="188" t="s">
        <v>77</v>
      </c>
      <c r="AU479" s="188" t="s">
        <v>24</v>
      </c>
      <c r="AY479" s="187" t="s">
        <v>152</v>
      </c>
      <c r="BK479" s="189">
        <f>SUM(BK480:BK481)</f>
        <v>0</v>
      </c>
    </row>
    <row r="480" spans="2:65" s="1" customFormat="1" ht="22.5" customHeight="1">
      <c r="B480" s="41"/>
      <c r="C480" s="193" t="s">
        <v>875</v>
      </c>
      <c r="D480" s="193" t="s">
        <v>154</v>
      </c>
      <c r="E480" s="194" t="s">
        <v>856</v>
      </c>
      <c r="F480" s="195" t="s">
        <v>857</v>
      </c>
      <c r="G480" s="196" t="s">
        <v>207</v>
      </c>
      <c r="H480" s="197">
        <v>18</v>
      </c>
      <c r="I480" s="198"/>
      <c r="J480" s="199">
        <f>ROUND(I480*H480,2)</f>
        <v>0</v>
      </c>
      <c r="K480" s="195" t="s">
        <v>158</v>
      </c>
      <c r="L480" s="61"/>
      <c r="M480" s="200" t="s">
        <v>22</v>
      </c>
      <c r="N480" s="201" t="s">
        <v>49</v>
      </c>
      <c r="O480" s="42"/>
      <c r="P480" s="202">
        <f>O480*H480</f>
        <v>0</v>
      </c>
      <c r="Q480" s="202">
        <v>0</v>
      </c>
      <c r="R480" s="202">
        <f>Q480*H480</f>
        <v>0</v>
      </c>
      <c r="S480" s="202">
        <v>0</v>
      </c>
      <c r="T480" s="203">
        <f>S480*H480</f>
        <v>0</v>
      </c>
      <c r="AR480" s="24" t="s">
        <v>285</v>
      </c>
      <c r="AT480" s="24" t="s">
        <v>154</v>
      </c>
      <c r="AU480" s="24" t="s">
        <v>87</v>
      </c>
      <c r="AY480" s="24" t="s">
        <v>152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24" t="s">
        <v>24</v>
      </c>
      <c r="BK480" s="204">
        <f>ROUND(I480*H480,2)</f>
        <v>0</v>
      </c>
      <c r="BL480" s="24" t="s">
        <v>285</v>
      </c>
      <c r="BM480" s="24" t="s">
        <v>1682</v>
      </c>
    </row>
    <row r="481" spans="2:65" s="1" customFormat="1" ht="22.5" customHeight="1">
      <c r="B481" s="41"/>
      <c r="C481" s="193" t="s">
        <v>881</v>
      </c>
      <c r="D481" s="193" t="s">
        <v>154</v>
      </c>
      <c r="E481" s="194" t="s">
        <v>862</v>
      </c>
      <c r="F481" s="195" t="s">
        <v>863</v>
      </c>
      <c r="G481" s="196" t="s">
        <v>207</v>
      </c>
      <c r="H481" s="197">
        <v>4</v>
      </c>
      <c r="I481" s="198"/>
      <c r="J481" s="199">
        <f>ROUND(I481*H481,2)</f>
        <v>0</v>
      </c>
      <c r="K481" s="195" t="s">
        <v>158</v>
      </c>
      <c r="L481" s="61"/>
      <c r="M481" s="200" t="s">
        <v>22</v>
      </c>
      <c r="N481" s="201" t="s">
        <v>49</v>
      </c>
      <c r="O481" s="42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AR481" s="24" t="s">
        <v>285</v>
      </c>
      <c r="AT481" s="24" t="s">
        <v>154</v>
      </c>
      <c r="AU481" s="24" t="s">
        <v>87</v>
      </c>
      <c r="AY481" s="24" t="s">
        <v>152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4" t="s">
        <v>24</v>
      </c>
      <c r="BK481" s="204">
        <f>ROUND(I481*H481,2)</f>
        <v>0</v>
      </c>
      <c r="BL481" s="24" t="s">
        <v>285</v>
      </c>
      <c r="BM481" s="24" t="s">
        <v>1683</v>
      </c>
    </row>
    <row r="482" spans="2:63" s="10" customFormat="1" ht="29.85" customHeight="1">
      <c r="B482" s="176"/>
      <c r="C482" s="177"/>
      <c r="D482" s="190" t="s">
        <v>77</v>
      </c>
      <c r="E482" s="191" t="s">
        <v>865</v>
      </c>
      <c r="F482" s="191" t="s">
        <v>866</v>
      </c>
      <c r="G482" s="177"/>
      <c r="H482" s="177"/>
      <c r="I482" s="180"/>
      <c r="J482" s="192">
        <f>BK482</f>
        <v>0</v>
      </c>
      <c r="K482" s="177"/>
      <c r="L482" s="182"/>
      <c r="M482" s="183"/>
      <c r="N482" s="184"/>
      <c r="O482" s="184"/>
      <c r="P482" s="185">
        <f>SUM(P483:P485)</f>
        <v>0</v>
      </c>
      <c r="Q482" s="184"/>
      <c r="R482" s="185">
        <f>SUM(R483:R485)</f>
        <v>0</v>
      </c>
      <c r="S482" s="184"/>
      <c r="T482" s="186">
        <f>SUM(T483:T485)</f>
        <v>0.106</v>
      </c>
      <c r="AR482" s="187" t="s">
        <v>87</v>
      </c>
      <c r="AT482" s="188" t="s">
        <v>77</v>
      </c>
      <c r="AU482" s="188" t="s">
        <v>24</v>
      </c>
      <c r="AY482" s="187" t="s">
        <v>152</v>
      </c>
      <c r="BK482" s="189">
        <f>SUM(BK483:BK485)</f>
        <v>0</v>
      </c>
    </row>
    <row r="483" spans="2:65" s="1" customFormat="1" ht="22.5" customHeight="1">
      <c r="B483" s="41"/>
      <c r="C483" s="193" t="s">
        <v>885</v>
      </c>
      <c r="D483" s="193" t="s">
        <v>154</v>
      </c>
      <c r="E483" s="194" t="s">
        <v>868</v>
      </c>
      <c r="F483" s="195" t="s">
        <v>1684</v>
      </c>
      <c r="G483" s="196" t="s">
        <v>853</v>
      </c>
      <c r="H483" s="197">
        <v>2</v>
      </c>
      <c r="I483" s="198"/>
      <c r="J483" s="199">
        <f>ROUND(I483*H483,2)</f>
        <v>0</v>
      </c>
      <c r="K483" s="195" t="s">
        <v>22</v>
      </c>
      <c r="L483" s="61"/>
      <c r="M483" s="200" t="s">
        <v>22</v>
      </c>
      <c r="N483" s="201" t="s">
        <v>49</v>
      </c>
      <c r="O483" s="42"/>
      <c r="P483" s="202">
        <f>O483*H483</f>
        <v>0</v>
      </c>
      <c r="Q483" s="202">
        <v>0</v>
      </c>
      <c r="R483" s="202">
        <f>Q483*H483</f>
        <v>0</v>
      </c>
      <c r="S483" s="202">
        <v>0.053</v>
      </c>
      <c r="T483" s="203">
        <f>S483*H483</f>
        <v>0.106</v>
      </c>
      <c r="AR483" s="24" t="s">
        <v>285</v>
      </c>
      <c r="AT483" s="24" t="s">
        <v>154</v>
      </c>
      <c r="AU483" s="24" t="s">
        <v>87</v>
      </c>
      <c r="AY483" s="24" t="s">
        <v>152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24" t="s">
        <v>24</v>
      </c>
      <c r="BK483" s="204">
        <f>ROUND(I483*H483,2)</f>
        <v>0</v>
      </c>
      <c r="BL483" s="24" t="s">
        <v>285</v>
      </c>
      <c r="BM483" s="24" t="s">
        <v>1685</v>
      </c>
    </row>
    <row r="484" spans="2:65" s="1" customFormat="1" ht="22.5" customHeight="1">
      <c r="B484" s="41"/>
      <c r="C484" s="257" t="s">
        <v>889</v>
      </c>
      <c r="D484" s="257" t="s">
        <v>293</v>
      </c>
      <c r="E484" s="258" t="s">
        <v>1686</v>
      </c>
      <c r="F484" s="259" t="s">
        <v>1687</v>
      </c>
      <c r="G484" s="260" t="s">
        <v>853</v>
      </c>
      <c r="H484" s="261">
        <v>2</v>
      </c>
      <c r="I484" s="262"/>
      <c r="J484" s="263">
        <f>ROUND(I484*H484,2)</f>
        <v>0</v>
      </c>
      <c r="K484" s="259" t="s">
        <v>22</v>
      </c>
      <c r="L484" s="264"/>
      <c r="M484" s="265" t="s">
        <v>22</v>
      </c>
      <c r="N484" s="266" t="s">
        <v>49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AR484" s="24" t="s">
        <v>382</v>
      </c>
      <c r="AT484" s="24" t="s">
        <v>293</v>
      </c>
      <c r="AU484" s="24" t="s">
        <v>87</v>
      </c>
      <c r="AY484" s="24" t="s">
        <v>152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24</v>
      </c>
      <c r="BK484" s="204">
        <f>ROUND(I484*H484,2)</f>
        <v>0</v>
      </c>
      <c r="BL484" s="24" t="s">
        <v>285</v>
      </c>
      <c r="BM484" s="24" t="s">
        <v>1688</v>
      </c>
    </row>
    <row r="485" spans="2:65" s="1" customFormat="1" ht="22.5" customHeight="1">
      <c r="B485" s="41"/>
      <c r="C485" s="193" t="s">
        <v>893</v>
      </c>
      <c r="D485" s="193" t="s">
        <v>154</v>
      </c>
      <c r="E485" s="194" t="s">
        <v>876</v>
      </c>
      <c r="F485" s="195" t="s">
        <v>877</v>
      </c>
      <c r="G485" s="196" t="s">
        <v>226</v>
      </c>
      <c r="H485" s="197">
        <v>2.609</v>
      </c>
      <c r="I485" s="198"/>
      <c r="J485" s="199">
        <f>ROUND(I485*H485,2)</f>
        <v>0</v>
      </c>
      <c r="K485" s="195" t="s">
        <v>158</v>
      </c>
      <c r="L485" s="61"/>
      <c r="M485" s="200" t="s">
        <v>22</v>
      </c>
      <c r="N485" s="201" t="s">
        <v>49</v>
      </c>
      <c r="O485" s="42"/>
      <c r="P485" s="202">
        <f>O485*H485</f>
        <v>0</v>
      </c>
      <c r="Q485" s="202">
        <v>0</v>
      </c>
      <c r="R485" s="202">
        <f>Q485*H485</f>
        <v>0</v>
      </c>
      <c r="S485" s="202">
        <v>0</v>
      </c>
      <c r="T485" s="203">
        <f>S485*H485</f>
        <v>0</v>
      </c>
      <c r="AR485" s="24" t="s">
        <v>285</v>
      </c>
      <c r="AT485" s="24" t="s">
        <v>154</v>
      </c>
      <c r="AU485" s="24" t="s">
        <v>87</v>
      </c>
      <c r="AY485" s="24" t="s">
        <v>152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24" t="s">
        <v>24</v>
      </c>
      <c r="BK485" s="204">
        <f>ROUND(I485*H485,2)</f>
        <v>0</v>
      </c>
      <c r="BL485" s="24" t="s">
        <v>285</v>
      </c>
      <c r="BM485" s="24" t="s">
        <v>1689</v>
      </c>
    </row>
    <row r="486" spans="2:63" s="10" customFormat="1" ht="29.85" customHeight="1">
      <c r="B486" s="176"/>
      <c r="C486" s="177"/>
      <c r="D486" s="190" t="s">
        <v>77</v>
      </c>
      <c r="E486" s="191" t="s">
        <v>879</v>
      </c>
      <c r="F486" s="191" t="s">
        <v>880</v>
      </c>
      <c r="G486" s="177"/>
      <c r="H486" s="177"/>
      <c r="I486" s="180"/>
      <c r="J486" s="192">
        <f>BK486</f>
        <v>0</v>
      </c>
      <c r="K486" s="177"/>
      <c r="L486" s="182"/>
      <c r="M486" s="183"/>
      <c r="N486" s="184"/>
      <c r="O486" s="184"/>
      <c r="P486" s="185">
        <f>SUM(P487:P527)</f>
        <v>0</v>
      </c>
      <c r="Q486" s="184"/>
      <c r="R486" s="185">
        <f>SUM(R487:R527)</f>
        <v>1.3320178500000002</v>
      </c>
      <c r="S486" s="184"/>
      <c r="T486" s="186">
        <f>SUM(T487:T527)</f>
        <v>0.5772117999999999</v>
      </c>
      <c r="AR486" s="187" t="s">
        <v>87</v>
      </c>
      <c r="AT486" s="188" t="s">
        <v>77</v>
      </c>
      <c r="AU486" s="188" t="s">
        <v>24</v>
      </c>
      <c r="AY486" s="187" t="s">
        <v>152</v>
      </c>
      <c r="BK486" s="189">
        <f>SUM(BK487:BK527)</f>
        <v>0</v>
      </c>
    </row>
    <row r="487" spans="2:65" s="1" customFormat="1" ht="22.5" customHeight="1">
      <c r="B487" s="41"/>
      <c r="C487" s="193" t="s">
        <v>898</v>
      </c>
      <c r="D487" s="193" t="s">
        <v>154</v>
      </c>
      <c r="E487" s="194" t="s">
        <v>1690</v>
      </c>
      <c r="F487" s="195" t="s">
        <v>1691</v>
      </c>
      <c r="G487" s="196" t="s">
        <v>219</v>
      </c>
      <c r="H487" s="197">
        <v>24.59</v>
      </c>
      <c r="I487" s="198"/>
      <c r="J487" s="199">
        <f>ROUND(I487*H487,2)</f>
        <v>0</v>
      </c>
      <c r="K487" s="195" t="s">
        <v>158</v>
      </c>
      <c r="L487" s="61"/>
      <c r="M487" s="200" t="s">
        <v>22</v>
      </c>
      <c r="N487" s="201" t="s">
        <v>49</v>
      </c>
      <c r="O487" s="42"/>
      <c r="P487" s="202">
        <f>O487*H487</f>
        <v>0</v>
      </c>
      <c r="Q487" s="202">
        <v>0</v>
      </c>
      <c r="R487" s="202">
        <f>Q487*H487</f>
        <v>0</v>
      </c>
      <c r="S487" s="202">
        <v>0.0017</v>
      </c>
      <c r="T487" s="203">
        <f>S487*H487</f>
        <v>0.041803</v>
      </c>
      <c r="AR487" s="24" t="s">
        <v>285</v>
      </c>
      <c r="AT487" s="24" t="s">
        <v>154</v>
      </c>
      <c r="AU487" s="24" t="s">
        <v>87</v>
      </c>
      <c r="AY487" s="24" t="s">
        <v>152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24" t="s">
        <v>24</v>
      </c>
      <c r="BK487" s="204">
        <f>ROUND(I487*H487,2)</f>
        <v>0</v>
      </c>
      <c r="BL487" s="24" t="s">
        <v>285</v>
      </c>
      <c r="BM487" s="24" t="s">
        <v>1692</v>
      </c>
    </row>
    <row r="488" spans="2:65" s="1" customFormat="1" ht="22.5" customHeight="1">
      <c r="B488" s="41"/>
      <c r="C488" s="193" t="s">
        <v>904</v>
      </c>
      <c r="D488" s="193" t="s">
        <v>154</v>
      </c>
      <c r="E488" s="194" t="s">
        <v>1693</v>
      </c>
      <c r="F488" s="195" t="s">
        <v>1694</v>
      </c>
      <c r="G488" s="196" t="s">
        <v>207</v>
      </c>
      <c r="H488" s="197">
        <v>1</v>
      </c>
      <c r="I488" s="198"/>
      <c r="J488" s="199">
        <f>ROUND(I488*H488,2)</f>
        <v>0</v>
      </c>
      <c r="K488" s="195" t="s">
        <v>158</v>
      </c>
      <c r="L488" s="61"/>
      <c r="M488" s="200" t="s">
        <v>22</v>
      </c>
      <c r="N488" s="201" t="s">
        <v>49</v>
      </c>
      <c r="O488" s="42"/>
      <c r="P488" s="202">
        <f>O488*H488</f>
        <v>0</v>
      </c>
      <c r="Q488" s="202">
        <v>0</v>
      </c>
      <c r="R488" s="202">
        <f>Q488*H488</f>
        <v>0</v>
      </c>
      <c r="S488" s="202">
        <v>0.00906</v>
      </c>
      <c r="T488" s="203">
        <f>S488*H488</f>
        <v>0.00906</v>
      </c>
      <c r="AR488" s="24" t="s">
        <v>285</v>
      </c>
      <c r="AT488" s="24" t="s">
        <v>154</v>
      </c>
      <c r="AU488" s="24" t="s">
        <v>87</v>
      </c>
      <c r="AY488" s="24" t="s">
        <v>152</v>
      </c>
      <c r="BE488" s="204">
        <f>IF(N488="základní",J488,0)</f>
        <v>0</v>
      </c>
      <c r="BF488" s="204">
        <f>IF(N488="snížená",J488,0)</f>
        <v>0</v>
      </c>
      <c r="BG488" s="204">
        <f>IF(N488="zákl. přenesená",J488,0)</f>
        <v>0</v>
      </c>
      <c r="BH488" s="204">
        <f>IF(N488="sníž. přenesená",J488,0)</f>
        <v>0</v>
      </c>
      <c r="BI488" s="204">
        <f>IF(N488="nulová",J488,0)</f>
        <v>0</v>
      </c>
      <c r="BJ488" s="24" t="s">
        <v>24</v>
      </c>
      <c r="BK488" s="204">
        <f>ROUND(I488*H488,2)</f>
        <v>0</v>
      </c>
      <c r="BL488" s="24" t="s">
        <v>285</v>
      </c>
      <c r="BM488" s="24" t="s">
        <v>1695</v>
      </c>
    </row>
    <row r="489" spans="2:65" s="1" customFormat="1" ht="22.5" customHeight="1">
      <c r="B489" s="41"/>
      <c r="C489" s="193" t="s">
        <v>908</v>
      </c>
      <c r="D489" s="193" t="s">
        <v>154</v>
      </c>
      <c r="E489" s="194" t="s">
        <v>886</v>
      </c>
      <c r="F489" s="195" t="s">
        <v>887</v>
      </c>
      <c r="G489" s="196" t="s">
        <v>219</v>
      </c>
      <c r="H489" s="197">
        <v>48.58</v>
      </c>
      <c r="I489" s="198"/>
      <c r="J489" s="199">
        <f>ROUND(I489*H489,2)</f>
        <v>0</v>
      </c>
      <c r="K489" s="195" t="s">
        <v>158</v>
      </c>
      <c r="L489" s="61"/>
      <c r="M489" s="200" t="s">
        <v>22</v>
      </c>
      <c r="N489" s="201" t="s">
        <v>49</v>
      </c>
      <c r="O489" s="42"/>
      <c r="P489" s="202">
        <f>O489*H489</f>
        <v>0</v>
      </c>
      <c r="Q489" s="202">
        <v>0</v>
      </c>
      <c r="R489" s="202">
        <f>Q489*H489</f>
        <v>0</v>
      </c>
      <c r="S489" s="202">
        <v>0.00191</v>
      </c>
      <c r="T489" s="203">
        <f>S489*H489</f>
        <v>0.0927878</v>
      </c>
      <c r="AR489" s="24" t="s">
        <v>285</v>
      </c>
      <c r="AT489" s="24" t="s">
        <v>154</v>
      </c>
      <c r="AU489" s="24" t="s">
        <v>87</v>
      </c>
      <c r="AY489" s="24" t="s">
        <v>152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24" t="s">
        <v>24</v>
      </c>
      <c r="BK489" s="204">
        <f>ROUND(I489*H489,2)</f>
        <v>0</v>
      </c>
      <c r="BL489" s="24" t="s">
        <v>285</v>
      </c>
      <c r="BM489" s="24" t="s">
        <v>1696</v>
      </c>
    </row>
    <row r="490" spans="2:51" s="12" customFormat="1" ht="13.5">
      <c r="B490" s="217"/>
      <c r="C490" s="218"/>
      <c r="D490" s="230" t="s">
        <v>161</v>
      </c>
      <c r="E490" s="240" t="s">
        <v>22</v>
      </c>
      <c r="F490" s="241" t="s">
        <v>1697</v>
      </c>
      <c r="G490" s="218"/>
      <c r="H490" s="242">
        <v>48.58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161</v>
      </c>
      <c r="AU490" s="227" t="s">
        <v>87</v>
      </c>
      <c r="AV490" s="12" t="s">
        <v>87</v>
      </c>
      <c r="AW490" s="12" t="s">
        <v>42</v>
      </c>
      <c r="AX490" s="12" t="s">
        <v>24</v>
      </c>
      <c r="AY490" s="227" t="s">
        <v>152</v>
      </c>
    </row>
    <row r="491" spans="2:65" s="1" customFormat="1" ht="22.5" customHeight="1">
      <c r="B491" s="41"/>
      <c r="C491" s="193" t="s">
        <v>912</v>
      </c>
      <c r="D491" s="193" t="s">
        <v>154</v>
      </c>
      <c r="E491" s="194" t="s">
        <v>890</v>
      </c>
      <c r="F491" s="195" t="s">
        <v>891</v>
      </c>
      <c r="G491" s="196" t="s">
        <v>219</v>
      </c>
      <c r="H491" s="197">
        <v>46.5</v>
      </c>
      <c r="I491" s="198"/>
      <c r="J491" s="199">
        <f>ROUND(I491*H491,2)</f>
        <v>0</v>
      </c>
      <c r="K491" s="195" t="s">
        <v>158</v>
      </c>
      <c r="L491" s="61"/>
      <c r="M491" s="200" t="s">
        <v>22</v>
      </c>
      <c r="N491" s="201" t="s">
        <v>49</v>
      </c>
      <c r="O491" s="42"/>
      <c r="P491" s="202">
        <f>O491*H491</f>
        <v>0</v>
      </c>
      <c r="Q491" s="202">
        <v>0</v>
      </c>
      <c r="R491" s="202">
        <f>Q491*H491</f>
        <v>0</v>
      </c>
      <c r="S491" s="202">
        <v>0.00167</v>
      </c>
      <c r="T491" s="203">
        <f>S491*H491</f>
        <v>0.077655</v>
      </c>
      <c r="AR491" s="24" t="s">
        <v>285</v>
      </c>
      <c r="AT491" s="24" t="s">
        <v>154</v>
      </c>
      <c r="AU491" s="24" t="s">
        <v>87</v>
      </c>
      <c r="AY491" s="24" t="s">
        <v>152</v>
      </c>
      <c r="BE491" s="204">
        <f>IF(N491="základní",J491,0)</f>
        <v>0</v>
      </c>
      <c r="BF491" s="204">
        <f>IF(N491="snížená",J491,0)</f>
        <v>0</v>
      </c>
      <c r="BG491" s="204">
        <f>IF(N491="zákl. přenesená",J491,0)</f>
        <v>0</v>
      </c>
      <c r="BH491" s="204">
        <f>IF(N491="sníž. přenesená",J491,0)</f>
        <v>0</v>
      </c>
      <c r="BI491" s="204">
        <f>IF(N491="nulová",J491,0)</f>
        <v>0</v>
      </c>
      <c r="BJ491" s="24" t="s">
        <v>24</v>
      </c>
      <c r="BK491" s="204">
        <f>ROUND(I491*H491,2)</f>
        <v>0</v>
      </c>
      <c r="BL491" s="24" t="s">
        <v>285</v>
      </c>
      <c r="BM491" s="24" t="s">
        <v>1698</v>
      </c>
    </row>
    <row r="492" spans="2:65" s="1" customFormat="1" ht="22.5" customHeight="1">
      <c r="B492" s="41"/>
      <c r="C492" s="193" t="s">
        <v>917</v>
      </c>
      <c r="D492" s="193" t="s">
        <v>154</v>
      </c>
      <c r="E492" s="194" t="s">
        <v>1699</v>
      </c>
      <c r="F492" s="195" t="s">
        <v>1700</v>
      </c>
      <c r="G492" s="196" t="s">
        <v>219</v>
      </c>
      <c r="H492" s="197">
        <v>84</v>
      </c>
      <c r="I492" s="198"/>
      <c r="J492" s="199">
        <f>ROUND(I492*H492,2)</f>
        <v>0</v>
      </c>
      <c r="K492" s="195" t="s">
        <v>158</v>
      </c>
      <c r="L492" s="61"/>
      <c r="M492" s="200" t="s">
        <v>22</v>
      </c>
      <c r="N492" s="201" t="s">
        <v>49</v>
      </c>
      <c r="O492" s="42"/>
      <c r="P492" s="202">
        <f>O492*H492</f>
        <v>0</v>
      </c>
      <c r="Q492" s="202">
        <v>0</v>
      </c>
      <c r="R492" s="202">
        <f>Q492*H492</f>
        <v>0</v>
      </c>
      <c r="S492" s="202">
        <v>0.0026</v>
      </c>
      <c r="T492" s="203">
        <f>S492*H492</f>
        <v>0.21839999999999998</v>
      </c>
      <c r="AR492" s="24" t="s">
        <v>285</v>
      </c>
      <c r="AT492" s="24" t="s">
        <v>154</v>
      </c>
      <c r="AU492" s="24" t="s">
        <v>87</v>
      </c>
      <c r="AY492" s="24" t="s">
        <v>152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24" t="s">
        <v>24</v>
      </c>
      <c r="BK492" s="204">
        <f>ROUND(I492*H492,2)</f>
        <v>0</v>
      </c>
      <c r="BL492" s="24" t="s">
        <v>285</v>
      </c>
      <c r="BM492" s="24" t="s">
        <v>1701</v>
      </c>
    </row>
    <row r="493" spans="2:51" s="12" customFormat="1" ht="13.5">
      <c r="B493" s="217"/>
      <c r="C493" s="218"/>
      <c r="D493" s="230" t="s">
        <v>161</v>
      </c>
      <c r="E493" s="240" t="s">
        <v>22</v>
      </c>
      <c r="F493" s="241" t="s">
        <v>721</v>
      </c>
      <c r="G493" s="218"/>
      <c r="H493" s="242">
        <v>84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161</v>
      </c>
      <c r="AU493" s="227" t="s">
        <v>87</v>
      </c>
      <c r="AV493" s="12" t="s">
        <v>87</v>
      </c>
      <c r="AW493" s="12" t="s">
        <v>42</v>
      </c>
      <c r="AX493" s="12" t="s">
        <v>24</v>
      </c>
      <c r="AY493" s="227" t="s">
        <v>152</v>
      </c>
    </row>
    <row r="494" spans="2:65" s="1" customFormat="1" ht="22.5" customHeight="1">
      <c r="B494" s="41"/>
      <c r="C494" s="193" t="s">
        <v>924</v>
      </c>
      <c r="D494" s="193" t="s">
        <v>154</v>
      </c>
      <c r="E494" s="194" t="s">
        <v>1702</v>
      </c>
      <c r="F494" s="195" t="s">
        <v>1703</v>
      </c>
      <c r="G494" s="196" t="s">
        <v>219</v>
      </c>
      <c r="H494" s="197">
        <v>34.9</v>
      </c>
      <c r="I494" s="198"/>
      <c r="J494" s="199">
        <f>ROUND(I494*H494,2)</f>
        <v>0</v>
      </c>
      <c r="K494" s="195" t="s">
        <v>158</v>
      </c>
      <c r="L494" s="61"/>
      <c r="M494" s="200" t="s">
        <v>22</v>
      </c>
      <c r="N494" s="201" t="s">
        <v>49</v>
      </c>
      <c r="O494" s="42"/>
      <c r="P494" s="202">
        <f>O494*H494</f>
        <v>0</v>
      </c>
      <c r="Q494" s="202">
        <v>0</v>
      </c>
      <c r="R494" s="202">
        <f>Q494*H494</f>
        <v>0</v>
      </c>
      <c r="S494" s="202">
        <v>0.00394</v>
      </c>
      <c r="T494" s="203">
        <f>S494*H494</f>
        <v>0.137506</v>
      </c>
      <c r="AR494" s="24" t="s">
        <v>285</v>
      </c>
      <c r="AT494" s="24" t="s">
        <v>154</v>
      </c>
      <c r="AU494" s="24" t="s">
        <v>87</v>
      </c>
      <c r="AY494" s="24" t="s">
        <v>152</v>
      </c>
      <c r="BE494" s="204">
        <f>IF(N494="základní",J494,0)</f>
        <v>0</v>
      </c>
      <c r="BF494" s="204">
        <f>IF(N494="snížená",J494,0)</f>
        <v>0</v>
      </c>
      <c r="BG494" s="204">
        <f>IF(N494="zákl. přenesená",J494,0)</f>
        <v>0</v>
      </c>
      <c r="BH494" s="204">
        <f>IF(N494="sníž. přenesená",J494,0)</f>
        <v>0</v>
      </c>
      <c r="BI494" s="204">
        <f>IF(N494="nulová",J494,0)</f>
        <v>0</v>
      </c>
      <c r="BJ494" s="24" t="s">
        <v>24</v>
      </c>
      <c r="BK494" s="204">
        <f>ROUND(I494*H494,2)</f>
        <v>0</v>
      </c>
      <c r="BL494" s="24" t="s">
        <v>285</v>
      </c>
      <c r="BM494" s="24" t="s">
        <v>1704</v>
      </c>
    </row>
    <row r="495" spans="2:65" s="1" customFormat="1" ht="22.5" customHeight="1">
      <c r="B495" s="41"/>
      <c r="C495" s="193" t="s">
        <v>928</v>
      </c>
      <c r="D495" s="193" t="s">
        <v>154</v>
      </c>
      <c r="E495" s="194" t="s">
        <v>1705</v>
      </c>
      <c r="F495" s="195" t="s">
        <v>1706</v>
      </c>
      <c r="G495" s="196" t="s">
        <v>219</v>
      </c>
      <c r="H495" s="197">
        <v>84</v>
      </c>
      <c r="I495" s="198"/>
      <c r="J495" s="199">
        <f>ROUND(I495*H495,2)</f>
        <v>0</v>
      </c>
      <c r="K495" s="195" t="s">
        <v>158</v>
      </c>
      <c r="L495" s="61"/>
      <c r="M495" s="200" t="s">
        <v>22</v>
      </c>
      <c r="N495" s="201" t="s">
        <v>49</v>
      </c>
      <c r="O495" s="42"/>
      <c r="P495" s="202">
        <f>O495*H495</f>
        <v>0</v>
      </c>
      <c r="Q495" s="202">
        <v>0.0024</v>
      </c>
      <c r="R495" s="202">
        <f>Q495*H495</f>
        <v>0.20159999999999997</v>
      </c>
      <c r="S495" s="202">
        <v>0</v>
      </c>
      <c r="T495" s="203">
        <f>S495*H495</f>
        <v>0</v>
      </c>
      <c r="AR495" s="24" t="s">
        <v>285</v>
      </c>
      <c r="AT495" s="24" t="s">
        <v>154</v>
      </c>
      <c r="AU495" s="24" t="s">
        <v>87</v>
      </c>
      <c r="AY495" s="24" t="s">
        <v>152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24" t="s">
        <v>24</v>
      </c>
      <c r="BK495" s="204">
        <f>ROUND(I495*H495,2)</f>
        <v>0</v>
      </c>
      <c r="BL495" s="24" t="s">
        <v>285</v>
      </c>
      <c r="BM495" s="24" t="s">
        <v>1707</v>
      </c>
    </row>
    <row r="496" spans="2:51" s="12" customFormat="1" ht="13.5">
      <c r="B496" s="217"/>
      <c r="C496" s="218"/>
      <c r="D496" s="230" t="s">
        <v>161</v>
      </c>
      <c r="E496" s="240" t="s">
        <v>22</v>
      </c>
      <c r="F496" s="241" t="s">
        <v>1708</v>
      </c>
      <c r="G496" s="218"/>
      <c r="H496" s="242">
        <v>84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161</v>
      </c>
      <c r="AU496" s="227" t="s">
        <v>87</v>
      </c>
      <c r="AV496" s="12" t="s">
        <v>87</v>
      </c>
      <c r="AW496" s="12" t="s">
        <v>42</v>
      </c>
      <c r="AX496" s="12" t="s">
        <v>24</v>
      </c>
      <c r="AY496" s="227" t="s">
        <v>152</v>
      </c>
    </row>
    <row r="497" spans="2:65" s="1" customFormat="1" ht="31.5" customHeight="1">
      <c r="B497" s="41"/>
      <c r="C497" s="193" t="s">
        <v>946</v>
      </c>
      <c r="D497" s="193" t="s">
        <v>154</v>
      </c>
      <c r="E497" s="194" t="s">
        <v>1709</v>
      </c>
      <c r="F497" s="195" t="s">
        <v>1710</v>
      </c>
      <c r="G497" s="196" t="s">
        <v>219</v>
      </c>
      <c r="H497" s="197">
        <v>105.65</v>
      </c>
      <c r="I497" s="198"/>
      <c r="J497" s="199">
        <f>ROUND(I497*H497,2)</f>
        <v>0</v>
      </c>
      <c r="K497" s="195" t="s">
        <v>158</v>
      </c>
      <c r="L497" s="61"/>
      <c r="M497" s="200" t="s">
        <v>22</v>
      </c>
      <c r="N497" s="201" t="s">
        <v>49</v>
      </c>
      <c r="O497" s="42"/>
      <c r="P497" s="202">
        <f>O497*H497</f>
        <v>0</v>
      </c>
      <c r="Q497" s="202">
        <v>0.00222</v>
      </c>
      <c r="R497" s="202">
        <f>Q497*H497</f>
        <v>0.23454300000000003</v>
      </c>
      <c r="S497" s="202">
        <v>0</v>
      </c>
      <c r="T497" s="203">
        <f>S497*H497</f>
        <v>0</v>
      </c>
      <c r="AR497" s="24" t="s">
        <v>285</v>
      </c>
      <c r="AT497" s="24" t="s">
        <v>154</v>
      </c>
      <c r="AU497" s="24" t="s">
        <v>87</v>
      </c>
      <c r="AY497" s="24" t="s">
        <v>152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24" t="s">
        <v>24</v>
      </c>
      <c r="BK497" s="204">
        <f>ROUND(I497*H497,2)</f>
        <v>0</v>
      </c>
      <c r="BL497" s="24" t="s">
        <v>285</v>
      </c>
      <c r="BM497" s="24" t="s">
        <v>1711</v>
      </c>
    </row>
    <row r="498" spans="2:51" s="11" customFormat="1" ht="13.5">
      <c r="B498" s="205"/>
      <c r="C498" s="206"/>
      <c r="D498" s="207" t="s">
        <v>161</v>
      </c>
      <c r="E498" s="208" t="s">
        <v>22</v>
      </c>
      <c r="F498" s="209" t="s">
        <v>1446</v>
      </c>
      <c r="G498" s="206"/>
      <c r="H498" s="210" t="s">
        <v>22</v>
      </c>
      <c r="I498" s="211"/>
      <c r="J498" s="206"/>
      <c r="K498" s="206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161</v>
      </c>
      <c r="AU498" s="216" t="s">
        <v>87</v>
      </c>
      <c r="AV498" s="11" t="s">
        <v>24</v>
      </c>
      <c r="AW498" s="11" t="s">
        <v>42</v>
      </c>
      <c r="AX498" s="11" t="s">
        <v>78</v>
      </c>
      <c r="AY498" s="216" t="s">
        <v>152</v>
      </c>
    </row>
    <row r="499" spans="2:51" s="11" customFormat="1" ht="13.5">
      <c r="B499" s="205"/>
      <c r="C499" s="206"/>
      <c r="D499" s="207" t="s">
        <v>161</v>
      </c>
      <c r="E499" s="208" t="s">
        <v>22</v>
      </c>
      <c r="F499" s="209" t="s">
        <v>1712</v>
      </c>
      <c r="G499" s="206"/>
      <c r="H499" s="210" t="s">
        <v>22</v>
      </c>
      <c r="I499" s="211"/>
      <c r="J499" s="206"/>
      <c r="K499" s="206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161</v>
      </c>
      <c r="AU499" s="216" t="s">
        <v>87</v>
      </c>
      <c r="AV499" s="11" t="s">
        <v>24</v>
      </c>
      <c r="AW499" s="11" t="s">
        <v>42</v>
      </c>
      <c r="AX499" s="11" t="s">
        <v>78</v>
      </c>
      <c r="AY499" s="216" t="s">
        <v>152</v>
      </c>
    </row>
    <row r="500" spans="2:51" s="12" customFormat="1" ht="13.5">
      <c r="B500" s="217"/>
      <c r="C500" s="218"/>
      <c r="D500" s="230" t="s">
        <v>161</v>
      </c>
      <c r="E500" s="240" t="s">
        <v>22</v>
      </c>
      <c r="F500" s="241" t="s">
        <v>1713</v>
      </c>
      <c r="G500" s="218"/>
      <c r="H500" s="242">
        <v>105.65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161</v>
      </c>
      <c r="AU500" s="227" t="s">
        <v>87</v>
      </c>
      <c r="AV500" s="12" t="s">
        <v>87</v>
      </c>
      <c r="AW500" s="12" t="s">
        <v>42</v>
      </c>
      <c r="AX500" s="12" t="s">
        <v>24</v>
      </c>
      <c r="AY500" s="227" t="s">
        <v>152</v>
      </c>
    </row>
    <row r="501" spans="2:65" s="1" customFormat="1" ht="31.5" customHeight="1">
      <c r="B501" s="41"/>
      <c r="C501" s="193" t="s">
        <v>955</v>
      </c>
      <c r="D501" s="193" t="s">
        <v>154</v>
      </c>
      <c r="E501" s="194" t="s">
        <v>918</v>
      </c>
      <c r="F501" s="195" t="s">
        <v>919</v>
      </c>
      <c r="G501" s="196" t="s">
        <v>219</v>
      </c>
      <c r="H501" s="197">
        <v>49.222</v>
      </c>
      <c r="I501" s="198"/>
      <c r="J501" s="199">
        <f>ROUND(I501*H501,2)</f>
        <v>0</v>
      </c>
      <c r="K501" s="195" t="s">
        <v>158</v>
      </c>
      <c r="L501" s="61"/>
      <c r="M501" s="200" t="s">
        <v>22</v>
      </c>
      <c r="N501" s="201" t="s">
        <v>49</v>
      </c>
      <c r="O501" s="42"/>
      <c r="P501" s="202">
        <f>O501*H501</f>
        <v>0</v>
      </c>
      <c r="Q501" s="202">
        <v>0.0085</v>
      </c>
      <c r="R501" s="202">
        <f>Q501*H501</f>
        <v>0.41838700000000006</v>
      </c>
      <c r="S501" s="202">
        <v>0</v>
      </c>
      <c r="T501" s="203">
        <f>S501*H501</f>
        <v>0</v>
      </c>
      <c r="AR501" s="24" t="s">
        <v>285</v>
      </c>
      <c r="AT501" s="24" t="s">
        <v>154</v>
      </c>
      <c r="AU501" s="24" t="s">
        <v>87</v>
      </c>
      <c r="AY501" s="24" t="s">
        <v>152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4" t="s">
        <v>24</v>
      </c>
      <c r="BK501" s="204">
        <f>ROUND(I501*H501,2)</f>
        <v>0</v>
      </c>
      <c r="BL501" s="24" t="s">
        <v>285</v>
      </c>
      <c r="BM501" s="24" t="s">
        <v>1714</v>
      </c>
    </row>
    <row r="502" spans="2:51" s="12" customFormat="1" ht="13.5">
      <c r="B502" s="217"/>
      <c r="C502" s="218"/>
      <c r="D502" s="230" t="s">
        <v>161</v>
      </c>
      <c r="E502" s="240" t="s">
        <v>22</v>
      </c>
      <c r="F502" s="241" t="s">
        <v>1715</v>
      </c>
      <c r="G502" s="218"/>
      <c r="H502" s="242">
        <v>49.222</v>
      </c>
      <c r="I502" s="222"/>
      <c r="J502" s="218"/>
      <c r="K502" s="218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161</v>
      </c>
      <c r="AU502" s="227" t="s">
        <v>87</v>
      </c>
      <c r="AV502" s="12" t="s">
        <v>87</v>
      </c>
      <c r="AW502" s="12" t="s">
        <v>42</v>
      </c>
      <c r="AX502" s="12" t="s">
        <v>24</v>
      </c>
      <c r="AY502" s="227" t="s">
        <v>152</v>
      </c>
    </row>
    <row r="503" spans="2:65" s="1" customFormat="1" ht="31.5" customHeight="1">
      <c r="B503" s="41"/>
      <c r="C503" s="193" t="s">
        <v>960</v>
      </c>
      <c r="D503" s="193" t="s">
        <v>154</v>
      </c>
      <c r="E503" s="194" t="s">
        <v>925</v>
      </c>
      <c r="F503" s="195" t="s">
        <v>926</v>
      </c>
      <c r="G503" s="196" t="s">
        <v>207</v>
      </c>
      <c r="H503" s="197">
        <v>2</v>
      </c>
      <c r="I503" s="198"/>
      <c r="J503" s="199">
        <f>ROUND(I503*H503,2)</f>
        <v>0</v>
      </c>
      <c r="K503" s="195" t="s">
        <v>158</v>
      </c>
      <c r="L503" s="61"/>
      <c r="M503" s="200" t="s">
        <v>22</v>
      </c>
      <c r="N503" s="201" t="s">
        <v>49</v>
      </c>
      <c r="O503" s="42"/>
      <c r="P503" s="202">
        <f>O503*H503</f>
        <v>0</v>
      </c>
      <c r="Q503" s="202">
        <v>0</v>
      </c>
      <c r="R503" s="202">
        <f>Q503*H503</f>
        <v>0</v>
      </c>
      <c r="S503" s="202">
        <v>0</v>
      </c>
      <c r="T503" s="203">
        <f>S503*H503</f>
        <v>0</v>
      </c>
      <c r="AR503" s="24" t="s">
        <v>285</v>
      </c>
      <c r="AT503" s="24" t="s">
        <v>154</v>
      </c>
      <c r="AU503" s="24" t="s">
        <v>87</v>
      </c>
      <c r="AY503" s="24" t="s">
        <v>152</v>
      </c>
      <c r="BE503" s="204">
        <f>IF(N503="základní",J503,0)</f>
        <v>0</v>
      </c>
      <c r="BF503" s="204">
        <f>IF(N503="snížená",J503,0)</f>
        <v>0</v>
      </c>
      <c r="BG503" s="204">
        <f>IF(N503="zákl. přenesená",J503,0)</f>
        <v>0</v>
      </c>
      <c r="BH503" s="204">
        <f>IF(N503="sníž. přenesená",J503,0)</f>
        <v>0</v>
      </c>
      <c r="BI503" s="204">
        <f>IF(N503="nulová",J503,0)</f>
        <v>0</v>
      </c>
      <c r="BJ503" s="24" t="s">
        <v>24</v>
      </c>
      <c r="BK503" s="204">
        <f>ROUND(I503*H503,2)</f>
        <v>0</v>
      </c>
      <c r="BL503" s="24" t="s">
        <v>285</v>
      </c>
      <c r="BM503" s="24" t="s">
        <v>1716</v>
      </c>
    </row>
    <row r="504" spans="2:65" s="1" customFormat="1" ht="22.5" customHeight="1">
      <c r="B504" s="41"/>
      <c r="C504" s="193" t="s">
        <v>964</v>
      </c>
      <c r="D504" s="193" t="s">
        <v>154</v>
      </c>
      <c r="E504" s="194" t="s">
        <v>929</v>
      </c>
      <c r="F504" s="195" t="s">
        <v>930</v>
      </c>
      <c r="G504" s="196" t="s">
        <v>219</v>
      </c>
      <c r="H504" s="197">
        <v>46.5</v>
      </c>
      <c r="I504" s="198"/>
      <c r="J504" s="199">
        <f>ROUND(I504*H504,2)</f>
        <v>0</v>
      </c>
      <c r="K504" s="195" t="s">
        <v>158</v>
      </c>
      <c r="L504" s="61"/>
      <c r="M504" s="200" t="s">
        <v>22</v>
      </c>
      <c r="N504" s="201" t="s">
        <v>49</v>
      </c>
      <c r="O504" s="42"/>
      <c r="P504" s="202">
        <f>O504*H504</f>
        <v>0</v>
      </c>
      <c r="Q504" s="202">
        <v>0.00269</v>
      </c>
      <c r="R504" s="202">
        <f>Q504*H504</f>
        <v>0.125085</v>
      </c>
      <c r="S504" s="202">
        <v>0</v>
      </c>
      <c r="T504" s="203">
        <f>S504*H504</f>
        <v>0</v>
      </c>
      <c r="AR504" s="24" t="s">
        <v>285</v>
      </c>
      <c r="AT504" s="24" t="s">
        <v>154</v>
      </c>
      <c r="AU504" s="24" t="s">
        <v>87</v>
      </c>
      <c r="AY504" s="24" t="s">
        <v>152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24" t="s">
        <v>24</v>
      </c>
      <c r="BK504" s="204">
        <f>ROUND(I504*H504,2)</f>
        <v>0</v>
      </c>
      <c r="BL504" s="24" t="s">
        <v>285</v>
      </c>
      <c r="BM504" s="24" t="s">
        <v>1717</v>
      </c>
    </row>
    <row r="505" spans="2:51" s="12" customFormat="1" ht="13.5">
      <c r="B505" s="217"/>
      <c r="C505" s="218"/>
      <c r="D505" s="207" t="s">
        <v>161</v>
      </c>
      <c r="E505" s="219" t="s">
        <v>22</v>
      </c>
      <c r="F505" s="220" t="s">
        <v>1463</v>
      </c>
      <c r="G505" s="218"/>
      <c r="H505" s="221">
        <v>3.6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161</v>
      </c>
      <c r="AU505" s="227" t="s">
        <v>87</v>
      </c>
      <c r="AV505" s="12" t="s">
        <v>87</v>
      </c>
      <c r="AW505" s="12" t="s">
        <v>42</v>
      </c>
      <c r="AX505" s="12" t="s">
        <v>78</v>
      </c>
      <c r="AY505" s="227" t="s">
        <v>152</v>
      </c>
    </row>
    <row r="506" spans="2:51" s="12" customFormat="1" ht="13.5">
      <c r="B506" s="217"/>
      <c r="C506" s="218"/>
      <c r="D506" s="207" t="s">
        <v>161</v>
      </c>
      <c r="E506" s="219" t="s">
        <v>22</v>
      </c>
      <c r="F506" s="220" t="s">
        <v>1462</v>
      </c>
      <c r="G506" s="218"/>
      <c r="H506" s="221">
        <v>2.7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161</v>
      </c>
      <c r="AU506" s="227" t="s">
        <v>87</v>
      </c>
      <c r="AV506" s="12" t="s">
        <v>87</v>
      </c>
      <c r="AW506" s="12" t="s">
        <v>42</v>
      </c>
      <c r="AX506" s="12" t="s">
        <v>78</v>
      </c>
      <c r="AY506" s="227" t="s">
        <v>152</v>
      </c>
    </row>
    <row r="507" spans="2:51" s="12" customFormat="1" ht="13.5">
      <c r="B507" s="217"/>
      <c r="C507" s="218"/>
      <c r="D507" s="207" t="s">
        <v>161</v>
      </c>
      <c r="E507" s="219" t="s">
        <v>22</v>
      </c>
      <c r="F507" s="220" t="s">
        <v>1718</v>
      </c>
      <c r="G507" s="218"/>
      <c r="H507" s="221">
        <v>18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161</v>
      </c>
      <c r="AU507" s="227" t="s">
        <v>87</v>
      </c>
      <c r="AV507" s="12" t="s">
        <v>87</v>
      </c>
      <c r="AW507" s="12" t="s">
        <v>42</v>
      </c>
      <c r="AX507" s="12" t="s">
        <v>78</v>
      </c>
      <c r="AY507" s="227" t="s">
        <v>152</v>
      </c>
    </row>
    <row r="508" spans="2:51" s="12" customFormat="1" ht="13.5">
      <c r="B508" s="217"/>
      <c r="C508" s="218"/>
      <c r="D508" s="207" t="s">
        <v>161</v>
      </c>
      <c r="E508" s="219" t="s">
        <v>22</v>
      </c>
      <c r="F508" s="220" t="s">
        <v>1461</v>
      </c>
      <c r="G508" s="218"/>
      <c r="H508" s="221">
        <v>1.2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161</v>
      </c>
      <c r="AU508" s="227" t="s">
        <v>87</v>
      </c>
      <c r="AV508" s="12" t="s">
        <v>87</v>
      </c>
      <c r="AW508" s="12" t="s">
        <v>42</v>
      </c>
      <c r="AX508" s="12" t="s">
        <v>78</v>
      </c>
      <c r="AY508" s="227" t="s">
        <v>152</v>
      </c>
    </row>
    <row r="509" spans="2:51" s="12" customFormat="1" ht="13.5">
      <c r="B509" s="217"/>
      <c r="C509" s="218"/>
      <c r="D509" s="207" t="s">
        <v>161</v>
      </c>
      <c r="E509" s="219" t="s">
        <v>22</v>
      </c>
      <c r="F509" s="220" t="s">
        <v>1719</v>
      </c>
      <c r="G509" s="218"/>
      <c r="H509" s="221">
        <v>21</v>
      </c>
      <c r="I509" s="222"/>
      <c r="J509" s="218"/>
      <c r="K509" s="218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161</v>
      </c>
      <c r="AU509" s="227" t="s">
        <v>87</v>
      </c>
      <c r="AV509" s="12" t="s">
        <v>87</v>
      </c>
      <c r="AW509" s="12" t="s">
        <v>42</v>
      </c>
      <c r="AX509" s="12" t="s">
        <v>78</v>
      </c>
      <c r="AY509" s="227" t="s">
        <v>152</v>
      </c>
    </row>
    <row r="510" spans="2:51" s="13" customFormat="1" ht="13.5">
      <c r="B510" s="228"/>
      <c r="C510" s="229"/>
      <c r="D510" s="230" t="s">
        <v>161</v>
      </c>
      <c r="E510" s="231" t="s">
        <v>22</v>
      </c>
      <c r="F510" s="232" t="s">
        <v>171</v>
      </c>
      <c r="G510" s="229"/>
      <c r="H510" s="233">
        <v>46.5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161</v>
      </c>
      <c r="AU510" s="239" t="s">
        <v>87</v>
      </c>
      <c r="AV510" s="13" t="s">
        <v>159</v>
      </c>
      <c r="AW510" s="13" t="s">
        <v>42</v>
      </c>
      <c r="AX510" s="13" t="s">
        <v>24</v>
      </c>
      <c r="AY510" s="239" t="s">
        <v>152</v>
      </c>
    </row>
    <row r="511" spans="2:65" s="1" customFormat="1" ht="22.5" customHeight="1">
      <c r="B511" s="41"/>
      <c r="C511" s="193" t="s">
        <v>968</v>
      </c>
      <c r="D511" s="193" t="s">
        <v>154</v>
      </c>
      <c r="E511" s="194" t="s">
        <v>1720</v>
      </c>
      <c r="F511" s="195" t="s">
        <v>1721</v>
      </c>
      <c r="G511" s="196" t="s">
        <v>219</v>
      </c>
      <c r="H511" s="197">
        <v>34.365</v>
      </c>
      <c r="I511" s="198"/>
      <c r="J511" s="199">
        <f>ROUND(I511*H511,2)</f>
        <v>0</v>
      </c>
      <c r="K511" s="195" t="s">
        <v>22</v>
      </c>
      <c r="L511" s="61"/>
      <c r="M511" s="200" t="s">
        <v>22</v>
      </c>
      <c r="N511" s="201" t="s">
        <v>49</v>
      </c>
      <c r="O511" s="42"/>
      <c r="P511" s="202">
        <f>O511*H511</f>
        <v>0</v>
      </c>
      <c r="Q511" s="202">
        <v>0.00289</v>
      </c>
      <c r="R511" s="202">
        <f>Q511*H511</f>
        <v>0.09931485000000001</v>
      </c>
      <c r="S511" s="202">
        <v>0</v>
      </c>
      <c r="T511" s="203">
        <f>S511*H511</f>
        <v>0</v>
      </c>
      <c r="AR511" s="24" t="s">
        <v>285</v>
      </c>
      <c r="AT511" s="24" t="s">
        <v>154</v>
      </c>
      <c r="AU511" s="24" t="s">
        <v>87</v>
      </c>
      <c r="AY511" s="24" t="s">
        <v>152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24" t="s">
        <v>24</v>
      </c>
      <c r="BK511" s="204">
        <f>ROUND(I511*H511,2)</f>
        <v>0</v>
      </c>
      <c r="BL511" s="24" t="s">
        <v>285</v>
      </c>
      <c r="BM511" s="24" t="s">
        <v>1722</v>
      </c>
    </row>
    <row r="512" spans="2:51" s="11" customFormat="1" ht="13.5">
      <c r="B512" s="205"/>
      <c r="C512" s="206"/>
      <c r="D512" s="207" t="s">
        <v>161</v>
      </c>
      <c r="E512" s="208" t="s">
        <v>22</v>
      </c>
      <c r="F512" s="209" t="s">
        <v>1723</v>
      </c>
      <c r="G512" s="206"/>
      <c r="H512" s="210" t="s">
        <v>22</v>
      </c>
      <c r="I512" s="211"/>
      <c r="J512" s="206"/>
      <c r="K512" s="206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161</v>
      </c>
      <c r="AU512" s="216" t="s">
        <v>87</v>
      </c>
      <c r="AV512" s="11" t="s">
        <v>24</v>
      </c>
      <c r="AW512" s="11" t="s">
        <v>42</v>
      </c>
      <c r="AX512" s="11" t="s">
        <v>78</v>
      </c>
      <c r="AY512" s="216" t="s">
        <v>152</v>
      </c>
    </row>
    <row r="513" spans="2:51" s="12" customFormat="1" ht="13.5">
      <c r="B513" s="217"/>
      <c r="C513" s="218"/>
      <c r="D513" s="207" t="s">
        <v>161</v>
      </c>
      <c r="E513" s="219" t="s">
        <v>22</v>
      </c>
      <c r="F513" s="220" t="s">
        <v>1724</v>
      </c>
      <c r="G513" s="218"/>
      <c r="H513" s="221">
        <v>24.365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161</v>
      </c>
      <c r="AU513" s="227" t="s">
        <v>87</v>
      </c>
      <c r="AV513" s="12" t="s">
        <v>87</v>
      </c>
      <c r="AW513" s="12" t="s">
        <v>42</v>
      </c>
      <c r="AX513" s="12" t="s">
        <v>78</v>
      </c>
      <c r="AY513" s="227" t="s">
        <v>152</v>
      </c>
    </row>
    <row r="514" spans="2:51" s="11" customFormat="1" ht="13.5">
      <c r="B514" s="205"/>
      <c r="C514" s="206"/>
      <c r="D514" s="207" t="s">
        <v>161</v>
      </c>
      <c r="E514" s="208" t="s">
        <v>22</v>
      </c>
      <c r="F514" s="209" t="s">
        <v>1725</v>
      </c>
      <c r="G514" s="206"/>
      <c r="H514" s="210" t="s">
        <v>22</v>
      </c>
      <c r="I514" s="211"/>
      <c r="J514" s="206"/>
      <c r="K514" s="206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161</v>
      </c>
      <c r="AU514" s="216" t="s">
        <v>87</v>
      </c>
      <c r="AV514" s="11" t="s">
        <v>24</v>
      </c>
      <c r="AW514" s="11" t="s">
        <v>42</v>
      </c>
      <c r="AX514" s="11" t="s">
        <v>78</v>
      </c>
      <c r="AY514" s="216" t="s">
        <v>152</v>
      </c>
    </row>
    <row r="515" spans="2:51" s="12" customFormat="1" ht="13.5">
      <c r="B515" s="217"/>
      <c r="C515" s="218"/>
      <c r="D515" s="207" t="s">
        <v>161</v>
      </c>
      <c r="E515" s="219" t="s">
        <v>22</v>
      </c>
      <c r="F515" s="220" t="s">
        <v>1726</v>
      </c>
      <c r="G515" s="218"/>
      <c r="H515" s="221">
        <v>3.8</v>
      </c>
      <c r="I515" s="222"/>
      <c r="J515" s="218"/>
      <c r="K515" s="218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161</v>
      </c>
      <c r="AU515" s="227" t="s">
        <v>87</v>
      </c>
      <c r="AV515" s="12" t="s">
        <v>87</v>
      </c>
      <c r="AW515" s="12" t="s">
        <v>42</v>
      </c>
      <c r="AX515" s="12" t="s">
        <v>78</v>
      </c>
      <c r="AY515" s="227" t="s">
        <v>152</v>
      </c>
    </row>
    <row r="516" spans="2:51" s="12" customFormat="1" ht="13.5">
      <c r="B516" s="217"/>
      <c r="C516" s="218"/>
      <c r="D516" s="207" t="s">
        <v>161</v>
      </c>
      <c r="E516" s="219" t="s">
        <v>22</v>
      </c>
      <c r="F516" s="220" t="s">
        <v>1727</v>
      </c>
      <c r="G516" s="218"/>
      <c r="H516" s="221">
        <v>2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161</v>
      </c>
      <c r="AU516" s="227" t="s">
        <v>87</v>
      </c>
      <c r="AV516" s="12" t="s">
        <v>87</v>
      </c>
      <c r="AW516" s="12" t="s">
        <v>42</v>
      </c>
      <c r="AX516" s="12" t="s">
        <v>78</v>
      </c>
      <c r="AY516" s="227" t="s">
        <v>152</v>
      </c>
    </row>
    <row r="517" spans="2:51" s="12" customFormat="1" ht="13.5">
      <c r="B517" s="217"/>
      <c r="C517" s="218"/>
      <c r="D517" s="207" t="s">
        <v>161</v>
      </c>
      <c r="E517" s="219" t="s">
        <v>22</v>
      </c>
      <c r="F517" s="220" t="s">
        <v>1728</v>
      </c>
      <c r="G517" s="218"/>
      <c r="H517" s="221">
        <v>4.2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161</v>
      </c>
      <c r="AU517" s="227" t="s">
        <v>87</v>
      </c>
      <c r="AV517" s="12" t="s">
        <v>87</v>
      </c>
      <c r="AW517" s="12" t="s">
        <v>42</v>
      </c>
      <c r="AX517" s="12" t="s">
        <v>78</v>
      </c>
      <c r="AY517" s="227" t="s">
        <v>152</v>
      </c>
    </row>
    <row r="518" spans="2:51" s="13" customFormat="1" ht="13.5">
      <c r="B518" s="228"/>
      <c r="C518" s="229"/>
      <c r="D518" s="230" t="s">
        <v>161</v>
      </c>
      <c r="E518" s="231" t="s">
        <v>22</v>
      </c>
      <c r="F518" s="232" t="s">
        <v>171</v>
      </c>
      <c r="G518" s="229"/>
      <c r="H518" s="233">
        <v>34.365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AT518" s="239" t="s">
        <v>161</v>
      </c>
      <c r="AU518" s="239" t="s">
        <v>87</v>
      </c>
      <c r="AV518" s="13" t="s">
        <v>159</v>
      </c>
      <c r="AW518" s="13" t="s">
        <v>42</v>
      </c>
      <c r="AX518" s="13" t="s">
        <v>24</v>
      </c>
      <c r="AY518" s="239" t="s">
        <v>152</v>
      </c>
    </row>
    <row r="519" spans="2:65" s="1" customFormat="1" ht="31.5" customHeight="1">
      <c r="B519" s="41"/>
      <c r="C519" s="193" t="s">
        <v>973</v>
      </c>
      <c r="D519" s="193" t="s">
        <v>154</v>
      </c>
      <c r="E519" s="194" t="s">
        <v>961</v>
      </c>
      <c r="F519" s="195" t="s">
        <v>1729</v>
      </c>
      <c r="G519" s="196" t="s">
        <v>207</v>
      </c>
      <c r="H519" s="197">
        <v>5</v>
      </c>
      <c r="I519" s="198"/>
      <c r="J519" s="199">
        <f>ROUND(I519*H519,2)</f>
        <v>0</v>
      </c>
      <c r="K519" s="195" t="s">
        <v>158</v>
      </c>
      <c r="L519" s="61"/>
      <c r="M519" s="200" t="s">
        <v>22</v>
      </c>
      <c r="N519" s="201" t="s">
        <v>49</v>
      </c>
      <c r="O519" s="42"/>
      <c r="P519" s="202">
        <f>O519*H519</f>
        <v>0</v>
      </c>
      <c r="Q519" s="202">
        <v>0.00396</v>
      </c>
      <c r="R519" s="202">
        <f>Q519*H519</f>
        <v>0.019799999999999998</v>
      </c>
      <c r="S519" s="202">
        <v>0</v>
      </c>
      <c r="T519" s="203">
        <f>S519*H519</f>
        <v>0</v>
      </c>
      <c r="AR519" s="24" t="s">
        <v>285</v>
      </c>
      <c r="AT519" s="24" t="s">
        <v>154</v>
      </c>
      <c r="AU519" s="24" t="s">
        <v>87</v>
      </c>
      <c r="AY519" s="24" t="s">
        <v>152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24" t="s">
        <v>24</v>
      </c>
      <c r="BK519" s="204">
        <f>ROUND(I519*H519,2)</f>
        <v>0</v>
      </c>
      <c r="BL519" s="24" t="s">
        <v>285</v>
      </c>
      <c r="BM519" s="24" t="s">
        <v>1730</v>
      </c>
    </row>
    <row r="520" spans="2:65" s="1" customFormat="1" ht="31.5" customHeight="1">
      <c r="B520" s="41"/>
      <c r="C520" s="193" t="s">
        <v>977</v>
      </c>
      <c r="D520" s="193" t="s">
        <v>154</v>
      </c>
      <c r="E520" s="194" t="s">
        <v>965</v>
      </c>
      <c r="F520" s="195" t="s">
        <v>1731</v>
      </c>
      <c r="G520" s="196" t="s">
        <v>207</v>
      </c>
      <c r="H520" s="197">
        <v>8</v>
      </c>
      <c r="I520" s="198"/>
      <c r="J520" s="199">
        <f>ROUND(I520*H520,2)</f>
        <v>0</v>
      </c>
      <c r="K520" s="195" t="s">
        <v>158</v>
      </c>
      <c r="L520" s="61"/>
      <c r="M520" s="200" t="s">
        <v>22</v>
      </c>
      <c r="N520" s="201" t="s">
        <v>49</v>
      </c>
      <c r="O520" s="42"/>
      <c r="P520" s="202">
        <f>O520*H520</f>
        <v>0</v>
      </c>
      <c r="Q520" s="202">
        <v>0.00045</v>
      </c>
      <c r="R520" s="202">
        <f>Q520*H520</f>
        <v>0.0036</v>
      </c>
      <c r="S520" s="202">
        <v>0</v>
      </c>
      <c r="T520" s="203">
        <f>S520*H520</f>
        <v>0</v>
      </c>
      <c r="AR520" s="24" t="s">
        <v>285</v>
      </c>
      <c r="AT520" s="24" t="s">
        <v>154</v>
      </c>
      <c r="AU520" s="24" t="s">
        <v>87</v>
      </c>
      <c r="AY520" s="24" t="s">
        <v>152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4" t="s">
        <v>24</v>
      </c>
      <c r="BK520" s="204">
        <f>ROUND(I520*H520,2)</f>
        <v>0</v>
      </c>
      <c r="BL520" s="24" t="s">
        <v>285</v>
      </c>
      <c r="BM520" s="24" t="s">
        <v>1732</v>
      </c>
    </row>
    <row r="521" spans="2:65" s="1" customFormat="1" ht="22.5" customHeight="1">
      <c r="B521" s="41"/>
      <c r="C521" s="193" t="s">
        <v>981</v>
      </c>
      <c r="D521" s="193" t="s">
        <v>154</v>
      </c>
      <c r="E521" s="194" t="s">
        <v>1733</v>
      </c>
      <c r="F521" s="195" t="s">
        <v>1734</v>
      </c>
      <c r="G521" s="196" t="s">
        <v>219</v>
      </c>
      <c r="H521" s="197">
        <v>39.4</v>
      </c>
      <c r="I521" s="198"/>
      <c r="J521" s="199">
        <f>ROUND(I521*H521,2)</f>
        <v>0</v>
      </c>
      <c r="K521" s="195" t="s">
        <v>22</v>
      </c>
      <c r="L521" s="61"/>
      <c r="M521" s="200" t="s">
        <v>22</v>
      </c>
      <c r="N521" s="201" t="s">
        <v>49</v>
      </c>
      <c r="O521" s="42"/>
      <c r="P521" s="202">
        <f>O521*H521</f>
        <v>0</v>
      </c>
      <c r="Q521" s="202">
        <v>0</v>
      </c>
      <c r="R521" s="202">
        <f>Q521*H521</f>
        <v>0</v>
      </c>
      <c r="S521" s="202">
        <v>0</v>
      </c>
      <c r="T521" s="203">
        <f>S521*H521</f>
        <v>0</v>
      </c>
      <c r="AR521" s="24" t="s">
        <v>285</v>
      </c>
      <c r="AT521" s="24" t="s">
        <v>154</v>
      </c>
      <c r="AU521" s="24" t="s">
        <v>87</v>
      </c>
      <c r="AY521" s="24" t="s">
        <v>152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24" t="s">
        <v>24</v>
      </c>
      <c r="BK521" s="204">
        <f>ROUND(I521*H521,2)</f>
        <v>0</v>
      </c>
      <c r="BL521" s="24" t="s">
        <v>285</v>
      </c>
      <c r="BM521" s="24" t="s">
        <v>1735</v>
      </c>
    </row>
    <row r="522" spans="2:51" s="12" customFormat="1" ht="13.5">
      <c r="B522" s="217"/>
      <c r="C522" s="218"/>
      <c r="D522" s="230" t="s">
        <v>161</v>
      </c>
      <c r="E522" s="240" t="s">
        <v>22</v>
      </c>
      <c r="F522" s="241" t="s">
        <v>1736</v>
      </c>
      <c r="G522" s="218"/>
      <c r="H522" s="242">
        <v>39.4</v>
      </c>
      <c r="I522" s="222"/>
      <c r="J522" s="218"/>
      <c r="K522" s="218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161</v>
      </c>
      <c r="AU522" s="227" t="s">
        <v>87</v>
      </c>
      <c r="AV522" s="12" t="s">
        <v>87</v>
      </c>
      <c r="AW522" s="12" t="s">
        <v>42</v>
      </c>
      <c r="AX522" s="12" t="s">
        <v>24</v>
      </c>
      <c r="AY522" s="227" t="s">
        <v>152</v>
      </c>
    </row>
    <row r="523" spans="2:65" s="1" customFormat="1" ht="22.5" customHeight="1">
      <c r="B523" s="41"/>
      <c r="C523" s="193" t="s">
        <v>985</v>
      </c>
      <c r="D523" s="193" t="s">
        <v>154</v>
      </c>
      <c r="E523" s="194" t="s">
        <v>974</v>
      </c>
      <c r="F523" s="195" t="s">
        <v>975</v>
      </c>
      <c r="G523" s="196" t="s">
        <v>219</v>
      </c>
      <c r="H523" s="197">
        <v>84</v>
      </c>
      <c r="I523" s="198"/>
      <c r="J523" s="199">
        <f>ROUND(I523*H523,2)</f>
        <v>0</v>
      </c>
      <c r="K523" s="195" t="s">
        <v>158</v>
      </c>
      <c r="L523" s="61"/>
      <c r="M523" s="200" t="s">
        <v>22</v>
      </c>
      <c r="N523" s="201" t="s">
        <v>49</v>
      </c>
      <c r="O523" s="42"/>
      <c r="P523" s="202">
        <f>O523*H523</f>
        <v>0</v>
      </c>
      <c r="Q523" s="202">
        <v>0.00174</v>
      </c>
      <c r="R523" s="202">
        <f>Q523*H523</f>
        <v>0.14616</v>
      </c>
      <c r="S523" s="202">
        <v>0</v>
      </c>
      <c r="T523" s="203">
        <f>S523*H523</f>
        <v>0</v>
      </c>
      <c r="AR523" s="24" t="s">
        <v>285</v>
      </c>
      <c r="AT523" s="24" t="s">
        <v>154</v>
      </c>
      <c r="AU523" s="24" t="s">
        <v>87</v>
      </c>
      <c r="AY523" s="24" t="s">
        <v>152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24" t="s">
        <v>24</v>
      </c>
      <c r="BK523" s="204">
        <f>ROUND(I523*H523,2)</f>
        <v>0</v>
      </c>
      <c r="BL523" s="24" t="s">
        <v>285</v>
      </c>
      <c r="BM523" s="24" t="s">
        <v>1737</v>
      </c>
    </row>
    <row r="524" spans="2:51" s="12" customFormat="1" ht="13.5">
      <c r="B524" s="217"/>
      <c r="C524" s="218"/>
      <c r="D524" s="230" t="s">
        <v>161</v>
      </c>
      <c r="E524" s="240" t="s">
        <v>22</v>
      </c>
      <c r="F524" s="241" t="s">
        <v>721</v>
      </c>
      <c r="G524" s="218"/>
      <c r="H524" s="242">
        <v>84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161</v>
      </c>
      <c r="AU524" s="227" t="s">
        <v>87</v>
      </c>
      <c r="AV524" s="12" t="s">
        <v>87</v>
      </c>
      <c r="AW524" s="12" t="s">
        <v>42</v>
      </c>
      <c r="AX524" s="12" t="s">
        <v>24</v>
      </c>
      <c r="AY524" s="227" t="s">
        <v>152</v>
      </c>
    </row>
    <row r="525" spans="2:65" s="1" customFormat="1" ht="31.5" customHeight="1">
      <c r="B525" s="41"/>
      <c r="C525" s="193" t="s">
        <v>991</v>
      </c>
      <c r="D525" s="193" t="s">
        <v>154</v>
      </c>
      <c r="E525" s="194" t="s">
        <v>982</v>
      </c>
      <c r="F525" s="195" t="s">
        <v>983</v>
      </c>
      <c r="G525" s="196" t="s">
        <v>219</v>
      </c>
      <c r="H525" s="197">
        <v>39.4</v>
      </c>
      <c r="I525" s="198"/>
      <c r="J525" s="199">
        <f>ROUND(I525*H525,2)</f>
        <v>0</v>
      </c>
      <c r="K525" s="195" t="s">
        <v>158</v>
      </c>
      <c r="L525" s="61"/>
      <c r="M525" s="200" t="s">
        <v>22</v>
      </c>
      <c r="N525" s="201" t="s">
        <v>49</v>
      </c>
      <c r="O525" s="42"/>
      <c r="P525" s="202">
        <f>O525*H525</f>
        <v>0</v>
      </c>
      <c r="Q525" s="202">
        <v>0.00212</v>
      </c>
      <c r="R525" s="202">
        <f>Q525*H525</f>
        <v>0.08352799999999999</v>
      </c>
      <c r="S525" s="202">
        <v>0</v>
      </c>
      <c r="T525" s="203">
        <f>S525*H525</f>
        <v>0</v>
      </c>
      <c r="AR525" s="24" t="s">
        <v>285</v>
      </c>
      <c r="AT525" s="24" t="s">
        <v>154</v>
      </c>
      <c r="AU525" s="24" t="s">
        <v>87</v>
      </c>
      <c r="AY525" s="24" t="s">
        <v>152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24" t="s">
        <v>24</v>
      </c>
      <c r="BK525" s="204">
        <f>ROUND(I525*H525,2)</f>
        <v>0</v>
      </c>
      <c r="BL525" s="24" t="s">
        <v>285</v>
      </c>
      <c r="BM525" s="24" t="s">
        <v>1738</v>
      </c>
    </row>
    <row r="526" spans="2:51" s="12" customFormat="1" ht="13.5">
      <c r="B526" s="217"/>
      <c r="C526" s="218"/>
      <c r="D526" s="230" t="s">
        <v>161</v>
      </c>
      <c r="E526" s="240" t="s">
        <v>22</v>
      </c>
      <c r="F526" s="241" t="s">
        <v>1736</v>
      </c>
      <c r="G526" s="218"/>
      <c r="H526" s="242">
        <v>39.4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161</v>
      </c>
      <c r="AU526" s="227" t="s">
        <v>87</v>
      </c>
      <c r="AV526" s="12" t="s">
        <v>87</v>
      </c>
      <c r="AW526" s="12" t="s">
        <v>42</v>
      </c>
      <c r="AX526" s="12" t="s">
        <v>24</v>
      </c>
      <c r="AY526" s="227" t="s">
        <v>152</v>
      </c>
    </row>
    <row r="527" spans="2:65" s="1" customFormat="1" ht="22.5" customHeight="1">
      <c r="B527" s="41"/>
      <c r="C527" s="193" t="s">
        <v>995</v>
      </c>
      <c r="D527" s="193" t="s">
        <v>154</v>
      </c>
      <c r="E527" s="194" t="s">
        <v>986</v>
      </c>
      <c r="F527" s="195" t="s">
        <v>987</v>
      </c>
      <c r="G527" s="196" t="s">
        <v>226</v>
      </c>
      <c r="H527" s="197">
        <v>1.332</v>
      </c>
      <c r="I527" s="198"/>
      <c r="J527" s="199">
        <f>ROUND(I527*H527,2)</f>
        <v>0</v>
      </c>
      <c r="K527" s="195" t="s">
        <v>158</v>
      </c>
      <c r="L527" s="61"/>
      <c r="M527" s="200" t="s">
        <v>22</v>
      </c>
      <c r="N527" s="201" t="s">
        <v>49</v>
      </c>
      <c r="O527" s="42"/>
      <c r="P527" s="202">
        <f>O527*H527</f>
        <v>0</v>
      </c>
      <c r="Q527" s="202">
        <v>0</v>
      </c>
      <c r="R527" s="202">
        <f>Q527*H527</f>
        <v>0</v>
      </c>
      <c r="S527" s="202">
        <v>0</v>
      </c>
      <c r="T527" s="203">
        <f>S527*H527</f>
        <v>0</v>
      </c>
      <c r="AR527" s="24" t="s">
        <v>285</v>
      </c>
      <c r="AT527" s="24" t="s">
        <v>154</v>
      </c>
      <c r="AU527" s="24" t="s">
        <v>87</v>
      </c>
      <c r="AY527" s="24" t="s">
        <v>152</v>
      </c>
      <c r="BE527" s="204">
        <f>IF(N527="základní",J527,0)</f>
        <v>0</v>
      </c>
      <c r="BF527" s="204">
        <f>IF(N527="snížená",J527,0)</f>
        <v>0</v>
      </c>
      <c r="BG527" s="204">
        <f>IF(N527="zákl. přenesená",J527,0)</f>
        <v>0</v>
      </c>
      <c r="BH527" s="204">
        <f>IF(N527="sníž. přenesená",J527,0)</f>
        <v>0</v>
      </c>
      <c r="BI527" s="204">
        <f>IF(N527="nulová",J527,0)</f>
        <v>0</v>
      </c>
      <c r="BJ527" s="24" t="s">
        <v>24</v>
      </c>
      <c r="BK527" s="204">
        <f>ROUND(I527*H527,2)</f>
        <v>0</v>
      </c>
      <c r="BL527" s="24" t="s">
        <v>285</v>
      </c>
      <c r="BM527" s="24" t="s">
        <v>1739</v>
      </c>
    </row>
    <row r="528" spans="2:63" s="10" customFormat="1" ht="29.85" customHeight="1">
      <c r="B528" s="176"/>
      <c r="C528" s="177"/>
      <c r="D528" s="190" t="s">
        <v>77</v>
      </c>
      <c r="E528" s="191" t="s">
        <v>989</v>
      </c>
      <c r="F528" s="191" t="s">
        <v>990</v>
      </c>
      <c r="G528" s="177"/>
      <c r="H528" s="177"/>
      <c r="I528" s="180"/>
      <c r="J528" s="192">
        <f>BK528</f>
        <v>0</v>
      </c>
      <c r="K528" s="177"/>
      <c r="L528" s="182"/>
      <c r="M528" s="183"/>
      <c r="N528" s="184"/>
      <c r="O528" s="184"/>
      <c r="P528" s="185">
        <f>SUM(P529:P592)</f>
        <v>0</v>
      </c>
      <c r="Q528" s="184"/>
      <c r="R528" s="185">
        <f>SUM(R529:R592)</f>
        <v>1.8006364</v>
      </c>
      <c r="S528" s="184"/>
      <c r="T528" s="186">
        <f>SUM(T529:T592)</f>
        <v>0.15999999999999998</v>
      </c>
      <c r="AR528" s="187" t="s">
        <v>87</v>
      </c>
      <c r="AT528" s="188" t="s">
        <v>77</v>
      </c>
      <c r="AU528" s="188" t="s">
        <v>24</v>
      </c>
      <c r="AY528" s="187" t="s">
        <v>152</v>
      </c>
      <c r="BK528" s="189">
        <f>SUM(BK529:BK592)</f>
        <v>0</v>
      </c>
    </row>
    <row r="529" spans="2:65" s="1" customFormat="1" ht="22.5" customHeight="1">
      <c r="B529" s="41"/>
      <c r="C529" s="193" t="s">
        <v>1003</v>
      </c>
      <c r="D529" s="193" t="s">
        <v>154</v>
      </c>
      <c r="E529" s="194" t="s">
        <v>992</v>
      </c>
      <c r="F529" s="195" t="s">
        <v>1740</v>
      </c>
      <c r="G529" s="196" t="s">
        <v>157</v>
      </c>
      <c r="H529" s="197">
        <v>35.1</v>
      </c>
      <c r="I529" s="198"/>
      <c r="J529" s="199">
        <f>ROUND(I529*H529,2)</f>
        <v>0</v>
      </c>
      <c r="K529" s="195" t="s">
        <v>22</v>
      </c>
      <c r="L529" s="61"/>
      <c r="M529" s="200" t="s">
        <v>22</v>
      </c>
      <c r="N529" s="201" t="s">
        <v>49</v>
      </c>
      <c r="O529" s="42"/>
      <c r="P529" s="202">
        <f>O529*H529</f>
        <v>0</v>
      </c>
      <c r="Q529" s="202">
        <v>0</v>
      </c>
      <c r="R529" s="202">
        <f>Q529*H529</f>
        <v>0</v>
      </c>
      <c r="S529" s="202">
        <v>0</v>
      </c>
      <c r="T529" s="203">
        <f>S529*H529</f>
        <v>0</v>
      </c>
      <c r="AR529" s="24" t="s">
        <v>285</v>
      </c>
      <c r="AT529" s="24" t="s">
        <v>154</v>
      </c>
      <c r="AU529" s="24" t="s">
        <v>87</v>
      </c>
      <c r="AY529" s="24" t="s">
        <v>152</v>
      </c>
      <c r="BE529" s="204">
        <f>IF(N529="základní",J529,0)</f>
        <v>0</v>
      </c>
      <c r="BF529" s="204">
        <f>IF(N529="snížená",J529,0)</f>
        <v>0</v>
      </c>
      <c r="BG529" s="204">
        <f>IF(N529="zákl. přenesená",J529,0)</f>
        <v>0</v>
      </c>
      <c r="BH529" s="204">
        <f>IF(N529="sníž. přenesená",J529,0)</f>
        <v>0</v>
      </c>
      <c r="BI529" s="204">
        <f>IF(N529="nulová",J529,0)</f>
        <v>0</v>
      </c>
      <c r="BJ529" s="24" t="s">
        <v>24</v>
      </c>
      <c r="BK529" s="204">
        <f>ROUND(I529*H529,2)</f>
        <v>0</v>
      </c>
      <c r="BL529" s="24" t="s">
        <v>285</v>
      </c>
      <c r="BM529" s="24" t="s">
        <v>1741</v>
      </c>
    </row>
    <row r="530" spans="2:51" s="12" customFormat="1" ht="13.5">
      <c r="B530" s="217"/>
      <c r="C530" s="218"/>
      <c r="D530" s="230" t="s">
        <v>161</v>
      </c>
      <c r="E530" s="240" t="s">
        <v>22</v>
      </c>
      <c r="F530" s="241" t="s">
        <v>1742</v>
      </c>
      <c r="G530" s="218"/>
      <c r="H530" s="242">
        <v>35.1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161</v>
      </c>
      <c r="AU530" s="227" t="s">
        <v>87</v>
      </c>
      <c r="AV530" s="12" t="s">
        <v>87</v>
      </c>
      <c r="AW530" s="12" t="s">
        <v>42</v>
      </c>
      <c r="AX530" s="12" t="s">
        <v>24</v>
      </c>
      <c r="AY530" s="227" t="s">
        <v>152</v>
      </c>
    </row>
    <row r="531" spans="2:65" s="1" customFormat="1" ht="22.5" customHeight="1">
      <c r="B531" s="41"/>
      <c r="C531" s="257" t="s">
        <v>1017</v>
      </c>
      <c r="D531" s="257" t="s">
        <v>293</v>
      </c>
      <c r="E531" s="258" t="s">
        <v>996</v>
      </c>
      <c r="F531" s="259" t="s">
        <v>997</v>
      </c>
      <c r="G531" s="260" t="s">
        <v>157</v>
      </c>
      <c r="H531" s="261">
        <v>35.1</v>
      </c>
      <c r="I531" s="262"/>
      <c r="J531" s="263">
        <f>ROUND(I531*H531,2)</f>
        <v>0</v>
      </c>
      <c r="K531" s="259" t="s">
        <v>22</v>
      </c>
      <c r="L531" s="264"/>
      <c r="M531" s="265" t="s">
        <v>22</v>
      </c>
      <c r="N531" s="266" t="s">
        <v>49</v>
      </c>
      <c r="O531" s="42"/>
      <c r="P531" s="202">
        <f>O531*H531</f>
        <v>0</v>
      </c>
      <c r="Q531" s="202">
        <v>0.0008</v>
      </c>
      <c r="R531" s="202">
        <f>Q531*H531</f>
        <v>0.02808</v>
      </c>
      <c r="S531" s="202">
        <v>0</v>
      </c>
      <c r="T531" s="203">
        <f>S531*H531</f>
        <v>0</v>
      </c>
      <c r="AR531" s="24" t="s">
        <v>382</v>
      </c>
      <c r="AT531" s="24" t="s">
        <v>293</v>
      </c>
      <c r="AU531" s="24" t="s">
        <v>87</v>
      </c>
      <c r="AY531" s="24" t="s">
        <v>152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24" t="s">
        <v>24</v>
      </c>
      <c r="BK531" s="204">
        <f>ROUND(I531*H531,2)</f>
        <v>0</v>
      </c>
      <c r="BL531" s="24" t="s">
        <v>285</v>
      </c>
      <c r="BM531" s="24" t="s">
        <v>1743</v>
      </c>
    </row>
    <row r="532" spans="2:51" s="12" customFormat="1" ht="13.5">
      <c r="B532" s="217"/>
      <c r="C532" s="218"/>
      <c r="D532" s="230" t="s">
        <v>161</v>
      </c>
      <c r="E532" s="240" t="s">
        <v>22</v>
      </c>
      <c r="F532" s="241" t="s">
        <v>1742</v>
      </c>
      <c r="G532" s="218"/>
      <c r="H532" s="242">
        <v>35.1</v>
      </c>
      <c r="I532" s="222"/>
      <c r="J532" s="218"/>
      <c r="K532" s="218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161</v>
      </c>
      <c r="AU532" s="227" t="s">
        <v>87</v>
      </c>
      <c r="AV532" s="12" t="s">
        <v>87</v>
      </c>
      <c r="AW532" s="12" t="s">
        <v>42</v>
      </c>
      <c r="AX532" s="12" t="s">
        <v>24</v>
      </c>
      <c r="AY532" s="227" t="s">
        <v>152</v>
      </c>
    </row>
    <row r="533" spans="2:65" s="1" customFormat="1" ht="22.5" customHeight="1">
      <c r="B533" s="41"/>
      <c r="C533" s="193" t="s">
        <v>1021</v>
      </c>
      <c r="D533" s="193" t="s">
        <v>154</v>
      </c>
      <c r="E533" s="194" t="s">
        <v>1022</v>
      </c>
      <c r="F533" s="195" t="s">
        <v>1023</v>
      </c>
      <c r="G533" s="196" t="s">
        <v>207</v>
      </c>
      <c r="H533" s="197">
        <v>5</v>
      </c>
      <c r="I533" s="198"/>
      <c r="J533" s="199">
        <f>ROUND(I533*H533,2)</f>
        <v>0</v>
      </c>
      <c r="K533" s="195" t="s">
        <v>158</v>
      </c>
      <c r="L533" s="61"/>
      <c r="M533" s="200" t="s">
        <v>22</v>
      </c>
      <c r="N533" s="201" t="s">
        <v>49</v>
      </c>
      <c r="O533" s="42"/>
      <c r="P533" s="202">
        <f>O533*H533</f>
        <v>0</v>
      </c>
      <c r="Q533" s="202">
        <v>0</v>
      </c>
      <c r="R533" s="202">
        <f>Q533*H533</f>
        <v>0</v>
      </c>
      <c r="S533" s="202">
        <v>0.003</v>
      </c>
      <c r="T533" s="203">
        <f>S533*H533</f>
        <v>0.015</v>
      </c>
      <c r="AR533" s="24" t="s">
        <v>285</v>
      </c>
      <c r="AT533" s="24" t="s">
        <v>154</v>
      </c>
      <c r="AU533" s="24" t="s">
        <v>87</v>
      </c>
      <c r="AY533" s="24" t="s">
        <v>152</v>
      </c>
      <c r="BE533" s="204">
        <f>IF(N533="základní",J533,0)</f>
        <v>0</v>
      </c>
      <c r="BF533" s="204">
        <f>IF(N533="snížená",J533,0)</f>
        <v>0</v>
      </c>
      <c r="BG533" s="204">
        <f>IF(N533="zákl. přenesená",J533,0)</f>
        <v>0</v>
      </c>
      <c r="BH533" s="204">
        <f>IF(N533="sníž. přenesená",J533,0)</f>
        <v>0</v>
      </c>
      <c r="BI533" s="204">
        <f>IF(N533="nulová",J533,0)</f>
        <v>0</v>
      </c>
      <c r="BJ533" s="24" t="s">
        <v>24</v>
      </c>
      <c r="BK533" s="204">
        <f>ROUND(I533*H533,2)</f>
        <v>0</v>
      </c>
      <c r="BL533" s="24" t="s">
        <v>285</v>
      </c>
      <c r="BM533" s="24" t="s">
        <v>1744</v>
      </c>
    </row>
    <row r="534" spans="2:65" s="1" customFormat="1" ht="31.5" customHeight="1">
      <c r="B534" s="41"/>
      <c r="C534" s="193" t="s">
        <v>1025</v>
      </c>
      <c r="D534" s="193" t="s">
        <v>154</v>
      </c>
      <c r="E534" s="194" t="s">
        <v>1026</v>
      </c>
      <c r="F534" s="195" t="s">
        <v>1027</v>
      </c>
      <c r="G534" s="196" t="s">
        <v>207</v>
      </c>
      <c r="H534" s="197">
        <v>29</v>
      </c>
      <c r="I534" s="198"/>
      <c r="J534" s="199">
        <f>ROUND(I534*H534,2)</f>
        <v>0</v>
      </c>
      <c r="K534" s="195" t="s">
        <v>158</v>
      </c>
      <c r="L534" s="61"/>
      <c r="M534" s="200" t="s">
        <v>22</v>
      </c>
      <c r="N534" s="201" t="s">
        <v>49</v>
      </c>
      <c r="O534" s="42"/>
      <c r="P534" s="202">
        <f>O534*H534</f>
        <v>0</v>
      </c>
      <c r="Q534" s="202">
        <v>0</v>
      </c>
      <c r="R534" s="202">
        <f>Q534*H534</f>
        <v>0</v>
      </c>
      <c r="S534" s="202">
        <v>0.005</v>
      </c>
      <c r="T534" s="203">
        <f>S534*H534</f>
        <v>0.145</v>
      </c>
      <c r="AR534" s="24" t="s">
        <v>285</v>
      </c>
      <c r="AT534" s="24" t="s">
        <v>154</v>
      </c>
      <c r="AU534" s="24" t="s">
        <v>87</v>
      </c>
      <c r="AY534" s="24" t="s">
        <v>152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24" t="s">
        <v>24</v>
      </c>
      <c r="BK534" s="204">
        <f>ROUND(I534*H534,2)</f>
        <v>0</v>
      </c>
      <c r="BL534" s="24" t="s">
        <v>285</v>
      </c>
      <c r="BM534" s="24" t="s">
        <v>1745</v>
      </c>
    </row>
    <row r="535" spans="2:65" s="1" customFormat="1" ht="22.5" customHeight="1">
      <c r="B535" s="41"/>
      <c r="C535" s="193" t="s">
        <v>1030</v>
      </c>
      <c r="D535" s="193" t="s">
        <v>154</v>
      </c>
      <c r="E535" s="194" t="s">
        <v>1059</v>
      </c>
      <c r="F535" s="195" t="s">
        <v>1060</v>
      </c>
      <c r="G535" s="196" t="s">
        <v>157</v>
      </c>
      <c r="H535" s="197">
        <v>35.1</v>
      </c>
      <c r="I535" s="198"/>
      <c r="J535" s="199">
        <f>ROUND(I535*H535,2)</f>
        <v>0</v>
      </c>
      <c r="K535" s="195" t="s">
        <v>158</v>
      </c>
      <c r="L535" s="61"/>
      <c r="M535" s="200" t="s">
        <v>22</v>
      </c>
      <c r="N535" s="201" t="s">
        <v>49</v>
      </c>
      <c r="O535" s="42"/>
      <c r="P535" s="202">
        <f>O535*H535</f>
        <v>0</v>
      </c>
      <c r="Q535" s="202">
        <v>0.00025</v>
      </c>
      <c r="R535" s="202">
        <f>Q535*H535</f>
        <v>0.008775</v>
      </c>
      <c r="S535" s="202">
        <v>0</v>
      </c>
      <c r="T535" s="203">
        <f>S535*H535</f>
        <v>0</v>
      </c>
      <c r="AR535" s="24" t="s">
        <v>285</v>
      </c>
      <c r="AT535" s="24" t="s">
        <v>154</v>
      </c>
      <c r="AU535" s="24" t="s">
        <v>87</v>
      </c>
      <c r="AY535" s="24" t="s">
        <v>152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24" t="s">
        <v>24</v>
      </c>
      <c r="BK535" s="204">
        <f>ROUND(I535*H535,2)</f>
        <v>0</v>
      </c>
      <c r="BL535" s="24" t="s">
        <v>285</v>
      </c>
      <c r="BM535" s="24" t="s">
        <v>1746</v>
      </c>
    </row>
    <row r="536" spans="2:51" s="12" customFormat="1" ht="13.5">
      <c r="B536" s="217"/>
      <c r="C536" s="218"/>
      <c r="D536" s="230" t="s">
        <v>161</v>
      </c>
      <c r="E536" s="240" t="s">
        <v>22</v>
      </c>
      <c r="F536" s="241" t="s">
        <v>1747</v>
      </c>
      <c r="G536" s="218"/>
      <c r="H536" s="242">
        <v>35.1</v>
      </c>
      <c r="I536" s="222"/>
      <c r="J536" s="218"/>
      <c r="K536" s="218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161</v>
      </c>
      <c r="AU536" s="227" t="s">
        <v>87</v>
      </c>
      <c r="AV536" s="12" t="s">
        <v>87</v>
      </c>
      <c r="AW536" s="12" t="s">
        <v>42</v>
      </c>
      <c r="AX536" s="12" t="s">
        <v>24</v>
      </c>
      <c r="AY536" s="227" t="s">
        <v>152</v>
      </c>
    </row>
    <row r="537" spans="2:65" s="1" customFormat="1" ht="22.5" customHeight="1">
      <c r="B537" s="41"/>
      <c r="C537" s="257" t="s">
        <v>1038</v>
      </c>
      <c r="D537" s="257" t="s">
        <v>293</v>
      </c>
      <c r="E537" s="258" t="s">
        <v>1748</v>
      </c>
      <c r="F537" s="259" t="s">
        <v>1749</v>
      </c>
      <c r="G537" s="260" t="s">
        <v>207</v>
      </c>
      <c r="H537" s="261">
        <v>13</v>
      </c>
      <c r="I537" s="262"/>
      <c r="J537" s="263">
        <f>ROUND(I537*H537,2)</f>
        <v>0</v>
      </c>
      <c r="K537" s="259" t="s">
        <v>22</v>
      </c>
      <c r="L537" s="264"/>
      <c r="M537" s="265" t="s">
        <v>22</v>
      </c>
      <c r="N537" s="266" t="s">
        <v>49</v>
      </c>
      <c r="O537" s="42"/>
      <c r="P537" s="202">
        <f>O537*H537</f>
        <v>0</v>
      </c>
      <c r="Q537" s="202">
        <v>0.0389</v>
      </c>
      <c r="R537" s="202">
        <f>Q537*H537</f>
        <v>0.5056999999999999</v>
      </c>
      <c r="S537" s="202">
        <v>0</v>
      </c>
      <c r="T537" s="203">
        <f>S537*H537</f>
        <v>0</v>
      </c>
      <c r="AR537" s="24" t="s">
        <v>382</v>
      </c>
      <c r="AT537" s="24" t="s">
        <v>293</v>
      </c>
      <c r="AU537" s="24" t="s">
        <v>87</v>
      </c>
      <c r="AY537" s="24" t="s">
        <v>152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24" t="s">
        <v>24</v>
      </c>
      <c r="BK537" s="204">
        <f>ROUND(I537*H537,2)</f>
        <v>0</v>
      </c>
      <c r="BL537" s="24" t="s">
        <v>285</v>
      </c>
      <c r="BM537" s="24" t="s">
        <v>1750</v>
      </c>
    </row>
    <row r="538" spans="2:51" s="12" customFormat="1" ht="13.5">
      <c r="B538" s="217"/>
      <c r="C538" s="218"/>
      <c r="D538" s="230" t="s">
        <v>161</v>
      </c>
      <c r="E538" s="240" t="s">
        <v>22</v>
      </c>
      <c r="F538" s="241" t="s">
        <v>1751</v>
      </c>
      <c r="G538" s="218"/>
      <c r="H538" s="242">
        <v>13</v>
      </c>
      <c r="I538" s="222"/>
      <c r="J538" s="218"/>
      <c r="K538" s="218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161</v>
      </c>
      <c r="AU538" s="227" t="s">
        <v>87</v>
      </c>
      <c r="AV538" s="12" t="s">
        <v>87</v>
      </c>
      <c r="AW538" s="12" t="s">
        <v>42</v>
      </c>
      <c r="AX538" s="12" t="s">
        <v>24</v>
      </c>
      <c r="AY538" s="227" t="s">
        <v>152</v>
      </c>
    </row>
    <row r="539" spans="2:65" s="1" customFormat="1" ht="22.5" customHeight="1">
      <c r="B539" s="41"/>
      <c r="C539" s="193" t="s">
        <v>1043</v>
      </c>
      <c r="D539" s="193" t="s">
        <v>154</v>
      </c>
      <c r="E539" s="194" t="s">
        <v>1031</v>
      </c>
      <c r="F539" s="195" t="s">
        <v>1032</v>
      </c>
      <c r="G539" s="196" t="s">
        <v>157</v>
      </c>
      <c r="H539" s="197">
        <v>34.56</v>
      </c>
      <c r="I539" s="198"/>
      <c r="J539" s="199">
        <f>ROUND(I539*H539,2)</f>
        <v>0</v>
      </c>
      <c r="K539" s="195" t="s">
        <v>158</v>
      </c>
      <c r="L539" s="61"/>
      <c r="M539" s="200" t="s">
        <v>22</v>
      </c>
      <c r="N539" s="201" t="s">
        <v>49</v>
      </c>
      <c r="O539" s="42"/>
      <c r="P539" s="202">
        <f>O539*H539</f>
        <v>0</v>
      </c>
      <c r="Q539" s="202">
        <v>0.00025</v>
      </c>
      <c r="R539" s="202">
        <f>Q539*H539</f>
        <v>0.00864</v>
      </c>
      <c r="S539" s="202">
        <v>0</v>
      </c>
      <c r="T539" s="203">
        <f>S539*H539</f>
        <v>0</v>
      </c>
      <c r="AR539" s="24" t="s">
        <v>285</v>
      </c>
      <c r="AT539" s="24" t="s">
        <v>154</v>
      </c>
      <c r="AU539" s="24" t="s">
        <v>87</v>
      </c>
      <c r="AY539" s="24" t="s">
        <v>152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4" t="s">
        <v>24</v>
      </c>
      <c r="BK539" s="204">
        <f>ROUND(I539*H539,2)</f>
        <v>0</v>
      </c>
      <c r="BL539" s="24" t="s">
        <v>285</v>
      </c>
      <c r="BM539" s="24" t="s">
        <v>1752</v>
      </c>
    </row>
    <row r="540" spans="2:51" s="11" customFormat="1" ht="13.5">
      <c r="B540" s="205"/>
      <c r="C540" s="206"/>
      <c r="D540" s="207" t="s">
        <v>161</v>
      </c>
      <c r="E540" s="208" t="s">
        <v>22</v>
      </c>
      <c r="F540" s="209" t="s">
        <v>1034</v>
      </c>
      <c r="G540" s="206"/>
      <c r="H540" s="210" t="s">
        <v>22</v>
      </c>
      <c r="I540" s="211"/>
      <c r="J540" s="206"/>
      <c r="K540" s="206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161</v>
      </c>
      <c r="AU540" s="216" t="s">
        <v>87</v>
      </c>
      <c r="AV540" s="11" t="s">
        <v>24</v>
      </c>
      <c r="AW540" s="11" t="s">
        <v>42</v>
      </c>
      <c r="AX540" s="11" t="s">
        <v>78</v>
      </c>
      <c r="AY540" s="216" t="s">
        <v>152</v>
      </c>
    </row>
    <row r="541" spans="2:51" s="12" customFormat="1" ht="13.5">
      <c r="B541" s="217"/>
      <c r="C541" s="218"/>
      <c r="D541" s="207" t="s">
        <v>161</v>
      </c>
      <c r="E541" s="219" t="s">
        <v>22</v>
      </c>
      <c r="F541" s="220" t="s">
        <v>1551</v>
      </c>
      <c r="G541" s="218"/>
      <c r="H541" s="221">
        <v>4.32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161</v>
      </c>
      <c r="AU541" s="227" t="s">
        <v>87</v>
      </c>
      <c r="AV541" s="12" t="s">
        <v>87</v>
      </c>
      <c r="AW541" s="12" t="s">
        <v>42</v>
      </c>
      <c r="AX541" s="12" t="s">
        <v>78</v>
      </c>
      <c r="AY541" s="227" t="s">
        <v>152</v>
      </c>
    </row>
    <row r="542" spans="2:51" s="12" customFormat="1" ht="13.5">
      <c r="B542" s="217"/>
      <c r="C542" s="218"/>
      <c r="D542" s="207" t="s">
        <v>161</v>
      </c>
      <c r="E542" s="219" t="s">
        <v>22</v>
      </c>
      <c r="F542" s="220" t="s">
        <v>1753</v>
      </c>
      <c r="G542" s="218"/>
      <c r="H542" s="221">
        <v>11.25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161</v>
      </c>
      <c r="AU542" s="227" t="s">
        <v>87</v>
      </c>
      <c r="AV542" s="12" t="s">
        <v>87</v>
      </c>
      <c r="AW542" s="12" t="s">
        <v>42</v>
      </c>
      <c r="AX542" s="12" t="s">
        <v>78</v>
      </c>
      <c r="AY542" s="227" t="s">
        <v>152</v>
      </c>
    </row>
    <row r="543" spans="2:51" s="12" customFormat="1" ht="13.5">
      <c r="B543" s="217"/>
      <c r="C543" s="218"/>
      <c r="D543" s="207" t="s">
        <v>161</v>
      </c>
      <c r="E543" s="219" t="s">
        <v>22</v>
      </c>
      <c r="F543" s="220" t="s">
        <v>1558</v>
      </c>
      <c r="G543" s="218"/>
      <c r="H543" s="221">
        <v>15.75</v>
      </c>
      <c r="I543" s="222"/>
      <c r="J543" s="218"/>
      <c r="K543" s="218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161</v>
      </c>
      <c r="AU543" s="227" t="s">
        <v>87</v>
      </c>
      <c r="AV543" s="12" t="s">
        <v>87</v>
      </c>
      <c r="AW543" s="12" t="s">
        <v>42</v>
      </c>
      <c r="AX543" s="12" t="s">
        <v>78</v>
      </c>
      <c r="AY543" s="227" t="s">
        <v>152</v>
      </c>
    </row>
    <row r="544" spans="2:51" s="12" customFormat="1" ht="13.5">
      <c r="B544" s="217"/>
      <c r="C544" s="218"/>
      <c r="D544" s="207" t="s">
        <v>161</v>
      </c>
      <c r="E544" s="219" t="s">
        <v>22</v>
      </c>
      <c r="F544" s="220" t="s">
        <v>1754</v>
      </c>
      <c r="G544" s="218"/>
      <c r="H544" s="221">
        <v>3.24</v>
      </c>
      <c r="I544" s="222"/>
      <c r="J544" s="218"/>
      <c r="K544" s="218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161</v>
      </c>
      <c r="AU544" s="227" t="s">
        <v>87</v>
      </c>
      <c r="AV544" s="12" t="s">
        <v>87</v>
      </c>
      <c r="AW544" s="12" t="s">
        <v>42</v>
      </c>
      <c r="AX544" s="12" t="s">
        <v>78</v>
      </c>
      <c r="AY544" s="227" t="s">
        <v>152</v>
      </c>
    </row>
    <row r="545" spans="2:51" s="13" customFormat="1" ht="13.5">
      <c r="B545" s="228"/>
      <c r="C545" s="229"/>
      <c r="D545" s="230" t="s">
        <v>161</v>
      </c>
      <c r="E545" s="231" t="s">
        <v>22</v>
      </c>
      <c r="F545" s="232" t="s">
        <v>171</v>
      </c>
      <c r="G545" s="229"/>
      <c r="H545" s="233">
        <v>34.56</v>
      </c>
      <c r="I545" s="234"/>
      <c r="J545" s="229"/>
      <c r="K545" s="229"/>
      <c r="L545" s="235"/>
      <c r="M545" s="236"/>
      <c r="N545" s="237"/>
      <c r="O545" s="237"/>
      <c r="P545" s="237"/>
      <c r="Q545" s="237"/>
      <c r="R545" s="237"/>
      <c r="S545" s="237"/>
      <c r="T545" s="238"/>
      <c r="AT545" s="239" t="s">
        <v>161</v>
      </c>
      <c r="AU545" s="239" t="s">
        <v>87</v>
      </c>
      <c r="AV545" s="13" t="s">
        <v>159</v>
      </c>
      <c r="AW545" s="13" t="s">
        <v>42</v>
      </c>
      <c r="AX545" s="13" t="s">
        <v>24</v>
      </c>
      <c r="AY545" s="239" t="s">
        <v>152</v>
      </c>
    </row>
    <row r="546" spans="2:65" s="1" customFormat="1" ht="22.5" customHeight="1">
      <c r="B546" s="41"/>
      <c r="C546" s="257" t="s">
        <v>1048</v>
      </c>
      <c r="D546" s="257" t="s">
        <v>293</v>
      </c>
      <c r="E546" s="258" t="s">
        <v>1054</v>
      </c>
      <c r="F546" s="259" t="s">
        <v>1755</v>
      </c>
      <c r="G546" s="260" t="s">
        <v>207</v>
      </c>
      <c r="H546" s="261">
        <v>3</v>
      </c>
      <c r="I546" s="262"/>
      <c r="J546" s="263">
        <f>ROUND(I546*H546,2)</f>
        <v>0</v>
      </c>
      <c r="K546" s="259" t="s">
        <v>158</v>
      </c>
      <c r="L546" s="264"/>
      <c r="M546" s="265" t="s">
        <v>22</v>
      </c>
      <c r="N546" s="266" t="s">
        <v>49</v>
      </c>
      <c r="O546" s="42"/>
      <c r="P546" s="202">
        <f>O546*H546</f>
        <v>0</v>
      </c>
      <c r="Q546" s="202">
        <v>0.0249</v>
      </c>
      <c r="R546" s="202">
        <f>Q546*H546</f>
        <v>0.07469999999999999</v>
      </c>
      <c r="S546" s="202">
        <v>0</v>
      </c>
      <c r="T546" s="203">
        <f>S546*H546</f>
        <v>0</v>
      </c>
      <c r="AR546" s="24" t="s">
        <v>382</v>
      </c>
      <c r="AT546" s="24" t="s">
        <v>293</v>
      </c>
      <c r="AU546" s="24" t="s">
        <v>87</v>
      </c>
      <c r="AY546" s="24" t="s">
        <v>152</v>
      </c>
      <c r="BE546" s="204">
        <f>IF(N546="základní",J546,0)</f>
        <v>0</v>
      </c>
      <c r="BF546" s="204">
        <f>IF(N546="snížená",J546,0)</f>
        <v>0</v>
      </c>
      <c r="BG546" s="204">
        <f>IF(N546="zákl. přenesená",J546,0)</f>
        <v>0</v>
      </c>
      <c r="BH546" s="204">
        <f>IF(N546="sníž. přenesená",J546,0)</f>
        <v>0</v>
      </c>
      <c r="BI546" s="204">
        <f>IF(N546="nulová",J546,0)</f>
        <v>0</v>
      </c>
      <c r="BJ546" s="24" t="s">
        <v>24</v>
      </c>
      <c r="BK546" s="204">
        <f>ROUND(I546*H546,2)</f>
        <v>0</v>
      </c>
      <c r="BL546" s="24" t="s">
        <v>285</v>
      </c>
      <c r="BM546" s="24" t="s">
        <v>1756</v>
      </c>
    </row>
    <row r="547" spans="2:51" s="12" customFormat="1" ht="13.5">
      <c r="B547" s="217"/>
      <c r="C547" s="218"/>
      <c r="D547" s="230" t="s">
        <v>161</v>
      </c>
      <c r="E547" s="240" t="s">
        <v>22</v>
      </c>
      <c r="F547" s="241" t="s">
        <v>1757</v>
      </c>
      <c r="G547" s="218"/>
      <c r="H547" s="242">
        <v>3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161</v>
      </c>
      <c r="AU547" s="227" t="s">
        <v>87</v>
      </c>
      <c r="AV547" s="12" t="s">
        <v>87</v>
      </c>
      <c r="AW547" s="12" t="s">
        <v>42</v>
      </c>
      <c r="AX547" s="12" t="s">
        <v>24</v>
      </c>
      <c r="AY547" s="227" t="s">
        <v>152</v>
      </c>
    </row>
    <row r="548" spans="2:65" s="1" customFormat="1" ht="22.5" customHeight="1">
      <c r="B548" s="41"/>
      <c r="C548" s="257" t="s">
        <v>1053</v>
      </c>
      <c r="D548" s="257" t="s">
        <v>293</v>
      </c>
      <c r="E548" s="258" t="s">
        <v>1039</v>
      </c>
      <c r="F548" s="259" t="s">
        <v>1758</v>
      </c>
      <c r="G548" s="260" t="s">
        <v>207</v>
      </c>
      <c r="H548" s="261">
        <v>3</v>
      </c>
      <c r="I548" s="262"/>
      <c r="J548" s="263">
        <f>ROUND(I548*H548,2)</f>
        <v>0</v>
      </c>
      <c r="K548" s="259" t="s">
        <v>158</v>
      </c>
      <c r="L548" s="264"/>
      <c r="M548" s="265" t="s">
        <v>22</v>
      </c>
      <c r="N548" s="266" t="s">
        <v>49</v>
      </c>
      <c r="O548" s="42"/>
      <c r="P548" s="202">
        <f>O548*H548</f>
        <v>0</v>
      </c>
      <c r="Q548" s="202">
        <v>0.0187</v>
      </c>
      <c r="R548" s="202">
        <f>Q548*H548</f>
        <v>0.056100000000000004</v>
      </c>
      <c r="S548" s="202">
        <v>0</v>
      </c>
      <c r="T548" s="203">
        <f>S548*H548</f>
        <v>0</v>
      </c>
      <c r="AR548" s="24" t="s">
        <v>382</v>
      </c>
      <c r="AT548" s="24" t="s">
        <v>293</v>
      </c>
      <c r="AU548" s="24" t="s">
        <v>87</v>
      </c>
      <c r="AY548" s="24" t="s">
        <v>152</v>
      </c>
      <c r="BE548" s="204">
        <f>IF(N548="základní",J548,0)</f>
        <v>0</v>
      </c>
      <c r="BF548" s="204">
        <f>IF(N548="snížená",J548,0)</f>
        <v>0</v>
      </c>
      <c r="BG548" s="204">
        <f>IF(N548="zákl. přenesená",J548,0)</f>
        <v>0</v>
      </c>
      <c r="BH548" s="204">
        <f>IF(N548="sníž. přenesená",J548,0)</f>
        <v>0</v>
      </c>
      <c r="BI548" s="204">
        <f>IF(N548="nulová",J548,0)</f>
        <v>0</v>
      </c>
      <c r="BJ548" s="24" t="s">
        <v>24</v>
      </c>
      <c r="BK548" s="204">
        <f>ROUND(I548*H548,2)</f>
        <v>0</v>
      </c>
      <c r="BL548" s="24" t="s">
        <v>285</v>
      </c>
      <c r="BM548" s="24" t="s">
        <v>1759</v>
      </c>
    </row>
    <row r="549" spans="2:51" s="12" customFormat="1" ht="13.5">
      <c r="B549" s="217"/>
      <c r="C549" s="218"/>
      <c r="D549" s="207" t="s">
        <v>161</v>
      </c>
      <c r="E549" s="219" t="s">
        <v>22</v>
      </c>
      <c r="F549" s="220" t="s">
        <v>1760</v>
      </c>
      <c r="G549" s="218"/>
      <c r="H549" s="221">
        <v>3</v>
      </c>
      <c r="I549" s="222"/>
      <c r="J549" s="218"/>
      <c r="K549" s="218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161</v>
      </c>
      <c r="AU549" s="227" t="s">
        <v>87</v>
      </c>
      <c r="AV549" s="12" t="s">
        <v>87</v>
      </c>
      <c r="AW549" s="12" t="s">
        <v>6</v>
      </c>
      <c r="AX549" s="12" t="s">
        <v>78</v>
      </c>
      <c r="AY549" s="227" t="s">
        <v>152</v>
      </c>
    </row>
    <row r="550" spans="2:51" s="13" customFormat="1" ht="13.5">
      <c r="B550" s="228"/>
      <c r="C550" s="229"/>
      <c r="D550" s="230" t="s">
        <v>161</v>
      </c>
      <c r="E550" s="231" t="s">
        <v>22</v>
      </c>
      <c r="F550" s="232" t="s">
        <v>171</v>
      </c>
      <c r="G550" s="229"/>
      <c r="H550" s="233">
        <v>3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AT550" s="239" t="s">
        <v>161</v>
      </c>
      <c r="AU550" s="239" t="s">
        <v>87</v>
      </c>
      <c r="AV550" s="13" t="s">
        <v>159</v>
      </c>
      <c r="AW550" s="13" t="s">
        <v>6</v>
      </c>
      <c r="AX550" s="13" t="s">
        <v>24</v>
      </c>
      <c r="AY550" s="239" t="s">
        <v>152</v>
      </c>
    </row>
    <row r="551" spans="2:65" s="1" customFormat="1" ht="22.5" customHeight="1">
      <c r="B551" s="41"/>
      <c r="C551" s="257" t="s">
        <v>1058</v>
      </c>
      <c r="D551" s="257" t="s">
        <v>293</v>
      </c>
      <c r="E551" s="258" t="s">
        <v>1761</v>
      </c>
      <c r="F551" s="259" t="s">
        <v>1762</v>
      </c>
      <c r="G551" s="260" t="s">
        <v>207</v>
      </c>
      <c r="H551" s="261">
        <v>12</v>
      </c>
      <c r="I551" s="262"/>
      <c r="J551" s="263">
        <f>ROUND(I551*H551,2)</f>
        <v>0</v>
      </c>
      <c r="K551" s="259" t="s">
        <v>158</v>
      </c>
      <c r="L551" s="264"/>
      <c r="M551" s="265" t="s">
        <v>22</v>
      </c>
      <c r="N551" s="266" t="s">
        <v>49</v>
      </c>
      <c r="O551" s="42"/>
      <c r="P551" s="202">
        <f>O551*H551</f>
        <v>0</v>
      </c>
      <c r="Q551" s="202">
        <v>0.0389</v>
      </c>
      <c r="R551" s="202">
        <f>Q551*H551</f>
        <v>0.4668</v>
      </c>
      <c r="S551" s="202">
        <v>0</v>
      </c>
      <c r="T551" s="203">
        <f>S551*H551</f>
        <v>0</v>
      </c>
      <c r="AR551" s="24" t="s">
        <v>382</v>
      </c>
      <c r="AT551" s="24" t="s">
        <v>293</v>
      </c>
      <c r="AU551" s="24" t="s">
        <v>87</v>
      </c>
      <c r="AY551" s="24" t="s">
        <v>152</v>
      </c>
      <c r="BE551" s="204">
        <f>IF(N551="základní",J551,0)</f>
        <v>0</v>
      </c>
      <c r="BF551" s="204">
        <f>IF(N551="snížená",J551,0)</f>
        <v>0</v>
      </c>
      <c r="BG551" s="204">
        <f>IF(N551="zákl. přenesená",J551,0)</f>
        <v>0</v>
      </c>
      <c r="BH551" s="204">
        <f>IF(N551="sníž. přenesená",J551,0)</f>
        <v>0</v>
      </c>
      <c r="BI551" s="204">
        <f>IF(N551="nulová",J551,0)</f>
        <v>0</v>
      </c>
      <c r="BJ551" s="24" t="s">
        <v>24</v>
      </c>
      <c r="BK551" s="204">
        <f>ROUND(I551*H551,2)</f>
        <v>0</v>
      </c>
      <c r="BL551" s="24" t="s">
        <v>285</v>
      </c>
      <c r="BM551" s="24" t="s">
        <v>1763</v>
      </c>
    </row>
    <row r="552" spans="2:51" s="12" customFormat="1" ht="13.5">
      <c r="B552" s="217"/>
      <c r="C552" s="218"/>
      <c r="D552" s="207" t="s">
        <v>161</v>
      </c>
      <c r="E552" s="219" t="s">
        <v>22</v>
      </c>
      <c r="F552" s="220" t="s">
        <v>1764</v>
      </c>
      <c r="G552" s="218"/>
      <c r="H552" s="221">
        <v>5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161</v>
      </c>
      <c r="AU552" s="227" t="s">
        <v>87</v>
      </c>
      <c r="AV552" s="12" t="s">
        <v>87</v>
      </c>
      <c r="AW552" s="12" t="s">
        <v>42</v>
      </c>
      <c r="AX552" s="12" t="s">
        <v>78</v>
      </c>
      <c r="AY552" s="227" t="s">
        <v>152</v>
      </c>
    </row>
    <row r="553" spans="2:51" s="12" customFormat="1" ht="13.5">
      <c r="B553" s="217"/>
      <c r="C553" s="218"/>
      <c r="D553" s="207" t="s">
        <v>161</v>
      </c>
      <c r="E553" s="219" t="s">
        <v>22</v>
      </c>
      <c r="F553" s="220" t="s">
        <v>1765</v>
      </c>
      <c r="G553" s="218"/>
      <c r="H553" s="221">
        <v>7</v>
      </c>
      <c r="I553" s="222"/>
      <c r="J553" s="218"/>
      <c r="K553" s="218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161</v>
      </c>
      <c r="AU553" s="227" t="s">
        <v>87</v>
      </c>
      <c r="AV553" s="12" t="s">
        <v>87</v>
      </c>
      <c r="AW553" s="12" t="s">
        <v>42</v>
      </c>
      <c r="AX553" s="12" t="s">
        <v>78</v>
      </c>
      <c r="AY553" s="227" t="s">
        <v>152</v>
      </c>
    </row>
    <row r="554" spans="2:51" s="13" customFormat="1" ht="13.5">
      <c r="B554" s="228"/>
      <c r="C554" s="229"/>
      <c r="D554" s="230" t="s">
        <v>161</v>
      </c>
      <c r="E554" s="231" t="s">
        <v>22</v>
      </c>
      <c r="F554" s="232" t="s">
        <v>171</v>
      </c>
      <c r="G554" s="229"/>
      <c r="H554" s="233">
        <v>12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AT554" s="239" t="s">
        <v>161</v>
      </c>
      <c r="AU554" s="239" t="s">
        <v>87</v>
      </c>
      <c r="AV554" s="13" t="s">
        <v>159</v>
      </c>
      <c r="AW554" s="13" t="s">
        <v>42</v>
      </c>
      <c r="AX554" s="13" t="s">
        <v>24</v>
      </c>
      <c r="AY554" s="239" t="s">
        <v>152</v>
      </c>
    </row>
    <row r="555" spans="2:65" s="1" customFormat="1" ht="22.5" customHeight="1">
      <c r="B555" s="41"/>
      <c r="C555" s="193" t="s">
        <v>1065</v>
      </c>
      <c r="D555" s="193" t="s">
        <v>154</v>
      </c>
      <c r="E555" s="194" t="s">
        <v>1081</v>
      </c>
      <c r="F555" s="195" t="s">
        <v>1082</v>
      </c>
      <c r="G555" s="196" t="s">
        <v>207</v>
      </c>
      <c r="H555" s="197">
        <v>2</v>
      </c>
      <c r="I555" s="198"/>
      <c r="J555" s="199">
        <f>ROUND(I555*H555,2)</f>
        <v>0</v>
      </c>
      <c r="K555" s="195" t="s">
        <v>158</v>
      </c>
      <c r="L555" s="61"/>
      <c r="M555" s="200" t="s">
        <v>22</v>
      </c>
      <c r="N555" s="201" t="s">
        <v>49</v>
      </c>
      <c r="O555" s="42"/>
      <c r="P555" s="202">
        <f>O555*H555</f>
        <v>0</v>
      </c>
      <c r="Q555" s="202">
        <v>0.00025</v>
      </c>
      <c r="R555" s="202">
        <f>Q555*H555</f>
        <v>0.0005</v>
      </c>
      <c r="S555" s="202">
        <v>0</v>
      </c>
      <c r="T555" s="203">
        <f>S555*H555</f>
        <v>0</v>
      </c>
      <c r="AR555" s="24" t="s">
        <v>285</v>
      </c>
      <c r="AT555" s="24" t="s">
        <v>154</v>
      </c>
      <c r="AU555" s="24" t="s">
        <v>87</v>
      </c>
      <c r="AY555" s="24" t="s">
        <v>152</v>
      </c>
      <c r="BE555" s="204">
        <f>IF(N555="základní",J555,0)</f>
        <v>0</v>
      </c>
      <c r="BF555" s="204">
        <f>IF(N555="snížená",J555,0)</f>
        <v>0</v>
      </c>
      <c r="BG555" s="204">
        <f>IF(N555="zákl. přenesená",J555,0)</f>
        <v>0</v>
      </c>
      <c r="BH555" s="204">
        <f>IF(N555="sníž. přenesená",J555,0)</f>
        <v>0</v>
      </c>
      <c r="BI555" s="204">
        <f>IF(N555="nulová",J555,0)</f>
        <v>0</v>
      </c>
      <c r="BJ555" s="24" t="s">
        <v>24</v>
      </c>
      <c r="BK555" s="204">
        <f>ROUND(I555*H555,2)</f>
        <v>0</v>
      </c>
      <c r="BL555" s="24" t="s">
        <v>285</v>
      </c>
      <c r="BM555" s="24" t="s">
        <v>1766</v>
      </c>
    </row>
    <row r="556" spans="2:51" s="11" customFormat="1" ht="13.5">
      <c r="B556" s="205"/>
      <c r="C556" s="206"/>
      <c r="D556" s="207" t="s">
        <v>161</v>
      </c>
      <c r="E556" s="208" t="s">
        <v>22</v>
      </c>
      <c r="F556" s="209" t="s">
        <v>1767</v>
      </c>
      <c r="G556" s="206"/>
      <c r="H556" s="210" t="s">
        <v>22</v>
      </c>
      <c r="I556" s="211"/>
      <c r="J556" s="206"/>
      <c r="K556" s="206"/>
      <c r="L556" s="212"/>
      <c r="M556" s="213"/>
      <c r="N556" s="214"/>
      <c r="O556" s="214"/>
      <c r="P556" s="214"/>
      <c r="Q556" s="214"/>
      <c r="R556" s="214"/>
      <c r="S556" s="214"/>
      <c r="T556" s="215"/>
      <c r="AT556" s="216" t="s">
        <v>161</v>
      </c>
      <c r="AU556" s="216" t="s">
        <v>87</v>
      </c>
      <c r="AV556" s="11" t="s">
        <v>24</v>
      </c>
      <c r="AW556" s="11" t="s">
        <v>42</v>
      </c>
      <c r="AX556" s="11" t="s">
        <v>78</v>
      </c>
      <c r="AY556" s="216" t="s">
        <v>152</v>
      </c>
    </row>
    <row r="557" spans="2:51" s="12" customFormat="1" ht="13.5">
      <c r="B557" s="217"/>
      <c r="C557" s="218"/>
      <c r="D557" s="230" t="s">
        <v>161</v>
      </c>
      <c r="E557" s="240" t="s">
        <v>22</v>
      </c>
      <c r="F557" s="241" t="s">
        <v>87</v>
      </c>
      <c r="G557" s="218"/>
      <c r="H557" s="242">
        <v>2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161</v>
      </c>
      <c r="AU557" s="227" t="s">
        <v>87</v>
      </c>
      <c r="AV557" s="12" t="s">
        <v>87</v>
      </c>
      <c r="AW557" s="12" t="s">
        <v>42</v>
      </c>
      <c r="AX557" s="12" t="s">
        <v>24</v>
      </c>
      <c r="AY557" s="227" t="s">
        <v>152</v>
      </c>
    </row>
    <row r="558" spans="2:65" s="1" customFormat="1" ht="22.5" customHeight="1">
      <c r="B558" s="41"/>
      <c r="C558" s="257" t="s">
        <v>1070</v>
      </c>
      <c r="D558" s="257" t="s">
        <v>293</v>
      </c>
      <c r="E558" s="258" t="s">
        <v>1768</v>
      </c>
      <c r="F558" s="259" t="s">
        <v>1769</v>
      </c>
      <c r="G558" s="260" t="s">
        <v>207</v>
      </c>
      <c r="H558" s="261">
        <v>2</v>
      </c>
      <c r="I558" s="262"/>
      <c r="J558" s="263">
        <f>ROUND(I558*H558,2)</f>
        <v>0</v>
      </c>
      <c r="K558" s="259" t="s">
        <v>22</v>
      </c>
      <c r="L558" s="264"/>
      <c r="M558" s="265" t="s">
        <v>22</v>
      </c>
      <c r="N558" s="266" t="s">
        <v>49</v>
      </c>
      <c r="O558" s="42"/>
      <c r="P558" s="202">
        <f>O558*H558</f>
        <v>0</v>
      </c>
      <c r="Q558" s="202">
        <v>0.0389</v>
      </c>
      <c r="R558" s="202">
        <f>Q558*H558</f>
        <v>0.0778</v>
      </c>
      <c r="S558" s="202">
        <v>0</v>
      </c>
      <c r="T558" s="203">
        <f>S558*H558</f>
        <v>0</v>
      </c>
      <c r="AR558" s="24" t="s">
        <v>382</v>
      </c>
      <c r="AT558" s="24" t="s">
        <v>293</v>
      </c>
      <c r="AU558" s="24" t="s">
        <v>87</v>
      </c>
      <c r="AY558" s="24" t="s">
        <v>152</v>
      </c>
      <c r="BE558" s="204">
        <f>IF(N558="základní",J558,0)</f>
        <v>0</v>
      </c>
      <c r="BF558" s="204">
        <f>IF(N558="snížená",J558,0)</f>
        <v>0</v>
      </c>
      <c r="BG558" s="204">
        <f>IF(N558="zákl. přenesená",J558,0)</f>
        <v>0</v>
      </c>
      <c r="BH558" s="204">
        <f>IF(N558="sníž. přenesená",J558,0)</f>
        <v>0</v>
      </c>
      <c r="BI558" s="204">
        <f>IF(N558="nulová",J558,0)</f>
        <v>0</v>
      </c>
      <c r="BJ558" s="24" t="s">
        <v>24</v>
      </c>
      <c r="BK558" s="204">
        <f>ROUND(I558*H558,2)</f>
        <v>0</v>
      </c>
      <c r="BL558" s="24" t="s">
        <v>285</v>
      </c>
      <c r="BM558" s="24" t="s">
        <v>1770</v>
      </c>
    </row>
    <row r="559" spans="2:65" s="1" customFormat="1" ht="22.5" customHeight="1">
      <c r="B559" s="41"/>
      <c r="C559" s="193" t="s">
        <v>1075</v>
      </c>
      <c r="D559" s="193" t="s">
        <v>154</v>
      </c>
      <c r="E559" s="194" t="s">
        <v>1099</v>
      </c>
      <c r="F559" s="195" t="s">
        <v>1100</v>
      </c>
      <c r="G559" s="196" t="s">
        <v>219</v>
      </c>
      <c r="H559" s="197">
        <v>185.88</v>
      </c>
      <c r="I559" s="198"/>
      <c r="J559" s="199">
        <f>ROUND(I559*H559,2)</f>
        <v>0</v>
      </c>
      <c r="K559" s="195" t="s">
        <v>158</v>
      </c>
      <c r="L559" s="61"/>
      <c r="M559" s="200" t="s">
        <v>22</v>
      </c>
      <c r="N559" s="201" t="s">
        <v>49</v>
      </c>
      <c r="O559" s="42"/>
      <c r="P559" s="202">
        <f>O559*H559</f>
        <v>0</v>
      </c>
      <c r="Q559" s="202">
        <v>0.00028</v>
      </c>
      <c r="R559" s="202">
        <f>Q559*H559</f>
        <v>0.05204639999999999</v>
      </c>
      <c r="S559" s="202">
        <v>0</v>
      </c>
      <c r="T559" s="203">
        <f>S559*H559</f>
        <v>0</v>
      </c>
      <c r="AR559" s="24" t="s">
        <v>285</v>
      </c>
      <c r="AT559" s="24" t="s">
        <v>154</v>
      </c>
      <c r="AU559" s="24" t="s">
        <v>87</v>
      </c>
      <c r="AY559" s="24" t="s">
        <v>152</v>
      </c>
      <c r="BE559" s="204">
        <f>IF(N559="základní",J559,0)</f>
        <v>0</v>
      </c>
      <c r="BF559" s="204">
        <f>IF(N559="snížená",J559,0)</f>
        <v>0</v>
      </c>
      <c r="BG559" s="204">
        <f>IF(N559="zákl. přenesená",J559,0)</f>
        <v>0</v>
      </c>
      <c r="BH559" s="204">
        <f>IF(N559="sníž. přenesená",J559,0)</f>
        <v>0</v>
      </c>
      <c r="BI559" s="204">
        <f>IF(N559="nulová",J559,0)</f>
        <v>0</v>
      </c>
      <c r="BJ559" s="24" t="s">
        <v>24</v>
      </c>
      <c r="BK559" s="204">
        <f>ROUND(I559*H559,2)</f>
        <v>0</v>
      </c>
      <c r="BL559" s="24" t="s">
        <v>285</v>
      </c>
      <c r="BM559" s="24" t="s">
        <v>1771</v>
      </c>
    </row>
    <row r="560" spans="2:51" s="12" customFormat="1" ht="13.5">
      <c r="B560" s="217"/>
      <c r="C560" s="218"/>
      <c r="D560" s="207" t="s">
        <v>161</v>
      </c>
      <c r="E560" s="219" t="s">
        <v>22</v>
      </c>
      <c r="F560" s="220" t="s">
        <v>1772</v>
      </c>
      <c r="G560" s="218"/>
      <c r="H560" s="221">
        <v>30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161</v>
      </c>
      <c r="AU560" s="227" t="s">
        <v>87</v>
      </c>
      <c r="AV560" s="12" t="s">
        <v>87</v>
      </c>
      <c r="AW560" s="12" t="s">
        <v>42</v>
      </c>
      <c r="AX560" s="12" t="s">
        <v>78</v>
      </c>
      <c r="AY560" s="227" t="s">
        <v>152</v>
      </c>
    </row>
    <row r="561" spans="2:51" s="12" customFormat="1" ht="13.5">
      <c r="B561" s="217"/>
      <c r="C561" s="218"/>
      <c r="D561" s="207" t="s">
        <v>161</v>
      </c>
      <c r="E561" s="219" t="s">
        <v>22</v>
      </c>
      <c r="F561" s="220" t="s">
        <v>1773</v>
      </c>
      <c r="G561" s="218"/>
      <c r="H561" s="221">
        <v>14.4</v>
      </c>
      <c r="I561" s="222"/>
      <c r="J561" s="218"/>
      <c r="K561" s="218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161</v>
      </c>
      <c r="AU561" s="227" t="s">
        <v>87</v>
      </c>
      <c r="AV561" s="12" t="s">
        <v>87</v>
      </c>
      <c r="AW561" s="12" t="s">
        <v>42</v>
      </c>
      <c r="AX561" s="12" t="s">
        <v>78</v>
      </c>
      <c r="AY561" s="227" t="s">
        <v>152</v>
      </c>
    </row>
    <row r="562" spans="2:51" s="12" customFormat="1" ht="13.5">
      <c r="B562" s="217"/>
      <c r="C562" s="218"/>
      <c r="D562" s="207" t="s">
        <v>161</v>
      </c>
      <c r="E562" s="219" t="s">
        <v>22</v>
      </c>
      <c r="F562" s="220" t="s">
        <v>1774</v>
      </c>
      <c r="G562" s="218"/>
      <c r="H562" s="221">
        <v>6.48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161</v>
      </c>
      <c r="AU562" s="227" t="s">
        <v>87</v>
      </c>
      <c r="AV562" s="12" t="s">
        <v>87</v>
      </c>
      <c r="AW562" s="12" t="s">
        <v>42</v>
      </c>
      <c r="AX562" s="12" t="s">
        <v>78</v>
      </c>
      <c r="AY562" s="227" t="s">
        <v>152</v>
      </c>
    </row>
    <row r="563" spans="2:51" s="12" customFormat="1" ht="13.5">
      <c r="B563" s="217"/>
      <c r="C563" s="218"/>
      <c r="D563" s="207" t="s">
        <v>161</v>
      </c>
      <c r="E563" s="219" t="s">
        <v>22</v>
      </c>
      <c r="F563" s="220" t="s">
        <v>1775</v>
      </c>
      <c r="G563" s="218"/>
      <c r="H563" s="221">
        <v>42</v>
      </c>
      <c r="I563" s="222"/>
      <c r="J563" s="218"/>
      <c r="K563" s="218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161</v>
      </c>
      <c r="AU563" s="227" t="s">
        <v>87</v>
      </c>
      <c r="AV563" s="12" t="s">
        <v>87</v>
      </c>
      <c r="AW563" s="12" t="s">
        <v>42</v>
      </c>
      <c r="AX563" s="12" t="s">
        <v>78</v>
      </c>
      <c r="AY563" s="227" t="s">
        <v>152</v>
      </c>
    </row>
    <row r="564" spans="2:51" s="12" customFormat="1" ht="13.5">
      <c r="B564" s="217"/>
      <c r="C564" s="218"/>
      <c r="D564" s="207" t="s">
        <v>161</v>
      </c>
      <c r="E564" s="219" t="s">
        <v>22</v>
      </c>
      <c r="F564" s="220" t="s">
        <v>1776</v>
      </c>
      <c r="G564" s="218"/>
      <c r="H564" s="221">
        <v>85.8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161</v>
      </c>
      <c r="AU564" s="227" t="s">
        <v>87</v>
      </c>
      <c r="AV564" s="12" t="s">
        <v>87</v>
      </c>
      <c r="AW564" s="12" t="s">
        <v>42</v>
      </c>
      <c r="AX564" s="12" t="s">
        <v>78</v>
      </c>
      <c r="AY564" s="227" t="s">
        <v>152</v>
      </c>
    </row>
    <row r="565" spans="2:51" s="12" customFormat="1" ht="13.5">
      <c r="B565" s="217"/>
      <c r="C565" s="218"/>
      <c r="D565" s="207" t="s">
        <v>161</v>
      </c>
      <c r="E565" s="219" t="s">
        <v>22</v>
      </c>
      <c r="F565" s="220" t="s">
        <v>1777</v>
      </c>
      <c r="G565" s="218"/>
      <c r="H565" s="221">
        <v>7.2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161</v>
      </c>
      <c r="AU565" s="227" t="s">
        <v>87</v>
      </c>
      <c r="AV565" s="12" t="s">
        <v>87</v>
      </c>
      <c r="AW565" s="12" t="s">
        <v>42</v>
      </c>
      <c r="AX565" s="12" t="s">
        <v>78</v>
      </c>
      <c r="AY565" s="227" t="s">
        <v>152</v>
      </c>
    </row>
    <row r="566" spans="2:51" s="13" customFormat="1" ht="13.5">
      <c r="B566" s="228"/>
      <c r="C566" s="229"/>
      <c r="D566" s="230" t="s">
        <v>161</v>
      </c>
      <c r="E566" s="231" t="s">
        <v>22</v>
      </c>
      <c r="F566" s="232" t="s">
        <v>171</v>
      </c>
      <c r="G566" s="229"/>
      <c r="H566" s="233">
        <v>185.88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161</v>
      </c>
      <c r="AU566" s="239" t="s">
        <v>87</v>
      </c>
      <c r="AV566" s="13" t="s">
        <v>159</v>
      </c>
      <c r="AW566" s="13" t="s">
        <v>42</v>
      </c>
      <c r="AX566" s="13" t="s">
        <v>24</v>
      </c>
      <c r="AY566" s="239" t="s">
        <v>152</v>
      </c>
    </row>
    <row r="567" spans="2:65" s="1" customFormat="1" ht="22.5" customHeight="1">
      <c r="B567" s="41"/>
      <c r="C567" s="193" t="s">
        <v>1080</v>
      </c>
      <c r="D567" s="193" t="s">
        <v>154</v>
      </c>
      <c r="E567" s="194" t="s">
        <v>1778</v>
      </c>
      <c r="F567" s="195" t="s">
        <v>1779</v>
      </c>
      <c r="G567" s="196" t="s">
        <v>157</v>
      </c>
      <c r="H567" s="197">
        <v>3.06</v>
      </c>
      <c r="I567" s="198"/>
      <c r="J567" s="199">
        <f>ROUND(I567*H567,2)</f>
        <v>0</v>
      </c>
      <c r="K567" s="195" t="s">
        <v>22</v>
      </c>
      <c r="L567" s="61"/>
      <c r="M567" s="200" t="s">
        <v>22</v>
      </c>
      <c r="N567" s="201" t="s">
        <v>49</v>
      </c>
      <c r="O567" s="42"/>
      <c r="P567" s="202">
        <f>O567*H567</f>
        <v>0</v>
      </c>
      <c r="Q567" s="202">
        <v>0.00025</v>
      </c>
      <c r="R567" s="202">
        <f>Q567*H567</f>
        <v>0.0007650000000000001</v>
      </c>
      <c r="S567" s="202">
        <v>0</v>
      </c>
      <c r="T567" s="203">
        <f>S567*H567</f>
        <v>0</v>
      </c>
      <c r="AR567" s="24" t="s">
        <v>285</v>
      </c>
      <c r="AT567" s="24" t="s">
        <v>154</v>
      </c>
      <c r="AU567" s="24" t="s">
        <v>87</v>
      </c>
      <c r="AY567" s="24" t="s">
        <v>152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24" t="s">
        <v>24</v>
      </c>
      <c r="BK567" s="204">
        <f>ROUND(I567*H567,2)</f>
        <v>0</v>
      </c>
      <c r="BL567" s="24" t="s">
        <v>285</v>
      </c>
      <c r="BM567" s="24" t="s">
        <v>1780</v>
      </c>
    </row>
    <row r="568" spans="2:51" s="11" customFormat="1" ht="13.5">
      <c r="B568" s="205"/>
      <c r="C568" s="206"/>
      <c r="D568" s="207" t="s">
        <v>161</v>
      </c>
      <c r="E568" s="208" t="s">
        <v>22</v>
      </c>
      <c r="F568" s="209" t="s">
        <v>1781</v>
      </c>
      <c r="G568" s="206"/>
      <c r="H568" s="210" t="s">
        <v>22</v>
      </c>
      <c r="I568" s="211"/>
      <c r="J568" s="206"/>
      <c r="K568" s="206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161</v>
      </c>
      <c r="AU568" s="216" t="s">
        <v>87</v>
      </c>
      <c r="AV568" s="11" t="s">
        <v>24</v>
      </c>
      <c r="AW568" s="11" t="s">
        <v>42</v>
      </c>
      <c r="AX568" s="11" t="s">
        <v>78</v>
      </c>
      <c r="AY568" s="216" t="s">
        <v>152</v>
      </c>
    </row>
    <row r="569" spans="2:51" s="12" customFormat="1" ht="13.5">
      <c r="B569" s="217"/>
      <c r="C569" s="218"/>
      <c r="D569" s="207" t="s">
        <v>161</v>
      </c>
      <c r="E569" s="219" t="s">
        <v>22</v>
      </c>
      <c r="F569" s="220" t="s">
        <v>1782</v>
      </c>
      <c r="G569" s="218"/>
      <c r="H569" s="221">
        <v>1.98</v>
      </c>
      <c r="I569" s="222"/>
      <c r="J569" s="218"/>
      <c r="K569" s="218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161</v>
      </c>
      <c r="AU569" s="227" t="s">
        <v>87</v>
      </c>
      <c r="AV569" s="12" t="s">
        <v>87</v>
      </c>
      <c r="AW569" s="12" t="s">
        <v>42</v>
      </c>
      <c r="AX569" s="12" t="s">
        <v>78</v>
      </c>
      <c r="AY569" s="227" t="s">
        <v>152</v>
      </c>
    </row>
    <row r="570" spans="2:51" s="12" customFormat="1" ht="13.5">
      <c r="B570" s="217"/>
      <c r="C570" s="218"/>
      <c r="D570" s="207" t="s">
        <v>161</v>
      </c>
      <c r="E570" s="219" t="s">
        <v>22</v>
      </c>
      <c r="F570" s="220" t="s">
        <v>1783</v>
      </c>
      <c r="G570" s="218"/>
      <c r="H570" s="221">
        <v>1.08</v>
      </c>
      <c r="I570" s="222"/>
      <c r="J570" s="218"/>
      <c r="K570" s="218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161</v>
      </c>
      <c r="AU570" s="227" t="s">
        <v>87</v>
      </c>
      <c r="AV570" s="12" t="s">
        <v>87</v>
      </c>
      <c r="AW570" s="12" t="s">
        <v>42</v>
      </c>
      <c r="AX570" s="12" t="s">
        <v>78</v>
      </c>
      <c r="AY570" s="227" t="s">
        <v>152</v>
      </c>
    </row>
    <row r="571" spans="2:51" s="13" customFormat="1" ht="13.5">
      <c r="B571" s="228"/>
      <c r="C571" s="229"/>
      <c r="D571" s="230" t="s">
        <v>161</v>
      </c>
      <c r="E571" s="231" t="s">
        <v>22</v>
      </c>
      <c r="F571" s="232" t="s">
        <v>171</v>
      </c>
      <c r="G571" s="229"/>
      <c r="H571" s="233">
        <v>3.06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161</v>
      </c>
      <c r="AU571" s="239" t="s">
        <v>87</v>
      </c>
      <c r="AV571" s="13" t="s">
        <v>159</v>
      </c>
      <c r="AW571" s="13" t="s">
        <v>42</v>
      </c>
      <c r="AX571" s="13" t="s">
        <v>24</v>
      </c>
      <c r="AY571" s="239" t="s">
        <v>152</v>
      </c>
    </row>
    <row r="572" spans="2:65" s="1" customFormat="1" ht="22.5" customHeight="1">
      <c r="B572" s="41"/>
      <c r="C572" s="257" t="s">
        <v>1088</v>
      </c>
      <c r="D572" s="257" t="s">
        <v>293</v>
      </c>
      <c r="E572" s="258" t="s">
        <v>1784</v>
      </c>
      <c r="F572" s="259" t="s">
        <v>1785</v>
      </c>
      <c r="G572" s="260" t="s">
        <v>157</v>
      </c>
      <c r="H572" s="261">
        <v>3.06</v>
      </c>
      <c r="I572" s="262"/>
      <c r="J572" s="263">
        <f>ROUND(I572*H572,2)</f>
        <v>0</v>
      </c>
      <c r="K572" s="259" t="s">
        <v>22</v>
      </c>
      <c r="L572" s="264"/>
      <c r="M572" s="265" t="s">
        <v>22</v>
      </c>
      <c r="N572" s="266" t="s">
        <v>49</v>
      </c>
      <c r="O572" s="42"/>
      <c r="P572" s="202">
        <f>O572*H572</f>
        <v>0</v>
      </c>
      <c r="Q572" s="202">
        <v>0.038</v>
      </c>
      <c r="R572" s="202">
        <f>Q572*H572</f>
        <v>0.11628</v>
      </c>
      <c r="S572" s="202">
        <v>0</v>
      </c>
      <c r="T572" s="203">
        <f>S572*H572</f>
        <v>0</v>
      </c>
      <c r="AR572" s="24" t="s">
        <v>382</v>
      </c>
      <c r="AT572" s="24" t="s">
        <v>293</v>
      </c>
      <c r="AU572" s="24" t="s">
        <v>87</v>
      </c>
      <c r="AY572" s="24" t="s">
        <v>152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24" t="s">
        <v>24</v>
      </c>
      <c r="BK572" s="204">
        <f>ROUND(I572*H572,2)</f>
        <v>0</v>
      </c>
      <c r="BL572" s="24" t="s">
        <v>285</v>
      </c>
      <c r="BM572" s="24" t="s">
        <v>1786</v>
      </c>
    </row>
    <row r="573" spans="2:65" s="1" customFormat="1" ht="22.5" customHeight="1">
      <c r="B573" s="41"/>
      <c r="C573" s="193" t="s">
        <v>1092</v>
      </c>
      <c r="D573" s="193" t="s">
        <v>154</v>
      </c>
      <c r="E573" s="194" t="s">
        <v>1787</v>
      </c>
      <c r="F573" s="195" t="s">
        <v>1788</v>
      </c>
      <c r="G573" s="196" t="s">
        <v>207</v>
      </c>
      <c r="H573" s="197">
        <v>1</v>
      </c>
      <c r="I573" s="198"/>
      <c r="J573" s="199">
        <f>ROUND(I573*H573,2)</f>
        <v>0</v>
      </c>
      <c r="K573" s="195" t="s">
        <v>158</v>
      </c>
      <c r="L573" s="61"/>
      <c r="M573" s="200" t="s">
        <v>22</v>
      </c>
      <c r="N573" s="201" t="s">
        <v>49</v>
      </c>
      <c r="O573" s="42"/>
      <c r="P573" s="202">
        <f>O573*H573</f>
        <v>0</v>
      </c>
      <c r="Q573" s="202">
        <v>0.00087</v>
      </c>
      <c r="R573" s="202">
        <f>Q573*H573</f>
        <v>0.00087</v>
      </c>
      <c r="S573" s="202">
        <v>0</v>
      </c>
      <c r="T573" s="203">
        <f>S573*H573</f>
        <v>0</v>
      </c>
      <c r="AR573" s="24" t="s">
        <v>285</v>
      </c>
      <c r="AT573" s="24" t="s">
        <v>154</v>
      </c>
      <c r="AU573" s="24" t="s">
        <v>87</v>
      </c>
      <c r="AY573" s="24" t="s">
        <v>152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24" t="s">
        <v>24</v>
      </c>
      <c r="BK573" s="204">
        <f>ROUND(I573*H573,2)</f>
        <v>0</v>
      </c>
      <c r="BL573" s="24" t="s">
        <v>285</v>
      </c>
      <c r="BM573" s="24" t="s">
        <v>1789</v>
      </c>
    </row>
    <row r="574" spans="2:65" s="1" customFormat="1" ht="22.5" customHeight="1">
      <c r="B574" s="41"/>
      <c r="C574" s="257" t="s">
        <v>1098</v>
      </c>
      <c r="D574" s="257" t="s">
        <v>293</v>
      </c>
      <c r="E574" s="258" t="s">
        <v>1790</v>
      </c>
      <c r="F574" s="259" t="s">
        <v>1791</v>
      </c>
      <c r="G574" s="260" t="s">
        <v>207</v>
      </c>
      <c r="H574" s="261">
        <v>1</v>
      </c>
      <c r="I574" s="262"/>
      <c r="J574" s="263">
        <f>ROUND(I574*H574,2)</f>
        <v>0</v>
      </c>
      <c r="K574" s="259" t="s">
        <v>158</v>
      </c>
      <c r="L574" s="264"/>
      <c r="M574" s="265" t="s">
        <v>22</v>
      </c>
      <c r="N574" s="266" t="s">
        <v>49</v>
      </c>
      <c r="O574" s="42"/>
      <c r="P574" s="202">
        <f>O574*H574</f>
        <v>0</v>
      </c>
      <c r="Q574" s="202">
        <v>0.074</v>
      </c>
      <c r="R574" s="202">
        <f>Q574*H574</f>
        <v>0.074</v>
      </c>
      <c r="S574" s="202">
        <v>0</v>
      </c>
      <c r="T574" s="203">
        <f>S574*H574</f>
        <v>0</v>
      </c>
      <c r="AR574" s="24" t="s">
        <v>382</v>
      </c>
      <c r="AT574" s="24" t="s">
        <v>293</v>
      </c>
      <c r="AU574" s="24" t="s">
        <v>87</v>
      </c>
      <c r="AY574" s="24" t="s">
        <v>152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24" t="s">
        <v>24</v>
      </c>
      <c r="BK574" s="204">
        <f>ROUND(I574*H574,2)</f>
        <v>0</v>
      </c>
      <c r="BL574" s="24" t="s">
        <v>285</v>
      </c>
      <c r="BM574" s="24" t="s">
        <v>1792</v>
      </c>
    </row>
    <row r="575" spans="2:51" s="11" customFormat="1" ht="13.5">
      <c r="B575" s="205"/>
      <c r="C575" s="206"/>
      <c r="D575" s="207" t="s">
        <v>161</v>
      </c>
      <c r="E575" s="208" t="s">
        <v>22</v>
      </c>
      <c r="F575" s="209" t="s">
        <v>1793</v>
      </c>
      <c r="G575" s="206"/>
      <c r="H575" s="210" t="s">
        <v>22</v>
      </c>
      <c r="I575" s="211"/>
      <c r="J575" s="206"/>
      <c r="K575" s="206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161</v>
      </c>
      <c r="AU575" s="216" t="s">
        <v>87</v>
      </c>
      <c r="AV575" s="11" t="s">
        <v>24</v>
      </c>
      <c r="AW575" s="11" t="s">
        <v>42</v>
      </c>
      <c r="AX575" s="11" t="s">
        <v>78</v>
      </c>
      <c r="AY575" s="216" t="s">
        <v>152</v>
      </c>
    </row>
    <row r="576" spans="2:51" s="12" customFormat="1" ht="13.5">
      <c r="B576" s="217"/>
      <c r="C576" s="218"/>
      <c r="D576" s="230" t="s">
        <v>161</v>
      </c>
      <c r="E576" s="240" t="s">
        <v>22</v>
      </c>
      <c r="F576" s="241" t="s">
        <v>24</v>
      </c>
      <c r="G576" s="218"/>
      <c r="H576" s="242">
        <v>1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161</v>
      </c>
      <c r="AU576" s="227" t="s">
        <v>87</v>
      </c>
      <c r="AV576" s="12" t="s">
        <v>87</v>
      </c>
      <c r="AW576" s="12" t="s">
        <v>42</v>
      </c>
      <c r="AX576" s="12" t="s">
        <v>24</v>
      </c>
      <c r="AY576" s="227" t="s">
        <v>152</v>
      </c>
    </row>
    <row r="577" spans="2:65" s="1" customFormat="1" ht="22.5" customHeight="1">
      <c r="B577" s="41"/>
      <c r="C577" s="193" t="s">
        <v>1103</v>
      </c>
      <c r="D577" s="193" t="s">
        <v>154</v>
      </c>
      <c r="E577" s="194" t="s">
        <v>1123</v>
      </c>
      <c r="F577" s="195" t="s">
        <v>1124</v>
      </c>
      <c r="G577" s="196" t="s">
        <v>207</v>
      </c>
      <c r="H577" s="197">
        <v>5</v>
      </c>
      <c r="I577" s="198"/>
      <c r="J577" s="199">
        <f>ROUND(I577*H577,2)</f>
        <v>0</v>
      </c>
      <c r="K577" s="195" t="s">
        <v>158</v>
      </c>
      <c r="L577" s="61"/>
      <c r="M577" s="200" t="s">
        <v>22</v>
      </c>
      <c r="N577" s="201" t="s">
        <v>49</v>
      </c>
      <c r="O577" s="42"/>
      <c r="P577" s="202">
        <f>O577*H577</f>
        <v>0</v>
      </c>
      <c r="Q577" s="202">
        <v>0</v>
      </c>
      <c r="R577" s="202">
        <f>Q577*H577</f>
        <v>0</v>
      </c>
      <c r="S577" s="202">
        <v>0</v>
      </c>
      <c r="T577" s="203">
        <f>S577*H577</f>
        <v>0</v>
      </c>
      <c r="AR577" s="24" t="s">
        <v>285</v>
      </c>
      <c r="AT577" s="24" t="s">
        <v>154</v>
      </c>
      <c r="AU577" s="24" t="s">
        <v>87</v>
      </c>
      <c r="AY577" s="24" t="s">
        <v>152</v>
      </c>
      <c r="BE577" s="204">
        <f>IF(N577="základní",J577,0)</f>
        <v>0</v>
      </c>
      <c r="BF577" s="204">
        <f>IF(N577="snížená",J577,0)</f>
        <v>0</v>
      </c>
      <c r="BG577" s="204">
        <f>IF(N577="zákl. přenesená",J577,0)</f>
        <v>0</v>
      </c>
      <c r="BH577" s="204">
        <f>IF(N577="sníž. přenesená",J577,0)</f>
        <v>0</v>
      </c>
      <c r="BI577" s="204">
        <f>IF(N577="nulová",J577,0)</f>
        <v>0</v>
      </c>
      <c r="BJ577" s="24" t="s">
        <v>24</v>
      </c>
      <c r="BK577" s="204">
        <f>ROUND(I577*H577,2)</f>
        <v>0</v>
      </c>
      <c r="BL577" s="24" t="s">
        <v>285</v>
      </c>
      <c r="BM577" s="24" t="s">
        <v>1794</v>
      </c>
    </row>
    <row r="578" spans="2:51" s="11" customFormat="1" ht="13.5">
      <c r="B578" s="205"/>
      <c r="C578" s="206"/>
      <c r="D578" s="207" t="s">
        <v>161</v>
      </c>
      <c r="E578" s="208" t="s">
        <v>22</v>
      </c>
      <c r="F578" s="209" t="s">
        <v>1795</v>
      </c>
      <c r="G578" s="206"/>
      <c r="H578" s="210" t="s">
        <v>22</v>
      </c>
      <c r="I578" s="211"/>
      <c r="J578" s="206"/>
      <c r="K578" s="206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161</v>
      </c>
      <c r="AU578" s="216" t="s">
        <v>87</v>
      </c>
      <c r="AV578" s="11" t="s">
        <v>24</v>
      </c>
      <c r="AW578" s="11" t="s">
        <v>42</v>
      </c>
      <c r="AX578" s="11" t="s">
        <v>78</v>
      </c>
      <c r="AY578" s="216" t="s">
        <v>152</v>
      </c>
    </row>
    <row r="579" spans="2:51" s="12" customFormat="1" ht="13.5">
      <c r="B579" s="217"/>
      <c r="C579" s="218"/>
      <c r="D579" s="230" t="s">
        <v>161</v>
      </c>
      <c r="E579" s="240" t="s">
        <v>22</v>
      </c>
      <c r="F579" s="241" t="s">
        <v>1796</v>
      </c>
      <c r="G579" s="218"/>
      <c r="H579" s="242">
        <v>5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161</v>
      </c>
      <c r="AU579" s="227" t="s">
        <v>87</v>
      </c>
      <c r="AV579" s="12" t="s">
        <v>87</v>
      </c>
      <c r="AW579" s="12" t="s">
        <v>42</v>
      </c>
      <c r="AX579" s="12" t="s">
        <v>24</v>
      </c>
      <c r="AY579" s="227" t="s">
        <v>152</v>
      </c>
    </row>
    <row r="580" spans="2:65" s="1" customFormat="1" ht="22.5" customHeight="1">
      <c r="B580" s="41"/>
      <c r="C580" s="257" t="s">
        <v>1109</v>
      </c>
      <c r="D580" s="257" t="s">
        <v>293</v>
      </c>
      <c r="E580" s="258" t="s">
        <v>1128</v>
      </c>
      <c r="F580" s="259" t="s">
        <v>1129</v>
      </c>
      <c r="G580" s="260" t="s">
        <v>219</v>
      </c>
      <c r="H580" s="261">
        <v>3.9</v>
      </c>
      <c r="I580" s="262"/>
      <c r="J580" s="263">
        <f>ROUND(I580*H580,2)</f>
        <v>0</v>
      </c>
      <c r="K580" s="259" t="s">
        <v>158</v>
      </c>
      <c r="L580" s="264"/>
      <c r="M580" s="265" t="s">
        <v>22</v>
      </c>
      <c r="N580" s="266" t="s">
        <v>49</v>
      </c>
      <c r="O580" s="42"/>
      <c r="P580" s="202">
        <f>O580*H580</f>
        <v>0</v>
      </c>
      <c r="Q580" s="202">
        <v>0.007</v>
      </c>
      <c r="R580" s="202">
        <f>Q580*H580</f>
        <v>0.0273</v>
      </c>
      <c r="S580" s="202">
        <v>0</v>
      </c>
      <c r="T580" s="203">
        <f>S580*H580</f>
        <v>0</v>
      </c>
      <c r="AR580" s="24" t="s">
        <v>382</v>
      </c>
      <c r="AT580" s="24" t="s">
        <v>293</v>
      </c>
      <c r="AU580" s="24" t="s">
        <v>87</v>
      </c>
      <c r="AY580" s="24" t="s">
        <v>152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24" t="s">
        <v>24</v>
      </c>
      <c r="BK580" s="204">
        <f>ROUND(I580*H580,2)</f>
        <v>0</v>
      </c>
      <c r="BL580" s="24" t="s">
        <v>285</v>
      </c>
      <c r="BM580" s="24" t="s">
        <v>1797</v>
      </c>
    </row>
    <row r="581" spans="2:51" s="12" customFormat="1" ht="13.5">
      <c r="B581" s="217"/>
      <c r="C581" s="218"/>
      <c r="D581" s="207" t="s">
        <v>161</v>
      </c>
      <c r="E581" s="219" t="s">
        <v>22</v>
      </c>
      <c r="F581" s="220" t="s">
        <v>1461</v>
      </c>
      <c r="G581" s="218"/>
      <c r="H581" s="221">
        <v>1.2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161</v>
      </c>
      <c r="AU581" s="227" t="s">
        <v>87</v>
      </c>
      <c r="AV581" s="12" t="s">
        <v>87</v>
      </c>
      <c r="AW581" s="12" t="s">
        <v>42</v>
      </c>
      <c r="AX581" s="12" t="s">
        <v>78</v>
      </c>
      <c r="AY581" s="227" t="s">
        <v>152</v>
      </c>
    </row>
    <row r="582" spans="2:51" s="12" customFormat="1" ht="13.5">
      <c r="B582" s="217"/>
      <c r="C582" s="218"/>
      <c r="D582" s="207" t="s">
        <v>161</v>
      </c>
      <c r="E582" s="219" t="s">
        <v>22</v>
      </c>
      <c r="F582" s="220" t="s">
        <v>1462</v>
      </c>
      <c r="G582" s="218"/>
      <c r="H582" s="221">
        <v>2.7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161</v>
      </c>
      <c r="AU582" s="227" t="s">
        <v>87</v>
      </c>
      <c r="AV582" s="12" t="s">
        <v>87</v>
      </c>
      <c r="AW582" s="12" t="s">
        <v>42</v>
      </c>
      <c r="AX582" s="12" t="s">
        <v>78</v>
      </c>
      <c r="AY582" s="227" t="s">
        <v>152</v>
      </c>
    </row>
    <row r="583" spans="2:51" s="13" customFormat="1" ht="13.5">
      <c r="B583" s="228"/>
      <c r="C583" s="229"/>
      <c r="D583" s="230" t="s">
        <v>161</v>
      </c>
      <c r="E583" s="231" t="s">
        <v>22</v>
      </c>
      <c r="F583" s="232" t="s">
        <v>171</v>
      </c>
      <c r="G583" s="229"/>
      <c r="H583" s="233">
        <v>3.9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161</v>
      </c>
      <c r="AU583" s="239" t="s">
        <v>87</v>
      </c>
      <c r="AV583" s="13" t="s">
        <v>159</v>
      </c>
      <c r="AW583" s="13" t="s">
        <v>42</v>
      </c>
      <c r="AX583" s="13" t="s">
        <v>24</v>
      </c>
      <c r="AY583" s="239" t="s">
        <v>152</v>
      </c>
    </row>
    <row r="584" spans="2:65" s="1" customFormat="1" ht="22.5" customHeight="1">
      <c r="B584" s="41"/>
      <c r="C584" s="193" t="s">
        <v>1113</v>
      </c>
      <c r="D584" s="193" t="s">
        <v>154</v>
      </c>
      <c r="E584" s="194" t="s">
        <v>1133</v>
      </c>
      <c r="F584" s="195" t="s">
        <v>1134</v>
      </c>
      <c r="G584" s="196" t="s">
        <v>207</v>
      </c>
      <c r="H584" s="197">
        <v>29</v>
      </c>
      <c r="I584" s="198"/>
      <c r="J584" s="199">
        <f>ROUND(I584*H584,2)</f>
        <v>0</v>
      </c>
      <c r="K584" s="195" t="s">
        <v>158</v>
      </c>
      <c r="L584" s="61"/>
      <c r="M584" s="200" t="s">
        <v>22</v>
      </c>
      <c r="N584" s="201" t="s">
        <v>49</v>
      </c>
      <c r="O584" s="42"/>
      <c r="P584" s="202">
        <f>O584*H584</f>
        <v>0</v>
      </c>
      <c r="Q584" s="202">
        <v>0</v>
      </c>
      <c r="R584" s="202">
        <f>Q584*H584</f>
        <v>0</v>
      </c>
      <c r="S584" s="202">
        <v>0</v>
      </c>
      <c r="T584" s="203">
        <f>S584*H584</f>
        <v>0</v>
      </c>
      <c r="AR584" s="24" t="s">
        <v>285</v>
      </c>
      <c r="AT584" s="24" t="s">
        <v>154</v>
      </c>
      <c r="AU584" s="24" t="s">
        <v>87</v>
      </c>
      <c r="AY584" s="24" t="s">
        <v>152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24" t="s">
        <v>24</v>
      </c>
      <c r="BK584" s="204">
        <f>ROUND(I584*H584,2)</f>
        <v>0</v>
      </c>
      <c r="BL584" s="24" t="s">
        <v>285</v>
      </c>
      <c r="BM584" s="24" t="s">
        <v>1798</v>
      </c>
    </row>
    <row r="585" spans="2:65" s="1" customFormat="1" ht="22.5" customHeight="1">
      <c r="B585" s="41"/>
      <c r="C585" s="257" t="s">
        <v>1117</v>
      </c>
      <c r="D585" s="257" t="s">
        <v>293</v>
      </c>
      <c r="E585" s="258" t="s">
        <v>1128</v>
      </c>
      <c r="F585" s="259" t="s">
        <v>1129</v>
      </c>
      <c r="G585" s="260" t="s">
        <v>219</v>
      </c>
      <c r="H585" s="261">
        <v>42.6</v>
      </c>
      <c r="I585" s="262"/>
      <c r="J585" s="263">
        <f>ROUND(I585*H585,2)</f>
        <v>0</v>
      </c>
      <c r="K585" s="259" t="s">
        <v>158</v>
      </c>
      <c r="L585" s="264"/>
      <c r="M585" s="265" t="s">
        <v>22</v>
      </c>
      <c r="N585" s="266" t="s">
        <v>49</v>
      </c>
      <c r="O585" s="42"/>
      <c r="P585" s="202">
        <f>O585*H585</f>
        <v>0</v>
      </c>
      <c r="Q585" s="202">
        <v>0.007</v>
      </c>
      <c r="R585" s="202">
        <f>Q585*H585</f>
        <v>0.2982</v>
      </c>
      <c r="S585" s="202">
        <v>0</v>
      </c>
      <c r="T585" s="203">
        <f>S585*H585</f>
        <v>0</v>
      </c>
      <c r="AR585" s="24" t="s">
        <v>382</v>
      </c>
      <c r="AT585" s="24" t="s">
        <v>293</v>
      </c>
      <c r="AU585" s="24" t="s">
        <v>87</v>
      </c>
      <c r="AY585" s="24" t="s">
        <v>152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24" t="s">
        <v>24</v>
      </c>
      <c r="BK585" s="204">
        <f>ROUND(I585*H585,2)</f>
        <v>0</v>
      </c>
      <c r="BL585" s="24" t="s">
        <v>285</v>
      </c>
      <c r="BM585" s="24" t="s">
        <v>1799</v>
      </c>
    </row>
    <row r="586" spans="2:51" s="11" customFormat="1" ht="13.5">
      <c r="B586" s="205"/>
      <c r="C586" s="206"/>
      <c r="D586" s="207" t="s">
        <v>161</v>
      </c>
      <c r="E586" s="208" t="s">
        <v>22</v>
      </c>
      <c r="F586" s="209" t="s">
        <v>1800</v>
      </c>
      <c r="G586" s="206"/>
      <c r="H586" s="210" t="s">
        <v>22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161</v>
      </c>
      <c r="AU586" s="216" t="s">
        <v>87</v>
      </c>
      <c r="AV586" s="11" t="s">
        <v>24</v>
      </c>
      <c r="AW586" s="11" t="s">
        <v>42</v>
      </c>
      <c r="AX586" s="11" t="s">
        <v>78</v>
      </c>
      <c r="AY586" s="216" t="s">
        <v>152</v>
      </c>
    </row>
    <row r="587" spans="2:51" s="12" customFormat="1" ht="13.5">
      <c r="B587" s="217"/>
      <c r="C587" s="218"/>
      <c r="D587" s="207" t="s">
        <v>161</v>
      </c>
      <c r="E587" s="219" t="s">
        <v>22</v>
      </c>
      <c r="F587" s="220" t="s">
        <v>1801</v>
      </c>
      <c r="G587" s="218"/>
      <c r="H587" s="221">
        <v>39</v>
      </c>
      <c r="I587" s="222"/>
      <c r="J587" s="218"/>
      <c r="K587" s="218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161</v>
      </c>
      <c r="AU587" s="227" t="s">
        <v>87</v>
      </c>
      <c r="AV587" s="12" t="s">
        <v>87</v>
      </c>
      <c r="AW587" s="12" t="s">
        <v>42</v>
      </c>
      <c r="AX587" s="12" t="s">
        <v>78</v>
      </c>
      <c r="AY587" s="227" t="s">
        <v>152</v>
      </c>
    </row>
    <row r="588" spans="2:51" s="11" customFormat="1" ht="13.5">
      <c r="B588" s="205"/>
      <c r="C588" s="206"/>
      <c r="D588" s="207" t="s">
        <v>161</v>
      </c>
      <c r="E588" s="208" t="s">
        <v>22</v>
      </c>
      <c r="F588" s="209" t="s">
        <v>1802</v>
      </c>
      <c r="G588" s="206"/>
      <c r="H588" s="210" t="s">
        <v>22</v>
      </c>
      <c r="I588" s="211"/>
      <c r="J588" s="206"/>
      <c r="K588" s="206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161</v>
      </c>
      <c r="AU588" s="216" t="s">
        <v>87</v>
      </c>
      <c r="AV588" s="11" t="s">
        <v>24</v>
      </c>
      <c r="AW588" s="11" t="s">
        <v>42</v>
      </c>
      <c r="AX588" s="11" t="s">
        <v>78</v>
      </c>
      <c r="AY588" s="216" t="s">
        <v>152</v>
      </c>
    </row>
    <row r="589" spans="2:51" s="12" customFormat="1" ht="13.5">
      <c r="B589" s="217"/>
      <c r="C589" s="218"/>
      <c r="D589" s="207" t="s">
        <v>161</v>
      </c>
      <c r="E589" s="219" t="s">
        <v>22</v>
      </c>
      <c r="F589" s="220" t="s">
        <v>1463</v>
      </c>
      <c r="G589" s="218"/>
      <c r="H589" s="221">
        <v>3.6</v>
      </c>
      <c r="I589" s="222"/>
      <c r="J589" s="218"/>
      <c r="K589" s="218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161</v>
      </c>
      <c r="AU589" s="227" t="s">
        <v>87</v>
      </c>
      <c r="AV589" s="12" t="s">
        <v>87</v>
      </c>
      <c r="AW589" s="12" t="s">
        <v>42</v>
      </c>
      <c r="AX589" s="12" t="s">
        <v>78</v>
      </c>
      <c r="AY589" s="227" t="s">
        <v>152</v>
      </c>
    </row>
    <row r="590" spans="2:51" s="13" customFormat="1" ht="13.5">
      <c r="B590" s="228"/>
      <c r="C590" s="229"/>
      <c r="D590" s="230" t="s">
        <v>161</v>
      </c>
      <c r="E590" s="231" t="s">
        <v>22</v>
      </c>
      <c r="F590" s="232" t="s">
        <v>171</v>
      </c>
      <c r="G590" s="229"/>
      <c r="H590" s="233">
        <v>42.6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AT590" s="239" t="s">
        <v>161</v>
      </c>
      <c r="AU590" s="239" t="s">
        <v>87</v>
      </c>
      <c r="AV590" s="13" t="s">
        <v>159</v>
      </c>
      <c r="AW590" s="13" t="s">
        <v>42</v>
      </c>
      <c r="AX590" s="13" t="s">
        <v>24</v>
      </c>
      <c r="AY590" s="239" t="s">
        <v>152</v>
      </c>
    </row>
    <row r="591" spans="2:65" s="1" customFormat="1" ht="22.5" customHeight="1">
      <c r="B591" s="41"/>
      <c r="C591" s="257" t="s">
        <v>1122</v>
      </c>
      <c r="D591" s="257" t="s">
        <v>293</v>
      </c>
      <c r="E591" s="258" t="s">
        <v>1162</v>
      </c>
      <c r="F591" s="259" t="s">
        <v>1803</v>
      </c>
      <c r="G591" s="260" t="s">
        <v>207</v>
      </c>
      <c r="H591" s="261">
        <v>68</v>
      </c>
      <c r="I591" s="262"/>
      <c r="J591" s="263">
        <f>ROUND(I591*H591,2)</f>
        <v>0</v>
      </c>
      <c r="K591" s="259" t="s">
        <v>158</v>
      </c>
      <c r="L591" s="264"/>
      <c r="M591" s="265" t="s">
        <v>22</v>
      </c>
      <c r="N591" s="266" t="s">
        <v>49</v>
      </c>
      <c r="O591" s="42"/>
      <c r="P591" s="202">
        <f>O591*H591</f>
        <v>0</v>
      </c>
      <c r="Q591" s="202">
        <v>6E-05</v>
      </c>
      <c r="R591" s="202">
        <f>Q591*H591</f>
        <v>0.00408</v>
      </c>
      <c r="S591" s="202">
        <v>0</v>
      </c>
      <c r="T591" s="203">
        <f>S591*H591</f>
        <v>0</v>
      </c>
      <c r="AR591" s="24" t="s">
        <v>382</v>
      </c>
      <c r="AT591" s="24" t="s">
        <v>293</v>
      </c>
      <c r="AU591" s="24" t="s">
        <v>87</v>
      </c>
      <c r="AY591" s="24" t="s">
        <v>152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24" t="s">
        <v>24</v>
      </c>
      <c r="BK591" s="204">
        <f>ROUND(I591*H591,2)</f>
        <v>0</v>
      </c>
      <c r="BL591" s="24" t="s">
        <v>285</v>
      </c>
      <c r="BM591" s="24" t="s">
        <v>1804</v>
      </c>
    </row>
    <row r="592" spans="2:65" s="1" customFormat="1" ht="22.5" customHeight="1">
      <c r="B592" s="41"/>
      <c r="C592" s="193" t="s">
        <v>1127</v>
      </c>
      <c r="D592" s="193" t="s">
        <v>154</v>
      </c>
      <c r="E592" s="194" t="s">
        <v>1167</v>
      </c>
      <c r="F592" s="195" t="s">
        <v>1168</v>
      </c>
      <c r="G592" s="196" t="s">
        <v>226</v>
      </c>
      <c r="H592" s="197">
        <v>1.801</v>
      </c>
      <c r="I592" s="198"/>
      <c r="J592" s="199">
        <f>ROUND(I592*H592,2)</f>
        <v>0</v>
      </c>
      <c r="K592" s="195" t="s">
        <v>158</v>
      </c>
      <c r="L592" s="61"/>
      <c r="M592" s="200" t="s">
        <v>22</v>
      </c>
      <c r="N592" s="201" t="s">
        <v>49</v>
      </c>
      <c r="O592" s="42"/>
      <c r="P592" s="202">
        <f>O592*H592</f>
        <v>0</v>
      </c>
      <c r="Q592" s="202">
        <v>0</v>
      </c>
      <c r="R592" s="202">
        <f>Q592*H592</f>
        <v>0</v>
      </c>
      <c r="S592" s="202">
        <v>0</v>
      </c>
      <c r="T592" s="203">
        <f>S592*H592</f>
        <v>0</v>
      </c>
      <c r="AR592" s="24" t="s">
        <v>285</v>
      </c>
      <c r="AT592" s="24" t="s">
        <v>154</v>
      </c>
      <c r="AU592" s="24" t="s">
        <v>87</v>
      </c>
      <c r="AY592" s="24" t="s">
        <v>152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24" t="s">
        <v>24</v>
      </c>
      <c r="BK592" s="204">
        <f>ROUND(I592*H592,2)</f>
        <v>0</v>
      </c>
      <c r="BL592" s="24" t="s">
        <v>285</v>
      </c>
      <c r="BM592" s="24" t="s">
        <v>1805</v>
      </c>
    </row>
    <row r="593" spans="2:63" s="10" customFormat="1" ht="29.85" customHeight="1">
      <c r="B593" s="176"/>
      <c r="C593" s="177"/>
      <c r="D593" s="190" t="s">
        <v>77</v>
      </c>
      <c r="E593" s="191" t="s">
        <v>1170</v>
      </c>
      <c r="F593" s="191" t="s">
        <v>1171</v>
      </c>
      <c r="G593" s="177"/>
      <c r="H593" s="177"/>
      <c r="I593" s="180"/>
      <c r="J593" s="192">
        <f>BK593</f>
        <v>0</v>
      </c>
      <c r="K593" s="177"/>
      <c r="L593" s="182"/>
      <c r="M593" s="183"/>
      <c r="N593" s="184"/>
      <c r="O593" s="184"/>
      <c r="P593" s="185">
        <f>SUM(P594:P670)</f>
        <v>0</v>
      </c>
      <c r="Q593" s="184"/>
      <c r="R593" s="185">
        <f>SUM(R594:R670)</f>
        <v>28.447111400000004</v>
      </c>
      <c r="S593" s="184"/>
      <c r="T593" s="186">
        <f>SUM(T594:T670)</f>
        <v>10.68836</v>
      </c>
      <c r="AR593" s="187" t="s">
        <v>87</v>
      </c>
      <c r="AT593" s="188" t="s">
        <v>77</v>
      </c>
      <c r="AU593" s="188" t="s">
        <v>24</v>
      </c>
      <c r="AY593" s="187" t="s">
        <v>152</v>
      </c>
      <c r="BK593" s="189">
        <f>SUM(BK594:BK670)</f>
        <v>0</v>
      </c>
    </row>
    <row r="594" spans="2:65" s="1" customFormat="1" ht="22.5" customHeight="1">
      <c r="B594" s="41"/>
      <c r="C594" s="193" t="s">
        <v>1132</v>
      </c>
      <c r="D594" s="193" t="s">
        <v>154</v>
      </c>
      <c r="E594" s="194" t="s">
        <v>1806</v>
      </c>
      <c r="F594" s="195" t="s">
        <v>1807</v>
      </c>
      <c r="G594" s="196" t="s">
        <v>853</v>
      </c>
      <c r="H594" s="197">
        <v>1</v>
      </c>
      <c r="I594" s="198"/>
      <c r="J594" s="199">
        <f>ROUND(I594*H594,2)</f>
        <v>0</v>
      </c>
      <c r="K594" s="195" t="s">
        <v>22</v>
      </c>
      <c r="L594" s="61"/>
      <c r="M594" s="200" t="s">
        <v>22</v>
      </c>
      <c r="N594" s="201" t="s">
        <v>49</v>
      </c>
      <c r="O594" s="42"/>
      <c r="P594" s="202">
        <f>O594*H594</f>
        <v>0</v>
      </c>
      <c r="Q594" s="202">
        <v>0.0001</v>
      </c>
      <c r="R594" s="202">
        <f>Q594*H594</f>
        <v>0.0001</v>
      </c>
      <c r="S594" s="202">
        <v>0</v>
      </c>
      <c r="T594" s="203">
        <f>S594*H594</f>
        <v>0</v>
      </c>
      <c r="AR594" s="24" t="s">
        <v>285</v>
      </c>
      <c r="AT594" s="24" t="s">
        <v>154</v>
      </c>
      <c r="AU594" s="24" t="s">
        <v>87</v>
      </c>
      <c r="AY594" s="24" t="s">
        <v>152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24" t="s">
        <v>24</v>
      </c>
      <c r="BK594" s="204">
        <f>ROUND(I594*H594,2)</f>
        <v>0</v>
      </c>
      <c r="BL594" s="24" t="s">
        <v>285</v>
      </c>
      <c r="BM594" s="24" t="s">
        <v>1808</v>
      </c>
    </row>
    <row r="595" spans="2:65" s="1" customFormat="1" ht="22.5" customHeight="1">
      <c r="B595" s="41"/>
      <c r="C595" s="193" t="s">
        <v>1140</v>
      </c>
      <c r="D595" s="193" t="s">
        <v>154</v>
      </c>
      <c r="E595" s="194" t="s">
        <v>1809</v>
      </c>
      <c r="F595" s="195" t="s">
        <v>1810</v>
      </c>
      <c r="G595" s="196" t="s">
        <v>853</v>
      </c>
      <c r="H595" s="197">
        <v>1</v>
      </c>
      <c r="I595" s="198"/>
      <c r="J595" s="199">
        <f>ROUND(I595*H595,2)</f>
        <v>0</v>
      </c>
      <c r="K595" s="195" t="s">
        <v>22</v>
      </c>
      <c r="L595" s="61"/>
      <c r="M595" s="200" t="s">
        <v>22</v>
      </c>
      <c r="N595" s="201" t="s">
        <v>49</v>
      </c>
      <c r="O595" s="42"/>
      <c r="P595" s="202">
        <f>O595*H595</f>
        <v>0</v>
      </c>
      <c r="Q595" s="202">
        <v>0</v>
      </c>
      <c r="R595" s="202">
        <f>Q595*H595</f>
        <v>0</v>
      </c>
      <c r="S595" s="202">
        <v>0</v>
      </c>
      <c r="T595" s="203">
        <f>S595*H595</f>
        <v>0</v>
      </c>
      <c r="AR595" s="24" t="s">
        <v>159</v>
      </c>
      <c r="AT595" s="24" t="s">
        <v>154</v>
      </c>
      <c r="AU595" s="24" t="s">
        <v>87</v>
      </c>
      <c r="AY595" s="24" t="s">
        <v>152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24" t="s">
        <v>24</v>
      </c>
      <c r="BK595" s="204">
        <f>ROUND(I595*H595,2)</f>
        <v>0</v>
      </c>
      <c r="BL595" s="24" t="s">
        <v>159</v>
      </c>
      <c r="BM595" s="24" t="s">
        <v>1811</v>
      </c>
    </row>
    <row r="596" spans="2:65" s="1" customFormat="1" ht="22.5" customHeight="1">
      <c r="B596" s="41"/>
      <c r="C596" s="193" t="s">
        <v>1146</v>
      </c>
      <c r="D596" s="193" t="s">
        <v>154</v>
      </c>
      <c r="E596" s="194" t="s">
        <v>1812</v>
      </c>
      <c r="F596" s="195" t="s">
        <v>1813</v>
      </c>
      <c r="G596" s="196" t="s">
        <v>157</v>
      </c>
      <c r="H596" s="197">
        <v>1096.54</v>
      </c>
      <c r="I596" s="198"/>
      <c r="J596" s="199">
        <f>ROUND(I596*H596,2)</f>
        <v>0</v>
      </c>
      <c r="K596" s="195" t="s">
        <v>158</v>
      </c>
      <c r="L596" s="61"/>
      <c r="M596" s="200" t="s">
        <v>22</v>
      </c>
      <c r="N596" s="201" t="s">
        <v>49</v>
      </c>
      <c r="O596" s="42"/>
      <c r="P596" s="202">
        <f>O596*H596</f>
        <v>0</v>
      </c>
      <c r="Q596" s="202">
        <v>0</v>
      </c>
      <c r="R596" s="202">
        <f>Q596*H596</f>
        <v>0</v>
      </c>
      <c r="S596" s="202">
        <v>0.009</v>
      </c>
      <c r="T596" s="203">
        <f>S596*H596</f>
        <v>9.86886</v>
      </c>
      <c r="AR596" s="24" t="s">
        <v>285</v>
      </c>
      <c r="AT596" s="24" t="s">
        <v>154</v>
      </c>
      <c r="AU596" s="24" t="s">
        <v>87</v>
      </c>
      <c r="AY596" s="24" t="s">
        <v>152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24" t="s">
        <v>24</v>
      </c>
      <c r="BK596" s="204">
        <f>ROUND(I596*H596,2)</f>
        <v>0</v>
      </c>
      <c r="BL596" s="24" t="s">
        <v>285</v>
      </c>
      <c r="BM596" s="24" t="s">
        <v>1814</v>
      </c>
    </row>
    <row r="597" spans="2:51" s="12" customFormat="1" ht="13.5">
      <c r="B597" s="217"/>
      <c r="C597" s="218"/>
      <c r="D597" s="207" t="s">
        <v>161</v>
      </c>
      <c r="E597" s="219" t="s">
        <v>22</v>
      </c>
      <c r="F597" s="220" t="s">
        <v>1815</v>
      </c>
      <c r="G597" s="218"/>
      <c r="H597" s="221">
        <v>835.28</v>
      </c>
      <c r="I597" s="222"/>
      <c r="J597" s="218"/>
      <c r="K597" s="218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161</v>
      </c>
      <c r="AU597" s="227" t="s">
        <v>87</v>
      </c>
      <c r="AV597" s="12" t="s">
        <v>87</v>
      </c>
      <c r="AW597" s="12" t="s">
        <v>42</v>
      </c>
      <c r="AX597" s="12" t="s">
        <v>78</v>
      </c>
      <c r="AY597" s="227" t="s">
        <v>152</v>
      </c>
    </row>
    <row r="598" spans="2:51" s="12" customFormat="1" ht="13.5">
      <c r="B598" s="217"/>
      <c r="C598" s="218"/>
      <c r="D598" s="207" t="s">
        <v>161</v>
      </c>
      <c r="E598" s="219" t="s">
        <v>22</v>
      </c>
      <c r="F598" s="220" t="s">
        <v>1816</v>
      </c>
      <c r="G598" s="218"/>
      <c r="H598" s="221">
        <v>244.28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161</v>
      </c>
      <c r="AU598" s="227" t="s">
        <v>87</v>
      </c>
      <c r="AV598" s="12" t="s">
        <v>87</v>
      </c>
      <c r="AW598" s="12" t="s">
        <v>42</v>
      </c>
      <c r="AX598" s="12" t="s">
        <v>78</v>
      </c>
      <c r="AY598" s="227" t="s">
        <v>152</v>
      </c>
    </row>
    <row r="599" spans="2:51" s="12" customFormat="1" ht="13.5">
      <c r="B599" s="217"/>
      <c r="C599" s="218"/>
      <c r="D599" s="207" t="s">
        <v>161</v>
      </c>
      <c r="E599" s="219" t="s">
        <v>22</v>
      </c>
      <c r="F599" s="220" t="s">
        <v>1817</v>
      </c>
      <c r="G599" s="218"/>
      <c r="H599" s="221">
        <v>27.9</v>
      </c>
      <c r="I599" s="222"/>
      <c r="J599" s="218"/>
      <c r="K599" s="218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161</v>
      </c>
      <c r="AU599" s="227" t="s">
        <v>87</v>
      </c>
      <c r="AV599" s="12" t="s">
        <v>87</v>
      </c>
      <c r="AW599" s="12" t="s">
        <v>42</v>
      </c>
      <c r="AX599" s="12" t="s">
        <v>78</v>
      </c>
      <c r="AY599" s="227" t="s">
        <v>152</v>
      </c>
    </row>
    <row r="600" spans="2:51" s="12" customFormat="1" ht="13.5">
      <c r="B600" s="217"/>
      <c r="C600" s="218"/>
      <c r="D600" s="207" t="s">
        <v>161</v>
      </c>
      <c r="E600" s="219" t="s">
        <v>22</v>
      </c>
      <c r="F600" s="220" t="s">
        <v>1818</v>
      </c>
      <c r="G600" s="218"/>
      <c r="H600" s="221">
        <v>-10.92</v>
      </c>
      <c r="I600" s="222"/>
      <c r="J600" s="218"/>
      <c r="K600" s="218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161</v>
      </c>
      <c r="AU600" s="227" t="s">
        <v>87</v>
      </c>
      <c r="AV600" s="12" t="s">
        <v>87</v>
      </c>
      <c r="AW600" s="12" t="s">
        <v>42</v>
      </c>
      <c r="AX600" s="12" t="s">
        <v>78</v>
      </c>
      <c r="AY600" s="227" t="s">
        <v>152</v>
      </c>
    </row>
    <row r="601" spans="2:51" s="13" customFormat="1" ht="13.5">
      <c r="B601" s="228"/>
      <c r="C601" s="229"/>
      <c r="D601" s="230" t="s">
        <v>161</v>
      </c>
      <c r="E601" s="231" t="s">
        <v>22</v>
      </c>
      <c r="F601" s="232" t="s">
        <v>171</v>
      </c>
      <c r="G601" s="229"/>
      <c r="H601" s="233">
        <v>1096.54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AT601" s="239" t="s">
        <v>161</v>
      </c>
      <c r="AU601" s="239" t="s">
        <v>87</v>
      </c>
      <c r="AV601" s="13" t="s">
        <v>159</v>
      </c>
      <c r="AW601" s="13" t="s">
        <v>42</v>
      </c>
      <c r="AX601" s="13" t="s">
        <v>24</v>
      </c>
      <c r="AY601" s="239" t="s">
        <v>152</v>
      </c>
    </row>
    <row r="602" spans="2:65" s="1" customFormat="1" ht="22.5" customHeight="1">
      <c r="B602" s="41"/>
      <c r="C602" s="193" t="s">
        <v>1155</v>
      </c>
      <c r="D602" s="193" t="s">
        <v>154</v>
      </c>
      <c r="E602" s="194" t="s">
        <v>1819</v>
      </c>
      <c r="F602" s="195" t="s">
        <v>1820</v>
      </c>
      <c r="G602" s="196" t="s">
        <v>157</v>
      </c>
      <c r="H602" s="197">
        <v>1096.54</v>
      </c>
      <c r="I602" s="198"/>
      <c r="J602" s="199">
        <f>ROUND(I602*H602,2)</f>
        <v>0</v>
      </c>
      <c r="K602" s="195" t="s">
        <v>158</v>
      </c>
      <c r="L602" s="61"/>
      <c r="M602" s="200" t="s">
        <v>22</v>
      </c>
      <c r="N602" s="201" t="s">
        <v>49</v>
      </c>
      <c r="O602" s="42"/>
      <c r="P602" s="202">
        <f>O602*H602</f>
        <v>0</v>
      </c>
      <c r="Q602" s="202">
        <v>1E-05</v>
      </c>
      <c r="R602" s="202">
        <f>Q602*H602</f>
        <v>0.0109654</v>
      </c>
      <c r="S602" s="202">
        <v>0</v>
      </c>
      <c r="T602" s="203">
        <f>S602*H602</f>
        <v>0</v>
      </c>
      <c r="AR602" s="24" t="s">
        <v>285</v>
      </c>
      <c r="AT602" s="24" t="s">
        <v>154</v>
      </c>
      <c r="AU602" s="24" t="s">
        <v>87</v>
      </c>
      <c r="AY602" s="24" t="s">
        <v>152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24</v>
      </c>
      <c r="BK602" s="204">
        <f>ROUND(I602*H602,2)</f>
        <v>0</v>
      </c>
      <c r="BL602" s="24" t="s">
        <v>285</v>
      </c>
      <c r="BM602" s="24" t="s">
        <v>1821</v>
      </c>
    </row>
    <row r="603" spans="2:65" s="1" customFormat="1" ht="22.5" customHeight="1">
      <c r="B603" s="41"/>
      <c r="C603" s="257" t="s">
        <v>1161</v>
      </c>
      <c r="D603" s="257" t="s">
        <v>293</v>
      </c>
      <c r="E603" s="258" t="s">
        <v>1822</v>
      </c>
      <c r="F603" s="259" t="s">
        <v>1823</v>
      </c>
      <c r="G603" s="260" t="s">
        <v>157</v>
      </c>
      <c r="H603" s="261">
        <v>1036.54</v>
      </c>
      <c r="I603" s="262"/>
      <c r="J603" s="263">
        <f>ROUND(I603*H603,2)</f>
        <v>0</v>
      </c>
      <c r="K603" s="259" t="s">
        <v>158</v>
      </c>
      <c r="L603" s="264"/>
      <c r="M603" s="265" t="s">
        <v>22</v>
      </c>
      <c r="N603" s="266" t="s">
        <v>49</v>
      </c>
      <c r="O603" s="42"/>
      <c r="P603" s="202">
        <f>O603*H603</f>
        <v>0</v>
      </c>
      <c r="Q603" s="202">
        <v>0.025</v>
      </c>
      <c r="R603" s="202">
        <f>Q603*H603</f>
        <v>25.9135</v>
      </c>
      <c r="S603" s="202">
        <v>0</v>
      </c>
      <c r="T603" s="203">
        <f>S603*H603</f>
        <v>0</v>
      </c>
      <c r="AR603" s="24" t="s">
        <v>382</v>
      </c>
      <c r="AT603" s="24" t="s">
        <v>293</v>
      </c>
      <c r="AU603" s="24" t="s">
        <v>87</v>
      </c>
      <c r="AY603" s="24" t="s">
        <v>152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24" t="s">
        <v>24</v>
      </c>
      <c r="BK603" s="204">
        <f>ROUND(I603*H603,2)</f>
        <v>0</v>
      </c>
      <c r="BL603" s="24" t="s">
        <v>285</v>
      </c>
      <c r="BM603" s="24" t="s">
        <v>1824</v>
      </c>
    </row>
    <row r="604" spans="2:65" s="1" customFormat="1" ht="22.5" customHeight="1">
      <c r="B604" s="41"/>
      <c r="C604" s="257" t="s">
        <v>1166</v>
      </c>
      <c r="D604" s="257" t="s">
        <v>293</v>
      </c>
      <c r="E604" s="258" t="s">
        <v>1825</v>
      </c>
      <c r="F604" s="259" t="s">
        <v>1826</v>
      </c>
      <c r="G604" s="260" t="s">
        <v>157</v>
      </c>
      <c r="H604" s="261">
        <v>60</v>
      </c>
      <c r="I604" s="262"/>
      <c r="J604" s="263">
        <f>ROUND(I604*H604,2)</f>
        <v>0</v>
      </c>
      <c r="K604" s="259" t="s">
        <v>22</v>
      </c>
      <c r="L604" s="264"/>
      <c r="M604" s="265" t="s">
        <v>22</v>
      </c>
      <c r="N604" s="266" t="s">
        <v>49</v>
      </c>
      <c r="O604" s="42"/>
      <c r="P604" s="202">
        <f>O604*H604</f>
        <v>0</v>
      </c>
      <c r="Q604" s="202">
        <v>0.025</v>
      </c>
      <c r="R604" s="202">
        <f>Q604*H604</f>
        <v>1.5</v>
      </c>
      <c r="S604" s="202">
        <v>0</v>
      </c>
      <c r="T604" s="203">
        <f>S604*H604</f>
        <v>0</v>
      </c>
      <c r="AR604" s="24" t="s">
        <v>382</v>
      </c>
      <c r="AT604" s="24" t="s">
        <v>293</v>
      </c>
      <c r="AU604" s="24" t="s">
        <v>87</v>
      </c>
      <c r="AY604" s="24" t="s">
        <v>152</v>
      </c>
      <c r="BE604" s="204">
        <f>IF(N604="základní",J604,0)</f>
        <v>0</v>
      </c>
      <c r="BF604" s="204">
        <f>IF(N604="snížená",J604,0)</f>
        <v>0</v>
      </c>
      <c r="BG604" s="204">
        <f>IF(N604="zákl. přenesená",J604,0)</f>
        <v>0</v>
      </c>
      <c r="BH604" s="204">
        <f>IF(N604="sníž. přenesená",J604,0)</f>
        <v>0</v>
      </c>
      <c r="BI604" s="204">
        <f>IF(N604="nulová",J604,0)</f>
        <v>0</v>
      </c>
      <c r="BJ604" s="24" t="s">
        <v>24</v>
      </c>
      <c r="BK604" s="204">
        <f>ROUND(I604*H604,2)</f>
        <v>0</v>
      </c>
      <c r="BL604" s="24" t="s">
        <v>285</v>
      </c>
      <c r="BM604" s="24" t="s">
        <v>1827</v>
      </c>
    </row>
    <row r="605" spans="2:51" s="12" customFormat="1" ht="13.5">
      <c r="B605" s="217"/>
      <c r="C605" s="218"/>
      <c r="D605" s="230" t="s">
        <v>161</v>
      </c>
      <c r="E605" s="240" t="s">
        <v>22</v>
      </c>
      <c r="F605" s="241" t="s">
        <v>1828</v>
      </c>
      <c r="G605" s="218"/>
      <c r="H605" s="242">
        <v>60</v>
      </c>
      <c r="I605" s="222"/>
      <c r="J605" s="218"/>
      <c r="K605" s="218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161</v>
      </c>
      <c r="AU605" s="227" t="s">
        <v>87</v>
      </c>
      <c r="AV605" s="12" t="s">
        <v>87</v>
      </c>
      <c r="AW605" s="12" t="s">
        <v>42</v>
      </c>
      <c r="AX605" s="12" t="s">
        <v>24</v>
      </c>
      <c r="AY605" s="227" t="s">
        <v>152</v>
      </c>
    </row>
    <row r="606" spans="2:65" s="1" customFormat="1" ht="22.5" customHeight="1">
      <c r="B606" s="41"/>
      <c r="C606" s="193" t="s">
        <v>1172</v>
      </c>
      <c r="D606" s="193" t="s">
        <v>154</v>
      </c>
      <c r="E606" s="194" t="s">
        <v>1829</v>
      </c>
      <c r="F606" s="195" t="s">
        <v>1830</v>
      </c>
      <c r="G606" s="196" t="s">
        <v>219</v>
      </c>
      <c r="H606" s="197">
        <v>135.2</v>
      </c>
      <c r="I606" s="198"/>
      <c r="J606" s="199">
        <f>ROUND(I606*H606,2)</f>
        <v>0</v>
      </c>
      <c r="K606" s="195" t="s">
        <v>158</v>
      </c>
      <c r="L606" s="61"/>
      <c r="M606" s="200" t="s">
        <v>22</v>
      </c>
      <c r="N606" s="201" t="s">
        <v>49</v>
      </c>
      <c r="O606" s="42"/>
      <c r="P606" s="202">
        <f>O606*H606</f>
        <v>0</v>
      </c>
      <c r="Q606" s="202">
        <v>0.00045</v>
      </c>
      <c r="R606" s="202">
        <f>Q606*H606</f>
        <v>0.06083999999999999</v>
      </c>
      <c r="S606" s="202">
        <v>0</v>
      </c>
      <c r="T606" s="203">
        <f>S606*H606</f>
        <v>0</v>
      </c>
      <c r="AR606" s="24" t="s">
        <v>285</v>
      </c>
      <c r="AT606" s="24" t="s">
        <v>154</v>
      </c>
      <c r="AU606" s="24" t="s">
        <v>87</v>
      </c>
      <c r="AY606" s="24" t="s">
        <v>152</v>
      </c>
      <c r="BE606" s="204">
        <f>IF(N606="základní",J606,0)</f>
        <v>0</v>
      </c>
      <c r="BF606" s="204">
        <f>IF(N606="snížená",J606,0)</f>
        <v>0</v>
      </c>
      <c r="BG606" s="204">
        <f>IF(N606="zákl. přenesená",J606,0)</f>
        <v>0</v>
      </c>
      <c r="BH606" s="204">
        <f>IF(N606="sníž. přenesená",J606,0)</f>
        <v>0</v>
      </c>
      <c r="BI606" s="204">
        <f>IF(N606="nulová",J606,0)</f>
        <v>0</v>
      </c>
      <c r="BJ606" s="24" t="s">
        <v>24</v>
      </c>
      <c r="BK606" s="204">
        <f>ROUND(I606*H606,2)</f>
        <v>0</v>
      </c>
      <c r="BL606" s="24" t="s">
        <v>285</v>
      </c>
      <c r="BM606" s="24" t="s">
        <v>1831</v>
      </c>
    </row>
    <row r="607" spans="2:51" s="12" customFormat="1" ht="13.5">
      <c r="B607" s="217"/>
      <c r="C607" s="218"/>
      <c r="D607" s="207" t="s">
        <v>161</v>
      </c>
      <c r="E607" s="219" t="s">
        <v>22</v>
      </c>
      <c r="F607" s="220" t="s">
        <v>1832</v>
      </c>
      <c r="G607" s="218"/>
      <c r="H607" s="221">
        <v>84.8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161</v>
      </c>
      <c r="AU607" s="227" t="s">
        <v>87</v>
      </c>
      <c r="AV607" s="12" t="s">
        <v>87</v>
      </c>
      <c r="AW607" s="12" t="s">
        <v>42</v>
      </c>
      <c r="AX607" s="12" t="s">
        <v>78</v>
      </c>
      <c r="AY607" s="227" t="s">
        <v>152</v>
      </c>
    </row>
    <row r="608" spans="2:51" s="12" customFormat="1" ht="13.5">
      <c r="B608" s="217"/>
      <c r="C608" s="218"/>
      <c r="D608" s="207" t="s">
        <v>161</v>
      </c>
      <c r="E608" s="219" t="s">
        <v>22</v>
      </c>
      <c r="F608" s="220" t="s">
        <v>1833</v>
      </c>
      <c r="G608" s="218"/>
      <c r="H608" s="221">
        <v>50.4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161</v>
      </c>
      <c r="AU608" s="227" t="s">
        <v>87</v>
      </c>
      <c r="AV608" s="12" t="s">
        <v>87</v>
      </c>
      <c r="AW608" s="12" t="s">
        <v>42</v>
      </c>
      <c r="AX608" s="12" t="s">
        <v>78</v>
      </c>
      <c r="AY608" s="227" t="s">
        <v>152</v>
      </c>
    </row>
    <row r="609" spans="2:51" s="13" customFormat="1" ht="13.5">
      <c r="B609" s="228"/>
      <c r="C609" s="229"/>
      <c r="D609" s="230" t="s">
        <v>161</v>
      </c>
      <c r="E609" s="231" t="s">
        <v>22</v>
      </c>
      <c r="F609" s="232" t="s">
        <v>171</v>
      </c>
      <c r="G609" s="229"/>
      <c r="H609" s="233">
        <v>135.2</v>
      </c>
      <c r="I609" s="234"/>
      <c r="J609" s="229"/>
      <c r="K609" s="229"/>
      <c r="L609" s="235"/>
      <c r="M609" s="236"/>
      <c r="N609" s="237"/>
      <c r="O609" s="237"/>
      <c r="P609" s="237"/>
      <c r="Q609" s="237"/>
      <c r="R609" s="237"/>
      <c r="S609" s="237"/>
      <c r="T609" s="238"/>
      <c r="AT609" s="239" t="s">
        <v>161</v>
      </c>
      <c r="AU609" s="239" t="s">
        <v>87</v>
      </c>
      <c r="AV609" s="13" t="s">
        <v>159</v>
      </c>
      <c r="AW609" s="13" t="s">
        <v>42</v>
      </c>
      <c r="AX609" s="13" t="s">
        <v>24</v>
      </c>
      <c r="AY609" s="239" t="s">
        <v>152</v>
      </c>
    </row>
    <row r="610" spans="2:65" s="1" customFormat="1" ht="22.5" customHeight="1">
      <c r="B610" s="41"/>
      <c r="C610" s="193" t="s">
        <v>1177</v>
      </c>
      <c r="D610" s="193" t="s">
        <v>154</v>
      </c>
      <c r="E610" s="194" t="s">
        <v>1834</v>
      </c>
      <c r="F610" s="195" t="s">
        <v>1835</v>
      </c>
      <c r="G610" s="196" t="s">
        <v>207</v>
      </c>
      <c r="H610" s="197">
        <v>178.3</v>
      </c>
      <c r="I610" s="198"/>
      <c r="J610" s="199">
        <f>ROUND(I610*H610,2)</f>
        <v>0</v>
      </c>
      <c r="K610" s="195" t="s">
        <v>158</v>
      </c>
      <c r="L610" s="61"/>
      <c r="M610" s="200" t="s">
        <v>22</v>
      </c>
      <c r="N610" s="201" t="s">
        <v>49</v>
      </c>
      <c r="O610" s="42"/>
      <c r="P610" s="202">
        <f>O610*H610</f>
        <v>0</v>
      </c>
      <c r="Q610" s="202">
        <v>0</v>
      </c>
      <c r="R610" s="202">
        <f>Q610*H610</f>
        <v>0</v>
      </c>
      <c r="S610" s="202">
        <v>0</v>
      </c>
      <c r="T610" s="203">
        <f>S610*H610</f>
        <v>0</v>
      </c>
      <c r="AR610" s="24" t="s">
        <v>285</v>
      </c>
      <c r="AT610" s="24" t="s">
        <v>154</v>
      </c>
      <c r="AU610" s="24" t="s">
        <v>87</v>
      </c>
      <c r="AY610" s="24" t="s">
        <v>152</v>
      </c>
      <c r="BE610" s="204">
        <f>IF(N610="základní",J610,0)</f>
        <v>0</v>
      </c>
      <c r="BF610" s="204">
        <f>IF(N610="snížená",J610,0)</f>
        <v>0</v>
      </c>
      <c r="BG610" s="204">
        <f>IF(N610="zákl. přenesená",J610,0)</f>
        <v>0</v>
      </c>
      <c r="BH610" s="204">
        <f>IF(N610="sníž. přenesená",J610,0)</f>
        <v>0</v>
      </c>
      <c r="BI610" s="204">
        <f>IF(N610="nulová",J610,0)</f>
        <v>0</v>
      </c>
      <c r="BJ610" s="24" t="s">
        <v>24</v>
      </c>
      <c r="BK610" s="204">
        <f>ROUND(I610*H610,2)</f>
        <v>0</v>
      </c>
      <c r="BL610" s="24" t="s">
        <v>285</v>
      </c>
      <c r="BM610" s="24" t="s">
        <v>1836</v>
      </c>
    </row>
    <row r="611" spans="2:51" s="11" customFormat="1" ht="13.5">
      <c r="B611" s="205"/>
      <c r="C611" s="206"/>
      <c r="D611" s="207" t="s">
        <v>161</v>
      </c>
      <c r="E611" s="208" t="s">
        <v>22</v>
      </c>
      <c r="F611" s="209" t="s">
        <v>1837</v>
      </c>
      <c r="G611" s="206"/>
      <c r="H611" s="210" t="s">
        <v>22</v>
      </c>
      <c r="I611" s="211"/>
      <c r="J611" s="206"/>
      <c r="K611" s="206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161</v>
      </c>
      <c r="AU611" s="216" t="s">
        <v>87</v>
      </c>
      <c r="AV611" s="11" t="s">
        <v>24</v>
      </c>
      <c r="AW611" s="11" t="s">
        <v>42</v>
      </c>
      <c r="AX611" s="11" t="s">
        <v>78</v>
      </c>
      <c r="AY611" s="216" t="s">
        <v>152</v>
      </c>
    </row>
    <row r="612" spans="2:51" s="12" customFormat="1" ht="13.5">
      <c r="B612" s="217"/>
      <c r="C612" s="218"/>
      <c r="D612" s="207" t="s">
        <v>161</v>
      </c>
      <c r="E612" s="219" t="s">
        <v>22</v>
      </c>
      <c r="F612" s="220" t="s">
        <v>1838</v>
      </c>
      <c r="G612" s="218"/>
      <c r="H612" s="221">
        <v>39.4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161</v>
      </c>
      <c r="AU612" s="227" t="s">
        <v>87</v>
      </c>
      <c r="AV612" s="12" t="s">
        <v>87</v>
      </c>
      <c r="AW612" s="12" t="s">
        <v>42</v>
      </c>
      <c r="AX612" s="12" t="s">
        <v>78</v>
      </c>
      <c r="AY612" s="227" t="s">
        <v>152</v>
      </c>
    </row>
    <row r="613" spans="2:51" s="11" customFormat="1" ht="13.5">
      <c r="B613" s="205"/>
      <c r="C613" s="206"/>
      <c r="D613" s="207" t="s">
        <v>161</v>
      </c>
      <c r="E613" s="208" t="s">
        <v>22</v>
      </c>
      <c r="F613" s="209" t="s">
        <v>1839</v>
      </c>
      <c r="G613" s="206"/>
      <c r="H613" s="210" t="s">
        <v>22</v>
      </c>
      <c r="I613" s="211"/>
      <c r="J613" s="206"/>
      <c r="K613" s="206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161</v>
      </c>
      <c r="AU613" s="216" t="s">
        <v>87</v>
      </c>
      <c r="AV613" s="11" t="s">
        <v>24</v>
      </c>
      <c r="AW613" s="11" t="s">
        <v>42</v>
      </c>
      <c r="AX613" s="11" t="s">
        <v>78</v>
      </c>
      <c r="AY613" s="216" t="s">
        <v>152</v>
      </c>
    </row>
    <row r="614" spans="2:51" s="12" customFormat="1" ht="13.5">
      <c r="B614" s="217"/>
      <c r="C614" s="218"/>
      <c r="D614" s="207" t="s">
        <v>161</v>
      </c>
      <c r="E614" s="219" t="s">
        <v>22</v>
      </c>
      <c r="F614" s="220" t="s">
        <v>1840</v>
      </c>
      <c r="G614" s="218"/>
      <c r="H614" s="221">
        <v>120</v>
      </c>
      <c r="I614" s="222"/>
      <c r="J614" s="218"/>
      <c r="K614" s="218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161</v>
      </c>
      <c r="AU614" s="227" t="s">
        <v>87</v>
      </c>
      <c r="AV614" s="12" t="s">
        <v>87</v>
      </c>
      <c r="AW614" s="12" t="s">
        <v>42</v>
      </c>
      <c r="AX614" s="12" t="s">
        <v>78</v>
      </c>
      <c r="AY614" s="227" t="s">
        <v>152</v>
      </c>
    </row>
    <row r="615" spans="2:51" s="12" customFormat="1" ht="13.5">
      <c r="B615" s="217"/>
      <c r="C615" s="218"/>
      <c r="D615" s="207" t="s">
        <v>161</v>
      </c>
      <c r="E615" s="219" t="s">
        <v>22</v>
      </c>
      <c r="F615" s="220" t="s">
        <v>1841</v>
      </c>
      <c r="G615" s="218"/>
      <c r="H615" s="221">
        <v>11.7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161</v>
      </c>
      <c r="AU615" s="227" t="s">
        <v>87</v>
      </c>
      <c r="AV615" s="12" t="s">
        <v>87</v>
      </c>
      <c r="AW615" s="12" t="s">
        <v>42</v>
      </c>
      <c r="AX615" s="12" t="s">
        <v>78</v>
      </c>
      <c r="AY615" s="227" t="s">
        <v>152</v>
      </c>
    </row>
    <row r="616" spans="2:51" s="12" customFormat="1" ht="13.5">
      <c r="B616" s="217"/>
      <c r="C616" s="218"/>
      <c r="D616" s="207" t="s">
        <v>161</v>
      </c>
      <c r="E616" s="219" t="s">
        <v>22</v>
      </c>
      <c r="F616" s="220" t="s">
        <v>1359</v>
      </c>
      <c r="G616" s="218"/>
      <c r="H616" s="221">
        <v>7.2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161</v>
      </c>
      <c r="AU616" s="227" t="s">
        <v>87</v>
      </c>
      <c r="AV616" s="12" t="s">
        <v>87</v>
      </c>
      <c r="AW616" s="12" t="s">
        <v>42</v>
      </c>
      <c r="AX616" s="12" t="s">
        <v>78</v>
      </c>
      <c r="AY616" s="227" t="s">
        <v>152</v>
      </c>
    </row>
    <row r="617" spans="2:51" s="13" customFormat="1" ht="13.5">
      <c r="B617" s="228"/>
      <c r="C617" s="229"/>
      <c r="D617" s="230" t="s">
        <v>161</v>
      </c>
      <c r="E617" s="231" t="s">
        <v>22</v>
      </c>
      <c r="F617" s="232" t="s">
        <v>171</v>
      </c>
      <c r="G617" s="229"/>
      <c r="H617" s="233">
        <v>178.3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AT617" s="239" t="s">
        <v>161</v>
      </c>
      <c r="AU617" s="239" t="s">
        <v>87</v>
      </c>
      <c r="AV617" s="13" t="s">
        <v>159</v>
      </c>
      <c r="AW617" s="13" t="s">
        <v>42</v>
      </c>
      <c r="AX617" s="13" t="s">
        <v>24</v>
      </c>
      <c r="AY617" s="239" t="s">
        <v>152</v>
      </c>
    </row>
    <row r="618" spans="2:65" s="1" customFormat="1" ht="22.5" customHeight="1">
      <c r="B618" s="41"/>
      <c r="C618" s="257" t="s">
        <v>1181</v>
      </c>
      <c r="D618" s="257" t="s">
        <v>293</v>
      </c>
      <c r="E618" s="258" t="s">
        <v>1842</v>
      </c>
      <c r="F618" s="259" t="s">
        <v>1843</v>
      </c>
      <c r="G618" s="260" t="s">
        <v>219</v>
      </c>
      <c r="H618" s="261">
        <v>313.5</v>
      </c>
      <c r="I618" s="262"/>
      <c r="J618" s="263">
        <f>ROUND(I618*H618,2)</f>
        <v>0</v>
      </c>
      <c r="K618" s="259" t="s">
        <v>22</v>
      </c>
      <c r="L618" s="264"/>
      <c r="M618" s="265" t="s">
        <v>22</v>
      </c>
      <c r="N618" s="266" t="s">
        <v>49</v>
      </c>
      <c r="O618" s="42"/>
      <c r="P618" s="202">
        <f>O618*H618</f>
        <v>0</v>
      </c>
      <c r="Q618" s="202">
        <v>0.0001</v>
      </c>
      <c r="R618" s="202">
        <f>Q618*H618</f>
        <v>0.03135</v>
      </c>
      <c r="S618" s="202">
        <v>0</v>
      </c>
      <c r="T618" s="203">
        <f>S618*H618</f>
        <v>0</v>
      </c>
      <c r="AR618" s="24" t="s">
        <v>382</v>
      </c>
      <c r="AT618" s="24" t="s">
        <v>293</v>
      </c>
      <c r="AU618" s="24" t="s">
        <v>87</v>
      </c>
      <c r="AY618" s="24" t="s">
        <v>152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24" t="s">
        <v>24</v>
      </c>
      <c r="BK618" s="204">
        <f>ROUND(I618*H618,2)</f>
        <v>0</v>
      </c>
      <c r="BL618" s="24" t="s">
        <v>285</v>
      </c>
      <c r="BM618" s="24" t="s">
        <v>1844</v>
      </c>
    </row>
    <row r="619" spans="2:51" s="12" customFormat="1" ht="13.5">
      <c r="B619" s="217"/>
      <c r="C619" s="218"/>
      <c r="D619" s="207" t="s">
        <v>161</v>
      </c>
      <c r="E619" s="219" t="s">
        <v>22</v>
      </c>
      <c r="F619" s="220" t="s">
        <v>1832</v>
      </c>
      <c r="G619" s="218"/>
      <c r="H619" s="221">
        <v>84.8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161</v>
      </c>
      <c r="AU619" s="227" t="s">
        <v>87</v>
      </c>
      <c r="AV619" s="12" t="s">
        <v>87</v>
      </c>
      <c r="AW619" s="12" t="s">
        <v>42</v>
      </c>
      <c r="AX619" s="12" t="s">
        <v>78</v>
      </c>
      <c r="AY619" s="227" t="s">
        <v>152</v>
      </c>
    </row>
    <row r="620" spans="2:51" s="12" customFormat="1" ht="13.5">
      <c r="B620" s="217"/>
      <c r="C620" s="218"/>
      <c r="D620" s="207" t="s">
        <v>161</v>
      </c>
      <c r="E620" s="219" t="s">
        <v>22</v>
      </c>
      <c r="F620" s="220" t="s">
        <v>1833</v>
      </c>
      <c r="G620" s="218"/>
      <c r="H620" s="221">
        <v>50.4</v>
      </c>
      <c r="I620" s="222"/>
      <c r="J620" s="218"/>
      <c r="K620" s="218"/>
      <c r="L620" s="223"/>
      <c r="M620" s="224"/>
      <c r="N620" s="225"/>
      <c r="O620" s="225"/>
      <c r="P620" s="225"/>
      <c r="Q620" s="225"/>
      <c r="R620" s="225"/>
      <c r="S620" s="225"/>
      <c r="T620" s="226"/>
      <c r="AT620" s="227" t="s">
        <v>161</v>
      </c>
      <c r="AU620" s="227" t="s">
        <v>87</v>
      </c>
      <c r="AV620" s="12" t="s">
        <v>87</v>
      </c>
      <c r="AW620" s="12" t="s">
        <v>42</v>
      </c>
      <c r="AX620" s="12" t="s">
        <v>78</v>
      </c>
      <c r="AY620" s="227" t="s">
        <v>152</v>
      </c>
    </row>
    <row r="621" spans="2:51" s="14" customFormat="1" ht="13.5">
      <c r="B621" s="243"/>
      <c r="C621" s="244"/>
      <c r="D621" s="207" t="s">
        <v>161</v>
      </c>
      <c r="E621" s="245" t="s">
        <v>22</v>
      </c>
      <c r="F621" s="246" t="s">
        <v>257</v>
      </c>
      <c r="G621" s="244"/>
      <c r="H621" s="247">
        <v>135.2</v>
      </c>
      <c r="I621" s="248"/>
      <c r="J621" s="244"/>
      <c r="K621" s="244"/>
      <c r="L621" s="249"/>
      <c r="M621" s="250"/>
      <c r="N621" s="251"/>
      <c r="O621" s="251"/>
      <c r="P621" s="251"/>
      <c r="Q621" s="251"/>
      <c r="R621" s="251"/>
      <c r="S621" s="251"/>
      <c r="T621" s="252"/>
      <c r="AT621" s="253" t="s">
        <v>161</v>
      </c>
      <c r="AU621" s="253" t="s">
        <v>87</v>
      </c>
      <c r="AV621" s="14" t="s">
        <v>176</v>
      </c>
      <c r="AW621" s="14" t="s">
        <v>42</v>
      </c>
      <c r="AX621" s="14" t="s">
        <v>78</v>
      </c>
      <c r="AY621" s="253" t="s">
        <v>152</v>
      </c>
    </row>
    <row r="622" spans="2:51" s="11" customFormat="1" ht="13.5">
      <c r="B622" s="205"/>
      <c r="C622" s="206"/>
      <c r="D622" s="207" t="s">
        <v>161</v>
      </c>
      <c r="E622" s="208" t="s">
        <v>22</v>
      </c>
      <c r="F622" s="209" t="s">
        <v>1837</v>
      </c>
      <c r="G622" s="206"/>
      <c r="H622" s="210" t="s">
        <v>22</v>
      </c>
      <c r="I622" s="211"/>
      <c r="J622" s="206"/>
      <c r="K622" s="206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161</v>
      </c>
      <c r="AU622" s="216" t="s">
        <v>87</v>
      </c>
      <c r="AV622" s="11" t="s">
        <v>24</v>
      </c>
      <c r="AW622" s="11" t="s">
        <v>42</v>
      </c>
      <c r="AX622" s="11" t="s">
        <v>78</v>
      </c>
      <c r="AY622" s="216" t="s">
        <v>152</v>
      </c>
    </row>
    <row r="623" spans="2:51" s="12" customFormat="1" ht="13.5">
      <c r="B623" s="217"/>
      <c r="C623" s="218"/>
      <c r="D623" s="207" t="s">
        <v>161</v>
      </c>
      <c r="E623" s="219" t="s">
        <v>22</v>
      </c>
      <c r="F623" s="220" t="s">
        <v>1838</v>
      </c>
      <c r="G623" s="218"/>
      <c r="H623" s="221">
        <v>39.4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161</v>
      </c>
      <c r="AU623" s="227" t="s">
        <v>87</v>
      </c>
      <c r="AV623" s="12" t="s">
        <v>87</v>
      </c>
      <c r="AW623" s="12" t="s">
        <v>42</v>
      </c>
      <c r="AX623" s="12" t="s">
        <v>78</v>
      </c>
      <c r="AY623" s="227" t="s">
        <v>152</v>
      </c>
    </row>
    <row r="624" spans="2:51" s="11" customFormat="1" ht="13.5">
      <c r="B624" s="205"/>
      <c r="C624" s="206"/>
      <c r="D624" s="207" t="s">
        <v>161</v>
      </c>
      <c r="E624" s="208" t="s">
        <v>22</v>
      </c>
      <c r="F624" s="209" t="s">
        <v>1839</v>
      </c>
      <c r="G624" s="206"/>
      <c r="H624" s="210" t="s">
        <v>22</v>
      </c>
      <c r="I624" s="211"/>
      <c r="J624" s="206"/>
      <c r="K624" s="206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161</v>
      </c>
      <c r="AU624" s="216" t="s">
        <v>87</v>
      </c>
      <c r="AV624" s="11" t="s">
        <v>24</v>
      </c>
      <c r="AW624" s="11" t="s">
        <v>42</v>
      </c>
      <c r="AX624" s="11" t="s">
        <v>78</v>
      </c>
      <c r="AY624" s="216" t="s">
        <v>152</v>
      </c>
    </row>
    <row r="625" spans="2:51" s="12" customFormat="1" ht="13.5">
      <c r="B625" s="217"/>
      <c r="C625" s="218"/>
      <c r="D625" s="207" t="s">
        <v>161</v>
      </c>
      <c r="E625" s="219" t="s">
        <v>22</v>
      </c>
      <c r="F625" s="220" t="s">
        <v>1840</v>
      </c>
      <c r="G625" s="218"/>
      <c r="H625" s="221">
        <v>120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161</v>
      </c>
      <c r="AU625" s="227" t="s">
        <v>87</v>
      </c>
      <c r="AV625" s="12" t="s">
        <v>87</v>
      </c>
      <c r="AW625" s="12" t="s">
        <v>42</v>
      </c>
      <c r="AX625" s="12" t="s">
        <v>78</v>
      </c>
      <c r="AY625" s="227" t="s">
        <v>152</v>
      </c>
    </row>
    <row r="626" spans="2:51" s="12" customFormat="1" ht="13.5">
      <c r="B626" s="217"/>
      <c r="C626" s="218"/>
      <c r="D626" s="207" t="s">
        <v>161</v>
      </c>
      <c r="E626" s="219" t="s">
        <v>22</v>
      </c>
      <c r="F626" s="220" t="s">
        <v>1841</v>
      </c>
      <c r="G626" s="218"/>
      <c r="H626" s="221">
        <v>11.7</v>
      </c>
      <c r="I626" s="222"/>
      <c r="J626" s="218"/>
      <c r="K626" s="218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161</v>
      </c>
      <c r="AU626" s="227" t="s">
        <v>87</v>
      </c>
      <c r="AV626" s="12" t="s">
        <v>87</v>
      </c>
      <c r="AW626" s="12" t="s">
        <v>42</v>
      </c>
      <c r="AX626" s="12" t="s">
        <v>78</v>
      </c>
      <c r="AY626" s="227" t="s">
        <v>152</v>
      </c>
    </row>
    <row r="627" spans="2:51" s="12" customFormat="1" ht="13.5">
      <c r="B627" s="217"/>
      <c r="C627" s="218"/>
      <c r="D627" s="207" t="s">
        <v>161</v>
      </c>
      <c r="E627" s="219" t="s">
        <v>22</v>
      </c>
      <c r="F627" s="220" t="s">
        <v>1359</v>
      </c>
      <c r="G627" s="218"/>
      <c r="H627" s="221">
        <v>7.2</v>
      </c>
      <c r="I627" s="222"/>
      <c r="J627" s="218"/>
      <c r="K627" s="218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161</v>
      </c>
      <c r="AU627" s="227" t="s">
        <v>87</v>
      </c>
      <c r="AV627" s="12" t="s">
        <v>87</v>
      </c>
      <c r="AW627" s="12" t="s">
        <v>42</v>
      </c>
      <c r="AX627" s="12" t="s">
        <v>78</v>
      </c>
      <c r="AY627" s="227" t="s">
        <v>152</v>
      </c>
    </row>
    <row r="628" spans="2:51" s="13" customFormat="1" ht="13.5">
      <c r="B628" s="228"/>
      <c r="C628" s="229"/>
      <c r="D628" s="230" t="s">
        <v>161</v>
      </c>
      <c r="E628" s="231" t="s">
        <v>22</v>
      </c>
      <c r="F628" s="232" t="s">
        <v>171</v>
      </c>
      <c r="G628" s="229"/>
      <c r="H628" s="233">
        <v>313.5</v>
      </c>
      <c r="I628" s="234"/>
      <c r="J628" s="229"/>
      <c r="K628" s="229"/>
      <c r="L628" s="235"/>
      <c r="M628" s="236"/>
      <c r="N628" s="237"/>
      <c r="O628" s="237"/>
      <c r="P628" s="237"/>
      <c r="Q628" s="237"/>
      <c r="R628" s="237"/>
      <c r="S628" s="237"/>
      <c r="T628" s="238"/>
      <c r="AT628" s="239" t="s">
        <v>161</v>
      </c>
      <c r="AU628" s="239" t="s">
        <v>87</v>
      </c>
      <c r="AV628" s="13" t="s">
        <v>159</v>
      </c>
      <c r="AW628" s="13" t="s">
        <v>42</v>
      </c>
      <c r="AX628" s="13" t="s">
        <v>24</v>
      </c>
      <c r="AY628" s="239" t="s">
        <v>152</v>
      </c>
    </row>
    <row r="629" spans="2:65" s="1" customFormat="1" ht="22.5" customHeight="1">
      <c r="B629" s="41"/>
      <c r="C629" s="193" t="s">
        <v>1187</v>
      </c>
      <c r="D629" s="193" t="s">
        <v>154</v>
      </c>
      <c r="E629" s="194" t="s">
        <v>1845</v>
      </c>
      <c r="F629" s="195" t="s">
        <v>1846</v>
      </c>
      <c r="G629" s="196" t="s">
        <v>219</v>
      </c>
      <c r="H629" s="197">
        <v>10.7</v>
      </c>
      <c r="I629" s="198"/>
      <c r="J629" s="199">
        <f>ROUND(I629*H629,2)</f>
        <v>0</v>
      </c>
      <c r="K629" s="195" t="s">
        <v>158</v>
      </c>
      <c r="L629" s="61"/>
      <c r="M629" s="200" t="s">
        <v>22</v>
      </c>
      <c r="N629" s="201" t="s">
        <v>49</v>
      </c>
      <c r="O629" s="42"/>
      <c r="P629" s="202">
        <f>O629*H629</f>
        <v>0</v>
      </c>
      <c r="Q629" s="202">
        <v>6E-05</v>
      </c>
      <c r="R629" s="202">
        <f>Q629*H629</f>
        <v>0.000642</v>
      </c>
      <c r="S629" s="202">
        <v>0</v>
      </c>
      <c r="T629" s="203">
        <f>S629*H629</f>
        <v>0</v>
      </c>
      <c r="AR629" s="24" t="s">
        <v>285</v>
      </c>
      <c r="AT629" s="24" t="s">
        <v>154</v>
      </c>
      <c r="AU629" s="24" t="s">
        <v>87</v>
      </c>
      <c r="AY629" s="24" t="s">
        <v>152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24" t="s">
        <v>24</v>
      </c>
      <c r="BK629" s="204">
        <f>ROUND(I629*H629,2)</f>
        <v>0</v>
      </c>
      <c r="BL629" s="24" t="s">
        <v>285</v>
      </c>
      <c r="BM629" s="24" t="s">
        <v>1847</v>
      </c>
    </row>
    <row r="630" spans="2:65" s="1" customFormat="1" ht="22.5" customHeight="1">
      <c r="B630" s="41"/>
      <c r="C630" s="193" t="s">
        <v>1192</v>
      </c>
      <c r="D630" s="193" t="s">
        <v>154</v>
      </c>
      <c r="E630" s="194" t="s">
        <v>1848</v>
      </c>
      <c r="F630" s="195" t="s">
        <v>1849</v>
      </c>
      <c r="G630" s="196" t="s">
        <v>219</v>
      </c>
      <c r="H630" s="197">
        <v>10.7</v>
      </c>
      <c r="I630" s="198"/>
      <c r="J630" s="199">
        <f>ROUND(I630*H630,2)</f>
        <v>0</v>
      </c>
      <c r="K630" s="195" t="s">
        <v>158</v>
      </c>
      <c r="L630" s="61"/>
      <c r="M630" s="200" t="s">
        <v>22</v>
      </c>
      <c r="N630" s="201" t="s">
        <v>49</v>
      </c>
      <c r="O630" s="42"/>
      <c r="P630" s="202">
        <f>O630*H630</f>
        <v>0</v>
      </c>
      <c r="Q630" s="202">
        <v>0</v>
      </c>
      <c r="R630" s="202">
        <f>Q630*H630</f>
        <v>0</v>
      </c>
      <c r="S630" s="202">
        <v>0.025</v>
      </c>
      <c r="T630" s="203">
        <f>S630*H630</f>
        <v>0.2675</v>
      </c>
      <c r="AR630" s="24" t="s">
        <v>285</v>
      </c>
      <c r="AT630" s="24" t="s">
        <v>154</v>
      </c>
      <c r="AU630" s="24" t="s">
        <v>87</v>
      </c>
      <c r="AY630" s="24" t="s">
        <v>152</v>
      </c>
      <c r="BE630" s="204">
        <f>IF(N630="základní",J630,0)</f>
        <v>0</v>
      </c>
      <c r="BF630" s="204">
        <f>IF(N630="snížená",J630,0)</f>
        <v>0</v>
      </c>
      <c r="BG630" s="204">
        <f>IF(N630="zákl. přenesená",J630,0)</f>
        <v>0</v>
      </c>
      <c r="BH630" s="204">
        <f>IF(N630="sníž. přenesená",J630,0)</f>
        <v>0</v>
      </c>
      <c r="BI630" s="204">
        <f>IF(N630="nulová",J630,0)</f>
        <v>0</v>
      </c>
      <c r="BJ630" s="24" t="s">
        <v>24</v>
      </c>
      <c r="BK630" s="204">
        <f>ROUND(I630*H630,2)</f>
        <v>0</v>
      </c>
      <c r="BL630" s="24" t="s">
        <v>285</v>
      </c>
      <c r="BM630" s="24" t="s">
        <v>1850</v>
      </c>
    </row>
    <row r="631" spans="2:51" s="12" customFormat="1" ht="13.5">
      <c r="B631" s="217"/>
      <c r="C631" s="218"/>
      <c r="D631" s="230" t="s">
        <v>161</v>
      </c>
      <c r="E631" s="240" t="s">
        <v>22</v>
      </c>
      <c r="F631" s="241" t="s">
        <v>1851</v>
      </c>
      <c r="G631" s="218"/>
      <c r="H631" s="242">
        <v>10.7</v>
      </c>
      <c r="I631" s="222"/>
      <c r="J631" s="218"/>
      <c r="K631" s="218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161</v>
      </c>
      <c r="AU631" s="227" t="s">
        <v>87</v>
      </c>
      <c r="AV631" s="12" t="s">
        <v>87</v>
      </c>
      <c r="AW631" s="12" t="s">
        <v>42</v>
      </c>
      <c r="AX631" s="12" t="s">
        <v>24</v>
      </c>
      <c r="AY631" s="227" t="s">
        <v>152</v>
      </c>
    </row>
    <row r="632" spans="2:65" s="1" customFormat="1" ht="31.5" customHeight="1">
      <c r="B632" s="41"/>
      <c r="C632" s="193" t="s">
        <v>1196</v>
      </c>
      <c r="D632" s="193" t="s">
        <v>154</v>
      </c>
      <c r="E632" s="194" t="s">
        <v>1852</v>
      </c>
      <c r="F632" s="195" t="s">
        <v>1174</v>
      </c>
      <c r="G632" s="196" t="s">
        <v>1175</v>
      </c>
      <c r="H632" s="197">
        <v>1</v>
      </c>
      <c r="I632" s="198"/>
      <c r="J632" s="199">
        <f>ROUND(I632*H632,2)</f>
        <v>0</v>
      </c>
      <c r="K632" s="195" t="s">
        <v>22</v>
      </c>
      <c r="L632" s="61"/>
      <c r="M632" s="200" t="s">
        <v>22</v>
      </c>
      <c r="N632" s="201" t="s">
        <v>49</v>
      </c>
      <c r="O632" s="42"/>
      <c r="P632" s="202">
        <f>O632*H632</f>
        <v>0</v>
      </c>
      <c r="Q632" s="202">
        <v>0.00053</v>
      </c>
      <c r="R632" s="202">
        <f>Q632*H632</f>
        <v>0.00053</v>
      </c>
      <c r="S632" s="202">
        <v>0</v>
      </c>
      <c r="T632" s="203">
        <f>S632*H632</f>
        <v>0</v>
      </c>
      <c r="AR632" s="24" t="s">
        <v>285</v>
      </c>
      <c r="AT632" s="24" t="s">
        <v>154</v>
      </c>
      <c r="AU632" s="24" t="s">
        <v>87</v>
      </c>
      <c r="AY632" s="24" t="s">
        <v>152</v>
      </c>
      <c r="BE632" s="204">
        <f>IF(N632="základní",J632,0)</f>
        <v>0</v>
      </c>
      <c r="BF632" s="204">
        <f>IF(N632="snížená",J632,0)</f>
        <v>0</v>
      </c>
      <c r="BG632" s="204">
        <f>IF(N632="zákl. přenesená",J632,0)</f>
        <v>0</v>
      </c>
      <c r="BH632" s="204">
        <f>IF(N632="sníž. přenesená",J632,0)</f>
        <v>0</v>
      </c>
      <c r="BI632" s="204">
        <f>IF(N632="nulová",J632,0)</f>
        <v>0</v>
      </c>
      <c r="BJ632" s="24" t="s">
        <v>24</v>
      </c>
      <c r="BK632" s="204">
        <f>ROUND(I632*H632,2)</f>
        <v>0</v>
      </c>
      <c r="BL632" s="24" t="s">
        <v>285</v>
      </c>
      <c r="BM632" s="24" t="s">
        <v>1853</v>
      </c>
    </row>
    <row r="633" spans="2:65" s="1" customFormat="1" ht="31.5" customHeight="1">
      <c r="B633" s="41"/>
      <c r="C633" s="257" t="s">
        <v>1206</v>
      </c>
      <c r="D633" s="257" t="s">
        <v>293</v>
      </c>
      <c r="E633" s="258" t="s">
        <v>1178</v>
      </c>
      <c r="F633" s="259" t="s">
        <v>1179</v>
      </c>
      <c r="G633" s="260" t="s">
        <v>853</v>
      </c>
      <c r="H633" s="261">
        <v>1</v>
      </c>
      <c r="I633" s="262"/>
      <c r="J633" s="263">
        <f>ROUND(I633*H633,2)</f>
        <v>0</v>
      </c>
      <c r="K633" s="259" t="s">
        <v>22</v>
      </c>
      <c r="L633" s="264"/>
      <c r="M633" s="265" t="s">
        <v>22</v>
      </c>
      <c r="N633" s="266" t="s">
        <v>49</v>
      </c>
      <c r="O633" s="42"/>
      <c r="P633" s="202">
        <f>O633*H633</f>
        <v>0</v>
      </c>
      <c r="Q633" s="202">
        <v>0.008</v>
      </c>
      <c r="R633" s="202">
        <f>Q633*H633</f>
        <v>0.008</v>
      </c>
      <c r="S633" s="202">
        <v>0</v>
      </c>
      <c r="T633" s="203">
        <f>S633*H633</f>
        <v>0</v>
      </c>
      <c r="AR633" s="24" t="s">
        <v>382</v>
      </c>
      <c r="AT633" s="24" t="s">
        <v>293</v>
      </c>
      <c r="AU633" s="24" t="s">
        <v>87</v>
      </c>
      <c r="AY633" s="24" t="s">
        <v>152</v>
      </c>
      <c r="BE633" s="204">
        <f>IF(N633="základní",J633,0)</f>
        <v>0</v>
      </c>
      <c r="BF633" s="204">
        <f>IF(N633="snížená",J633,0)</f>
        <v>0</v>
      </c>
      <c r="BG633" s="204">
        <f>IF(N633="zákl. přenesená",J633,0)</f>
        <v>0</v>
      </c>
      <c r="BH633" s="204">
        <f>IF(N633="sníž. přenesená",J633,0)</f>
        <v>0</v>
      </c>
      <c r="BI633" s="204">
        <f>IF(N633="nulová",J633,0)</f>
        <v>0</v>
      </c>
      <c r="BJ633" s="24" t="s">
        <v>24</v>
      </c>
      <c r="BK633" s="204">
        <f>ROUND(I633*H633,2)</f>
        <v>0</v>
      </c>
      <c r="BL633" s="24" t="s">
        <v>285</v>
      </c>
      <c r="BM633" s="24" t="s">
        <v>1854</v>
      </c>
    </row>
    <row r="634" spans="2:65" s="1" customFormat="1" ht="22.5" customHeight="1">
      <c r="B634" s="41"/>
      <c r="C634" s="193" t="s">
        <v>1210</v>
      </c>
      <c r="D634" s="193" t="s">
        <v>154</v>
      </c>
      <c r="E634" s="194" t="s">
        <v>1855</v>
      </c>
      <c r="F634" s="195" t="s">
        <v>1856</v>
      </c>
      <c r="G634" s="196" t="s">
        <v>157</v>
      </c>
      <c r="H634" s="197">
        <v>56</v>
      </c>
      <c r="I634" s="198"/>
      <c r="J634" s="199">
        <f>ROUND(I634*H634,2)</f>
        <v>0</v>
      </c>
      <c r="K634" s="195" t="s">
        <v>158</v>
      </c>
      <c r="L634" s="61"/>
      <c r="M634" s="200" t="s">
        <v>22</v>
      </c>
      <c r="N634" s="201" t="s">
        <v>49</v>
      </c>
      <c r="O634" s="42"/>
      <c r="P634" s="202">
        <f>O634*H634</f>
        <v>0</v>
      </c>
      <c r="Q634" s="202">
        <v>0.00012</v>
      </c>
      <c r="R634" s="202">
        <f>Q634*H634</f>
        <v>0.00672</v>
      </c>
      <c r="S634" s="202">
        <v>0</v>
      </c>
      <c r="T634" s="203">
        <f>S634*H634</f>
        <v>0</v>
      </c>
      <c r="AR634" s="24" t="s">
        <v>285</v>
      </c>
      <c r="AT634" s="24" t="s">
        <v>154</v>
      </c>
      <c r="AU634" s="24" t="s">
        <v>87</v>
      </c>
      <c r="AY634" s="24" t="s">
        <v>152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24" t="s">
        <v>24</v>
      </c>
      <c r="BK634" s="204">
        <f>ROUND(I634*H634,2)</f>
        <v>0</v>
      </c>
      <c r="BL634" s="24" t="s">
        <v>285</v>
      </c>
      <c r="BM634" s="24" t="s">
        <v>1857</v>
      </c>
    </row>
    <row r="635" spans="2:51" s="12" customFormat="1" ht="13.5">
      <c r="B635" s="217"/>
      <c r="C635" s="218"/>
      <c r="D635" s="230" t="s">
        <v>161</v>
      </c>
      <c r="E635" s="240" t="s">
        <v>22</v>
      </c>
      <c r="F635" s="241" t="s">
        <v>1858</v>
      </c>
      <c r="G635" s="218"/>
      <c r="H635" s="242">
        <v>56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161</v>
      </c>
      <c r="AU635" s="227" t="s">
        <v>87</v>
      </c>
      <c r="AV635" s="12" t="s">
        <v>87</v>
      </c>
      <c r="AW635" s="12" t="s">
        <v>42</v>
      </c>
      <c r="AX635" s="12" t="s">
        <v>24</v>
      </c>
      <c r="AY635" s="227" t="s">
        <v>152</v>
      </c>
    </row>
    <row r="636" spans="2:65" s="1" customFormat="1" ht="22.5" customHeight="1">
      <c r="B636" s="41"/>
      <c r="C636" s="193" t="s">
        <v>1214</v>
      </c>
      <c r="D636" s="193" t="s">
        <v>154</v>
      </c>
      <c r="E636" s="194" t="s">
        <v>1859</v>
      </c>
      <c r="F636" s="195" t="s">
        <v>1860</v>
      </c>
      <c r="G636" s="196" t="s">
        <v>157</v>
      </c>
      <c r="H636" s="197">
        <v>56</v>
      </c>
      <c r="I636" s="198"/>
      <c r="J636" s="199">
        <f>ROUND(I636*H636,2)</f>
        <v>0</v>
      </c>
      <c r="K636" s="195" t="s">
        <v>158</v>
      </c>
      <c r="L636" s="61"/>
      <c r="M636" s="200" t="s">
        <v>22</v>
      </c>
      <c r="N636" s="201" t="s">
        <v>49</v>
      </c>
      <c r="O636" s="42"/>
      <c r="P636" s="202">
        <f>O636*H636</f>
        <v>0</v>
      </c>
      <c r="Q636" s="202">
        <v>0</v>
      </c>
      <c r="R636" s="202">
        <f>Q636*H636</f>
        <v>0</v>
      </c>
      <c r="S636" s="202">
        <v>0.007</v>
      </c>
      <c r="T636" s="203">
        <f>S636*H636</f>
        <v>0.392</v>
      </c>
      <c r="AR636" s="24" t="s">
        <v>285</v>
      </c>
      <c r="AT636" s="24" t="s">
        <v>154</v>
      </c>
      <c r="AU636" s="24" t="s">
        <v>87</v>
      </c>
      <c r="AY636" s="24" t="s">
        <v>152</v>
      </c>
      <c r="BE636" s="204">
        <f>IF(N636="základní",J636,0)</f>
        <v>0</v>
      </c>
      <c r="BF636" s="204">
        <f>IF(N636="snížená",J636,0)</f>
        <v>0</v>
      </c>
      <c r="BG636" s="204">
        <f>IF(N636="zákl. přenesená",J636,0)</f>
        <v>0</v>
      </c>
      <c r="BH636" s="204">
        <f>IF(N636="sníž. přenesená",J636,0)</f>
        <v>0</v>
      </c>
      <c r="BI636" s="204">
        <f>IF(N636="nulová",J636,0)</f>
        <v>0</v>
      </c>
      <c r="BJ636" s="24" t="s">
        <v>24</v>
      </c>
      <c r="BK636" s="204">
        <f>ROUND(I636*H636,2)</f>
        <v>0</v>
      </c>
      <c r="BL636" s="24" t="s">
        <v>285</v>
      </c>
      <c r="BM636" s="24" t="s">
        <v>1861</v>
      </c>
    </row>
    <row r="637" spans="2:51" s="12" customFormat="1" ht="13.5">
      <c r="B637" s="217"/>
      <c r="C637" s="218"/>
      <c r="D637" s="230" t="s">
        <v>161</v>
      </c>
      <c r="E637" s="240" t="s">
        <v>22</v>
      </c>
      <c r="F637" s="241" t="s">
        <v>1862</v>
      </c>
      <c r="G637" s="218"/>
      <c r="H637" s="242">
        <v>56</v>
      </c>
      <c r="I637" s="222"/>
      <c r="J637" s="218"/>
      <c r="K637" s="218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161</v>
      </c>
      <c r="AU637" s="227" t="s">
        <v>87</v>
      </c>
      <c r="AV637" s="12" t="s">
        <v>87</v>
      </c>
      <c r="AW637" s="12" t="s">
        <v>42</v>
      </c>
      <c r="AX637" s="12" t="s">
        <v>24</v>
      </c>
      <c r="AY637" s="227" t="s">
        <v>152</v>
      </c>
    </row>
    <row r="638" spans="2:65" s="1" customFormat="1" ht="22.5" customHeight="1">
      <c r="B638" s="41"/>
      <c r="C638" s="193" t="s">
        <v>1218</v>
      </c>
      <c r="D638" s="193" t="s">
        <v>154</v>
      </c>
      <c r="E638" s="194" t="s">
        <v>1863</v>
      </c>
      <c r="F638" s="195" t="s">
        <v>1864</v>
      </c>
      <c r="G638" s="196" t="s">
        <v>157</v>
      </c>
      <c r="H638" s="197">
        <v>40</v>
      </c>
      <c r="I638" s="198"/>
      <c r="J638" s="199">
        <f>ROUND(I638*H638,2)</f>
        <v>0</v>
      </c>
      <c r="K638" s="195" t="s">
        <v>158</v>
      </c>
      <c r="L638" s="61"/>
      <c r="M638" s="200" t="s">
        <v>22</v>
      </c>
      <c r="N638" s="201" t="s">
        <v>49</v>
      </c>
      <c r="O638" s="42"/>
      <c r="P638" s="202">
        <f>O638*H638</f>
        <v>0</v>
      </c>
      <c r="Q638" s="202">
        <v>0</v>
      </c>
      <c r="R638" s="202">
        <f>Q638*H638</f>
        <v>0</v>
      </c>
      <c r="S638" s="202">
        <v>0.004</v>
      </c>
      <c r="T638" s="203">
        <f>S638*H638</f>
        <v>0.16</v>
      </c>
      <c r="AR638" s="24" t="s">
        <v>285</v>
      </c>
      <c r="AT638" s="24" t="s">
        <v>154</v>
      </c>
      <c r="AU638" s="24" t="s">
        <v>87</v>
      </c>
      <c r="AY638" s="24" t="s">
        <v>152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24" t="s">
        <v>24</v>
      </c>
      <c r="BK638" s="204">
        <f>ROUND(I638*H638,2)</f>
        <v>0</v>
      </c>
      <c r="BL638" s="24" t="s">
        <v>285</v>
      </c>
      <c r="BM638" s="24" t="s">
        <v>1865</v>
      </c>
    </row>
    <row r="639" spans="2:51" s="11" customFormat="1" ht="13.5">
      <c r="B639" s="205"/>
      <c r="C639" s="206"/>
      <c r="D639" s="207" t="s">
        <v>161</v>
      </c>
      <c r="E639" s="208" t="s">
        <v>22</v>
      </c>
      <c r="F639" s="209" t="s">
        <v>1866</v>
      </c>
      <c r="G639" s="206"/>
      <c r="H639" s="210" t="s">
        <v>22</v>
      </c>
      <c r="I639" s="211"/>
      <c r="J639" s="206"/>
      <c r="K639" s="206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161</v>
      </c>
      <c r="AU639" s="216" t="s">
        <v>87</v>
      </c>
      <c r="AV639" s="11" t="s">
        <v>24</v>
      </c>
      <c r="AW639" s="11" t="s">
        <v>42</v>
      </c>
      <c r="AX639" s="11" t="s">
        <v>78</v>
      </c>
      <c r="AY639" s="216" t="s">
        <v>152</v>
      </c>
    </row>
    <row r="640" spans="2:51" s="12" customFormat="1" ht="13.5">
      <c r="B640" s="217"/>
      <c r="C640" s="218"/>
      <c r="D640" s="230" t="s">
        <v>161</v>
      </c>
      <c r="E640" s="240" t="s">
        <v>22</v>
      </c>
      <c r="F640" s="241" t="s">
        <v>1867</v>
      </c>
      <c r="G640" s="218"/>
      <c r="H640" s="242">
        <v>40</v>
      </c>
      <c r="I640" s="222"/>
      <c r="J640" s="218"/>
      <c r="K640" s="218"/>
      <c r="L640" s="223"/>
      <c r="M640" s="224"/>
      <c r="N640" s="225"/>
      <c r="O640" s="225"/>
      <c r="P640" s="225"/>
      <c r="Q640" s="225"/>
      <c r="R640" s="225"/>
      <c r="S640" s="225"/>
      <c r="T640" s="226"/>
      <c r="AT640" s="227" t="s">
        <v>161</v>
      </c>
      <c r="AU640" s="227" t="s">
        <v>87</v>
      </c>
      <c r="AV640" s="12" t="s">
        <v>87</v>
      </c>
      <c r="AW640" s="12" t="s">
        <v>42</v>
      </c>
      <c r="AX640" s="12" t="s">
        <v>24</v>
      </c>
      <c r="AY640" s="227" t="s">
        <v>152</v>
      </c>
    </row>
    <row r="641" spans="2:65" s="1" customFormat="1" ht="22.5" customHeight="1">
      <c r="B641" s="41"/>
      <c r="C641" s="193" t="s">
        <v>1223</v>
      </c>
      <c r="D641" s="193" t="s">
        <v>154</v>
      </c>
      <c r="E641" s="194" t="s">
        <v>1868</v>
      </c>
      <c r="F641" s="195" t="s">
        <v>1869</v>
      </c>
      <c r="G641" s="196" t="s">
        <v>157</v>
      </c>
      <c r="H641" s="197">
        <v>40</v>
      </c>
      <c r="I641" s="198"/>
      <c r="J641" s="199">
        <f>ROUND(I641*H641,2)</f>
        <v>0</v>
      </c>
      <c r="K641" s="195" t="s">
        <v>22</v>
      </c>
      <c r="L641" s="61"/>
      <c r="M641" s="200" t="s">
        <v>22</v>
      </c>
      <c r="N641" s="201" t="s">
        <v>49</v>
      </c>
      <c r="O641" s="42"/>
      <c r="P641" s="202">
        <f>O641*H641</f>
        <v>0</v>
      </c>
      <c r="Q641" s="202">
        <v>0</v>
      </c>
      <c r="R641" s="202">
        <f>Q641*H641</f>
        <v>0</v>
      </c>
      <c r="S641" s="202">
        <v>0</v>
      </c>
      <c r="T641" s="203">
        <f>S641*H641</f>
        <v>0</v>
      </c>
      <c r="AR641" s="24" t="s">
        <v>285</v>
      </c>
      <c r="AT641" s="24" t="s">
        <v>154</v>
      </c>
      <c r="AU641" s="24" t="s">
        <v>87</v>
      </c>
      <c r="AY641" s="24" t="s">
        <v>152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24" t="s">
        <v>24</v>
      </c>
      <c r="BK641" s="204">
        <f>ROUND(I641*H641,2)</f>
        <v>0</v>
      </c>
      <c r="BL641" s="24" t="s">
        <v>285</v>
      </c>
      <c r="BM641" s="24" t="s">
        <v>1870</v>
      </c>
    </row>
    <row r="642" spans="2:65" s="1" customFormat="1" ht="22.5" customHeight="1">
      <c r="B642" s="41"/>
      <c r="C642" s="193" t="s">
        <v>1227</v>
      </c>
      <c r="D642" s="193" t="s">
        <v>154</v>
      </c>
      <c r="E642" s="194" t="s">
        <v>1871</v>
      </c>
      <c r="F642" s="195" t="s">
        <v>1872</v>
      </c>
      <c r="G642" s="196" t="s">
        <v>207</v>
      </c>
      <c r="H642" s="197">
        <v>1</v>
      </c>
      <c r="I642" s="198"/>
      <c r="J642" s="199">
        <f>ROUND(I642*H642,2)</f>
        <v>0</v>
      </c>
      <c r="K642" s="195" t="s">
        <v>158</v>
      </c>
      <c r="L642" s="61"/>
      <c r="M642" s="200" t="s">
        <v>22</v>
      </c>
      <c r="N642" s="201" t="s">
        <v>49</v>
      </c>
      <c r="O642" s="42"/>
      <c r="P642" s="202">
        <f>O642*H642</f>
        <v>0</v>
      </c>
      <c r="Q642" s="202">
        <v>0.00033</v>
      </c>
      <c r="R642" s="202">
        <f>Q642*H642</f>
        <v>0.00033</v>
      </c>
      <c r="S642" s="202">
        <v>0</v>
      </c>
      <c r="T642" s="203">
        <f>S642*H642</f>
        <v>0</v>
      </c>
      <c r="AR642" s="24" t="s">
        <v>285</v>
      </c>
      <c r="AT642" s="24" t="s">
        <v>154</v>
      </c>
      <c r="AU642" s="24" t="s">
        <v>87</v>
      </c>
      <c r="AY642" s="24" t="s">
        <v>152</v>
      </c>
      <c r="BE642" s="204">
        <f>IF(N642="základní",J642,0)</f>
        <v>0</v>
      </c>
      <c r="BF642" s="204">
        <f>IF(N642="snížená",J642,0)</f>
        <v>0</v>
      </c>
      <c r="BG642" s="204">
        <f>IF(N642="zákl. přenesená",J642,0)</f>
        <v>0</v>
      </c>
      <c r="BH642" s="204">
        <f>IF(N642="sníž. přenesená",J642,0)</f>
        <v>0</v>
      </c>
      <c r="BI642" s="204">
        <f>IF(N642="nulová",J642,0)</f>
        <v>0</v>
      </c>
      <c r="BJ642" s="24" t="s">
        <v>24</v>
      </c>
      <c r="BK642" s="204">
        <f>ROUND(I642*H642,2)</f>
        <v>0</v>
      </c>
      <c r="BL642" s="24" t="s">
        <v>285</v>
      </c>
      <c r="BM642" s="24" t="s">
        <v>1873</v>
      </c>
    </row>
    <row r="643" spans="2:51" s="11" customFormat="1" ht="13.5">
      <c r="B643" s="205"/>
      <c r="C643" s="206"/>
      <c r="D643" s="207" t="s">
        <v>161</v>
      </c>
      <c r="E643" s="208" t="s">
        <v>22</v>
      </c>
      <c r="F643" s="209" t="s">
        <v>1874</v>
      </c>
      <c r="G643" s="206"/>
      <c r="H643" s="210" t="s">
        <v>22</v>
      </c>
      <c r="I643" s="211"/>
      <c r="J643" s="206"/>
      <c r="K643" s="206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161</v>
      </c>
      <c r="AU643" s="216" t="s">
        <v>87</v>
      </c>
      <c r="AV643" s="11" t="s">
        <v>24</v>
      </c>
      <c r="AW643" s="11" t="s">
        <v>42</v>
      </c>
      <c r="AX643" s="11" t="s">
        <v>78</v>
      </c>
      <c r="AY643" s="216" t="s">
        <v>152</v>
      </c>
    </row>
    <row r="644" spans="2:51" s="12" customFormat="1" ht="13.5">
      <c r="B644" s="217"/>
      <c r="C644" s="218"/>
      <c r="D644" s="230" t="s">
        <v>161</v>
      </c>
      <c r="E644" s="240" t="s">
        <v>22</v>
      </c>
      <c r="F644" s="241" t="s">
        <v>24</v>
      </c>
      <c r="G644" s="218"/>
      <c r="H644" s="242">
        <v>1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161</v>
      </c>
      <c r="AU644" s="227" t="s">
        <v>87</v>
      </c>
      <c r="AV644" s="12" t="s">
        <v>87</v>
      </c>
      <c r="AW644" s="12" t="s">
        <v>42</v>
      </c>
      <c r="AX644" s="12" t="s">
        <v>24</v>
      </c>
      <c r="AY644" s="227" t="s">
        <v>152</v>
      </c>
    </row>
    <row r="645" spans="2:65" s="1" customFormat="1" ht="22.5" customHeight="1">
      <c r="B645" s="41"/>
      <c r="C645" s="257" t="s">
        <v>1231</v>
      </c>
      <c r="D645" s="257" t="s">
        <v>293</v>
      </c>
      <c r="E645" s="258" t="s">
        <v>1875</v>
      </c>
      <c r="F645" s="259" t="s">
        <v>1876</v>
      </c>
      <c r="G645" s="260" t="s">
        <v>207</v>
      </c>
      <c r="H645" s="261">
        <v>1</v>
      </c>
      <c r="I645" s="262"/>
      <c r="J645" s="263">
        <f>ROUND(I645*H645,2)</f>
        <v>0</v>
      </c>
      <c r="K645" s="259" t="s">
        <v>22</v>
      </c>
      <c r="L645" s="264"/>
      <c r="M645" s="265" t="s">
        <v>22</v>
      </c>
      <c r="N645" s="266" t="s">
        <v>49</v>
      </c>
      <c r="O645" s="42"/>
      <c r="P645" s="202">
        <f>O645*H645</f>
        <v>0</v>
      </c>
      <c r="Q645" s="202">
        <v>0.321</v>
      </c>
      <c r="R645" s="202">
        <f>Q645*H645</f>
        <v>0.321</v>
      </c>
      <c r="S645" s="202">
        <v>0</v>
      </c>
      <c r="T645" s="203">
        <f>S645*H645</f>
        <v>0</v>
      </c>
      <c r="AR645" s="24" t="s">
        <v>382</v>
      </c>
      <c r="AT645" s="24" t="s">
        <v>293</v>
      </c>
      <c r="AU645" s="24" t="s">
        <v>87</v>
      </c>
      <c r="AY645" s="24" t="s">
        <v>152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24" t="s">
        <v>24</v>
      </c>
      <c r="BK645" s="204">
        <f>ROUND(I645*H645,2)</f>
        <v>0</v>
      </c>
      <c r="BL645" s="24" t="s">
        <v>285</v>
      </c>
      <c r="BM645" s="24" t="s">
        <v>1877</v>
      </c>
    </row>
    <row r="646" spans="2:51" s="11" customFormat="1" ht="13.5">
      <c r="B646" s="205"/>
      <c r="C646" s="206"/>
      <c r="D646" s="207" t="s">
        <v>161</v>
      </c>
      <c r="E646" s="208" t="s">
        <v>22</v>
      </c>
      <c r="F646" s="209" t="s">
        <v>1878</v>
      </c>
      <c r="G646" s="206"/>
      <c r="H646" s="210" t="s">
        <v>22</v>
      </c>
      <c r="I646" s="211"/>
      <c r="J646" s="206"/>
      <c r="K646" s="206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161</v>
      </c>
      <c r="AU646" s="216" t="s">
        <v>87</v>
      </c>
      <c r="AV646" s="11" t="s">
        <v>24</v>
      </c>
      <c r="AW646" s="11" t="s">
        <v>42</v>
      </c>
      <c r="AX646" s="11" t="s">
        <v>78</v>
      </c>
      <c r="AY646" s="216" t="s">
        <v>152</v>
      </c>
    </row>
    <row r="647" spans="2:51" s="12" customFormat="1" ht="13.5">
      <c r="B647" s="217"/>
      <c r="C647" s="218"/>
      <c r="D647" s="230" t="s">
        <v>161</v>
      </c>
      <c r="E647" s="240" t="s">
        <v>22</v>
      </c>
      <c r="F647" s="241" t="s">
        <v>24</v>
      </c>
      <c r="G647" s="218"/>
      <c r="H647" s="242">
        <v>1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161</v>
      </c>
      <c r="AU647" s="227" t="s">
        <v>87</v>
      </c>
      <c r="AV647" s="12" t="s">
        <v>87</v>
      </c>
      <c r="AW647" s="12" t="s">
        <v>42</v>
      </c>
      <c r="AX647" s="12" t="s">
        <v>24</v>
      </c>
      <c r="AY647" s="227" t="s">
        <v>152</v>
      </c>
    </row>
    <row r="648" spans="2:65" s="1" customFormat="1" ht="22.5" customHeight="1">
      <c r="B648" s="41"/>
      <c r="C648" s="193" t="s">
        <v>1235</v>
      </c>
      <c r="D648" s="193" t="s">
        <v>154</v>
      </c>
      <c r="E648" s="194" t="s">
        <v>1879</v>
      </c>
      <c r="F648" s="195" t="s">
        <v>1880</v>
      </c>
      <c r="G648" s="196" t="s">
        <v>207</v>
      </c>
      <c r="H648" s="197">
        <v>1</v>
      </c>
      <c r="I648" s="198"/>
      <c r="J648" s="199">
        <f>ROUND(I648*H648,2)</f>
        <v>0</v>
      </c>
      <c r="K648" s="195" t="s">
        <v>158</v>
      </c>
      <c r="L648" s="61"/>
      <c r="M648" s="200" t="s">
        <v>22</v>
      </c>
      <c r="N648" s="201" t="s">
        <v>49</v>
      </c>
      <c r="O648" s="42"/>
      <c r="P648" s="202">
        <f>O648*H648</f>
        <v>0</v>
      </c>
      <c r="Q648" s="202">
        <v>0.00033</v>
      </c>
      <c r="R648" s="202">
        <f>Q648*H648</f>
        <v>0.00033</v>
      </c>
      <c r="S648" s="202">
        <v>0</v>
      </c>
      <c r="T648" s="203">
        <f>S648*H648</f>
        <v>0</v>
      </c>
      <c r="AR648" s="24" t="s">
        <v>159</v>
      </c>
      <c r="AT648" s="24" t="s">
        <v>154</v>
      </c>
      <c r="AU648" s="24" t="s">
        <v>87</v>
      </c>
      <c r="AY648" s="24" t="s">
        <v>152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24" t="s">
        <v>24</v>
      </c>
      <c r="BK648" s="204">
        <f>ROUND(I648*H648,2)</f>
        <v>0</v>
      </c>
      <c r="BL648" s="24" t="s">
        <v>159</v>
      </c>
      <c r="BM648" s="24" t="s">
        <v>1881</v>
      </c>
    </row>
    <row r="649" spans="2:51" s="12" customFormat="1" ht="13.5">
      <c r="B649" s="217"/>
      <c r="C649" s="218"/>
      <c r="D649" s="207" t="s">
        <v>161</v>
      </c>
      <c r="E649" s="219" t="s">
        <v>22</v>
      </c>
      <c r="F649" s="220" t="s">
        <v>22</v>
      </c>
      <c r="G649" s="218"/>
      <c r="H649" s="221">
        <v>0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161</v>
      </c>
      <c r="AU649" s="227" t="s">
        <v>87</v>
      </c>
      <c r="AV649" s="12" t="s">
        <v>87</v>
      </c>
      <c r="AW649" s="12" t="s">
        <v>42</v>
      </c>
      <c r="AX649" s="12" t="s">
        <v>78</v>
      </c>
      <c r="AY649" s="227" t="s">
        <v>152</v>
      </c>
    </row>
    <row r="650" spans="2:51" s="12" customFormat="1" ht="13.5">
      <c r="B650" s="217"/>
      <c r="C650" s="218"/>
      <c r="D650" s="207" t="s">
        <v>161</v>
      </c>
      <c r="E650" s="219" t="s">
        <v>22</v>
      </c>
      <c r="F650" s="220" t="s">
        <v>22</v>
      </c>
      <c r="G650" s="218"/>
      <c r="H650" s="221">
        <v>0</v>
      </c>
      <c r="I650" s="222"/>
      <c r="J650" s="218"/>
      <c r="K650" s="218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161</v>
      </c>
      <c r="AU650" s="227" t="s">
        <v>87</v>
      </c>
      <c r="AV650" s="12" t="s">
        <v>87</v>
      </c>
      <c r="AW650" s="12" t="s">
        <v>42</v>
      </c>
      <c r="AX650" s="12" t="s">
        <v>78</v>
      </c>
      <c r="AY650" s="227" t="s">
        <v>152</v>
      </c>
    </row>
    <row r="651" spans="2:51" s="12" customFormat="1" ht="13.5">
      <c r="B651" s="217"/>
      <c r="C651" s="218"/>
      <c r="D651" s="207" t="s">
        <v>161</v>
      </c>
      <c r="E651" s="219" t="s">
        <v>22</v>
      </c>
      <c r="F651" s="220" t="s">
        <v>22</v>
      </c>
      <c r="G651" s="218"/>
      <c r="H651" s="221">
        <v>0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161</v>
      </c>
      <c r="AU651" s="227" t="s">
        <v>87</v>
      </c>
      <c r="AV651" s="12" t="s">
        <v>87</v>
      </c>
      <c r="AW651" s="12" t="s">
        <v>42</v>
      </c>
      <c r="AX651" s="12" t="s">
        <v>78</v>
      </c>
      <c r="AY651" s="227" t="s">
        <v>152</v>
      </c>
    </row>
    <row r="652" spans="2:51" s="12" customFormat="1" ht="13.5">
      <c r="B652" s="217"/>
      <c r="C652" s="218"/>
      <c r="D652" s="207" t="s">
        <v>161</v>
      </c>
      <c r="E652" s="219" t="s">
        <v>22</v>
      </c>
      <c r="F652" s="220" t="s">
        <v>22</v>
      </c>
      <c r="G652" s="218"/>
      <c r="H652" s="221">
        <v>0</v>
      </c>
      <c r="I652" s="222"/>
      <c r="J652" s="218"/>
      <c r="K652" s="218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161</v>
      </c>
      <c r="AU652" s="227" t="s">
        <v>87</v>
      </c>
      <c r="AV652" s="12" t="s">
        <v>87</v>
      </c>
      <c r="AW652" s="12" t="s">
        <v>42</v>
      </c>
      <c r="AX652" s="12" t="s">
        <v>78</v>
      </c>
      <c r="AY652" s="227" t="s">
        <v>152</v>
      </c>
    </row>
    <row r="653" spans="2:51" s="12" customFormat="1" ht="13.5">
      <c r="B653" s="217"/>
      <c r="C653" s="218"/>
      <c r="D653" s="207" t="s">
        <v>161</v>
      </c>
      <c r="E653" s="219" t="s">
        <v>22</v>
      </c>
      <c r="F653" s="220" t="s">
        <v>22</v>
      </c>
      <c r="G653" s="218"/>
      <c r="H653" s="221">
        <v>0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161</v>
      </c>
      <c r="AU653" s="227" t="s">
        <v>87</v>
      </c>
      <c r="AV653" s="12" t="s">
        <v>87</v>
      </c>
      <c r="AW653" s="12" t="s">
        <v>42</v>
      </c>
      <c r="AX653" s="12" t="s">
        <v>78</v>
      </c>
      <c r="AY653" s="227" t="s">
        <v>152</v>
      </c>
    </row>
    <row r="654" spans="2:51" s="12" customFormat="1" ht="13.5">
      <c r="B654" s="217"/>
      <c r="C654" s="218"/>
      <c r="D654" s="207" t="s">
        <v>161</v>
      </c>
      <c r="E654" s="219" t="s">
        <v>22</v>
      </c>
      <c r="F654" s="220" t="s">
        <v>22</v>
      </c>
      <c r="G654" s="218"/>
      <c r="H654" s="221">
        <v>0</v>
      </c>
      <c r="I654" s="222"/>
      <c r="J654" s="218"/>
      <c r="K654" s="218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161</v>
      </c>
      <c r="AU654" s="227" t="s">
        <v>87</v>
      </c>
      <c r="AV654" s="12" t="s">
        <v>87</v>
      </c>
      <c r="AW654" s="12" t="s">
        <v>42</v>
      </c>
      <c r="AX654" s="12" t="s">
        <v>78</v>
      </c>
      <c r="AY654" s="227" t="s">
        <v>152</v>
      </c>
    </row>
    <row r="655" spans="2:51" s="12" customFormat="1" ht="13.5">
      <c r="B655" s="217"/>
      <c r="C655" s="218"/>
      <c r="D655" s="207" t="s">
        <v>161</v>
      </c>
      <c r="E655" s="219" t="s">
        <v>22</v>
      </c>
      <c r="F655" s="220" t="s">
        <v>22</v>
      </c>
      <c r="G655" s="218"/>
      <c r="H655" s="221">
        <v>0</v>
      </c>
      <c r="I655" s="222"/>
      <c r="J655" s="218"/>
      <c r="K655" s="218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161</v>
      </c>
      <c r="AU655" s="227" t="s">
        <v>87</v>
      </c>
      <c r="AV655" s="12" t="s">
        <v>87</v>
      </c>
      <c r="AW655" s="12" t="s">
        <v>42</v>
      </c>
      <c r="AX655" s="12" t="s">
        <v>78</v>
      </c>
      <c r="AY655" s="227" t="s">
        <v>152</v>
      </c>
    </row>
    <row r="656" spans="2:51" s="12" customFormat="1" ht="13.5">
      <c r="B656" s="217"/>
      <c r="C656" s="218"/>
      <c r="D656" s="207" t="s">
        <v>161</v>
      </c>
      <c r="E656" s="219" t="s">
        <v>22</v>
      </c>
      <c r="F656" s="220" t="s">
        <v>22</v>
      </c>
      <c r="G656" s="218"/>
      <c r="H656" s="221">
        <v>0</v>
      </c>
      <c r="I656" s="222"/>
      <c r="J656" s="218"/>
      <c r="K656" s="218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161</v>
      </c>
      <c r="AU656" s="227" t="s">
        <v>87</v>
      </c>
      <c r="AV656" s="12" t="s">
        <v>87</v>
      </c>
      <c r="AW656" s="12" t="s">
        <v>42</v>
      </c>
      <c r="AX656" s="12" t="s">
        <v>78</v>
      </c>
      <c r="AY656" s="227" t="s">
        <v>152</v>
      </c>
    </row>
    <row r="657" spans="2:51" s="12" customFormat="1" ht="13.5">
      <c r="B657" s="217"/>
      <c r="C657" s="218"/>
      <c r="D657" s="207" t="s">
        <v>161</v>
      </c>
      <c r="E657" s="219" t="s">
        <v>22</v>
      </c>
      <c r="F657" s="220" t="s">
        <v>22</v>
      </c>
      <c r="G657" s="218"/>
      <c r="H657" s="221">
        <v>0</v>
      </c>
      <c r="I657" s="222"/>
      <c r="J657" s="218"/>
      <c r="K657" s="218"/>
      <c r="L657" s="223"/>
      <c r="M657" s="224"/>
      <c r="N657" s="225"/>
      <c r="O657" s="225"/>
      <c r="P657" s="225"/>
      <c r="Q657" s="225"/>
      <c r="R657" s="225"/>
      <c r="S657" s="225"/>
      <c r="T657" s="226"/>
      <c r="AT657" s="227" t="s">
        <v>161</v>
      </c>
      <c r="AU657" s="227" t="s">
        <v>87</v>
      </c>
      <c r="AV657" s="12" t="s">
        <v>87</v>
      </c>
      <c r="AW657" s="12" t="s">
        <v>42</v>
      </c>
      <c r="AX657" s="12" t="s">
        <v>78</v>
      </c>
      <c r="AY657" s="227" t="s">
        <v>152</v>
      </c>
    </row>
    <row r="658" spans="2:51" s="11" customFormat="1" ht="13.5">
      <c r="B658" s="205"/>
      <c r="C658" s="206"/>
      <c r="D658" s="207" t="s">
        <v>161</v>
      </c>
      <c r="E658" s="208" t="s">
        <v>22</v>
      </c>
      <c r="F658" s="209" t="s">
        <v>1882</v>
      </c>
      <c r="G658" s="206"/>
      <c r="H658" s="210" t="s">
        <v>22</v>
      </c>
      <c r="I658" s="211"/>
      <c r="J658" s="206"/>
      <c r="K658" s="206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161</v>
      </c>
      <c r="AU658" s="216" t="s">
        <v>87</v>
      </c>
      <c r="AV658" s="11" t="s">
        <v>24</v>
      </c>
      <c r="AW658" s="11" t="s">
        <v>42</v>
      </c>
      <c r="AX658" s="11" t="s">
        <v>78</v>
      </c>
      <c r="AY658" s="216" t="s">
        <v>152</v>
      </c>
    </row>
    <row r="659" spans="2:51" s="12" customFormat="1" ht="13.5">
      <c r="B659" s="217"/>
      <c r="C659" s="218"/>
      <c r="D659" s="230" t="s">
        <v>161</v>
      </c>
      <c r="E659" s="240" t="s">
        <v>22</v>
      </c>
      <c r="F659" s="241" t="s">
        <v>24</v>
      </c>
      <c r="G659" s="218"/>
      <c r="H659" s="242">
        <v>1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161</v>
      </c>
      <c r="AU659" s="227" t="s">
        <v>87</v>
      </c>
      <c r="AV659" s="12" t="s">
        <v>87</v>
      </c>
      <c r="AW659" s="12" t="s">
        <v>42</v>
      </c>
      <c r="AX659" s="12" t="s">
        <v>24</v>
      </c>
      <c r="AY659" s="227" t="s">
        <v>152</v>
      </c>
    </row>
    <row r="660" spans="2:65" s="1" customFormat="1" ht="22.5" customHeight="1">
      <c r="B660" s="41"/>
      <c r="C660" s="257" t="s">
        <v>1239</v>
      </c>
      <c r="D660" s="257" t="s">
        <v>293</v>
      </c>
      <c r="E660" s="258" t="s">
        <v>1883</v>
      </c>
      <c r="F660" s="259" t="s">
        <v>1884</v>
      </c>
      <c r="G660" s="260" t="s">
        <v>207</v>
      </c>
      <c r="H660" s="261">
        <v>1</v>
      </c>
      <c r="I660" s="262"/>
      <c r="J660" s="263">
        <f>ROUND(I660*H660,2)</f>
        <v>0</v>
      </c>
      <c r="K660" s="259" t="s">
        <v>22</v>
      </c>
      <c r="L660" s="264"/>
      <c r="M660" s="265" t="s">
        <v>22</v>
      </c>
      <c r="N660" s="266" t="s">
        <v>49</v>
      </c>
      <c r="O660" s="42"/>
      <c r="P660" s="202">
        <f>O660*H660</f>
        <v>0</v>
      </c>
      <c r="Q660" s="202">
        <v>0.503</v>
      </c>
      <c r="R660" s="202">
        <f>Q660*H660</f>
        <v>0.503</v>
      </c>
      <c r="S660" s="202">
        <v>0</v>
      </c>
      <c r="T660" s="203">
        <f>S660*H660</f>
        <v>0</v>
      </c>
      <c r="AR660" s="24" t="s">
        <v>204</v>
      </c>
      <c r="AT660" s="24" t="s">
        <v>293</v>
      </c>
      <c r="AU660" s="24" t="s">
        <v>87</v>
      </c>
      <c r="AY660" s="24" t="s">
        <v>152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24" t="s">
        <v>24</v>
      </c>
      <c r="BK660" s="204">
        <f>ROUND(I660*H660,2)</f>
        <v>0</v>
      </c>
      <c r="BL660" s="24" t="s">
        <v>159</v>
      </c>
      <c r="BM660" s="24" t="s">
        <v>1885</v>
      </c>
    </row>
    <row r="661" spans="2:65" s="1" customFormat="1" ht="22.5" customHeight="1">
      <c r="B661" s="41"/>
      <c r="C661" s="193" t="s">
        <v>1244</v>
      </c>
      <c r="D661" s="193" t="s">
        <v>154</v>
      </c>
      <c r="E661" s="194" t="s">
        <v>1886</v>
      </c>
      <c r="F661" s="195" t="s">
        <v>1887</v>
      </c>
      <c r="G661" s="196" t="s">
        <v>207</v>
      </c>
      <c r="H661" s="197">
        <v>8</v>
      </c>
      <c r="I661" s="198"/>
      <c r="J661" s="199">
        <f>ROUND(I661*H661,2)</f>
        <v>0</v>
      </c>
      <c r="K661" s="195" t="s">
        <v>22</v>
      </c>
      <c r="L661" s="61"/>
      <c r="M661" s="200" t="s">
        <v>22</v>
      </c>
      <c r="N661" s="201" t="s">
        <v>49</v>
      </c>
      <c r="O661" s="42"/>
      <c r="P661" s="202">
        <f>O661*H661</f>
        <v>0</v>
      </c>
      <c r="Q661" s="202">
        <v>0</v>
      </c>
      <c r="R661" s="202">
        <f>Q661*H661</f>
        <v>0</v>
      </c>
      <c r="S661" s="202">
        <v>0</v>
      </c>
      <c r="T661" s="203">
        <f>S661*H661</f>
        <v>0</v>
      </c>
      <c r="AR661" s="24" t="s">
        <v>285</v>
      </c>
      <c r="AT661" s="24" t="s">
        <v>154</v>
      </c>
      <c r="AU661" s="24" t="s">
        <v>87</v>
      </c>
      <c r="AY661" s="24" t="s">
        <v>152</v>
      </c>
      <c r="BE661" s="204">
        <f>IF(N661="základní",J661,0)</f>
        <v>0</v>
      </c>
      <c r="BF661" s="204">
        <f>IF(N661="snížená",J661,0)</f>
        <v>0</v>
      </c>
      <c r="BG661" s="204">
        <f>IF(N661="zákl. přenesená",J661,0)</f>
        <v>0</v>
      </c>
      <c r="BH661" s="204">
        <f>IF(N661="sníž. přenesená",J661,0)</f>
        <v>0</v>
      </c>
      <c r="BI661" s="204">
        <f>IF(N661="nulová",J661,0)</f>
        <v>0</v>
      </c>
      <c r="BJ661" s="24" t="s">
        <v>24</v>
      </c>
      <c r="BK661" s="204">
        <f>ROUND(I661*H661,2)</f>
        <v>0</v>
      </c>
      <c r="BL661" s="24" t="s">
        <v>285</v>
      </c>
      <c r="BM661" s="24" t="s">
        <v>1888</v>
      </c>
    </row>
    <row r="662" spans="2:65" s="1" customFormat="1" ht="22.5" customHeight="1">
      <c r="B662" s="41"/>
      <c r="C662" s="257" t="s">
        <v>1248</v>
      </c>
      <c r="D662" s="257" t="s">
        <v>293</v>
      </c>
      <c r="E662" s="258" t="s">
        <v>576</v>
      </c>
      <c r="F662" s="259" t="s">
        <v>577</v>
      </c>
      <c r="G662" s="260" t="s">
        <v>207</v>
      </c>
      <c r="H662" s="261">
        <v>8</v>
      </c>
      <c r="I662" s="262"/>
      <c r="J662" s="263">
        <f>ROUND(I662*H662,2)</f>
        <v>0</v>
      </c>
      <c r="K662" s="259" t="s">
        <v>22</v>
      </c>
      <c r="L662" s="264"/>
      <c r="M662" s="265" t="s">
        <v>22</v>
      </c>
      <c r="N662" s="266" t="s">
        <v>49</v>
      </c>
      <c r="O662" s="42"/>
      <c r="P662" s="202">
        <f>O662*H662</f>
        <v>0</v>
      </c>
      <c r="Q662" s="202">
        <v>0.0009</v>
      </c>
      <c r="R662" s="202">
        <f>Q662*H662</f>
        <v>0.0072</v>
      </c>
      <c r="S662" s="202">
        <v>0</v>
      </c>
      <c r="T662" s="203">
        <f>S662*H662</f>
        <v>0</v>
      </c>
      <c r="AR662" s="24" t="s">
        <v>204</v>
      </c>
      <c r="AT662" s="24" t="s">
        <v>293</v>
      </c>
      <c r="AU662" s="24" t="s">
        <v>87</v>
      </c>
      <c r="AY662" s="24" t="s">
        <v>152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24" t="s">
        <v>24</v>
      </c>
      <c r="BK662" s="204">
        <f>ROUND(I662*H662,2)</f>
        <v>0</v>
      </c>
      <c r="BL662" s="24" t="s">
        <v>159</v>
      </c>
      <c r="BM662" s="24" t="s">
        <v>1889</v>
      </c>
    </row>
    <row r="663" spans="2:65" s="1" customFormat="1" ht="22.5" customHeight="1">
      <c r="B663" s="41"/>
      <c r="C663" s="193" t="s">
        <v>1252</v>
      </c>
      <c r="D663" s="193" t="s">
        <v>154</v>
      </c>
      <c r="E663" s="194" t="s">
        <v>1236</v>
      </c>
      <c r="F663" s="195" t="s">
        <v>1237</v>
      </c>
      <c r="G663" s="196" t="s">
        <v>207</v>
      </c>
      <c r="H663" s="197">
        <v>8</v>
      </c>
      <c r="I663" s="198"/>
      <c r="J663" s="199">
        <f>ROUND(I663*H663,2)</f>
        <v>0</v>
      </c>
      <c r="K663" s="195" t="s">
        <v>22</v>
      </c>
      <c r="L663" s="61"/>
      <c r="M663" s="200" t="s">
        <v>22</v>
      </c>
      <c r="N663" s="201" t="s">
        <v>49</v>
      </c>
      <c r="O663" s="42"/>
      <c r="P663" s="202">
        <f>O663*H663</f>
        <v>0</v>
      </c>
      <c r="Q663" s="202">
        <v>0</v>
      </c>
      <c r="R663" s="202">
        <f>Q663*H663</f>
        <v>0</v>
      </c>
      <c r="S663" s="202">
        <v>0</v>
      </c>
      <c r="T663" s="203">
        <f>S663*H663</f>
        <v>0</v>
      </c>
      <c r="AR663" s="24" t="s">
        <v>285</v>
      </c>
      <c r="AT663" s="24" t="s">
        <v>154</v>
      </c>
      <c r="AU663" s="24" t="s">
        <v>87</v>
      </c>
      <c r="AY663" s="24" t="s">
        <v>152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4" t="s">
        <v>24</v>
      </c>
      <c r="BK663" s="204">
        <f>ROUND(I663*H663,2)</f>
        <v>0</v>
      </c>
      <c r="BL663" s="24" t="s">
        <v>285</v>
      </c>
      <c r="BM663" s="24" t="s">
        <v>1890</v>
      </c>
    </row>
    <row r="664" spans="2:65" s="1" customFormat="1" ht="22.5" customHeight="1">
      <c r="B664" s="41"/>
      <c r="C664" s="257" t="s">
        <v>1256</v>
      </c>
      <c r="D664" s="257" t="s">
        <v>293</v>
      </c>
      <c r="E664" s="258" t="s">
        <v>1240</v>
      </c>
      <c r="F664" s="259" t="s">
        <v>1241</v>
      </c>
      <c r="G664" s="260" t="s">
        <v>219</v>
      </c>
      <c r="H664" s="261">
        <v>41.2</v>
      </c>
      <c r="I664" s="262"/>
      <c r="J664" s="263">
        <f>ROUND(I664*H664,2)</f>
        <v>0</v>
      </c>
      <c r="K664" s="259" t="s">
        <v>158</v>
      </c>
      <c r="L664" s="264"/>
      <c r="M664" s="265" t="s">
        <v>22</v>
      </c>
      <c r="N664" s="266" t="s">
        <v>49</v>
      </c>
      <c r="O664" s="42"/>
      <c r="P664" s="202">
        <f>O664*H664</f>
        <v>0</v>
      </c>
      <c r="Q664" s="202">
        <v>0.00067</v>
      </c>
      <c r="R664" s="202">
        <f>Q664*H664</f>
        <v>0.027604000000000004</v>
      </c>
      <c r="S664" s="202">
        <v>0</v>
      </c>
      <c r="T664" s="203">
        <f>S664*H664</f>
        <v>0</v>
      </c>
      <c r="AR664" s="24" t="s">
        <v>382</v>
      </c>
      <c r="AT664" s="24" t="s">
        <v>293</v>
      </c>
      <c r="AU664" s="24" t="s">
        <v>87</v>
      </c>
      <c r="AY664" s="24" t="s">
        <v>152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24" t="s">
        <v>24</v>
      </c>
      <c r="BK664" s="204">
        <f>ROUND(I664*H664,2)</f>
        <v>0</v>
      </c>
      <c r="BL664" s="24" t="s">
        <v>285</v>
      </c>
      <c r="BM664" s="24" t="s">
        <v>1891</v>
      </c>
    </row>
    <row r="665" spans="2:51" s="12" customFormat="1" ht="13.5">
      <c r="B665" s="217"/>
      <c r="C665" s="218"/>
      <c r="D665" s="230" t="s">
        <v>161</v>
      </c>
      <c r="E665" s="240" t="s">
        <v>22</v>
      </c>
      <c r="F665" s="241" t="s">
        <v>1892</v>
      </c>
      <c r="G665" s="218"/>
      <c r="H665" s="242">
        <v>41.2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161</v>
      </c>
      <c r="AU665" s="227" t="s">
        <v>87</v>
      </c>
      <c r="AV665" s="12" t="s">
        <v>87</v>
      </c>
      <c r="AW665" s="12" t="s">
        <v>42</v>
      </c>
      <c r="AX665" s="12" t="s">
        <v>24</v>
      </c>
      <c r="AY665" s="227" t="s">
        <v>152</v>
      </c>
    </row>
    <row r="666" spans="2:65" s="1" customFormat="1" ht="22.5" customHeight="1">
      <c r="B666" s="41"/>
      <c r="C666" s="257" t="s">
        <v>1262</v>
      </c>
      <c r="D666" s="257" t="s">
        <v>293</v>
      </c>
      <c r="E666" s="258" t="s">
        <v>1245</v>
      </c>
      <c r="F666" s="259" t="s">
        <v>1246</v>
      </c>
      <c r="G666" s="260" t="s">
        <v>219</v>
      </c>
      <c r="H666" s="261">
        <v>2</v>
      </c>
      <c r="I666" s="262"/>
      <c r="J666" s="263">
        <f>ROUND(I666*H666,2)</f>
        <v>0</v>
      </c>
      <c r="K666" s="259" t="s">
        <v>22</v>
      </c>
      <c r="L666" s="264"/>
      <c r="M666" s="265" t="s">
        <v>22</v>
      </c>
      <c r="N666" s="266" t="s">
        <v>49</v>
      </c>
      <c r="O666" s="42"/>
      <c r="P666" s="202">
        <f>O666*H666</f>
        <v>0</v>
      </c>
      <c r="Q666" s="202">
        <v>0</v>
      </c>
      <c r="R666" s="202">
        <f>Q666*H666</f>
        <v>0</v>
      </c>
      <c r="S666" s="202">
        <v>0</v>
      </c>
      <c r="T666" s="203">
        <f>S666*H666</f>
        <v>0</v>
      </c>
      <c r="AR666" s="24" t="s">
        <v>382</v>
      </c>
      <c r="AT666" s="24" t="s">
        <v>293</v>
      </c>
      <c r="AU666" s="24" t="s">
        <v>87</v>
      </c>
      <c r="AY666" s="24" t="s">
        <v>152</v>
      </c>
      <c r="BE666" s="204">
        <f>IF(N666="základní",J666,0)</f>
        <v>0</v>
      </c>
      <c r="BF666" s="204">
        <f>IF(N666="snížená",J666,0)</f>
        <v>0</v>
      </c>
      <c r="BG666" s="204">
        <f>IF(N666="zákl. přenesená",J666,0)</f>
        <v>0</v>
      </c>
      <c r="BH666" s="204">
        <f>IF(N666="sníž. přenesená",J666,0)</f>
        <v>0</v>
      </c>
      <c r="BI666" s="204">
        <f>IF(N666="nulová",J666,0)</f>
        <v>0</v>
      </c>
      <c r="BJ666" s="24" t="s">
        <v>24</v>
      </c>
      <c r="BK666" s="204">
        <f>ROUND(I666*H666,2)</f>
        <v>0</v>
      </c>
      <c r="BL666" s="24" t="s">
        <v>285</v>
      </c>
      <c r="BM666" s="24" t="s">
        <v>1893</v>
      </c>
    </row>
    <row r="667" spans="2:65" s="1" customFormat="1" ht="22.5" customHeight="1">
      <c r="B667" s="41"/>
      <c r="C667" s="257" t="s">
        <v>1290</v>
      </c>
      <c r="D667" s="257" t="s">
        <v>293</v>
      </c>
      <c r="E667" s="258" t="s">
        <v>1249</v>
      </c>
      <c r="F667" s="259" t="s">
        <v>1250</v>
      </c>
      <c r="G667" s="260" t="s">
        <v>1175</v>
      </c>
      <c r="H667" s="261">
        <v>2</v>
      </c>
      <c r="I667" s="262"/>
      <c r="J667" s="263">
        <f>ROUND(I667*H667,2)</f>
        <v>0</v>
      </c>
      <c r="K667" s="259" t="s">
        <v>22</v>
      </c>
      <c r="L667" s="264"/>
      <c r="M667" s="265" t="s">
        <v>22</v>
      </c>
      <c r="N667" s="266" t="s">
        <v>49</v>
      </c>
      <c r="O667" s="42"/>
      <c r="P667" s="202">
        <f>O667*H667</f>
        <v>0</v>
      </c>
      <c r="Q667" s="202">
        <v>0</v>
      </c>
      <c r="R667" s="202">
        <f>Q667*H667</f>
        <v>0</v>
      </c>
      <c r="S667" s="202">
        <v>0</v>
      </c>
      <c r="T667" s="203">
        <f>S667*H667</f>
        <v>0</v>
      </c>
      <c r="AR667" s="24" t="s">
        <v>382</v>
      </c>
      <c r="AT667" s="24" t="s">
        <v>293</v>
      </c>
      <c r="AU667" s="24" t="s">
        <v>87</v>
      </c>
      <c r="AY667" s="24" t="s">
        <v>152</v>
      </c>
      <c r="BE667" s="204">
        <f>IF(N667="základní",J667,0)</f>
        <v>0</v>
      </c>
      <c r="BF667" s="204">
        <f>IF(N667="snížená",J667,0)</f>
        <v>0</v>
      </c>
      <c r="BG667" s="204">
        <f>IF(N667="zákl. přenesená",J667,0)</f>
        <v>0</v>
      </c>
      <c r="BH667" s="204">
        <f>IF(N667="sníž. přenesená",J667,0)</f>
        <v>0</v>
      </c>
      <c r="BI667" s="204">
        <f>IF(N667="nulová",J667,0)</f>
        <v>0</v>
      </c>
      <c r="BJ667" s="24" t="s">
        <v>24</v>
      </c>
      <c r="BK667" s="204">
        <f>ROUND(I667*H667,2)</f>
        <v>0</v>
      </c>
      <c r="BL667" s="24" t="s">
        <v>285</v>
      </c>
      <c r="BM667" s="24" t="s">
        <v>1894</v>
      </c>
    </row>
    <row r="668" spans="2:65" s="1" customFormat="1" ht="22.5" customHeight="1">
      <c r="B668" s="41"/>
      <c r="C668" s="193" t="s">
        <v>1296</v>
      </c>
      <c r="D668" s="193" t="s">
        <v>154</v>
      </c>
      <c r="E668" s="194" t="s">
        <v>1895</v>
      </c>
      <c r="F668" s="195" t="s">
        <v>1896</v>
      </c>
      <c r="G668" s="196" t="s">
        <v>1897</v>
      </c>
      <c r="H668" s="197">
        <v>1100</v>
      </c>
      <c r="I668" s="198"/>
      <c r="J668" s="199">
        <f>ROUND(I668*H668,2)</f>
        <v>0</v>
      </c>
      <c r="K668" s="195" t="s">
        <v>158</v>
      </c>
      <c r="L668" s="61"/>
      <c r="M668" s="200" t="s">
        <v>22</v>
      </c>
      <c r="N668" s="201" t="s">
        <v>49</v>
      </c>
      <c r="O668" s="42"/>
      <c r="P668" s="202">
        <f>O668*H668</f>
        <v>0</v>
      </c>
      <c r="Q668" s="202">
        <v>5E-05</v>
      </c>
      <c r="R668" s="202">
        <f>Q668*H668</f>
        <v>0.055</v>
      </c>
      <c r="S668" s="202">
        <v>0</v>
      </c>
      <c r="T668" s="203">
        <f>S668*H668</f>
        <v>0</v>
      </c>
      <c r="AR668" s="24" t="s">
        <v>285</v>
      </c>
      <c r="AT668" s="24" t="s">
        <v>154</v>
      </c>
      <c r="AU668" s="24" t="s">
        <v>87</v>
      </c>
      <c r="AY668" s="24" t="s">
        <v>152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24</v>
      </c>
      <c r="BK668" s="204">
        <f>ROUND(I668*H668,2)</f>
        <v>0</v>
      </c>
      <c r="BL668" s="24" t="s">
        <v>285</v>
      </c>
      <c r="BM668" s="24" t="s">
        <v>1898</v>
      </c>
    </row>
    <row r="669" spans="2:65" s="1" customFormat="1" ht="22.5" customHeight="1">
      <c r="B669" s="41"/>
      <c r="C669" s="257" t="s">
        <v>1306</v>
      </c>
      <c r="D669" s="257" t="s">
        <v>293</v>
      </c>
      <c r="E669" s="258" t="s">
        <v>1899</v>
      </c>
      <c r="F669" s="259" t="s">
        <v>1900</v>
      </c>
      <c r="G669" s="260" t="s">
        <v>1897</v>
      </c>
      <c r="H669" s="261">
        <v>1100</v>
      </c>
      <c r="I669" s="262"/>
      <c r="J669" s="263">
        <f>ROUND(I669*H669,2)</f>
        <v>0</v>
      </c>
      <c r="K669" s="259" t="s">
        <v>22</v>
      </c>
      <c r="L669" s="264"/>
      <c r="M669" s="265" t="s">
        <v>22</v>
      </c>
      <c r="N669" s="266" t="s">
        <v>49</v>
      </c>
      <c r="O669" s="42"/>
      <c r="P669" s="202">
        <f>O669*H669</f>
        <v>0</v>
      </c>
      <c r="Q669" s="202">
        <v>0</v>
      </c>
      <c r="R669" s="202">
        <f>Q669*H669</f>
        <v>0</v>
      </c>
      <c r="S669" s="202">
        <v>0</v>
      </c>
      <c r="T669" s="203">
        <f>S669*H669</f>
        <v>0</v>
      </c>
      <c r="AR669" s="24" t="s">
        <v>382</v>
      </c>
      <c r="AT669" s="24" t="s">
        <v>293</v>
      </c>
      <c r="AU669" s="24" t="s">
        <v>87</v>
      </c>
      <c r="AY669" s="24" t="s">
        <v>152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24" t="s">
        <v>24</v>
      </c>
      <c r="BK669" s="204">
        <f>ROUND(I669*H669,2)</f>
        <v>0</v>
      </c>
      <c r="BL669" s="24" t="s">
        <v>285</v>
      </c>
      <c r="BM669" s="24" t="s">
        <v>1901</v>
      </c>
    </row>
    <row r="670" spans="2:65" s="1" customFormat="1" ht="22.5" customHeight="1">
      <c r="B670" s="41"/>
      <c r="C670" s="193" t="s">
        <v>1311</v>
      </c>
      <c r="D670" s="193" t="s">
        <v>154</v>
      </c>
      <c r="E670" s="194" t="s">
        <v>1257</v>
      </c>
      <c r="F670" s="195" t="s">
        <v>1258</v>
      </c>
      <c r="G670" s="196" t="s">
        <v>226</v>
      </c>
      <c r="H670" s="197">
        <v>27.937</v>
      </c>
      <c r="I670" s="198"/>
      <c r="J670" s="199">
        <f>ROUND(I670*H670,2)</f>
        <v>0</v>
      </c>
      <c r="K670" s="195" t="s">
        <v>158</v>
      </c>
      <c r="L670" s="61"/>
      <c r="M670" s="200" t="s">
        <v>22</v>
      </c>
      <c r="N670" s="201" t="s">
        <v>49</v>
      </c>
      <c r="O670" s="42"/>
      <c r="P670" s="202">
        <f>O670*H670</f>
        <v>0</v>
      </c>
      <c r="Q670" s="202">
        <v>0</v>
      </c>
      <c r="R670" s="202">
        <f>Q670*H670</f>
        <v>0</v>
      </c>
      <c r="S670" s="202">
        <v>0</v>
      </c>
      <c r="T670" s="203">
        <f>S670*H670</f>
        <v>0</v>
      </c>
      <c r="AR670" s="24" t="s">
        <v>285</v>
      </c>
      <c r="AT670" s="24" t="s">
        <v>154</v>
      </c>
      <c r="AU670" s="24" t="s">
        <v>87</v>
      </c>
      <c r="AY670" s="24" t="s">
        <v>152</v>
      </c>
      <c r="BE670" s="204">
        <f>IF(N670="základní",J670,0)</f>
        <v>0</v>
      </c>
      <c r="BF670" s="204">
        <f>IF(N670="snížená",J670,0)</f>
        <v>0</v>
      </c>
      <c r="BG670" s="204">
        <f>IF(N670="zákl. přenesená",J670,0)</f>
        <v>0</v>
      </c>
      <c r="BH670" s="204">
        <f>IF(N670="sníž. přenesená",J670,0)</f>
        <v>0</v>
      </c>
      <c r="BI670" s="204">
        <f>IF(N670="nulová",J670,0)</f>
        <v>0</v>
      </c>
      <c r="BJ670" s="24" t="s">
        <v>24</v>
      </c>
      <c r="BK670" s="204">
        <f>ROUND(I670*H670,2)</f>
        <v>0</v>
      </c>
      <c r="BL670" s="24" t="s">
        <v>285</v>
      </c>
      <c r="BM670" s="24" t="s">
        <v>1902</v>
      </c>
    </row>
    <row r="671" spans="2:63" s="10" customFormat="1" ht="29.85" customHeight="1">
      <c r="B671" s="176"/>
      <c r="C671" s="177"/>
      <c r="D671" s="190" t="s">
        <v>77</v>
      </c>
      <c r="E671" s="191" t="s">
        <v>1903</v>
      </c>
      <c r="F671" s="191" t="s">
        <v>1904</v>
      </c>
      <c r="G671" s="177"/>
      <c r="H671" s="177"/>
      <c r="I671" s="180"/>
      <c r="J671" s="192">
        <f>BK671</f>
        <v>0</v>
      </c>
      <c r="K671" s="177"/>
      <c r="L671" s="182"/>
      <c r="M671" s="183"/>
      <c r="N671" s="184"/>
      <c r="O671" s="184"/>
      <c r="P671" s="185">
        <f>SUM(P672:P685)</f>
        <v>0</v>
      </c>
      <c r="Q671" s="184"/>
      <c r="R671" s="185">
        <f>SUM(R672:R685)</f>
        <v>0.26042059999999995</v>
      </c>
      <c r="S671" s="184"/>
      <c r="T671" s="186">
        <f>SUM(T672:T685)</f>
        <v>0</v>
      </c>
      <c r="AR671" s="187" t="s">
        <v>87</v>
      </c>
      <c r="AT671" s="188" t="s">
        <v>77</v>
      </c>
      <c r="AU671" s="188" t="s">
        <v>24</v>
      </c>
      <c r="AY671" s="187" t="s">
        <v>152</v>
      </c>
      <c r="BK671" s="189">
        <f>SUM(BK672:BK685)</f>
        <v>0</v>
      </c>
    </row>
    <row r="672" spans="2:65" s="1" customFormat="1" ht="22.5" customHeight="1">
      <c r="B672" s="41"/>
      <c r="C672" s="193" t="s">
        <v>1318</v>
      </c>
      <c r="D672" s="193" t="s">
        <v>154</v>
      </c>
      <c r="E672" s="194" t="s">
        <v>1905</v>
      </c>
      <c r="F672" s="195" t="s">
        <v>1906</v>
      </c>
      <c r="G672" s="196" t="s">
        <v>219</v>
      </c>
      <c r="H672" s="197">
        <v>7.4</v>
      </c>
      <c r="I672" s="198"/>
      <c r="J672" s="199">
        <f>ROUND(I672*H672,2)</f>
        <v>0</v>
      </c>
      <c r="K672" s="195" t="s">
        <v>158</v>
      </c>
      <c r="L672" s="61"/>
      <c r="M672" s="200" t="s">
        <v>22</v>
      </c>
      <c r="N672" s="201" t="s">
        <v>49</v>
      </c>
      <c r="O672" s="42"/>
      <c r="P672" s="202">
        <f>O672*H672</f>
        <v>0</v>
      </c>
      <c r="Q672" s="202">
        <v>0.00103</v>
      </c>
      <c r="R672" s="202">
        <f>Q672*H672</f>
        <v>0.007622000000000001</v>
      </c>
      <c r="S672" s="202">
        <v>0</v>
      </c>
      <c r="T672" s="203">
        <f>S672*H672</f>
        <v>0</v>
      </c>
      <c r="AR672" s="24" t="s">
        <v>285</v>
      </c>
      <c r="AT672" s="24" t="s">
        <v>154</v>
      </c>
      <c r="AU672" s="24" t="s">
        <v>87</v>
      </c>
      <c r="AY672" s="24" t="s">
        <v>152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24" t="s">
        <v>24</v>
      </c>
      <c r="BK672" s="204">
        <f>ROUND(I672*H672,2)</f>
        <v>0</v>
      </c>
      <c r="BL672" s="24" t="s">
        <v>285</v>
      </c>
      <c r="BM672" s="24" t="s">
        <v>1907</v>
      </c>
    </row>
    <row r="673" spans="2:65" s="1" customFormat="1" ht="22.5" customHeight="1">
      <c r="B673" s="41"/>
      <c r="C673" s="193" t="s">
        <v>1324</v>
      </c>
      <c r="D673" s="193" t="s">
        <v>154</v>
      </c>
      <c r="E673" s="194" t="s">
        <v>1908</v>
      </c>
      <c r="F673" s="195" t="s">
        <v>1909</v>
      </c>
      <c r="G673" s="196" t="s">
        <v>157</v>
      </c>
      <c r="H673" s="197">
        <v>7.2</v>
      </c>
      <c r="I673" s="198"/>
      <c r="J673" s="199">
        <f>ROUND(I673*H673,2)</f>
        <v>0</v>
      </c>
      <c r="K673" s="195" t="s">
        <v>158</v>
      </c>
      <c r="L673" s="61"/>
      <c r="M673" s="200" t="s">
        <v>22</v>
      </c>
      <c r="N673" s="201" t="s">
        <v>49</v>
      </c>
      <c r="O673" s="42"/>
      <c r="P673" s="202">
        <f>O673*H673</f>
        <v>0</v>
      </c>
      <c r="Q673" s="202">
        <v>0.0035</v>
      </c>
      <c r="R673" s="202">
        <f>Q673*H673</f>
        <v>0.0252</v>
      </c>
      <c r="S673" s="202">
        <v>0</v>
      </c>
      <c r="T673" s="203">
        <f>S673*H673</f>
        <v>0</v>
      </c>
      <c r="AR673" s="24" t="s">
        <v>285</v>
      </c>
      <c r="AT673" s="24" t="s">
        <v>154</v>
      </c>
      <c r="AU673" s="24" t="s">
        <v>87</v>
      </c>
      <c r="AY673" s="24" t="s">
        <v>152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4" t="s">
        <v>24</v>
      </c>
      <c r="BK673" s="204">
        <f>ROUND(I673*H673,2)</f>
        <v>0</v>
      </c>
      <c r="BL673" s="24" t="s">
        <v>285</v>
      </c>
      <c r="BM673" s="24" t="s">
        <v>1910</v>
      </c>
    </row>
    <row r="674" spans="2:51" s="12" customFormat="1" ht="13.5">
      <c r="B674" s="217"/>
      <c r="C674" s="218"/>
      <c r="D674" s="230" t="s">
        <v>161</v>
      </c>
      <c r="E674" s="240" t="s">
        <v>22</v>
      </c>
      <c r="F674" s="241" t="s">
        <v>1911</v>
      </c>
      <c r="G674" s="218"/>
      <c r="H674" s="242">
        <v>7.2</v>
      </c>
      <c r="I674" s="222"/>
      <c r="J674" s="218"/>
      <c r="K674" s="218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161</v>
      </c>
      <c r="AU674" s="227" t="s">
        <v>87</v>
      </c>
      <c r="AV674" s="12" t="s">
        <v>87</v>
      </c>
      <c r="AW674" s="12" t="s">
        <v>42</v>
      </c>
      <c r="AX674" s="12" t="s">
        <v>24</v>
      </c>
      <c r="AY674" s="227" t="s">
        <v>152</v>
      </c>
    </row>
    <row r="675" spans="2:65" s="1" customFormat="1" ht="22.5" customHeight="1">
      <c r="B675" s="41"/>
      <c r="C675" s="257" t="s">
        <v>1912</v>
      </c>
      <c r="D675" s="257" t="s">
        <v>293</v>
      </c>
      <c r="E675" s="258" t="s">
        <v>1913</v>
      </c>
      <c r="F675" s="259" t="s">
        <v>1914</v>
      </c>
      <c r="G675" s="260" t="s">
        <v>157</v>
      </c>
      <c r="H675" s="261">
        <v>9.548</v>
      </c>
      <c r="I675" s="262"/>
      <c r="J675" s="263">
        <f>ROUND(I675*H675,2)</f>
        <v>0</v>
      </c>
      <c r="K675" s="259" t="s">
        <v>158</v>
      </c>
      <c r="L675" s="264"/>
      <c r="M675" s="265" t="s">
        <v>22</v>
      </c>
      <c r="N675" s="266" t="s">
        <v>49</v>
      </c>
      <c r="O675" s="42"/>
      <c r="P675" s="202">
        <f>O675*H675</f>
        <v>0</v>
      </c>
      <c r="Q675" s="202">
        <v>0.0192</v>
      </c>
      <c r="R675" s="202">
        <f>Q675*H675</f>
        <v>0.18332159999999997</v>
      </c>
      <c r="S675" s="202">
        <v>0</v>
      </c>
      <c r="T675" s="203">
        <f>S675*H675</f>
        <v>0</v>
      </c>
      <c r="AR675" s="24" t="s">
        <v>382</v>
      </c>
      <c r="AT675" s="24" t="s">
        <v>293</v>
      </c>
      <c r="AU675" s="24" t="s">
        <v>87</v>
      </c>
      <c r="AY675" s="24" t="s">
        <v>152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24" t="s">
        <v>24</v>
      </c>
      <c r="BK675" s="204">
        <f>ROUND(I675*H675,2)</f>
        <v>0</v>
      </c>
      <c r="BL675" s="24" t="s">
        <v>285</v>
      </c>
      <c r="BM675" s="24" t="s">
        <v>1915</v>
      </c>
    </row>
    <row r="676" spans="2:51" s="12" customFormat="1" ht="13.5">
      <c r="B676" s="217"/>
      <c r="C676" s="218"/>
      <c r="D676" s="207" t="s">
        <v>161</v>
      </c>
      <c r="E676" s="219" t="s">
        <v>22</v>
      </c>
      <c r="F676" s="220" t="s">
        <v>1381</v>
      </c>
      <c r="G676" s="218"/>
      <c r="H676" s="221">
        <v>7.2</v>
      </c>
      <c r="I676" s="222"/>
      <c r="J676" s="218"/>
      <c r="K676" s="218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161</v>
      </c>
      <c r="AU676" s="227" t="s">
        <v>87</v>
      </c>
      <c r="AV676" s="12" t="s">
        <v>87</v>
      </c>
      <c r="AW676" s="12" t="s">
        <v>42</v>
      </c>
      <c r="AX676" s="12" t="s">
        <v>78</v>
      </c>
      <c r="AY676" s="227" t="s">
        <v>152</v>
      </c>
    </row>
    <row r="677" spans="2:51" s="12" customFormat="1" ht="13.5">
      <c r="B677" s="217"/>
      <c r="C677" s="218"/>
      <c r="D677" s="207" t="s">
        <v>161</v>
      </c>
      <c r="E677" s="219" t="s">
        <v>22</v>
      </c>
      <c r="F677" s="220" t="s">
        <v>1916</v>
      </c>
      <c r="G677" s="218"/>
      <c r="H677" s="221">
        <v>1.48</v>
      </c>
      <c r="I677" s="222"/>
      <c r="J677" s="218"/>
      <c r="K677" s="218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161</v>
      </c>
      <c r="AU677" s="227" t="s">
        <v>87</v>
      </c>
      <c r="AV677" s="12" t="s">
        <v>87</v>
      </c>
      <c r="AW677" s="12" t="s">
        <v>42</v>
      </c>
      <c r="AX677" s="12" t="s">
        <v>78</v>
      </c>
      <c r="AY677" s="227" t="s">
        <v>152</v>
      </c>
    </row>
    <row r="678" spans="2:51" s="13" customFormat="1" ht="13.5">
      <c r="B678" s="228"/>
      <c r="C678" s="229"/>
      <c r="D678" s="207" t="s">
        <v>161</v>
      </c>
      <c r="E678" s="254" t="s">
        <v>22</v>
      </c>
      <c r="F678" s="255" t="s">
        <v>171</v>
      </c>
      <c r="G678" s="229"/>
      <c r="H678" s="256">
        <v>8.68</v>
      </c>
      <c r="I678" s="234"/>
      <c r="J678" s="229"/>
      <c r="K678" s="229"/>
      <c r="L678" s="235"/>
      <c r="M678" s="236"/>
      <c r="N678" s="237"/>
      <c r="O678" s="237"/>
      <c r="P678" s="237"/>
      <c r="Q678" s="237"/>
      <c r="R678" s="237"/>
      <c r="S678" s="237"/>
      <c r="T678" s="238"/>
      <c r="AT678" s="239" t="s">
        <v>161</v>
      </c>
      <c r="AU678" s="239" t="s">
        <v>87</v>
      </c>
      <c r="AV678" s="13" t="s">
        <v>159</v>
      </c>
      <c r="AW678" s="13" t="s">
        <v>42</v>
      </c>
      <c r="AX678" s="13" t="s">
        <v>24</v>
      </c>
      <c r="AY678" s="239" t="s">
        <v>152</v>
      </c>
    </row>
    <row r="679" spans="2:51" s="12" customFormat="1" ht="13.5">
      <c r="B679" s="217"/>
      <c r="C679" s="218"/>
      <c r="D679" s="230" t="s">
        <v>161</v>
      </c>
      <c r="E679" s="218"/>
      <c r="F679" s="241" t="s">
        <v>1917</v>
      </c>
      <c r="G679" s="218"/>
      <c r="H679" s="242">
        <v>9.548</v>
      </c>
      <c r="I679" s="222"/>
      <c r="J679" s="218"/>
      <c r="K679" s="218"/>
      <c r="L679" s="223"/>
      <c r="M679" s="224"/>
      <c r="N679" s="225"/>
      <c r="O679" s="225"/>
      <c r="P679" s="225"/>
      <c r="Q679" s="225"/>
      <c r="R679" s="225"/>
      <c r="S679" s="225"/>
      <c r="T679" s="226"/>
      <c r="AT679" s="227" t="s">
        <v>161</v>
      </c>
      <c r="AU679" s="227" t="s">
        <v>87</v>
      </c>
      <c r="AV679" s="12" t="s">
        <v>87</v>
      </c>
      <c r="AW679" s="12" t="s">
        <v>6</v>
      </c>
      <c r="AX679" s="12" t="s">
        <v>24</v>
      </c>
      <c r="AY679" s="227" t="s">
        <v>152</v>
      </c>
    </row>
    <row r="680" spans="2:65" s="1" customFormat="1" ht="22.5" customHeight="1">
      <c r="B680" s="41"/>
      <c r="C680" s="193" t="s">
        <v>1918</v>
      </c>
      <c r="D680" s="193" t="s">
        <v>154</v>
      </c>
      <c r="E680" s="194" t="s">
        <v>1919</v>
      </c>
      <c r="F680" s="195" t="s">
        <v>1920</v>
      </c>
      <c r="G680" s="196" t="s">
        <v>219</v>
      </c>
      <c r="H680" s="197">
        <v>14.1</v>
      </c>
      <c r="I680" s="198"/>
      <c r="J680" s="199">
        <f>ROUND(I680*H680,2)</f>
        <v>0</v>
      </c>
      <c r="K680" s="195" t="s">
        <v>158</v>
      </c>
      <c r="L680" s="61"/>
      <c r="M680" s="200" t="s">
        <v>22</v>
      </c>
      <c r="N680" s="201" t="s">
        <v>49</v>
      </c>
      <c r="O680" s="42"/>
      <c r="P680" s="202">
        <f>O680*H680</f>
        <v>0</v>
      </c>
      <c r="Q680" s="202">
        <v>0.00034</v>
      </c>
      <c r="R680" s="202">
        <f>Q680*H680</f>
        <v>0.0047940000000000005</v>
      </c>
      <c r="S680" s="202">
        <v>0</v>
      </c>
      <c r="T680" s="203">
        <f>S680*H680</f>
        <v>0</v>
      </c>
      <c r="AR680" s="24" t="s">
        <v>285</v>
      </c>
      <c r="AT680" s="24" t="s">
        <v>154</v>
      </c>
      <c r="AU680" s="24" t="s">
        <v>87</v>
      </c>
      <c r="AY680" s="24" t="s">
        <v>152</v>
      </c>
      <c r="BE680" s="204">
        <f>IF(N680="základní",J680,0)</f>
        <v>0</v>
      </c>
      <c r="BF680" s="204">
        <f>IF(N680="snížená",J680,0)</f>
        <v>0</v>
      </c>
      <c r="BG680" s="204">
        <f>IF(N680="zákl. přenesená",J680,0)</f>
        <v>0</v>
      </c>
      <c r="BH680" s="204">
        <f>IF(N680="sníž. přenesená",J680,0)</f>
        <v>0</v>
      </c>
      <c r="BI680" s="204">
        <f>IF(N680="nulová",J680,0)</f>
        <v>0</v>
      </c>
      <c r="BJ680" s="24" t="s">
        <v>24</v>
      </c>
      <c r="BK680" s="204">
        <f>ROUND(I680*H680,2)</f>
        <v>0</v>
      </c>
      <c r="BL680" s="24" t="s">
        <v>285</v>
      </c>
      <c r="BM680" s="24" t="s">
        <v>1921</v>
      </c>
    </row>
    <row r="681" spans="2:65" s="1" customFormat="1" ht="31.5" customHeight="1">
      <c r="B681" s="41"/>
      <c r="C681" s="193" t="s">
        <v>1922</v>
      </c>
      <c r="D681" s="193" t="s">
        <v>154</v>
      </c>
      <c r="E681" s="194" t="s">
        <v>1923</v>
      </c>
      <c r="F681" s="195" t="s">
        <v>1924</v>
      </c>
      <c r="G681" s="196" t="s">
        <v>157</v>
      </c>
      <c r="H681" s="197">
        <v>7.2</v>
      </c>
      <c r="I681" s="198"/>
      <c r="J681" s="199">
        <f>ROUND(I681*H681,2)</f>
        <v>0</v>
      </c>
      <c r="K681" s="195" t="s">
        <v>158</v>
      </c>
      <c r="L681" s="61"/>
      <c r="M681" s="200" t="s">
        <v>22</v>
      </c>
      <c r="N681" s="201" t="s">
        <v>49</v>
      </c>
      <c r="O681" s="42"/>
      <c r="P681" s="202">
        <f>O681*H681</f>
        <v>0</v>
      </c>
      <c r="Q681" s="202">
        <v>0.00535</v>
      </c>
      <c r="R681" s="202">
        <f>Q681*H681</f>
        <v>0.03852</v>
      </c>
      <c r="S681" s="202">
        <v>0</v>
      </c>
      <c r="T681" s="203">
        <f>S681*H681</f>
        <v>0</v>
      </c>
      <c r="AR681" s="24" t="s">
        <v>159</v>
      </c>
      <c r="AT681" s="24" t="s">
        <v>154</v>
      </c>
      <c r="AU681" s="24" t="s">
        <v>87</v>
      </c>
      <c r="AY681" s="24" t="s">
        <v>152</v>
      </c>
      <c r="BE681" s="204">
        <f>IF(N681="základní",J681,0)</f>
        <v>0</v>
      </c>
      <c r="BF681" s="204">
        <f>IF(N681="snížená",J681,0)</f>
        <v>0</v>
      </c>
      <c r="BG681" s="204">
        <f>IF(N681="zákl. přenesená",J681,0)</f>
        <v>0</v>
      </c>
      <c r="BH681" s="204">
        <f>IF(N681="sníž. přenesená",J681,0)</f>
        <v>0</v>
      </c>
      <c r="BI681" s="204">
        <f>IF(N681="nulová",J681,0)</f>
        <v>0</v>
      </c>
      <c r="BJ681" s="24" t="s">
        <v>24</v>
      </c>
      <c r="BK681" s="204">
        <f>ROUND(I681*H681,2)</f>
        <v>0</v>
      </c>
      <c r="BL681" s="24" t="s">
        <v>159</v>
      </c>
      <c r="BM681" s="24" t="s">
        <v>1925</v>
      </c>
    </row>
    <row r="682" spans="2:65" s="1" customFormat="1" ht="22.5" customHeight="1">
      <c r="B682" s="41"/>
      <c r="C682" s="193" t="s">
        <v>1926</v>
      </c>
      <c r="D682" s="193" t="s">
        <v>154</v>
      </c>
      <c r="E682" s="194" t="s">
        <v>1927</v>
      </c>
      <c r="F682" s="195" t="s">
        <v>1928</v>
      </c>
      <c r="G682" s="196" t="s">
        <v>219</v>
      </c>
      <c r="H682" s="197">
        <v>10.7</v>
      </c>
      <c r="I682" s="198"/>
      <c r="J682" s="199">
        <f>ROUND(I682*H682,2)</f>
        <v>0</v>
      </c>
      <c r="K682" s="195" t="s">
        <v>22</v>
      </c>
      <c r="L682" s="61"/>
      <c r="M682" s="200" t="s">
        <v>22</v>
      </c>
      <c r="N682" s="201" t="s">
        <v>49</v>
      </c>
      <c r="O682" s="42"/>
      <c r="P682" s="202">
        <f>O682*H682</f>
        <v>0</v>
      </c>
      <c r="Q682" s="202">
        <v>0</v>
      </c>
      <c r="R682" s="202">
        <f>Q682*H682</f>
        <v>0</v>
      </c>
      <c r="S682" s="202">
        <v>0</v>
      </c>
      <c r="T682" s="203">
        <f>S682*H682</f>
        <v>0</v>
      </c>
      <c r="AR682" s="24" t="s">
        <v>285</v>
      </c>
      <c r="AT682" s="24" t="s">
        <v>154</v>
      </c>
      <c r="AU682" s="24" t="s">
        <v>87</v>
      </c>
      <c r="AY682" s="24" t="s">
        <v>152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24" t="s">
        <v>24</v>
      </c>
      <c r="BK682" s="204">
        <f>ROUND(I682*H682,2)</f>
        <v>0</v>
      </c>
      <c r="BL682" s="24" t="s">
        <v>285</v>
      </c>
      <c r="BM682" s="24" t="s">
        <v>1929</v>
      </c>
    </row>
    <row r="683" spans="2:51" s="12" customFormat="1" ht="13.5">
      <c r="B683" s="217"/>
      <c r="C683" s="218"/>
      <c r="D683" s="230" t="s">
        <v>161</v>
      </c>
      <c r="E683" s="240" t="s">
        <v>22</v>
      </c>
      <c r="F683" s="241" t="s">
        <v>1851</v>
      </c>
      <c r="G683" s="218"/>
      <c r="H683" s="242">
        <v>10.7</v>
      </c>
      <c r="I683" s="222"/>
      <c r="J683" s="218"/>
      <c r="K683" s="218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161</v>
      </c>
      <c r="AU683" s="227" t="s">
        <v>87</v>
      </c>
      <c r="AV683" s="12" t="s">
        <v>87</v>
      </c>
      <c r="AW683" s="12" t="s">
        <v>42</v>
      </c>
      <c r="AX683" s="12" t="s">
        <v>24</v>
      </c>
      <c r="AY683" s="227" t="s">
        <v>152</v>
      </c>
    </row>
    <row r="684" spans="2:65" s="1" customFormat="1" ht="22.5" customHeight="1">
      <c r="B684" s="41"/>
      <c r="C684" s="257" t="s">
        <v>1930</v>
      </c>
      <c r="D684" s="257" t="s">
        <v>293</v>
      </c>
      <c r="E684" s="258" t="s">
        <v>1931</v>
      </c>
      <c r="F684" s="259" t="s">
        <v>1932</v>
      </c>
      <c r="G684" s="260" t="s">
        <v>219</v>
      </c>
      <c r="H684" s="261">
        <v>10.7</v>
      </c>
      <c r="I684" s="262"/>
      <c r="J684" s="263">
        <f>ROUND(I684*H684,2)</f>
        <v>0</v>
      </c>
      <c r="K684" s="259" t="s">
        <v>22</v>
      </c>
      <c r="L684" s="264"/>
      <c r="M684" s="265" t="s">
        <v>22</v>
      </c>
      <c r="N684" s="266" t="s">
        <v>49</v>
      </c>
      <c r="O684" s="42"/>
      <c r="P684" s="202">
        <f>O684*H684</f>
        <v>0</v>
      </c>
      <c r="Q684" s="202">
        <v>9E-05</v>
      </c>
      <c r="R684" s="202">
        <f>Q684*H684</f>
        <v>0.000963</v>
      </c>
      <c r="S684" s="202">
        <v>0</v>
      </c>
      <c r="T684" s="203">
        <f>S684*H684</f>
        <v>0</v>
      </c>
      <c r="AR684" s="24" t="s">
        <v>382</v>
      </c>
      <c r="AT684" s="24" t="s">
        <v>293</v>
      </c>
      <c r="AU684" s="24" t="s">
        <v>87</v>
      </c>
      <c r="AY684" s="24" t="s">
        <v>152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24</v>
      </c>
      <c r="BK684" s="204">
        <f>ROUND(I684*H684,2)</f>
        <v>0</v>
      </c>
      <c r="BL684" s="24" t="s">
        <v>285</v>
      </c>
      <c r="BM684" s="24" t="s">
        <v>1933</v>
      </c>
    </row>
    <row r="685" spans="2:65" s="1" customFormat="1" ht="22.5" customHeight="1">
      <c r="B685" s="41"/>
      <c r="C685" s="193" t="s">
        <v>1934</v>
      </c>
      <c r="D685" s="193" t="s">
        <v>154</v>
      </c>
      <c r="E685" s="194" t="s">
        <v>1935</v>
      </c>
      <c r="F685" s="195" t="s">
        <v>1936</v>
      </c>
      <c r="G685" s="196" t="s">
        <v>226</v>
      </c>
      <c r="H685" s="197">
        <v>0.222</v>
      </c>
      <c r="I685" s="198"/>
      <c r="J685" s="199">
        <f>ROUND(I685*H685,2)</f>
        <v>0</v>
      </c>
      <c r="K685" s="195" t="s">
        <v>158</v>
      </c>
      <c r="L685" s="61"/>
      <c r="M685" s="200" t="s">
        <v>22</v>
      </c>
      <c r="N685" s="201" t="s">
        <v>49</v>
      </c>
      <c r="O685" s="42"/>
      <c r="P685" s="202">
        <f>O685*H685</f>
        <v>0</v>
      </c>
      <c r="Q685" s="202">
        <v>0</v>
      </c>
      <c r="R685" s="202">
        <f>Q685*H685</f>
        <v>0</v>
      </c>
      <c r="S685" s="202">
        <v>0</v>
      </c>
      <c r="T685" s="203">
        <f>S685*H685</f>
        <v>0</v>
      </c>
      <c r="AR685" s="24" t="s">
        <v>285</v>
      </c>
      <c r="AT685" s="24" t="s">
        <v>154</v>
      </c>
      <c r="AU685" s="24" t="s">
        <v>87</v>
      </c>
      <c r="AY685" s="24" t="s">
        <v>152</v>
      </c>
      <c r="BE685" s="204">
        <f>IF(N685="základní",J685,0)</f>
        <v>0</v>
      </c>
      <c r="BF685" s="204">
        <f>IF(N685="snížená",J685,0)</f>
        <v>0</v>
      </c>
      <c r="BG685" s="204">
        <f>IF(N685="zákl. přenesená",J685,0)</f>
        <v>0</v>
      </c>
      <c r="BH685" s="204">
        <f>IF(N685="sníž. přenesená",J685,0)</f>
        <v>0</v>
      </c>
      <c r="BI685" s="204">
        <f>IF(N685="nulová",J685,0)</f>
        <v>0</v>
      </c>
      <c r="BJ685" s="24" t="s">
        <v>24</v>
      </c>
      <c r="BK685" s="204">
        <f>ROUND(I685*H685,2)</f>
        <v>0</v>
      </c>
      <c r="BL685" s="24" t="s">
        <v>285</v>
      </c>
      <c r="BM685" s="24" t="s">
        <v>1937</v>
      </c>
    </row>
    <row r="686" spans="2:63" s="10" customFormat="1" ht="29.85" customHeight="1">
      <c r="B686" s="176"/>
      <c r="C686" s="177"/>
      <c r="D686" s="190" t="s">
        <v>77</v>
      </c>
      <c r="E686" s="191" t="s">
        <v>1938</v>
      </c>
      <c r="F686" s="191" t="s">
        <v>1939</v>
      </c>
      <c r="G686" s="177"/>
      <c r="H686" s="177"/>
      <c r="I686" s="180"/>
      <c r="J686" s="192">
        <f>BK686</f>
        <v>0</v>
      </c>
      <c r="K686" s="177"/>
      <c r="L686" s="182"/>
      <c r="M686" s="183"/>
      <c r="N686" s="184"/>
      <c r="O686" s="184"/>
      <c r="P686" s="185">
        <f>SUM(P687:P693)</f>
        <v>0</v>
      </c>
      <c r="Q686" s="184"/>
      <c r="R686" s="185">
        <f>SUM(R687:R693)</f>
        <v>0.09559</v>
      </c>
      <c r="S686" s="184"/>
      <c r="T686" s="186">
        <f>SUM(T687:T693)</f>
        <v>0</v>
      </c>
      <c r="AR686" s="187" t="s">
        <v>87</v>
      </c>
      <c r="AT686" s="188" t="s">
        <v>77</v>
      </c>
      <c r="AU686" s="188" t="s">
        <v>24</v>
      </c>
      <c r="AY686" s="187" t="s">
        <v>152</v>
      </c>
      <c r="BK686" s="189">
        <f>SUM(BK687:BK693)</f>
        <v>0</v>
      </c>
    </row>
    <row r="687" spans="2:65" s="1" customFormat="1" ht="31.5" customHeight="1">
      <c r="B687" s="41"/>
      <c r="C687" s="193" t="s">
        <v>1940</v>
      </c>
      <c r="D687" s="193" t="s">
        <v>154</v>
      </c>
      <c r="E687" s="194" t="s">
        <v>1941</v>
      </c>
      <c r="F687" s="195" t="s">
        <v>1942</v>
      </c>
      <c r="G687" s="196" t="s">
        <v>157</v>
      </c>
      <c r="H687" s="197">
        <v>6.7</v>
      </c>
      <c r="I687" s="198"/>
      <c r="J687" s="199">
        <f>ROUND(I687*H687,2)</f>
        <v>0</v>
      </c>
      <c r="K687" s="195" t="s">
        <v>158</v>
      </c>
      <c r="L687" s="61"/>
      <c r="M687" s="200" t="s">
        <v>22</v>
      </c>
      <c r="N687" s="201" t="s">
        <v>49</v>
      </c>
      <c r="O687" s="42"/>
      <c r="P687" s="202">
        <f>O687*H687</f>
        <v>0</v>
      </c>
      <c r="Q687" s="202">
        <v>0.0032</v>
      </c>
      <c r="R687" s="202">
        <f>Q687*H687</f>
        <v>0.02144</v>
      </c>
      <c r="S687" s="202">
        <v>0</v>
      </c>
      <c r="T687" s="203">
        <f>S687*H687</f>
        <v>0</v>
      </c>
      <c r="AR687" s="24" t="s">
        <v>285</v>
      </c>
      <c r="AT687" s="24" t="s">
        <v>154</v>
      </c>
      <c r="AU687" s="24" t="s">
        <v>87</v>
      </c>
      <c r="AY687" s="24" t="s">
        <v>152</v>
      </c>
      <c r="BE687" s="204">
        <f>IF(N687="základní",J687,0)</f>
        <v>0</v>
      </c>
      <c r="BF687" s="204">
        <f>IF(N687="snížená",J687,0)</f>
        <v>0</v>
      </c>
      <c r="BG687" s="204">
        <f>IF(N687="zákl. přenesená",J687,0)</f>
        <v>0</v>
      </c>
      <c r="BH687" s="204">
        <f>IF(N687="sníž. přenesená",J687,0)</f>
        <v>0</v>
      </c>
      <c r="BI687" s="204">
        <f>IF(N687="nulová",J687,0)</f>
        <v>0</v>
      </c>
      <c r="BJ687" s="24" t="s">
        <v>24</v>
      </c>
      <c r="BK687" s="204">
        <f>ROUND(I687*H687,2)</f>
        <v>0</v>
      </c>
      <c r="BL687" s="24" t="s">
        <v>285</v>
      </c>
      <c r="BM687" s="24" t="s">
        <v>1943</v>
      </c>
    </row>
    <row r="688" spans="2:51" s="11" customFormat="1" ht="13.5">
      <c r="B688" s="205"/>
      <c r="C688" s="206"/>
      <c r="D688" s="207" t="s">
        <v>161</v>
      </c>
      <c r="E688" s="208" t="s">
        <v>22</v>
      </c>
      <c r="F688" s="209" t="s">
        <v>1944</v>
      </c>
      <c r="G688" s="206"/>
      <c r="H688" s="210" t="s">
        <v>22</v>
      </c>
      <c r="I688" s="211"/>
      <c r="J688" s="206"/>
      <c r="K688" s="206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161</v>
      </c>
      <c r="AU688" s="216" t="s">
        <v>87</v>
      </c>
      <c r="AV688" s="11" t="s">
        <v>24</v>
      </c>
      <c r="AW688" s="11" t="s">
        <v>42</v>
      </c>
      <c r="AX688" s="11" t="s">
        <v>78</v>
      </c>
      <c r="AY688" s="216" t="s">
        <v>152</v>
      </c>
    </row>
    <row r="689" spans="2:51" s="12" customFormat="1" ht="13.5">
      <c r="B689" s="217"/>
      <c r="C689" s="218"/>
      <c r="D689" s="230" t="s">
        <v>161</v>
      </c>
      <c r="E689" s="240" t="s">
        <v>22</v>
      </c>
      <c r="F689" s="241" t="s">
        <v>1572</v>
      </c>
      <c r="G689" s="218"/>
      <c r="H689" s="242">
        <v>6.7</v>
      </c>
      <c r="I689" s="222"/>
      <c r="J689" s="218"/>
      <c r="K689" s="218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161</v>
      </c>
      <c r="AU689" s="227" t="s">
        <v>87</v>
      </c>
      <c r="AV689" s="12" t="s">
        <v>87</v>
      </c>
      <c r="AW689" s="12" t="s">
        <v>42</v>
      </c>
      <c r="AX689" s="12" t="s">
        <v>24</v>
      </c>
      <c r="AY689" s="227" t="s">
        <v>152</v>
      </c>
    </row>
    <row r="690" spans="2:65" s="1" customFormat="1" ht="22.5" customHeight="1">
      <c r="B690" s="41"/>
      <c r="C690" s="257" t="s">
        <v>1945</v>
      </c>
      <c r="D690" s="257" t="s">
        <v>293</v>
      </c>
      <c r="E690" s="258" t="s">
        <v>1946</v>
      </c>
      <c r="F690" s="259" t="s">
        <v>1947</v>
      </c>
      <c r="G690" s="260" t="s">
        <v>157</v>
      </c>
      <c r="H690" s="261">
        <v>7.37</v>
      </c>
      <c r="I690" s="262"/>
      <c r="J690" s="263">
        <f>ROUND(I690*H690,2)</f>
        <v>0</v>
      </c>
      <c r="K690" s="259" t="s">
        <v>158</v>
      </c>
      <c r="L690" s="264"/>
      <c r="M690" s="265" t="s">
        <v>22</v>
      </c>
      <c r="N690" s="266" t="s">
        <v>49</v>
      </c>
      <c r="O690" s="42"/>
      <c r="P690" s="202">
        <f>O690*H690</f>
        <v>0</v>
      </c>
      <c r="Q690" s="202">
        <v>0.0098</v>
      </c>
      <c r="R690" s="202">
        <f>Q690*H690</f>
        <v>0.072226</v>
      </c>
      <c r="S690" s="202">
        <v>0</v>
      </c>
      <c r="T690" s="203">
        <f>S690*H690</f>
        <v>0</v>
      </c>
      <c r="AR690" s="24" t="s">
        <v>382</v>
      </c>
      <c r="AT690" s="24" t="s">
        <v>293</v>
      </c>
      <c r="AU690" s="24" t="s">
        <v>87</v>
      </c>
      <c r="AY690" s="24" t="s">
        <v>152</v>
      </c>
      <c r="BE690" s="204">
        <f>IF(N690="základní",J690,0)</f>
        <v>0</v>
      </c>
      <c r="BF690" s="204">
        <f>IF(N690="snížená",J690,0)</f>
        <v>0</v>
      </c>
      <c r="BG690" s="204">
        <f>IF(N690="zákl. přenesená",J690,0)</f>
        <v>0</v>
      </c>
      <c r="BH690" s="204">
        <f>IF(N690="sníž. přenesená",J690,0)</f>
        <v>0</v>
      </c>
      <c r="BI690" s="204">
        <f>IF(N690="nulová",J690,0)</f>
        <v>0</v>
      </c>
      <c r="BJ690" s="24" t="s">
        <v>24</v>
      </c>
      <c r="BK690" s="204">
        <f>ROUND(I690*H690,2)</f>
        <v>0</v>
      </c>
      <c r="BL690" s="24" t="s">
        <v>285</v>
      </c>
      <c r="BM690" s="24" t="s">
        <v>1948</v>
      </c>
    </row>
    <row r="691" spans="2:51" s="12" customFormat="1" ht="13.5">
      <c r="B691" s="217"/>
      <c r="C691" s="218"/>
      <c r="D691" s="230" t="s">
        <v>161</v>
      </c>
      <c r="E691" s="218"/>
      <c r="F691" s="241" t="s">
        <v>1949</v>
      </c>
      <c r="G691" s="218"/>
      <c r="H691" s="242">
        <v>7.37</v>
      </c>
      <c r="I691" s="222"/>
      <c r="J691" s="218"/>
      <c r="K691" s="218"/>
      <c r="L691" s="223"/>
      <c r="M691" s="224"/>
      <c r="N691" s="225"/>
      <c r="O691" s="225"/>
      <c r="P691" s="225"/>
      <c r="Q691" s="225"/>
      <c r="R691" s="225"/>
      <c r="S691" s="225"/>
      <c r="T691" s="226"/>
      <c r="AT691" s="227" t="s">
        <v>161</v>
      </c>
      <c r="AU691" s="227" t="s">
        <v>87</v>
      </c>
      <c r="AV691" s="12" t="s">
        <v>87</v>
      </c>
      <c r="AW691" s="12" t="s">
        <v>6</v>
      </c>
      <c r="AX691" s="12" t="s">
        <v>24</v>
      </c>
      <c r="AY691" s="227" t="s">
        <v>152</v>
      </c>
    </row>
    <row r="692" spans="2:65" s="1" customFormat="1" ht="22.5" customHeight="1">
      <c r="B692" s="41"/>
      <c r="C692" s="193" t="s">
        <v>1950</v>
      </c>
      <c r="D692" s="193" t="s">
        <v>154</v>
      </c>
      <c r="E692" s="194" t="s">
        <v>1951</v>
      </c>
      <c r="F692" s="195" t="s">
        <v>1952</v>
      </c>
      <c r="G692" s="196" t="s">
        <v>219</v>
      </c>
      <c r="H692" s="197">
        <v>7.4</v>
      </c>
      <c r="I692" s="198"/>
      <c r="J692" s="199">
        <f>ROUND(I692*H692,2)</f>
        <v>0</v>
      </c>
      <c r="K692" s="195" t="s">
        <v>158</v>
      </c>
      <c r="L692" s="61"/>
      <c r="M692" s="200" t="s">
        <v>22</v>
      </c>
      <c r="N692" s="201" t="s">
        <v>49</v>
      </c>
      <c r="O692" s="42"/>
      <c r="P692" s="202">
        <f>O692*H692</f>
        <v>0</v>
      </c>
      <c r="Q692" s="202">
        <v>0.00026</v>
      </c>
      <c r="R692" s="202">
        <f>Q692*H692</f>
        <v>0.001924</v>
      </c>
      <c r="S692" s="202">
        <v>0</v>
      </c>
      <c r="T692" s="203">
        <f>S692*H692</f>
        <v>0</v>
      </c>
      <c r="AR692" s="24" t="s">
        <v>285</v>
      </c>
      <c r="AT692" s="24" t="s">
        <v>154</v>
      </c>
      <c r="AU692" s="24" t="s">
        <v>87</v>
      </c>
      <c r="AY692" s="24" t="s">
        <v>152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24" t="s">
        <v>24</v>
      </c>
      <c r="BK692" s="204">
        <f>ROUND(I692*H692,2)</f>
        <v>0</v>
      </c>
      <c r="BL692" s="24" t="s">
        <v>285</v>
      </c>
      <c r="BM692" s="24" t="s">
        <v>1953</v>
      </c>
    </row>
    <row r="693" spans="2:65" s="1" customFormat="1" ht="22.5" customHeight="1">
      <c r="B693" s="41"/>
      <c r="C693" s="193" t="s">
        <v>1954</v>
      </c>
      <c r="D693" s="193" t="s">
        <v>154</v>
      </c>
      <c r="E693" s="194" t="s">
        <v>1955</v>
      </c>
      <c r="F693" s="195" t="s">
        <v>1956</v>
      </c>
      <c r="G693" s="196" t="s">
        <v>226</v>
      </c>
      <c r="H693" s="197">
        <v>0.096</v>
      </c>
      <c r="I693" s="198"/>
      <c r="J693" s="199">
        <f>ROUND(I693*H693,2)</f>
        <v>0</v>
      </c>
      <c r="K693" s="195" t="s">
        <v>158</v>
      </c>
      <c r="L693" s="61"/>
      <c r="M693" s="200" t="s">
        <v>22</v>
      </c>
      <c r="N693" s="201" t="s">
        <v>49</v>
      </c>
      <c r="O693" s="42"/>
      <c r="P693" s="202">
        <f>O693*H693</f>
        <v>0</v>
      </c>
      <c r="Q693" s="202">
        <v>0</v>
      </c>
      <c r="R693" s="202">
        <f>Q693*H693</f>
        <v>0</v>
      </c>
      <c r="S693" s="202">
        <v>0</v>
      </c>
      <c r="T693" s="203">
        <f>S693*H693</f>
        <v>0</v>
      </c>
      <c r="AR693" s="24" t="s">
        <v>285</v>
      </c>
      <c r="AT693" s="24" t="s">
        <v>154</v>
      </c>
      <c r="AU693" s="24" t="s">
        <v>87</v>
      </c>
      <c r="AY693" s="24" t="s">
        <v>152</v>
      </c>
      <c r="BE693" s="204">
        <f>IF(N693="základní",J693,0)</f>
        <v>0</v>
      </c>
      <c r="BF693" s="204">
        <f>IF(N693="snížená",J693,0)</f>
        <v>0</v>
      </c>
      <c r="BG693" s="204">
        <f>IF(N693="zákl. přenesená",J693,0)</f>
        <v>0</v>
      </c>
      <c r="BH693" s="204">
        <f>IF(N693="sníž. přenesená",J693,0)</f>
        <v>0</v>
      </c>
      <c r="BI693" s="204">
        <f>IF(N693="nulová",J693,0)</f>
        <v>0</v>
      </c>
      <c r="BJ693" s="24" t="s">
        <v>24</v>
      </c>
      <c r="BK693" s="204">
        <f>ROUND(I693*H693,2)</f>
        <v>0</v>
      </c>
      <c r="BL693" s="24" t="s">
        <v>285</v>
      </c>
      <c r="BM693" s="24" t="s">
        <v>1957</v>
      </c>
    </row>
    <row r="694" spans="2:63" s="10" customFormat="1" ht="29.85" customHeight="1">
      <c r="B694" s="176"/>
      <c r="C694" s="177"/>
      <c r="D694" s="190" t="s">
        <v>77</v>
      </c>
      <c r="E694" s="191" t="s">
        <v>1958</v>
      </c>
      <c r="F694" s="191" t="s">
        <v>1959</v>
      </c>
      <c r="G694" s="177"/>
      <c r="H694" s="177"/>
      <c r="I694" s="180"/>
      <c r="J694" s="192">
        <f>BK694</f>
        <v>0</v>
      </c>
      <c r="K694" s="177"/>
      <c r="L694" s="182"/>
      <c r="M694" s="183"/>
      <c r="N694" s="184"/>
      <c r="O694" s="184"/>
      <c r="P694" s="185">
        <f>SUM(P695:P700)</f>
        <v>0</v>
      </c>
      <c r="Q694" s="184"/>
      <c r="R694" s="185">
        <f>SUM(R695:R700)</f>
        <v>0.0112424</v>
      </c>
      <c r="S694" s="184"/>
      <c r="T694" s="186">
        <f>SUM(T695:T700)</f>
        <v>0</v>
      </c>
      <c r="AR694" s="187" t="s">
        <v>87</v>
      </c>
      <c r="AT694" s="188" t="s">
        <v>77</v>
      </c>
      <c r="AU694" s="188" t="s">
        <v>24</v>
      </c>
      <c r="AY694" s="187" t="s">
        <v>152</v>
      </c>
      <c r="BK694" s="189">
        <f>SUM(BK695:BK700)</f>
        <v>0</v>
      </c>
    </row>
    <row r="695" spans="2:65" s="1" customFormat="1" ht="22.5" customHeight="1">
      <c r="B695" s="41"/>
      <c r="C695" s="193" t="s">
        <v>1960</v>
      </c>
      <c r="D695" s="193" t="s">
        <v>154</v>
      </c>
      <c r="E695" s="194" t="s">
        <v>1961</v>
      </c>
      <c r="F695" s="195" t="s">
        <v>1962</v>
      </c>
      <c r="G695" s="196" t="s">
        <v>853</v>
      </c>
      <c r="H695" s="197">
        <v>1</v>
      </c>
      <c r="I695" s="198"/>
      <c r="J695" s="199">
        <f>ROUND(I695*H695,2)</f>
        <v>0</v>
      </c>
      <c r="K695" s="195" t="s">
        <v>22</v>
      </c>
      <c r="L695" s="61"/>
      <c r="M695" s="200" t="s">
        <v>22</v>
      </c>
      <c r="N695" s="201" t="s">
        <v>49</v>
      </c>
      <c r="O695" s="42"/>
      <c r="P695" s="202">
        <f>O695*H695</f>
        <v>0</v>
      </c>
      <c r="Q695" s="202">
        <v>0.00023</v>
      </c>
      <c r="R695" s="202">
        <f>Q695*H695</f>
        <v>0.00023</v>
      </c>
      <c r="S695" s="202">
        <v>0</v>
      </c>
      <c r="T695" s="203">
        <f>S695*H695</f>
        <v>0</v>
      </c>
      <c r="AR695" s="24" t="s">
        <v>285</v>
      </c>
      <c r="AT695" s="24" t="s">
        <v>154</v>
      </c>
      <c r="AU695" s="24" t="s">
        <v>87</v>
      </c>
      <c r="AY695" s="24" t="s">
        <v>152</v>
      </c>
      <c r="BE695" s="204">
        <f>IF(N695="základní",J695,0)</f>
        <v>0</v>
      </c>
      <c r="BF695" s="204">
        <f>IF(N695="snížená",J695,0)</f>
        <v>0</v>
      </c>
      <c r="BG695" s="204">
        <f>IF(N695="zákl. přenesená",J695,0)</f>
        <v>0</v>
      </c>
      <c r="BH695" s="204">
        <f>IF(N695="sníž. přenesená",J695,0)</f>
        <v>0</v>
      </c>
      <c r="BI695" s="204">
        <f>IF(N695="nulová",J695,0)</f>
        <v>0</v>
      </c>
      <c r="BJ695" s="24" t="s">
        <v>24</v>
      </c>
      <c r="BK695" s="204">
        <f>ROUND(I695*H695,2)</f>
        <v>0</v>
      </c>
      <c r="BL695" s="24" t="s">
        <v>285</v>
      </c>
      <c r="BM695" s="24" t="s">
        <v>1963</v>
      </c>
    </row>
    <row r="696" spans="2:65" s="1" customFormat="1" ht="22.5" customHeight="1">
      <c r="B696" s="41"/>
      <c r="C696" s="193" t="s">
        <v>1964</v>
      </c>
      <c r="D696" s="193" t="s">
        <v>154</v>
      </c>
      <c r="E696" s="194" t="s">
        <v>1965</v>
      </c>
      <c r="F696" s="195" t="s">
        <v>1966</v>
      </c>
      <c r="G696" s="196" t="s">
        <v>157</v>
      </c>
      <c r="H696" s="197">
        <v>40</v>
      </c>
      <c r="I696" s="198"/>
      <c r="J696" s="199">
        <f>ROUND(I696*H696,2)</f>
        <v>0</v>
      </c>
      <c r="K696" s="195" t="s">
        <v>158</v>
      </c>
      <c r="L696" s="61"/>
      <c r="M696" s="200" t="s">
        <v>22</v>
      </c>
      <c r="N696" s="201" t="s">
        <v>49</v>
      </c>
      <c r="O696" s="42"/>
      <c r="P696" s="202">
        <f>O696*H696</f>
        <v>0</v>
      </c>
      <c r="Q696" s="202">
        <v>7E-05</v>
      </c>
      <c r="R696" s="202">
        <f>Q696*H696</f>
        <v>0.0027999999999999995</v>
      </c>
      <c r="S696" s="202">
        <v>0</v>
      </c>
      <c r="T696" s="203">
        <f>S696*H696</f>
        <v>0</v>
      </c>
      <c r="AR696" s="24" t="s">
        <v>285</v>
      </c>
      <c r="AT696" s="24" t="s">
        <v>154</v>
      </c>
      <c r="AU696" s="24" t="s">
        <v>87</v>
      </c>
      <c r="AY696" s="24" t="s">
        <v>152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4" t="s">
        <v>24</v>
      </c>
      <c r="BK696" s="204">
        <f>ROUND(I696*H696,2)</f>
        <v>0</v>
      </c>
      <c r="BL696" s="24" t="s">
        <v>285</v>
      </c>
      <c r="BM696" s="24" t="s">
        <v>1967</v>
      </c>
    </row>
    <row r="697" spans="2:65" s="1" customFormat="1" ht="31.5" customHeight="1">
      <c r="B697" s="41"/>
      <c r="C697" s="193" t="s">
        <v>1968</v>
      </c>
      <c r="D697" s="193" t="s">
        <v>154</v>
      </c>
      <c r="E697" s="194" t="s">
        <v>1969</v>
      </c>
      <c r="F697" s="195" t="s">
        <v>1970</v>
      </c>
      <c r="G697" s="196" t="s">
        <v>157</v>
      </c>
      <c r="H697" s="197">
        <v>40</v>
      </c>
      <c r="I697" s="198"/>
      <c r="J697" s="199">
        <f>ROUND(I697*H697,2)</f>
        <v>0</v>
      </c>
      <c r="K697" s="195" t="s">
        <v>158</v>
      </c>
      <c r="L697" s="61"/>
      <c r="M697" s="200" t="s">
        <v>22</v>
      </c>
      <c r="N697" s="201" t="s">
        <v>49</v>
      </c>
      <c r="O697" s="42"/>
      <c r="P697" s="202">
        <f>O697*H697</f>
        <v>0</v>
      </c>
      <c r="Q697" s="202">
        <v>0.00017</v>
      </c>
      <c r="R697" s="202">
        <f>Q697*H697</f>
        <v>0.0068000000000000005</v>
      </c>
      <c r="S697" s="202">
        <v>0</v>
      </c>
      <c r="T697" s="203">
        <f>S697*H697</f>
        <v>0</v>
      </c>
      <c r="AR697" s="24" t="s">
        <v>285</v>
      </c>
      <c r="AT697" s="24" t="s">
        <v>154</v>
      </c>
      <c r="AU697" s="24" t="s">
        <v>87</v>
      </c>
      <c r="AY697" s="24" t="s">
        <v>152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4" t="s">
        <v>24</v>
      </c>
      <c r="BK697" s="204">
        <f>ROUND(I697*H697,2)</f>
        <v>0</v>
      </c>
      <c r="BL697" s="24" t="s">
        <v>285</v>
      </c>
      <c r="BM697" s="24" t="s">
        <v>1971</v>
      </c>
    </row>
    <row r="698" spans="2:65" s="1" customFormat="1" ht="22.5" customHeight="1">
      <c r="B698" s="41"/>
      <c r="C698" s="193" t="s">
        <v>1972</v>
      </c>
      <c r="D698" s="193" t="s">
        <v>154</v>
      </c>
      <c r="E698" s="194" t="s">
        <v>1973</v>
      </c>
      <c r="F698" s="195" t="s">
        <v>1974</v>
      </c>
      <c r="G698" s="196" t="s">
        <v>157</v>
      </c>
      <c r="H698" s="197">
        <v>11.77</v>
      </c>
      <c r="I698" s="198"/>
      <c r="J698" s="199">
        <f>ROUND(I698*H698,2)</f>
        <v>0</v>
      </c>
      <c r="K698" s="195" t="s">
        <v>158</v>
      </c>
      <c r="L698" s="61"/>
      <c r="M698" s="200" t="s">
        <v>22</v>
      </c>
      <c r="N698" s="201" t="s">
        <v>49</v>
      </c>
      <c r="O698" s="42"/>
      <c r="P698" s="202">
        <f>O698*H698</f>
        <v>0</v>
      </c>
      <c r="Q698" s="202">
        <v>0.00012</v>
      </c>
      <c r="R698" s="202">
        <f>Q698*H698</f>
        <v>0.0014124</v>
      </c>
      <c r="S698" s="202">
        <v>0</v>
      </c>
      <c r="T698" s="203">
        <f>S698*H698</f>
        <v>0</v>
      </c>
      <c r="AR698" s="24" t="s">
        <v>285</v>
      </c>
      <c r="AT698" s="24" t="s">
        <v>154</v>
      </c>
      <c r="AU698" s="24" t="s">
        <v>87</v>
      </c>
      <c r="AY698" s="24" t="s">
        <v>152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24" t="s">
        <v>24</v>
      </c>
      <c r="BK698" s="204">
        <f>ROUND(I698*H698,2)</f>
        <v>0</v>
      </c>
      <c r="BL698" s="24" t="s">
        <v>285</v>
      </c>
      <c r="BM698" s="24" t="s">
        <v>1975</v>
      </c>
    </row>
    <row r="699" spans="2:51" s="11" customFormat="1" ht="13.5">
      <c r="B699" s="205"/>
      <c r="C699" s="206"/>
      <c r="D699" s="207" t="s">
        <v>161</v>
      </c>
      <c r="E699" s="208" t="s">
        <v>22</v>
      </c>
      <c r="F699" s="209" t="s">
        <v>1976</v>
      </c>
      <c r="G699" s="206"/>
      <c r="H699" s="210" t="s">
        <v>22</v>
      </c>
      <c r="I699" s="211"/>
      <c r="J699" s="206"/>
      <c r="K699" s="206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161</v>
      </c>
      <c r="AU699" s="216" t="s">
        <v>87</v>
      </c>
      <c r="AV699" s="11" t="s">
        <v>24</v>
      </c>
      <c r="AW699" s="11" t="s">
        <v>42</v>
      </c>
      <c r="AX699" s="11" t="s">
        <v>78</v>
      </c>
      <c r="AY699" s="216" t="s">
        <v>152</v>
      </c>
    </row>
    <row r="700" spans="2:51" s="12" customFormat="1" ht="13.5">
      <c r="B700" s="217"/>
      <c r="C700" s="218"/>
      <c r="D700" s="207" t="s">
        <v>161</v>
      </c>
      <c r="E700" s="219" t="s">
        <v>22</v>
      </c>
      <c r="F700" s="220" t="s">
        <v>1977</v>
      </c>
      <c r="G700" s="218"/>
      <c r="H700" s="221">
        <v>11.77</v>
      </c>
      <c r="I700" s="222"/>
      <c r="J700" s="218"/>
      <c r="K700" s="218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161</v>
      </c>
      <c r="AU700" s="227" t="s">
        <v>87</v>
      </c>
      <c r="AV700" s="12" t="s">
        <v>87</v>
      </c>
      <c r="AW700" s="12" t="s">
        <v>42</v>
      </c>
      <c r="AX700" s="12" t="s">
        <v>24</v>
      </c>
      <c r="AY700" s="227" t="s">
        <v>152</v>
      </c>
    </row>
    <row r="701" spans="2:63" s="10" customFormat="1" ht="29.85" customHeight="1">
      <c r="B701" s="176"/>
      <c r="C701" s="177"/>
      <c r="D701" s="190" t="s">
        <v>77</v>
      </c>
      <c r="E701" s="191" t="s">
        <v>1260</v>
      </c>
      <c r="F701" s="191" t="s">
        <v>1261</v>
      </c>
      <c r="G701" s="177"/>
      <c r="H701" s="177"/>
      <c r="I701" s="180"/>
      <c r="J701" s="192">
        <f>BK701</f>
        <v>0</v>
      </c>
      <c r="K701" s="177"/>
      <c r="L701" s="182"/>
      <c r="M701" s="183"/>
      <c r="N701" s="184"/>
      <c r="O701" s="184"/>
      <c r="P701" s="185">
        <f>SUM(P702:P721)</f>
        <v>0</v>
      </c>
      <c r="Q701" s="184"/>
      <c r="R701" s="185">
        <f>SUM(R702:R721)</f>
        <v>0.43980504000000004</v>
      </c>
      <c r="S701" s="184"/>
      <c r="T701" s="186">
        <f>SUM(T702:T721)</f>
        <v>0.12065448000000001</v>
      </c>
      <c r="AR701" s="187" t="s">
        <v>87</v>
      </c>
      <c r="AT701" s="188" t="s">
        <v>77</v>
      </c>
      <c r="AU701" s="188" t="s">
        <v>24</v>
      </c>
      <c r="AY701" s="187" t="s">
        <v>152</v>
      </c>
      <c r="BK701" s="189">
        <f>SUM(BK702:BK721)</f>
        <v>0</v>
      </c>
    </row>
    <row r="702" spans="2:65" s="1" customFormat="1" ht="22.5" customHeight="1">
      <c r="B702" s="41"/>
      <c r="C702" s="193" t="s">
        <v>1978</v>
      </c>
      <c r="D702" s="193" t="s">
        <v>154</v>
      </c>
      <c r="E702" s="194" t="s">
        <v>1263</v>
      </c>
      <c r="F702" s="195" t="s">
        <v>1264</v>
      </c>
      <c r="G702" s="196" t="s">
        <v>157</v>
      </c>
      <c r="H702" s="197">
        <v>389.208</v>
      </c>
      <c r="I702" s="198"/>
      <c r="J702" s="199">
        <f>ROUND(I702*H702,2)</f>
        <v>0</v>
      </c>
      <c r="K702" s="195" t="s">
        <v>158</v>
      </c>
      <c r="L702" s="61"/>
      <c r="M702" s="200" t="s">
        <v>22</v>
      </c>
      <c r="N702" s="201" t="s">
        <v>49</v>
      </c>
      <c r="O702" s="42"/>
      <c r="P702" s="202">
        <f>O702*H702</f>
        <v>0</v>
      </c>
      <c r="Q702" s="202">
        <v>0.001</v>
      </c>
      <c r="R702" s="202">
        <f>Q702*H702</f>
        <v>0.38920800000000005</v>
      </c>
      <c r="S702" s="202">
        <v>0.00031</v>
      </c>
      <c r="T702" s="203">
        <f>S702*H702</f>
        <v>0.12065448000000001</v>
      </c>
      <c r="AR702" s="24" t="s">
        <v>285</v>
      </c>
      <c r="AT702" s="24" t="s">
        <v>154</v>
      </c>
      <c r="AU702" s="24" t="s">
        <v>87</v>
      </c>
      <c r="AY702" s="24" t="s">
        <v>152</v>
      </c>
      <c r="BE702" s="204">
        <f>IF(N702="základní",J702,0)</f>
        <v>0</v>
      </c>
      <c r="BF702" s="204">
        <f>IF(N702="snížená",J702,0)</f>
        <v>0</v>
      </c>
      <c r="BG702" s="204">
        <f>IF(N702="zákl. přenesená",J702,0)</f>
        <v>0</v>
      </c>
      <c r="BH702" s="204">
        <f>IF(N702="sníž. přenesená",J702,0)</f>
        <v>0</v>
      </c>
      <c r="BI702" s="204">
        <f>IF(N702="nulová",J702,0)</f>
        <v>0</v>
      </c>
      <c r="BJ702" s="24" t="s">
        <v>24</v>
      </c>
      <c r="BK702" s="204">
        <f>ROUND(I702*H702,2)</f>
        <v>0</v>
      </c>
      <c r="BL702" s="24" t="s">
        <v>285</v>
      </c>
      <c r="BM702" s="24" t="s">
        <v>1979</v>
      </c>
    </row>
    <row r="703" spans="2:51" s="11" customFormat="1" ht="13.5">
      <c r="B703" s="205"/>
      <c r="C703" s="206"/>
      <c r="D703" s="207" t="s">
        <v>161</v>
      </c>
      <c r="E703" s="208" t="s">
        <v>22</v>
      </c>
      <c r="F703" s="209" t="s">
        <v>1980</v>
      </c>
      <c r="G703" s="206"/>
      <c r="H703" s="210" t="s">
        <v>22</v>
      </c>
      <c r="I703" s="211"/>
      <c r="J703" s="206"/>
      <c r="K703" s="206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161</v>
      </c>
      <c r="AU703" s="216" t="s">
        <v>87</v>
      </c>
      <c r="AV703" s="11" t="s">
        <v>24</v>
      </c>
      <c r="AW703" s="11" t="s">
        <v>42</v>
      </c>
      <c r="AX703" s="11" t="s">
        <v>78</v>
      </c>
      <c r="AY703" s="216" t="s">
        <v>152</v>
      </c>
    </row>
    <row r="704" spans="2:51" s="12" customFormat="1" ht="13.5">
      <c r="B704" s="217"/>
      <c r="C704" s="218"/>
      <c r="D704" s="207" t="s">
        <v>161</v>
      </c>
      <c r="E704" s="219" t="s">
        <v>22</v>
      </c>
      <c r="F704" s="220" t="s">
        <v>1981</v>
      </c>
      <c r="G704" s="218"/>
      <c r="H704" s="221">
        <v>67.8</v>
      </c>
      <c r="I704" s="222"/>
      <c r="J704" s="218"/>
      <c r="K704" s="218"/>
      <c r="L704" s="223"/>
      <c r="M704" s="224"/>
      <c r="N704" s="225"/>
      <c r="O704" s="225"/>
      <c r="P704" s="225"/>
      <c r="Q704" s="225"/>
      <c r="R704" s="225"/>
      <c r="S704" s="225"/>
      <c r="T704" s="226"/>
      <c r="AT704" s="227" t="s">
        <v>161</v>
      </c>
      <c r="AU704" s="227" t="s">
        <v>87</v>
      </c>
      <c r="AV704" s="12" t="s">
        <v>87</v>
      </c>
      <c r="AW704" s="12" t="s">
        <v>42</v>
      </c>
      <c r="AX704" s="12" t="s">
        <v>78</v>
      </c>
      <c r="AY704" s="227" t="s">
        <v>152</v>
      </c>
    </row>
    <row r="705" spans="2:51" s="12" customFormat="1" ht="13.5">
      <c r="B705" s="217"/>
      <c r="C705" s="218"/>
      <c r="D705" s="207" t="s">
        <v>161</v>
      </c>
      <c r="E705" s="219" t="s">
        <v>22</v>
      </c>
      <c r="F705" s="220" t="s">
        <v>1982</v>
      </c>
      <c r="G705" s="218"/>
      <c r="H705" s="221">
        <v>-1.35</v>
      </c>
      <c r="I705" s="222"/>
      <c r="J705" s="218"/>
      <c r="K705" s="218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161</v>
      </c>
      <c r="AU705" s="227" t="s">
        <v>87</v>
      </c>
      <c r="AV705" s="12" t="s">
        <v>87</v>
      </c>
      <c r="AW705" s="12" t="s">
        <v>42</v>
      </c>
      <c r="AX705" s="12" t="s">
        <v>78</v>
      </c>
      <c r="AY705" s="227" t="s">
        <v>152</v>
      </c>
    </row>
    <row r="706" spans="2:51" s="12" customFormat="1" ht="13.5">
      <c r="B706" s="217"/>
      <c r="C706" s="218"/>
      <c r="D706" s="207" t="s">
        <v>161</v>
      </c>
      <c r="E706" s="219" t="s">
        <v>22</v>
      </c>
      <c r="F706" s="220" t="s">
        <v>1983</v>
      </c>
      <c r="G706" s="218"/>
      <c r="H706" s="221">
        <v>-0.45</v>
      </c>
      <c r="I706" s="222"/>
      <c r="J706" s="218"/>
      <c r="K706" s="218"/>
      <c r="L706" s="223"/>
      <c r="M706" s="224"/>
      <c r="N706" s="225"/>
      <c r="O706" s="225"/>
      <c r="P706" s="225"/>
      <c r="Q706" s="225"/>
      <c r="R706" s="225"/>
      <c r="S706" s="225"/>
      <c r="T706" s="226"/>
      <c r="AT706" s="227" t="s">
        <v>161</v>
      </c>
      <c r="AU706" s="227" t="s">
        <v>87</v>
      </c>
      <c r="AV706" s="12" t="s">
        <v>87</v>
      </c>
      <c r="AW706" s="12" t="s">
        <v>42</v>
      </c>
      <c r="AX706" s="12" t="s">
        <v>78</v>
      </c>
      <c r="AY706" s="227" t="s">
        <v>152</v>
      </c>
    </row>
    <row r="707" spans="2:51" s="12" customFormat="1" ht="13.5">
      <c r="B707" s="217"/>
      <c r="C707" s="218"/>
      <c r="D707" s="207" t="s">
        <v>161</v>
      </c>
      <c r="E707" s="219" t="s">
        <v>22</v>
      </c>
      <c r="F707" s="220" t="s">
        <v>1984</v>
      </c>
      <c r="G707" s="218"/>
      <c r="H707" s="221">
        <v>73.77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161</v>
      </c>
      <c r="AU707" s="227" t="s">
        <v>87</v>
      </c>
      <c r="AV707" s="12" t="s">
        <v>87</v>
      </c>
      <c r="AW707" s="12" t="s">
        <v>42</v>
      </c>
      <c r="AX707" s="12" t="s">
        <v>78</v>
      </c>
      <c r="AY707" s="227" t="s">
        <v>152</v>
      </c>
    </row>
    <row r="708" spans="2:51" s="12" customFormat="1" ht="13.5">
      <c r="B708" s="217"/>
      <c r="C708" s="218"/>
      <c r="D708" s="207" t="s">
        <v>161</v>
      </c>
      <c r="E708" s="219" t="s">
        <v>22</v>
      </c>
      <c r="F708" s="220" t="s">
        <v>1985</v>
      </c>
      <c r="G708" s="218"/>
      <c r="H708" s="221">
        <v>-5.25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161</v>
      </c>
      <c r="AU708" s="227" t="s">
        <v>87</v>
      </c>
      <c r="AV708" s="12" t="s">
        <v>87</v>
      </c>
      <c r="AW708" s="12" t="s">
        <v>42</v>
      </c>
      <c r="AX708" s="12" t="s">
        <v>78</v>
      </c>
      <c r="AY708" s="227" t="s">
        <v>152</v>
      </c>
    </row>
    <row r="709" spans="2:51" s="11" customFormat="1" ht="13.5">
      <c r="B709" s="205"/>
      <c r="C709" s="206"/>
      <c r="D709" s="207" t="s">
        <v>161</v>
      </c>
      <c r="E709" s="208" t="s">
        <v>22</v>
      </c>
      <c r="F709" s="209" t="s">
        <v>1986</v>
      </c>
      <c r="G709" s="206"/>
      <c r="H709" s="210" t="s">
        <v>22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161</v>
      </c>
      <c r="AU709" s="216" t="s">
        <v>87</v>
      </c>
      <c r="AV709" s="11" t="s">
        <v>24</v>
      </c>
      <c r="AW709" s="11" t="s">
        <v>42</v>
      </c>
      <c r="AX709" s="11" t="s">
        <v>78</v>
      </c>
      <c r="AY709" s="216" t="s">
        <v>152</v>
      </c>
    </row>
    <row r="710" spans="2:51" s="12" customFormat="1" ht="13.5">
      <c r="B710" s="217"/>
      <c r="C710" s="218"/>
      <c r="D710" s="207" t="s">
        <v>161</v>
      </c>
      <c r="E710" s="219" t="s">
        <v>22</v>
      </c>
      <c r="F710" s="220" t="s">
        <v>1987</v>
      </c>
      <c r="G710" s="218"/>
      <c r="H710" s="221">
        <v>22.4</v>
      </c>
      <c r="I710" s="222"/>
      <c r="J710" s="218"/>
      <c r="K710" s="218"/>
      <c r="L710" s="223"/>
      <c r="M710" s="224"/>
      <c r="N710" s="225"/>
      <c r="O710" s="225"/>
      <c r="P710" s="225"/>
      <c r="Q710" s="225"/>
      <c r="R710" s="225"/>
      <c r="S710" s="225"/>
      <c r="T710" s="226"/>
      <c r="AT710" s="227" t="s">
        <v>161</v>
      </c>
      <c r="AU710" s="227" t="s">
        <v>87</v>
      </c>
      <c r="AV710" s="12" t="s">
        <v>87</v>
      </c>
      <c r="AW710" s="12" t="s">
        <v>42</v>
      </c>
      <c r="AX710" s="12" t="s">
        <v>78</v>
      </c>
      <c r="AY710" s="227" t="s">
        <v>152</v>
      </c>
    </row>
    <row r="711" spans="2:51" s="12" customFormat="1" ht="13.5">
      <c r="B711" s="217"/>
      <c r="C711" s="218"/>
      <c r="D711" s="207" t="s">
        <v>161</v>
      </c>
      <c r="E711" s="219" t="s">
        <v>22</v>
      </c>
      <c r="F711" s="220" t="s">
        <v>1988</v>
      </c>
      <c r="G711" s="218"/>
      <c r="H711" s="221">
        <v>26.24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161</v>
      </c>
      <c r="AU711" s="227" t="s">
        <v>87</v>
      </c>
      <c r="AV711" s="12" t="s">
        <v>87</v>
      </c>
      <c r="AW711" s="12" t="s">
        <v>42</v>
      </c>
      <c r="AX711" s="12" t="s">
        <v>78</v>
      </c>
      <c r="AY711" s="227" t="s">
        <v>152</v>
      </c>
    </row>
    <row r="712" spans="2:51" s="12" customFormat="1" ht="13.5">
      <c r="B712" s="217"/>
      <c r="C712" s="218"/>
      <c r="D712" s="207" t="s">
        <v>161</v>
      </c>
      <c r="E712" s="219" t="s">
        <v>22</v>
      </c>
      <c r="F712" s="220" t="s">
        <v>1989</v>
      </c>
      <c r="G712" s="218"/>
      <c r="H712" s="221">
        <v>-0.48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161</v>
      </c>
      <c r="AU712" s="227" t="s">
        <v>87</v>
      </c>
      <c r="AV712" s="12" t="s">
        <v>87</v>
      </c>
      <c r="AW712" s="12" t="s">
        <v>42</v>
      </c>
      <c r="AX712" s="12" t="s">
        <v>78</v>
      </c>
      <c r="AY712" s="227" t="s">
        <v>152</v>
      </c>
    </row>
    <row r="713" spans="2:51" s="12" customFormat="1" ht="13.5">
      <c r="B713" s="217"/>
      <c r="C713" s="218"/>
      <c r="D713" s="207" t="s">
        <v>161</v>
      </c>
      <c r="E713" s="219" t="s">
        <v>22</v>
      </c>
      <c r="F713" s="220" t="s">
        <v>1990</v>
      </c>
      <c r="G713" s="218"/>
      <c r="H713" s="221">
        <v>78.688</v>
      </c>
      <c r="I713" s="222"/>
      <c r="J713" s="218"/>
      <c r="K713" s="218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161</v>
      </c>
      <c r="AU713" s="227" t="s">
        <v>87</v>
      </c>
      <c r="AV713" s="12" t="s">
        <v>87</v>
      </c>
      <c r="AW713" s="12" t="s">
        <v>42</v>
      </c>
      <c r="AX713" s="12" t="s">
        <v>78</v>
      </c>
      <c r="AY713" s="227" t="s">
        <v>152</v>
      </c>
    </row>
    <row r="714" spans="2:51" s="12" customFormat="1" ht="13.5">
      <c r="B714" s="217"/>
      <c r="C714" s="218"/>
      <c r="D714" s="207" t="s">
        <v>161</v>
      </c>
      <c r="E714" s="219" t="s">
        <v>22</v>
      </c>
      <c r="F714" s="220" t="s">
        <v>1991</v>
      </c>
      <c r="G714" s="218"/>
      <c r="H714" s="221">
        <v>-4.64</v>
      </c>
      <c r="I714" s="222"/>
      <c r="J714" s="218"/>
      <c r="K714" s="218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161</v>
      </c>
      <c r="AU714" s="227" t="s">
        <v>87</v>
      </c>
      <c r="AV714" s="12" t="s">
        <v>87</v>
      </c>
      <c r="AW714" s="12" t="s">
        <v>42</v>
      </c>
      <c r="AX714" s="12" t="s">
        <v>78</v>
      </c>
      <c r="AY714" s="227" t="s">
        <v>152</v>
      </c>
    </row>
    <row r="715" spans="2:51" s="11" customFormat="1" ht="13.5">
      <c r="B715" s="205"/>
      <c r="C715" s="206"/>
      <c r="D715" s="207" t="s">
        <v>161</v>
      </c>
      <c r="E715" s="208" t="s">
        <v>22</v>
      </c>
      <c r="F715" s="209" t="s">
        <v>1992</v>
      </c>
      <c r="G715" s="206"/>
      <c r="H715" s="210" t="s">
        <v>22</v>
      </c>
      <c r="I715" s="211"/>
      <c r="J715" s="206"/>
      <c r="K715" s="206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161</v>
      </c>
      <c r="AU715" s="216" t="s">
        <v>87</v>
      </c>
      <c r="AV715" s="11" t="s">
        <v>24</v>
      </c>
      <c r="AW715" s="11" t="s">
        <v>42</v>
      </c>
      <c r="AX715" s="11" t="s">
        <v>78</v>
      </c>
      <c r="AY715" s="216" t="s">
        <v>152</v>
      </c>
    </row>
    <row r="716" spans="2:51" s="12" customFormat="1" ht="13.5">
      <c r="B716" s="217"/>
      <c r="C716" s="218"/>
      <c r="D716" s="207" t="s">
        <v>161</v>
      </c>
      <c r="E716" s="219" t="s">
        <v>22</v>
      </c>
      <c r="F716" s="220" t="s">
        <v>1993</v>
      </c>
      <c r="G716" s="218"/>
      <c r="H716" s="221">
        <v>40.68</v>
      </c>
      <c r="I716" s="222"/>
      <c r="J716" s="218"/>
      <c r="K716" s="218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161</v>
      </c>
      <c r="AU716" s="227" t="s">
        <v>87</v>
      </c>
      <c r="AV716" s="12" t="s">
        <v>87</v>
      </c>
      <c r="AW716" s="12" t="s">
        <v>42</v>
      </c>
      <c r="AX716" s="12" t="s">
        <v>78</v>
      </c>
      <c r="AY716" s="227" t="s">
        <v>152</v>
      </c>
    </row>
    <row r="717" spans="2:51" s="12" customFormat="1" ht="13.5">
      <c r="B717" s="217"/>
      <c r="C717" s="218"/>
      <c r="D717" s="207" t="s">
        <v>161</v>
      </c>
      <c r="E717" s="219" t="s">
        <v>22</v>
      </c>
      <c r="F717" s="220" t="s">
        <v>1994</v>
      </c>
      <c r="G717" s="218"/>
      <c r="H717" s="221">
        <v>29.52</v>
      </c>
      <c r="I717" s="222"/>
      <c r="J717" s="218"/>
      <c r="K717" s="218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161</v>
      </c>
      <c r="AU717" s="227" t="s">
        <v>87</v>
      </c>
      <c r="AV717" s="12" t="s">
        <v>87</v>
      </c>
      <c r="AW717" s="12" t="s">
        <v>42</v>
      </c>
      <c r="AX717" s="12" t="s">
        <v>78</v>
      </c>
      <c r="AY717" s="227" t="s">
        <v>152</v>
      </c>
    </row>
    <row r="718" spans="2:51" s="12" customFormat="1" ht="13.5">
      <c r="B718" s="217"/>
      <c r="C718" s="218"/>
      <c r="D718" s="207" t="s">
        <v>161</v>
      </c>
      <c r="E718" s="219" t="s">
        <v>22</v>
      </c>
      <c r="F718" s="220" t="s">
        <v>1995</v>
      </c>
      <c r="G718" s="218"/>
      <c r="H718" s="221">
        <v>64.8</v>
      </c>
      <c r="I718" s="222"/>
      <c r="J718" s="218"/>
      <c r="K718" s="218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161</v>
      </c>
      <c r="AU718" s="227" t="s">
        <v>87</v>
      </c>
      <c r="AV718" s="12" t="s">
        <v>87</v>
      </c>
      <c r="AW718" s="12" t="s">
        <v>42</v>
      </c>
      <c r="AX718" s="12" t="s">
        <v>78</v>
      </c>
      <c r="AY718" s="227" t="s">
        <v>152</v>
      </c>
    </row>
    <row r="719" spans="2:51" s="12" customFormat="1" ht="13.5">
      <c r="B719" s="217"/>
      <c r="C719" s="218"/>
      <c r="D719" s="207" t="s">
        <v>161</v>
      </c>
      <c r="E719" s="219" t="s">
        <v>22</v>
      </c>
      <c r="F719" s="220" t="s">
        <v>1996</v>
      </c>
      <c r="G719" s="218"/>
      <c r="H719" s="221">
        <v>-2.52</v>
      </c>
      <c r="I719" s="222"/>
      <c r="J719" s="218"/>
      <c r="K719" s="218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161</v>
      </c>
      <c r="AU719" s="227" t="s">
        <v>87</v>
      </c>
      <c r="AV719" s="12" t="s">
        <v>87</v>
      </c>
      <c r="AW719" s="12" t="s">
        <v>42</v>
      </c>
      <c r="AX719" s="12" t="s">
        <v>78</v>
      </c>
      <c r="AY719" s="227" t="s">
        <v>152</v>
      </c>
    </row>
    <row r="720" spans="2:51" s="13" customFormat="1" ht="13.5">
      <c r="B720" s="228"/>
      <c r="C720" s="229"/>
      <c r="D720" s="230" t="s">
        <v>161</v>
      </c>
      <c r="E720" s="231" t="s">
        <v>22</v>
      </c>
      <c r="F720" s="232" t="s">
        <v>171</v>
      </c>
      <c r="G720" s="229"/>
      <c r="H720" s="233">
        <v>389.208</v>
      </c>
      <c r="I720" s="234"/>
      <c r="J720" s="229"/>
      <c r="K720" s="229"/>
      <c r="L720" s="235"/>
      <c r="M720" s="236"/>
      <c r="N720" s="237"/>
      <c r="O720" s="237"/>
      <c r="P720" s="237"/>
      <c r="Q720" s="237"/>
      <c r="R720" s="237"/>
      <c r="S720" s="237"/>
      <c r="T720" s="238"/>
      <c r="AT720" s="239" t="s">
        <v>161</v>
      </c>
      <c r="AU720" s="239" t="s">
        <v>87</v>
      </c>
      <c r="AV720" s="13" t="s">
        <v>159</v>
      </c>
      <c r="AW720" s="13" t="s">
        <v>42</v>
      </c>
      <c r="AX720" s="13" t="s">
        <v>24</v>
      </c>
      <c r="AY720" s="239" t="s">
        <v>152</v>
      </c>
    </row>
    <row r="721" spans="2:65" s="1" customFormat="1" ht="31.5" customHeight="1">
      <c r="B721" s="41"/>
      <c r="C721" s="193" t="s">
        <v>1997</v>
      </c>
      <c r="D721" s="193" t="s">
        <v>154</v>
      </c>
      <c r="E721" s="194" t="s">
        <v>1998</v>
      </c>
      <c r="F721" s="195" t="s">
        <v>1999</v>
      </c>
      <c r="G721" s="196" t="s">
        <v>157</v>
      </c>
      <c r="H721" s="197">
        <v>389.208</v>
      </c>
      <c r="I721" s="198"/>
      <c r="J721" s="199">
        <f>ROUND(I721*H721,2)</f>
        <v>0</v>
      </c>
      <c r="K721" s="195" t="s">
        <v>158</v>
      </c>
      <c r="L721" s="61"/>
      <c r="M721" s="200" t="s">
        <v>22</v>
      </c>
      <c r="N721" s="201" t="s">
        <v>49</v>
      </c>
      <c r="O721" s="42"/>
      <c r="P721" s="202">
        <f>O721*H721</f>
        <v>0</v>
      </c>
      <c r="Q721" s="202">
        <v>0.00013</v>
      </c>
      <c r="R721" s="202">
        <f>Q721*H721</f>
        <v>0.050597039999999996</v>
      </c>
      <c r="S721" s="202">
        <v>0</v>
      </c>
      <c r="T721" s="203">
        <f>S721*H721</f>
        <v>0</v>
      </c>
      <c r="AR721" s="24" t="s">
        <v>285</v>
      </c>
      <c r="AT721" s="24" t="s">
        <v>154</v>
      </c>
      <c r="AU721" s="24" t="s">
        <v>87</v>
      </c>
      <c r="AY721" s="24" t="s">
        <v>152</v>
      </c>
      <c r="BE721" s="204">
        <f>IF(N721="základní",J721,0)</f>
        <v>0</v>
      </c>
      <c r="BF721" s="204">
        <f>IF(N721="snížená",J721,0)</f>
        <v>0</v>
      </c>
      <c r="BG721" s="204">
        <f>IF(N721="zákl. přenesená",J721,0)</f>
        <v>0</v>
      </c>
      <c r="BH721" s="204">
        <f>IF(N721="sníž. přenesená",J721,0)</f>
        <v>0</v>
      </c>
      <c r="BI721" s="204">
        <f>IF(N721="nulová",J721,0)</f>
        <v>0</v>
      </c>
      <c r="BJ721" s="24" t="s">
        <v>24</v>
      </c>
      <c r="BK721" s="204">
        <f>ROUND(I721*H721,2)</f>
        <v>0</v>
      </c>
      <c r="BL721" s="24" t="s">
        <v>285</v>
      </c>
      <c r="BM721" s="24" t="s">
        <v>2000</v>
      </c>
    </row>
    <row r="722" spans="2:63" s="10" customFormat="1" ht="37.35" customHeight="1">
      <c r="B722" s="176"/>
      <c r="C722" s="177"/>
      <c r="D722" s="190" t="s">
        <v>77</v>
      </c>
      <c r="E722" s="270" t="s">
        <v>1294</v>
      </c>
      <c r="F722" s="270" t="s">
        <v>1295</v>
      </c>
      <c r="G722" s="177"/>
      <c r="H722" s="177"/>
      <c r="I722" s="180"/>
      <c r="J722" s="271">
        <f>BK722</f>
        <v>0</v>
      </c>
      <c r="K722" s="177"/>
      <c r="L722" s="182"/>
      <c r="M722" s="183"/>
      <c r="N722" s="184"/>
      <c r="O722" s="184"/>
      <c r="P722" s="185">
        <f>P723</f>
        <v>0</v>
      </c>
      <c r="Q722" s="184"/>
      <c r="R722" s="185">
        <f>R723</f>
        <v>0</v>
      </c>
      <c r="S722" s="184"/>
      <c r="T722" s="186">
        <f>T723</f>
        <v>0</v>
      </c>
      <c r="AR722" s="187" t="s">
        <v>159</v>
      </c>
      <c r="AT722" s="188" t="s">
        <v>77</v>
      </c>
      <c r="AU722" s="188" t="s">
        <v>78</v>
      </c>
      <c r="AY722" s="187" t="s">
        <v>152</v>
      </c>
      <c r="BK722" s="189">
        <f>BK723</f>
        <v>0</v>
      </c>
    </row>
    <row r="723" spans="2:65" s="1" customFormat="1" ht="22.5" customHeight="1">
      <c r="B723" s="41"/>
      <c r="C723" s="193" t="s">
        <v>2001</v>
      </c>
      <c r="D723" s="193" t="s">
        <v>154</v>
      </c>
      <c r="E723" s="194" t="s">
        <v>1297</v>
      </c>
      <c r="F723" s="195" t="s">
        <v>1298</v>
      </c>
      <c r="G723" s="196" t="s">
        <v>1299</v>
      </c>
      <c r="H723" s="197">
        <v>40</v>
      </c>
      <c r="I723" s="198"/>
      <c r="J723" s="199">
        <f>ROUND(I723*H723,2)</f>
        <v>0</v>
      </c>
      <c r="K723" s="195" t="s">
        <v>158</v>
      </c>
      <c r="L723" s="61"/>
      <c r="M723" s="200" t="s">
        <v>22</v>
      </c>
      <c r="N723" s="201" t="s">
        <v>49</v>
      </c>
      <c r="O723" s="42"/>
      <c r="P723" s="202">
        <f>O723*H723</f>
        <v>0</v>
      </c>
      <c r="Q723" s="202">
        <v>0</v>
      </c>
      <c r="R723" s="202">
        <f>Q723*H723</f>
        <v>0</v>
      </c>
      <c r="S723" s="202">
        <v>0</v>
      </c>
      <c r="T723" s="203">
        <f>S723*H723</f>
        <v>0</v>
      </c>
      <c r="AR723" s="24" t="s">
        <v>1300</v>
      </c>
      <c r="AT723" s="24" t="s">
        <v>154</v>
      </c>
      <c r="AU723" s="24" t="s">
        <v>24</v>
      </c>
      <c r="AY723" s="24" t="s">
        <v>152</v>
      </c>
      <c r="BE723" s="204">
        <f>IF(N723="základní",J723,0)</f>
        <v>0</v>
      </c>
      <c r="BF723" s="204">
        <f>IF(N723="snížená",J723,0)</f>
        <v>0</v>
      </c>
      <c r="BG723" s="204">
        <f>IF(N723="zákl. přenesená",J723,0)</f>
        <v>0</v>
      </c>
      <c r="BH723" s="204">
        <f>IF(N723="sníž. přenesená",J723,0)</f>
        <v>0</v>
      </c>
      <c r="BI723" s="204">
        <f>IF(N723="nulová",J723,0)</f>
        <v>0</v>
      </c>
      <c r="BJ723" s="24" t="s">
        <v>24</v>
      </c>
      <c r="BK723" s="204">
        <f>ROUND(I723*H723,2)</f>
        <v>0</v>
      </c>
      <c r="BL723" s="24" t="s">
        <v>1300</v>
      </c>
      <c r="BM723" s="24" t="s">
        <v>2002</v>
      </c>
    </row>
    <row r="724" spans="2:63" s="10" customFormat="1" ht="37.35" customHeight="1">
      <c r="B724" s="176"/>
      <c r="C724" s="177"/>
      <c r="D724" s="178" t="s">
        <v>77</v>
      </c>
      <c r="E724" s="179" t="s">
        <v>1302</v>
      </c>
      <c r="F724" s="179" t="s">
        <v>1303</v>
      </c>
      <c r="G724" s="177"/>
      <c r="H724" s="177"/>
      <c r="I724" s="180"/>
      <c r="J724" s="181">
        <f>BK724</f>
        <v>0</v>
      </c>
      <c r="K724" s="177"/>
      <c r="L724" s="182"/>
      <c r="M724" s="183"/>
      <c r="N724" s="184"/>
      <c r="O724" s="184"/>
      <c r="P724" s="185">
        <f>P725+P728+P730+P732</f>
        <v>0</v>
      </c>
      <c r="Q724" s="184"/>
      <c r="R724" s="185">
        <f>R725+R728+R730+R732</f>
        <v>0</v>
      </c>
      <c r="S724" s="184"/>
      <c r="T724" s="186">
        <f>T725+T728+T730+T732</f>
        <v>0</v>
      </c>
      <c r="AR724" s="187" t="s">
        <v>186</v>
      </c>
      <c r="AT724" s="188" t="s">
        <v>77</v>
      </c>
      <c r="AU724" s="188" t="s">
        <v>78</v>
      </c>
      <c r="AY724" s="187" t="s">
        <v>152</v>
      </c>
      <c r="BK724" s="189">
        <f>BK725+BK728+BK730+BK732</f>
        <v>0</v>
      </c>
    </row>
    <row r="725" spans="2:63" s="10" customFormat="1" ht="19.9" customHeight="1">
      <c r="B725" s="176"/>
      <c r="C725" s="177"/>
      <c r="D725" s="190" t="s">
        <v>77</v>
      </c>
      <c r="E725" s="191" t="s">
        <v>1304</v>
      </c>
      <c r="F725" s="191" t="s">
        <v>1305</v>
      </c>
      <c r="G725" s="177"/>
      <c r="H725" s="177"/>
      <c r="I725" s="180"/>
      <c r="J725" s="192">
        <f>BK725</f>
        <v>0</v>
      </c>
      <c r="K725" s="177"/>
      <c r="L725" s="182"/>
      <c r="M725" s="183"/>
      <c r="N725" s="184"/>
      <c r="O725" s="184"/>
      <c r="P725" s="185">
        <f>SUM(P726:P727)</f>
        <v>0</v>
      </c>
      <c r="Q725" s="184"/>
      <c r="R725" s="185">
        <f>SUM(R726:R727)</f>
        <v>0</v>
      </c>
      <c r="S725" s="184"/>
      <c r="T725" s="186">
        <f>SUM(T726:T727)</f>
        <v>0</v>
      </c>
      <c r="AR725" s="187" t="s">
        <v>186</v>
      </c>
      <c r="AT725" s="188" t="s">
        <v>77</v>
      </c>
      <c r="AU725" s="188" t="s">
        <v>24</v>
      </c>
      <c r="AY725" s="187" t="s">
        <v>152</v>
      </c>
      <c r="BK725" s="189">
        <f>SUM(BK726:BK727)</f>
        <v>0</v>
      </c>
    </row>
    <row r="726" spans="2:65" s="1" customFormat="1" ht="22.5" customHeight="1">
      <c r="B726" s="41"/>
      <c r="C726" s="193" t="s">
        <v>2003</v>
      </c>
      <c r="D726" s="193" t="s">
        <v>154</v>
      </c>
      <c r="E726" s="194" t="s">
        <v>1307</v>
      </c>
      <c r="F726" s="195" t="s">
        <v>1308</v>
      </c>
      <c r="G726" s="196" t="s">
        <v>555</v>
      </c>
      <c r="H726" s="197">
        <v>1</v>
      </c>
      <c r="I726" s="198"/>
      <c r="J726" s="199">
        <f>ROUND(I726*H726,2)</f>
        <v>0</v>
      </c>
      <c r="K726" s="195" t="s">
        <v>158</v>
      </c>
      <c r="L726" s="61"/>
      <c r="M726" s="200" t="s">
        <v>22</v>
      </c>
      <c r="N726" s="201" t="s">
        <v>49</v>
      </c>
      <c r="O726" s="42"/>
      <c r="P726" s="202">
        <f>O726*H726</f>
        <v>0</v>
      </c>
      <c r="Q726" s="202">
        <v>0</v>
      </c>
      <c r="R726" s="202">
        <f>Q726*H726</f>
        <v>0</v>
      </c>
      <c r="S726" s="202">
        <v>0</v>
      </c>
      <c r="T726" s="203">
        <f>S726*H726</f>
        <v>0</v>
      </c>
      <c r="AR726" s="24" t="s">
        <v>1309</v>
      </c>
      <c r="AT726" s="24" t="s">
        <v>154</v>
      </c>
      <c r="AU726" s="24" t="s">
        <v>87</v>
      </c>
      <c r="AY726" s="24" t="s">
        <v>152</v>
      </c>
      <c r="BE726" s="204">
        <f>IF(N726="základní",J726,0)</f>
        <v>0</v>
      </c>
      <c r="BF726" s="204">
        <f>IF(N726="snížená",J726,0)</f>
        <v>0</v>
      </c>
      <c r="BG726" s="204">
        <f>IF(N726="zákl. přenesená",J726,0)</f>
        <v>0</v>
      </c>
      <c r="BH726" s="204">
        <f>IF(N726="sníž. přenesená",J726,0)</f>
        <v>0</v>
      </c>
      <c r="BI726" s="204">
        <f>IF(N726="nulová",J726,0)</f>
        <v>0</v>
      </c>
      <c r="BJ726" s="24" t="s">
        <v>24</v>
      </c>
      <c r="BK726" s="204">
        <f>ROUND(I726*H726,2)</f>
        <v>0</v>
      </c>
      <c r="BL726" s="24" t="s">
        <v>1309</v>
      </c>
      <c r="BM726" s="24" t="s">
        <v>2004</v>
      </c>
    </row>
    <row r="727" spans="2:65" s="1" customFormat="1" ht="22.5" customHeight="1">
      <c r="B727" s="41"/>
      <c r="C727" s="193" t="s">
        <v>2005</v>
      </c>
      <c r="D727" s="193" t="s">
        <v>154</v>
      </c>
      <c r="E727" s="194" t="s">
        <v>1312</v>
      </c>
      <c r="F727" s="195" t="s">
        <v>2006</v>
      </c>
      <c r="G727" s="196" t="s">
        <v>853</v>
      </c>
      <c r="H727" s="197">
        <v>1</v>
      </c>
      <c r="I727" s="198"/>
      <c r="J727" s="199">
        <f>ROUND(I727*H727,2)</f>
        <v>0</v>
      </c>
      <c r="K727" s="195" t="s">
        <v>158</v>
      </c>
      <c r="L727" s="61"/>
      <c r="M727" s="200" t="s">
        <v>22</v>
      </c>
      <c r="N727" s="201" t="s">
        <v>49</v>
      </c>
      <c r="O727" s="42"/>
      <c r="P727" s="202">
        <f>O727*H727</f>
        <v>0</v>
      </c>
      <c r="Q727" s="202">
        <v>0</v>
      </c>
      <c r="R727" s="202">
        <f>Q727*H727</f>
        <v>0</v>
      </c>
      <c r="S727" s="202">
        <v>0</v>
      </c>
      <c r="T727" s="203">
        <f>S727*H727</f>
        <v>0</v>
      </c>
      <c r="AR727" s="24" t="s">
        <v>1309</v>
      </c>
      <c r="AT727" s="24" t="s">
        <v>154</v>
      </c>
      <c r="AU727" s="24" t="s">
        <v>87</v>
      </c>
      <c r="AY727" s="24" t="s">
        <v>152</v>
      </c>
      <c r="BE727" s="204">
        <f>IF(N727="základní",J727,0)</f>
        <v>0</v>
      </c>
      <c r="BF727" s="204">
        <f>IF(N727="snížená",J727,0)</f>
        <v>0</v>
      </c>
      <c r="BG727" s="204">
        <f>IF(N727="zákl. přenesená",J727,0)</f>
        <v>0</v>
      </c>
      <c r="BH727" s="204">
        <f>IF(N727="sníž. přenesená",J727,0)</f>
        <v>0</v>
      </c>
      <c r="BI727" s="204">
        <f>IF(N727="nulová",J727,0)</f>
        <v>0</v>
      </c>
      <c r="BJ727" s="24" t="s">
        <v>24</v>
      </c>
      <c r="BK727" s="204">
        <f>ROUND(I727*H727,2)</f>
        <v>0</v>
      </c>
      <c r="BL727" s="24" t="s">
        <v>1309</v>
      </c>
      <c r="BM727" s="24" t="s">
        <v>2007</v>
      </c>
    </row>
    <row r="728" spans="2:63" s="10" customFormat="1" ht="29.85" customHeight="1">
      <c r="B728" s="176"/>
      <c r="C728" s="177"/>
      <c r="D728" s="190" t="s">
        <v>77</v>
      </c>
      <c r="E728" s="191" t="s">
        <v>1316</v>
      </c>
      <c r="F728" s="191" t="s">
        <v>1317</v>
      </c>
      <c r="G728" s="177"/>
      <c r="H728" s="177"/>
      <c r="I728" s="180"/>
      <c r="J728" s="192">
        <f>BK728</f>
        <v>0</v>
      </c>
      <c r="K728" s="177"/>
      <c r="L728" s="182"/>
      <c r="M728" s="183"/>
      <c r="N728" s="184"/>
      <c r="O728" s="184"/>
      <c r="P728" s="185">
        <f>P729</f>
        <v>0</v>
      </c>
      <c r="Q728" s="184"/>
      <c r="R728" s="185">
        <f>R729</f>
        <v>0</v>
      </c>
      <c r="S728" s="184"/>
      <c r="T728" s="186">
        <f>T729</f>
        <v>0</v>
      </c>
      <c r="AR728" s="187" t="s">
        <v>186</v>
      </c>
      <c r="AT728" s="188" t="s">
        <v>77</v>
      </c>
      <c r="AU728" s="188" t="s">
        <v>24</v>
      </c>
      <c r="AY728" s="187" t="s">
        <v>152</v>
      </c>
      <c r="BK728" s="189">
        <f>BK729</f>
        <v>0</v>
      </c>
    </row>
    <row r="729" spans="2:65" s="1" customFormat="1" ht="22.5" customHeight="1">
      <c r="B729" s="41"/>
      <c r="C729" s="193" t="s">
        <v>2008</v>
      </c>
      <c r="D729" s="193" t="s">
        <v>154</v>
      </c>
      <c r="E729" s="194" t="s">
        <v>1319</v>
      </c>
      <c r="F729" s="195" t="s">
        <v>1317</v>
      </c>
      <c r="G729" s="196" t="s">
        <v>1320</v>
      </c>
      <c r="H729" s="197">
        <v>1</v>
      </c>
      <c r="I729" s="198"/>
      <c r="J729" s="199">
        <f>ROUND(I729*H729,2)</f>
        <v>0</v>
      </c>
      <c r="K729" s="195" t="s">
        <v>158</v>
      </c>
      <c r="L729" s="61"/>
      <c r="M729" s="200" t="s">
        <v>22</v>
      </c>
      <c r="N729" s="201" t="s">
        <v>49</v>
      </c>
      <c r="O729" s="42"/>
      <c r="P729" s="202">
        <f>O729*H729</f>
        <v>0</v>
      </c>
      <c r="Q729" s="202">
        <v>0</v>
      </c>
      <c r="R729" s="202">
        <f>Q729*H729</f>
        <v>0</v>
      </c>
      <c r="S729" s="202">
        <v>0</v>
      </c>
      <c r="T729" s="203">
        <f>S729*H729</f>
        <v>0</v>
      </c>
      <c r="AR729" s="24" t="s">
        <v>1309</v>
      </c>
      <c r="AT729" s="24" t="s">
        <v>154</v>
      </c>
      <c r="AU729" s="24" t="s">
        <v>87</v>
      </c>
      <c r="AY729" s="24" t="s">
        <v>152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4" t="s">
        <v>24</v>
      </c>
      <c r="BK729" s="204">
        <f>ROUND(I729*H729,2)</f>
        <v>0</v>
      </c>
      <c r="BL729" s="24" t="s">
        <v>1309</v>
      </c>
      <c r="BM729" s="24" t="s">
        <v>2009</v>
      </c>
    </row>
    <row r="730" spans="2:63" s="10" customFormat="1" ht="29.85" customHeight="1">
      <c r="B730" s="176"/>
      <c r="C730" s="177"/>
      <c r="D730" s="190" t="s">
        <v>77</v>
      </c>
      <c r="E730" s="191" t="s">
        <v>1322</v>
      </c>
      <c r="F730" s="191" t="s">
        <v>1323</v>
      </c>
      <c r="G730" s="177"/>
      <c r="H730" s="177"/>
      <c r="I730" s="180"/>
      <c r="J730" s="192">
        <f>BK730</f>
        <v>0</v>
      </c>
      <c r="K730" s="177"/>
      <c r="L730" s="182"/>
      <c r="M730" s="183"/>
      <c r="N730" s="184"/>
      <c r="O730" s="184"/>
      <c r="P730" s="185">
        <f>P731</f>
        <v>0</v>
      </c>
      <c r="Q730" s="184"/>
      <c r="R730" s="185">
        <f>R731</f>
        <v>0</v>
      </c>
      <c r="S730" s="184"/>
      <c r="T730" s="186">
        <f>T731</f>
        <v>0</v>
      </c>
      <c r="AR730" s="187" t="s">
        <v>186</v>
      </c>
      <c r="AT730" s="188" t="s">
        <v>77</v>
      </c>
      <c r="AU730" s="188" t="s">
        <v>24</v>
      </c>
      <c r="AY730" s="187" t="s">
        <v>152</v>
      </c>
      <c r="BK730" s="189">
        <f>BK731</f>
        <v>0</v>
      </c>
    </row>
    <row r="731" spans="2:65" s="1" customFormat="1" ht="22.5" customHeight="1">
      <c r="B731" s="41"/>
      <c r="C731" s="193" t="s">
        <v>2010</v>
      </c>
      <c r="D731" s="193" t="s">
        <v>154</v>
      </c>
      <c r="E731" s="194" t="s">
        <v>1325</v>
      </c>
      <c r="F731" s="195" t="s">
        <v>1326</v>
      </c>
      <c r="G731" s="196" t="s">
        <v>555</v>
      </c>
      <c r="H731" s="197">
        <v>1</v>
      </c>
      <c r="I731" s="198"/>
      <c r="J731" s="199">
        <f>ROUND(I731*H731,2)</f>
        <v>0</v>
      </c>
      <c r="K731" s="195" t="s">
        <v>158</v>
      </c>
      <c r="L731" s="61"/>
      <c r="M731" s="200" t="s">
        <v>22</v>
      </c>
      <c r="N731" s="201" t="s">
        <v>49</v>
      </c>
      <c r="O731" s="42"/>
      <c r="P731" s="202">
        <f>O731*H731</f>
        <v>0</v>
      </c>
      <c r="Q731" s="202">
        <v>0</v>
      </c>
      <c r="R731" s="202">
        <f>Q731*H731</f>
        <v>0</v>
      </c>
      <c r="S731" s="202">
        <v>0</v>
      </c>
      <c r="T731" s="203">
        <f>S731*H731</f>
        <v>0</v>
      </c>
      <c r="AR731" s="24" t="s">
        <v>1309</v>
      </c>
      <c r="AT731" s="24" t="s">
        <v>154</v>
      </c>
      <c r="AU731" s="24" t="s">
        <v>87</v>
      </c>
      <c r="AY731" s="24" t="s">
        <v>152</v>
      </c>
      <c r="BE731" s="204">
        <f>IF(N731="základní",J731,0)</f>
        <v>0</v>
      </c>
      <c r="BF731" s="204">
        <f>IF(N731="snížená",J731,0)</f>
        <v>0</v>
      </c>
      <c r="BG731" s="204">
        <f>IF(N731="zákl. přenesená",J731,0)</f>
        <v>0</v>
      </c>
      <c r="BH731" s="204">
        <f>IF(N731="sníž. přenesená",J731,0)</f>
        <v>0</v>
      </c>
      <c r="BI731" s="204">
        <f>IF(N731="nulová",J731,0)</f>
        <v>0</v>
      </c>
      <c r="BJ731" s="24" t="s">
        <v>24</v>
      </c>
      <c r="BK731" s="204">
        <f>ROUND(I731*H731,2)</f>
        <v>0</v>
      </c>
      <c r="BL731" s="24" t="s">
        <v>1309</v>
      </c>
      <c r="BM731" s="24" t="s">
        <v>2011</v>
      </c>
    </row>
    <row r="732" spans="2:63" s="10" customFormat="1" ht="29.85" customHeight="1">
      <c r="B732" s="176"/>
      <c r="C732" s="177"/>
      <c r="D732" s="178" t="s">
        <v>77</v>
      </c>
      <c r="E732" s="272" t="s">
        <v>1328</v>
      </c>
      <c r="F732" s="272" t="s">
        <v>1329</v>
      </c>
      <c r="G732" s="177"/>
      <c r="H732" s="177"/>
      <c r="I732" s="180"/>
      <c r="J732" s="273">
        <f>BK732</f>
        <v>0</v>
      </c>
      <c r="K732" s="177"/>
      <c r="L732" s="182"/>
      <c r="M732" s="274"/>
      <c r="N732" s="275"/>
      <c r="O732" s="275"/>
      <c r="P732" s="276">
        <v>0</v>
      </c>
      <c r="Q732" s="275"/>
      <c r="R732" s="276">
        <v>0</v>
      </c>
      <c r="S732" s="275"/>
      <c r="T732" s="277">
        <v>0</v>
      </c>
      <c r="AR732" s="187" t="s">
        <v>186</v>
      </c>
      <c r="AT732" s="188" t="s">
        <v>77</v>
      </c>
      <c r="AU732" s="188" t="s">
        <v>24</v>
      </c>
      <c r="AY732" s="187" t="s">
        <v>152</v>
      </c>
      <c r="BK732" s="189">
        <v>0</v>
      </c>
    </row>
    <row r="733" spans="2:12" s="1" customFormat="1" ht="6.95" customHeight="1">
      <c r="B733" s="56"/>
      <c r="C733" s="57"/>
      <c r="D733" s="57"/>
      <c r="E733" s="57"/>
      <c r="F733" s="57"/>
      <c r="G733" s="57"/>
      <c r="H733" s="57"/>
      <c r="I733" s="139"/>
      <c r="J733" s="57"/>
      <c r="K733" s="57"/>
      <c r="L733" s="61"/>
    </row>
  </sheetData>
  <sheetProtection password="CC35" sheet="1" objects="1" scenarios="1" formatCells="0" formatColumns="0" formatRows="0" sort="0" autoFilter="0"/>
  <autoFilter ref="C103:K732"/>
  <mergeCells count="9"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94</v>
      </c>
      <c r="G1" s="402" t="s">
        <v>95</v>
      </c>
      <c r="H1" s="402"/>
      <c r="I1" s="115"/>
      <c r="J1" s="114" t="s">
        <v>96</v>
      </c>
      <c r="K1" s="113" t="s">
        <v>97</v>
      </c>
      <c r="L1" s="114" t="s">
        <v>98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99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3" t="str">
        <f>'Rekapitulace stavby'!K6</f>
        <v xml:space="preserve"> LÁZNĚ BĚLOHRAD - Střední odborné učiliště  - Zámecká č.p.478 - Snížení energetické náročnosti budov</v>
      </c>
      <c r="F7" s="404"/>
      <c r="G7" s="404"/>
      <c r="H7" s="404"/>
      <c r="I7" s="117"/>
      <c r="J7" s="29"/>
      <c r="K7" s="31"/>
    </row>
    <row r="8" spans="2:11" s="1" customFormat="1" ht="15">
      <c r="B8" s="41"/>
      <c r="C8" s="42"/>
      <c r="D8" s="37" t="s">
        <v>100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05" t="s">
        <v>2012</v>
      </c>
      <c r="F9" s="406"/>
      <c r="G9" s="406"/>
      <c r="H9" s="40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1. 4. 2016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33</v>
      </c>
      <c r="K14" s="45"/>
    </row>
    <row r="15" spans="2:11" s="1" customFormat="1" ht="18" customHeight="1">
      <c r="B15" s="41"/>
      <c r="C15" s="42"/>
      <c r="D15" s="42"/>
      <c r="E15" s="35" t="s">
        <v>34</v>
      </c>
      <c r="F15" s="42"/>
      <c r="G15" s="42"/>
      <c r="H15" s="42"/>
      <c r="I15" s="119" t="s">
        <v>35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36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35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38</v>
      </c>
      <c r="E20" s="42"/>
      <c r="F20" s="42"/>
      <c r="G20" s="42"/>
      <c r="H20" s="42"/>
      <c r="I20" s="119" t="s">
        <v>32</v>
      </c>
      <c r="J20" s="35" t="s">
        <v>39</v>
      </c>
      <c r="K20" s="45"/>
    </row>
    <row r="21" spans="2:11" s="1" customFormat="1" ht="18" customHeight="1">
      <c r="B21" s="41"/>
      <c r="C21" s="42"/>
      <c r="D21" s="42"/>
      <c r="E21" s="35" t="s">
        <v>40</v>
      </c>
      <c r="F21" s="42"/>
      <c r="G21" s="42"/>
      <c r="H21" s="42"/>
      <c r="I21" s="119" t="s">
        <v>35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5" t="s">
        <v>22</v>
      </c>
      <c r="F24" s="395"/>
      <c r="G24" s="395"/>
      <c r="H24" s="39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ROUND(SUM(BE78:BE81),2)</f>
        <v>0</v>
      </c>
      <c r="G30" s="42"/>
      <c r="H30" s="42"/>
      <c r="I30" s="131">
        <v>0.21</v>
      </c>
      <c r="J30" s="130">
        <f>ROUND(ROUND((SUM(BE78:BE81)),2)*I30,2)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ROUND(SUM(BF78:BF81),2)</f>
        <v>0</v>
      </c>
      <c r="G31" s="42"/>
      <c r="H31" s="42"/>
      <c r="I31" s="131">
        <v>0.15</v>
      </c>
      <c r="J31" s="130">
        <f>ROUND(ROUND((SUM(BF78:BF81)),2)*I31,2)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51</v>
      </c>
      <c r="F32" s="130">
        <f>ROUND(SUM(BG78:BG81),2)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52</v>
      </c>
      <c r="F33" s="130">
        <f>ROUND(SUM(BH78:BH81),2)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53</v>
      </c>
      <c r="F34" s="130">
        <f>ROUND(SUM(BI78:BI81),2)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3" t="str">
        <f>E7</f>
        <v xml:space="preserve"> LÁZNĚ BĚLOHRAD - Střední odborné učiliště  - Zámecká č.p.478 - Snížení energetické náročnosti budov</v>
      </c>
      <c r="F45" s="404"/>
      <c r="G45" s="404"/>
      <c r="H45" s="404"/>
      <c r="I45" s="118"/>
      <c r="J45" s="42"/>
      <c r="K45" s="45"/>
    </row>
    <row r="46" spans="2:11" s="1" customFormat="1" ht="14.45" customHeight="1">
      <c r="B46" s="41"/>
      <c r="C46" s="37" t="s">
        <v>100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5" t="str">
        <f>E9</f>
        <v>Elektro - Elektroinstalace A,B.C,D</v>
      </c>
      <c r="F47" s="406"/>
      <c r="G47" s="406"/>
      <c r="H47" s="40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Lázně Bělohrad</v>
      </c>
      <c r="G49" s="42"/>
      <c r="H49" s="42"/>
      <c r="I49" s="119" t="s">
        <v>27</v>
      </c>
      <c r="J49" s="120" t="str">
        <f>IF(J12="","",J12)</f>
        <v>1. 4. 2016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SOU Lázně Bělohrad - Zámecká č.p.478</v>
      </c>
      <c r="G51" s="42"/>
      <c r="H51" s="42"/>
      <c r="I51" s="119" t="s">
        <v>38</v>
      </c>
      <c r="J51" s="35" t="str">
        <f>E21</f>
        <v>ING.MILAN POUR -  Haklova 1317, 50801 Hořice v P.</v>
      </c>
      <c r="K51" s="45"/>
    </row>
    <row r="52" spans="2:11" s="1" customFormat="1" ht="14.45" customHeight="1">
      <c r="B52" s="41"/>
      <c r="C52" s="37" t="s">
        <v>36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106</v>
      </c>
      <c r="D54" s="132"/>
      <c r="E54" s="132"/>
      <c r="F54" s="132"/>
      <c r="G54" s="132"/>
      <c r="H54" s="132"/>
      <c r="I54" s="145"/>
      <c r="J54" s="146" t="s">
        <v>107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108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109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2013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136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9" t="str">
        <f>E7</f>
        <v xml:space="preserve"> LÁZNĚ BĚLOHRAD - Střední odborné učiliště  - Zámecká č.p.478 - Snížení energetické náročnosti budov</v>
      </c>
      <c r="F68" s="400"/>
      <c r="G68" s="400"/>
      <c r="H68" s="400"/>
      <c r="I68" s="163"/>
      <c r="J68" s="63"/>
      <c r="K68" s="63"/>
      <c r="L68" s="61"/>
    </row>
    <row r="69" spans="2:12" s="1" customFormat="1" ht="14.45" customHeight="1">
      <c r="B69" s="41"/>
      <c r="C69" s="65" t="s">
        <v>100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67" t="str">
        <f>E9</f>
        <v>Elektro - Elektroinstalace A,B.C,D</v>
      </c>
      <c r="F70" s="401"/>
      <c r="G70" s="401"/>
      <c r="H70" s="401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Lázně Bělohrad</v>
      </c>
      <c r="G72" s="63"/>
      <c r="H72" s="63"/>
      <c r="I72" s="165" t="s">
        <v>27</v>
      </c>
      <c r="J72" s="73" t="str">
        <f>IF(J12="","",J12)</f>
        <v>1. 4. 2016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31</v>
      </c>
      <c r="D74" s="63"/>
      <c r="E74" s="63"/>
      <c r="F74" s="164" t="str">
        <f>E15</f>
        <v>SOU Lázně Bělohrad - Zámecká č.p.478</v>
      </c>
      <c r="G74" s="63"/>
      <c r="H74" s="63"/>
      <c r="I74" s="165" t="s">
        <v>38</v>
      </c>
      <c r="J74" s="164" t="str">
        <f>E21</f>
        <v>ING.MILAN POUR -  Haklova 1317, 50801 Hořice v P.</v>
      </c>
      <c r="K74" s="63"/>
      <c r="L74" s="61"/>
    </row>
    <row r="75" spans="2:12" s="1" customFormat="1" ht="14.45" customHeight="1">
      <c r="B75" s="41"/>
      <c r="C75" s="65" t="s">
        <v>36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137</v>
      </c>
      <c r="D77" s="168" t="s">
        <v>63</v>
      </c>
      <c r="E77" s="168" t="s">
        <v>59</v>
      </c>
      <c r="F77" s="168" t="s">
        <v>138</v>
      </c>
      <c r="G77" s="168" t="s">
        <v>139</v>
      </c>
      <c r="H77" s="168" t="s">
        <v>140</v>
      </c>
      <c r="I77" s="169" t="s">
        <v>141</v>
      </c>
      <c r="J77" s="168" t="s">
        <v>107</v>
      </c>
      <c r="K77" s="170" t="s">
        <v>142</v>
      </c>
      <c r="L77" s="171"/>
      <c r="M77" s="81" t="s">
        <v>143</v>
      </c>
      <c r="N77" s="82" t="s">
        <v>48</v>
      </c>
      <c r="O77" s="82" t="s">
        <v>144</v>
      </c>
      <c r="P77" s="82" t="s">
        <v>145</v>
      </c>
      <c r="Q77" s="82" t="s">
        <v>146</v>
      </c>
      <c r="R77" s="82" t="s">
        <v>147</v>
      </c>
      <c r="S77" s="82" t="s">
        <v>148</v>
      </c>
      <c r="T77" s="83" t="s">
        <v>149</v>
      </c>
    </row>
    <row r="78" spans="2:63" s="1" customFormat="1" ht="29.25" customHeight="1">
      <c r="B78" s="41"/>
      <c r="C78" s="87" t="s">
        <v>108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77</v>
      </c>
      <c r="AU78" s="24" t="s">
        <v>109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77</v>
      </c>
      <c r="E79" s="179" t="s">
        <v>698</v>
      </c>
      <c r="F79" s="179" t="s">
        <v>699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87</v>
      </c>
      <c r="AT79" s="188" t="s">
        <v>77</v>
      </c>
      <c r="AU79" s="188" t="s">
        <v>78</v>
      </c>
      <c r="AY79" s="187" t="s">
        <v>152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77</v>
      </c>
      <c r="E80" s="191" t="s">
        <v>2014</v>
      </c>
      <c r="F80" s="191" t="s">
        <v>2015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87</v>
      </c>
      <c r="AT80" s="188" t="s">
        <v>77</v>
      </c>
      <c r="AU80" s="188" t="s">
        <v>24</v>
      </c>
      <c r="AY80" s="187" t="s">
        <v>152</v>
      </c>
      <c r="BK80" s="189">
        <f>BK81</f>
        <v>0</v>
      </c>
    </row>
    <row r="81" spans="2:65" s="1" customFormat="1" ht="22.5" customHeight="1">
      <c r="B81" s="41"/>
      <c r="C81" s="193" t="s">
        <v>24</v>
      </c>
      <c r="D81" s="193" t="s">
        <v>154</v>
      </c>
      <c r="E81" s="194" t="s">
        <v>2016</v>
      </c>
      <c r="F81" s="195" t="s">
        <v>2017</v>
      </c>
      <c r="G81" s="196" t="s">
        <v>853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78" t="s">
        <v>49</v>
      </c>
      <c r="O81" s="279"/>
      <c r="P81" s="280">
        <f>O81*H81</f>
        <v>0</v>
      </c>
      <c r="Q81" s="280">
        <v>0</v>
      </c>
      <c r="R81" s="280">
        <f>Q81*H81</f>
        <v>0</v>
      </c>
      <c r="S81" s="280">
        <v>0</v>
      </c>
      <c r="T81" s="281">
        <f>S81*H81</f>
        <v>0</v>
      </c>
      <c r="AR81" s="24" t="s">
        <v>285</v>
      </c>
      <c r="AT81" s="24" t="s">
        <v>154</v>
      </c>
      <c r="AU81" s="24" t="s">
        <v>87</v>
      </c>
      <c r="AY81" s="24" t="s">
        <v>152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24</v>
      </c>
      <c r="BK81" s="204">
        <f>ROUND(I81*H81,2)</f>
        <v>0</v>
      </c>
      <c r="BL81" s="24" t="s">
        <v>285</v>
      </c>
      <c r="BM81" s="24" t="s">
        <v>2018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408" t="s">
        <v>2019</v>
      </c>
      <c r="D3" s="408"/>
      <c r="E3" s="408"/>
      <c r="F3" s="408"/>
      <c r="G3" s="408"/>
      <c r="H3" s="408"/>
      <c r="I3" s="408"/>
      <c r="J3" s="408"/>
      <c r="K3" s="287"/>
    </row>
    <row r="4" spans="2:11" ht="25.5" customHeight="1">
      <c r="B4" s="288"/>
      <c r="C4" s="409" t="s">
        <v>2020</v>
      </c>
      <c r="D4" s="409"/>
      <c r="E4" s="409"/>
      <c r="F4" s="409"/>
      <c r="G4" s="409"/>
      <c r="H4" s="409"/>
      <c r="I4" s="409"/>
      <c r="J4" s="409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07" t="s">
        <v>2021</v>
      </c>
      <c r="D6" s="407"/>
      <c r="E6" s="407"/>
      <c r="F6" s="407"/>
      <c r="G6" s="407"/>
      <c r="H6" s="407"/>
      <c r="I6" s="407"/>
      <c r="J6" s="407"/>
      <c r="K6" s="289"/>
    </row>
    <row r="7" spans="2:11" ht="15" customHeight="1">
      <c r="B7" s="292"/>
      <c r="C7" s="407" t="s">
        <v>2022</v>
      </c>
      <c r="D7" s="407"/>
      <c r="E7" s="407"/>
      <c r="F7" s="407"/>
      <c r="G7" s="407"/>
      <c r="H7" s="407"/>
      <c r="I7" s="407"/>
      <c r="J7" s="407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07" t="s">
        <v>2023</v>
      </c>
      <c r="D9" s="407"/>
      <c r="E9" s="407"/>
      <c r="F9" s="407"/>
      <c r="G9" s="407"/>
      <c r="H9" s="407"/>
      <c r="I9" s="407"/>
      <c r="J9" s="407"/>
      <c r="K9" s="289"/>
    </row>
    <row r="10" spans="2:11" ht="15" customHeight="1">
      <c r="B10" s="292"/>
      <c r="C10" s="291"/>
      <c r="D10" s="407" t="s">
        <v>2024</v>
      </c>
      <c r="E10" s="407"/>
      <c r="F10" s="407"/>
      <c r="G10" s="407"/>
      <c r="H10" s="407"/>
      <c r="I10" s="407"/>
      <c r="J10" s="407"/>
      <c r="K10" s="289"/>
    </row>
    <row r="11" spans="2:11" ht="15" customHeight="1">
      <c r="B11" s="292"/>
      <c r="C11" s="293"/>
      <c r="D11" s="407" t="s">
        <v>2025</v>
      </c>
      <c r="E11" s="407"/>
      <c r="F11" s="407"/>
      <c r="G11" s="407"/>
      <c r="H11" s="407"/>
      <c r="I11" s="407"/>
      <c r="J11" s="407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07" t="s">
        <v>2026</v>
      </c>
      <c r="E13" s="407"/>
      <c r="F13" s="407"/>
      <c r="G13" s="407"/>
      <c r="H13" s="407"/>
      <c r="I13" s="407"/>
      <c r="J13" s="407"/>
      <c r="K13" s="289"/>
    </row>
    <row r="14" spans="2:11" ht="15" customHeight="1">
      <c r="B14" s="292"/>
      <c r="C14" s="293"/>
      <c r="D14" s="407" t="s">
        <v>2027</v>
      </c>
      <c r="E14" s="407"/>
      <c r="F14" s="407"/>
      <c r="G14" s="407"/>
      <c r="H14" s="407"/>
      <c r="I14" s="407"/>
      <c r="J14" s="407"/>
      <c r="K14" s="289"/>
    </row>
    <row r="15" spans="2:11" ht="15" customHeight="1">
      <c r="B15" s="292"/>
      <c r="C15" s="293"/>
      <c r="D15" s="407" t="s">
        <v>2028</v>
      </c>
      <c r="E15" s="407"/>
      <c r="F15" s="407"/>
      <c r="G15" s="407"/>
      <c r="H15" s="407"/>
      <c r="I15" s="407"/>
      <c r="J15" s="407"/>
      <c r="K15" s="289"/>
    </row>
    <row r="16" spans="2:11" ht="15" customHeight="1">
      <c r="B16" s="292"/>
      <c r="C16" s="293"/>
      <c r="D16" s="293"/>
      <c r="E16" s="294" t="s">
        <v>85</v>
      </c>
      <c r="F16" s="407" t="s">
        <v>2029</v>
      </c>
      <c r="G16" s="407"/>
      <c r="H16" s="407"/>
      <c r="I16" s="407"/>
      <c r="J16" s="407"/>
      <c r="K16" s="289"/>
    </row>
    <row r="17" spans="2:11" ht="15" customHeight="1">
      <c r="B17" s="292"/>
      <c r="C17" s="293"/>
      <c r="D17" s="293"/>
      <c r="E17" s="294" t="s">
        <v>2030</v>
      </c>
      <c r="F17" s="407" t="s">
        <v>2031</v>
      </c>
      <c r="G17" s="407"/>
      <c r="H17" s="407"/>
      <c r="I17" s="407"/>
      <c r="J17" s="407"/>
      <c r="K17" s="289"/>
    </row>
    <row r="18" spans="2:11" ht="15" customHeight="1">
      <c r="B18" s="292"/>
      <c r="C18" s="293"/>
      <c r="D18" s="293"/>
      <c r="E18" s="294" t="s">
        <v>2032</v>
      </c>
      <c r="F18" s="407" t="s">
        <v>2033</v>
      </c>
      <c r="G18" s="407"/>
      <c r="H18" s="407"/>
      <c r="I18" s="407"/>
      <c r="J18" s="407"/>
      <c r="K18" s="289"/>
    </row>
    <row r="19" spans="2:11" ht="15" customHeight="1">
      <c r="B19" s="292"/>
      <c r="C19" s="293"/>
      <c r="D19" s="293"/>
      <c r="E19" s="294" t="s">
        <v>2034</v>
      </c>
      <c r="F19" s="407" t="s">
        <v>2035</v>
      </c>
      <c r="G19" s="407"/>
      <c r="H19" s="407"/>
      <c r="I19" s="407"/>
      <c r="J19" s="407"/>
      <c r="K19" s="289"/>
    </row>
    <row r="20" spans="2:11" ht="15" customHeight="1">
      <c r="B20" s="292"/>
      <c r="C20" s="293"/>
      <c r="D20" s="293"/>
      <c r="E20" s="294" t="s">
        <v>2036</v>
      </c>
      <c r="F20" s="407" t="s">
        <v>2037</v>
      </c>
      <c r="G20" s="407"/>
      <c r="H20" s="407"/>
      <c r="I20" s="407"/>
      <c r="J20" s="407"/>
      <c r="K20" s="289"/>
    </row>
    <row r="21" spans="2:11" ht="15" customHeight="1">
      <c r="B21" s="292"/>
      <c r="C21" s="293"/>
      <c r="D21" s="293"/>
      <c r="E21" s="294" t="s">
        <v>2038</v>
      </c>
      <c r="F21" s="407" t="s">
        <v>2039</v>
      </c>
      <c r="G21" s="407"/>
      <c r="H21" s="407"/>
      <c r="I21" s="407"/>
      <c r="J21" s="407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07" t="s">
        <v>2040</v>
      </c>
      <c r="D23" s="407"/>
      <c r="E23" s="407"/>
      <c r="F23" s="407"/>
      <c r="G23" s="407"/>
      <c r="H23" s="407"/>
      <c r="I23" s="407"/>
      <c r="J23" s="407"/>
      <c r="K23" s="289"/>
    </row>
    <row r="24" spans="2:11" ht="15" customHeight="1">
      <c r="B24" s="292"/>
      <c r="C24" s="407" t="s">
        <v>2041</v>
      </c>
      <c r="D24" s="407"/>
      <c r="E24" s="407"/>
      <c r="F24" s="407"/>
      <c r="G24" s="407"/>
      <c r="H24" s="407"/>
      <c r="I24" s="407"/>
      <c r="J24" s="407"/>
      <c r="K24" s="289"/>
    </row>
    <row r="25" spans="2:11" ht="15" customHeight="1">
      <c r="B25" s="292"/>
      <c r="C25" s="291"/>
      <c r="D25" s="407" t="s">
        <v>2042</v>
      </c>
      <c r="E25" s="407"/>
      <c r="F25" s="407"/>
      <c r="G25" s="407"/>
      <c r="H25" s="407"/>
      <c r="I25" s="407"/>
      <c r="J25" s="407"/>
      <c r="K25" s="289"/>
    </row>
    <row r="26" spans="2:11" ht="15" customHeight="1">
      <c r="B26" s="292"/>
      <c r="C26" s="293"/>
      <c r="D26" s="407" t="s">
        <v>2043</v>
      </c>
      <c r="E26" s="407"/>
      <c r="F26" s="407"/>
      <c r="G26" s="407"/>
      <c r="H26" s="407"/>
      <c r="I26" s="407"/>
      <c r="J26" s="407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07" t="s">
        <v>2044</v>
      </c>
      <c r="E28" s="407"/>
      <c r="F28" s="407"/>
      <c r="G28" s="407"/>
      <c r="H28" s="407"/>
      <c r="I28" s="407"/>
      <c r="J28" s="407"/>
      <c r="K28" s="289"/>
    </row>
    <row r="29" spans="2:11" ht="15" customHeight="1">
      <c r="B29" s="292"/>
      <c r="C29" s="293"/>
      <c r="D29" s="407" t="s">
        <v>2045</v>
      </c>
      <c r="E29" s="407"/>
      <c r="F29" s="407"/>
      <c r="G29" s="407"/>
      <c r="H29" s="407"/>
      <c r="I29" s="407"/>
      <c r="J29" s="407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07" t="s">
        <v>2046</v>
      </c>
      <c r="E31" s="407"/>
      <c r="F31" s="407"/>
      <c r="G31" s="407"/>
      <c r="H31" s="407"/>
      <c r="I31" s="407"/>
      <c r="J31" s="407"/>
      <c r="K31" s="289"/>
    </row>
    <row r="32" spans="2:11" ht="15" customHeight="1">
      <c r="B32" s="292"/>
      <c r="C32" s="293"/>
      <c r="D32" s="407" t="s">
        <v>2047</v>
      </c>
      <c r="E32" s="407"/>
      <c r="F32" s="407"/>
      <c r="G32" s="407"/>
      <c r="H32" s="407"/>
      <c r="I32" s="407"/>
      <c r="J32" s="407"/>
      <c r="K32" s="289"/>
    </row>
    <row r="33" spans="2:11" ht="15" customHeight="1">
      <c r="B33" s="292"/>
      <c r="C33" s="293"/>
      <c r="D33" s="407" t="s">
        <v>2048</v>
      </c>
      <c r="E33" s="407"/>
      <c r="F33" s="407"/>
      <c r="G33" s="407"/>
      <c r="H33" s="407"/>
      <c r="I33" s="407"/>
      <c r="J33" s="407"/>
      <c r="K33" s="289"/>
    </row>
    <row r="34" spans="2:11" ht="15" customHeight="1">
      <c r="B34" s="292"/>
      <c r="C34" s="293"/>
      <c r="D34" s="291"/>
      <c r="E34" s="295" t="s">
        <v>137</v>
      </c>
      <c r="F34" s="291"/>
      <c r="G34" s="407" t="s">
        <v>2049</v>
      </c>
      <c r="H34" s="407"/>
      <c r="I34" s="407"/>
      <c r="J34" s="407"/>
      <c r="K34" s="289"/>
    </row>
    <row r="35" spans="2:11" ht="30.75" customHeight="1">
      <c r="B35" s="292"/>
      <c r="C35" s="293"/>
      <c r="D35" s="291"/>
      <c r="E35" s="295" t="s">
        <v>2050</v>
      </c>
      <c r="F35" s="291"/>
      <c r="G35" s="407" t="s">
        <v>2051</v>
      </c>
      <c r="H35" s="407"/>
      <c r="I35" s="407"/>
      <c r="J35" s="407"/>
      <c r="K35" s="289"/>
    </row>
    <row r="36" spans="2:11" ht="15" customHeight="1">
      <c r="B36" s="292"/>
      <c r="C36" s="293"/>
      <c r="D36" s="291"/>
      <c r="E36" s="295" t="s">
        <v>59</v>
      </c>
      <c r="F36" s="291"/>
      <c r="G36" s="407" t="s">
        <v>2052</v>
      </c>
      <c r="H36" s="407"/>
      <c r="I36" s="407"/>
      <c r="J36" s="407"/>
      <c r="K36" s="289"/>
    </row>
    <row r="37" spans="2:11" ht="15" customHeight="1">
      <c r="B37" s="292"/>
      <c r="C37" s="293"/>
      <c r="D37" s="291"/>
      <c r="E37" s="295" t="s">
        <v>138</v>
      </c>
      <c r="F37" s="291"/>
      <c r="G37" s="407" t="s">
        <v>2053</v>
      </c>
      <c r="H37" s="407"/>
      <c r="I37" s="407"/>
      <c r="J37" s="407"/>
      <c r="K37" s="289"/>
    </row>
    <row r="38" spans="2:11" ht="15" customHeight="1">
      <c r="B38" s="292"/>
      <c r="C38" s="293"/>
      <c r="D38" s="291"/>
      <c r="E38" s="295" t="s">
        <v>139</v>
      </c>
      <c r="F38" s="291"/>
      <c r="G38" s="407" t="s">
        <v>2054</v>
      </c>
      <c r="H38" s="407"/>
      <c r="I38" s="407"/>
      <c r="J38" s="407"/>
      <c r="K38" s="289"/>
    </row>
    <row r="39" spans="2:11" ht="15" customHeight="1">
      <c r="B39" s="292"/>
      <c r="C39" s="293"/>
      <c r="D39" s="291"/>
      <c r="E39" s="295" t="s">
        <v>140</v>
      </c>
      <c r="F39" s="291"/>
      <c r="G39" s="407" t="s">
        <v>2055</v>
      </c>
      <c r="H39" s="407"/>
      <c r="I39" s="407"/>
      <c r="J39" s="407"/>
      <c r="K39" s="289"/>
    </row>
    <row r="40" spans="2:11" ht="15" customHeight="1">
      <c r="B40" s="292"/>
      <c r="C40" s="293"/>
      <c r="D40" s="291"/>
      <c r="E40" s="295" t="s">
        <v>2056</v>
      </c>
      <c r="F40" s="291"/>
      <c r="G40" s="407" t="s">
        <v>2057</v>
      </c>
      <c r="H40" s="407"/>
      <c r="I40" s="407"/>
      <c r="J40" s="407"/>
      <c r="K40" s="289"/>
    </row>
    <row r="41" spans="2:11" ht="15" customHeight="1">
      <c r="B41" s="292"/>
      <c r="C41" s="293"/>
      <c r="D41" s="291"/>
      <c r="E41" s="295"/>
      <c r="F41" s="291"/>
      <c r="G41" s="407" t="s">
        <v>2058</v>
      </c>
      <c r="H41" s="407"/>
      <c r="I41" s="407"/>
      <c r="J41" s="407"/>
      <c r="K41" s="289"/>
    </row>
    <row r="42" spans="2:11" ht="15" customHeight="1">
      <c r="B42" s="292"/>
      <c r="C42" s="293"/>
      <c r="D42" s="291"/>
      <c r="E42" s="295" t="s">
        <v>2059</v>
      </c>
      <c r="F42" s="291"/>
      <c r="G42" s="407" t="s">
        <v>2060</v>
      </c>
      <c r="H42" s="407"/>
      <c r="I42" s="407"/>
      <c r="J42" s="407"/>
      <c r="K42" s="289"/>
    </row>
    <row r="43" spans="2:11" ht="15" customHeight="1">
      <c r="B43" s="292"/>
      <c r="C43" s="293"/>
      <c r="D43" s="291"/>
      <c r="E43" s="295" t="s">
        <v>142</v>
      </c>
      <c r="F43" s="291"/>
      <c r="G43" s="407" t="s">
        <v>2061</v>
      </c>
      <c r="H43" s="407"/>
      <c r="I43" s="407"/>
      <c r="J43" s="407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07" t="s">
        <v>2062</v>
      </c>
      <c r="E45" s="407"/>
      <c r="F45" s="407"/>
      <c r="G45" s="407"/>
      <c r="H45" s="407"/>
      <c r="I45" s="407"/>
      <c r="J45" s="407"/>
      <c r="K45" s="289"/>
    </row>
    <row r="46" spans="2:11" ht="15" customHeight="1">
      <c r="B46" s="292"/>
      <c r="C46" s="293"/>
      <c r="D46" s="293"/>
      <c r="E46" s="407" t="s">
        <v>2063</v>
      </c>
      <c r="F46" s="407"/>
      <c r="G46" s="407"/>
      <c r="H46" s="407"/>
      <c r="I46" s="407"/>
      <c r="J46" s="407"/>
      <c r="K46" s="289"/>
    </row>
    <row r="47" spans="2:11" ht="15" customHeight="1">
      <c r="B47" s="292"/>
      <c r="C47" s="293"/>
      <c r="D47" s="293"/>
      <c r="E47" s="407" t="s">
        <v>2064</v>
      </c>
      <c r="F47" s="407"/>
      <c r="G47" s="407"/>
      <c r="H47" s="407"/>
      <c r="I47" s="407"/>
      <c r="J47" s="407"/>
      <c r="K47" s="289"/>
    </row>
    <row r="48" spans="2:11" ht="15" customHeight="1">
      <c r="B48" s="292"/>
      <c r="C48" s="293"/>
      <c r="D48" s="293"/>
      <c r="E48" s="407" t="s">
        <v>2065</v>
      </c>
      <c r="F48" s="407"/>
      <c r="G48" s="407"/>
      <c r="H48" s="407"/>
      <c r="I48" s="407"/>
      <c r="J48" s="407"/>
      <c r="K48" s="289"/>
    </row>
    <row r="49" spans="2:11" ht="15" customHeight="1">
      <c r="B49" s="292"/>
      <c r="C49" s="293"/>
      <c r="D49" s="407" t="s">
        <v>2066</v>
      </c>
      <c r="E49" s="407"/>
      <c r="F49" s="407"/>
      <c r="G49" s="407"/>
      <c r="H49" s="407"/>
      <c r="I49" s="407"/>
      <c r="J49" s="407"/>
      <c r="K49" s="289"/>
    </row>
    <row r="50" spans="2:11" ht="25.5" customHeight="1">
      <c r="B50" s="288"/>
      <c r="C50" s="409" t="s">
        <v>2067</v>
      </c>
      <c r="D50" s="409"/>
      <c r="E50" s="409"/>
      <c r="F50" s="409"/>
      <c r="G50" s="409"/>
      <c r="H50" s="409"/>
      <c r="I50" s="409"/>
      <c r="J50" s="409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07" t="s">
        <v>2068</v>
      </c>
      <c r="D52" s="407"/>
      <c r="E52" s="407"/>
      <c r="F52" s="407"/>
      <c r="G52" s="407"/>
      <c r="H52" s="407"/>
      <c r="I52" s="407"/>
      <c r="J52" s="407"/>
      <c r="K52" s="289"/>
    </row>
    <row r="53" spans="2:11" ht="15" customHeight="1">
      <c r="B53" s="288"/>
      <c r="C53" s="407" t="s">
        <v>2069</v>
      </c>
      <c r="D53" s="407"/>
      <c r="E53" s="407"/>
      <c r="F53" s="407"/>
      <c r="G53" s="407"/>
      <c r="H53" s="407"/>
      <c r="I53" s="407"/>
      <c r="J53" s="407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07" t="s">
        <v>2070</v>
      </c>
      <c r="D55" s="407"/>
      <c r="E55" s="407"/>
      <c r="F55" s="407"/>
      <c r="G55" s="407"/>
      <c r="H55" s="407"/>
      <c r="I55" s="407"/>
      <c r="J55" s="407"/>
      <c r="K55" s="289"/>
    </row>
    <row r="56" spans="2:11" ht="15" customHeight="1">
      <c r="B56" s="288"/>
      <c r="C56" s="293"/>
      <c r="D56" s="407" t="s">
        <v>2071</v>
      </c>
      <c r="E56" s="407"/>
      <c r="F56" s="407"/>
      <c r="G56" s="407"/>
      <c r="H56" s="407"/>
      <c r="I56" s="407"/>
      <c r="J56" s="407"/>
      <c r="K56" s="289"/>
    </row>
    <row r="57" spans="2:11" ht="15" customHeight="1">
      <c r="B57" s="288"/>
      <c r="C57" s="293"/>
      <c r="D57" s="407" t="s">
        <v>2072</v>
      </c>
      <c r="E57" s="407"/>
      <c r="F57" s="407"/>
      <c r="G57" s="407"/>
      <c r="H57" s="407"/>
      <c r="I57" s="407"/>
      <c r="J57" s="407"/>
      <c r="K57" s="289"/>
    </row>
    <row r="58" spans="2:11" ht="15" customHeight="1">
      <c r="B58" s="288"/>
      <c r="C58" s="293"/>
      <c r="D58" s="407" t="s">
        <v>2073</v>
      </c>
      <c r="E58" s="407"/>
      <c r="F58" s="407"/>
      <c r="G58" s="407"/>
      <c r="H58" s="407"/>
      <c r="I58" s="407"/>
      <c r="J58" s="407"/>
      <c r="K58" s="289"/>
    </row>
    <row r="59" spans="2:11" ht="15" customHeight="1">
      <c r="B59" s="288"/>
      <c r="C59" s="293"/>
      <c r="D59" s="407" t="s">
        <v>2074</v>
      </c>
      <c r="E59" s="407"/>
      <c r="F59" s="407"/>
      <c r="G59" s="407"/>
      <c r="H59" s="407"/>
      <c r="I59" s="407"/>
      <c r="J59" s="407"/>
      <c r="K59" s="289"/>
    </row>
    <row r="60" spans="2:11" ht="15" customHeight="1">
      <c r="B60" s="288"/>
      <c r="C60" s="293"/>
      <c r="D60" s="411" t="s">
        <v>2075</v>
      </c>
      <c r="E60" s="411"/>
      <c r="F60" s="411"/>
      <c r="G60" s="411"/>
      <c r="H60" s="411"/>
      <c r="I60" s="411"/>
      <c r="J60" s="411"/>
      <c r="K60" s="289"/>
    </row>
    <row r="61" spans="2:11" ht="15" customHeight="1">
      <c r="B61" s="288"/>
      <c r="C61" s="293"/>
      <c r="D61" s="407" t="s">
        <v>2076</v>
      </c>
      <c r="E61" s="407"/>
      <c r="F61" s="407"/>
      <c r="G61" s="407"/>
      <c r="H61" s="407"/>
      <c r="I61" s="407"/>
      <c r="J61" s="407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07" t="s">
        <v>2077</v>
      </c>
      <c r="E63" s="407"/>
      <c r="F63" s="407"/>
      <c r="G63" s="407"/>
      <c r="H63" s="407"/>
      <c r="I63" s="407"/>
      <c r="J63" s="407"/>
      <c r="K63" s="289"/>
    </row>
    <row r="64" spans="2:11" ht="15" customHeight="1">
      <c r="B64" s="288"/>
      <c r="C64" s="293"/>
      <c r="D64" s="411" t="s">
        <v>2078</v>
      </c>
      <c r="E64" s="411"/>
      <c r="F64" s="411"/>
      <c r="G64" s="411"/>
      <c r="H64" s="411"/>
      <c r="I64" s="411"/>
      <c r="J64" s="411"/>
      <c r="K64" s="289"/>
    </row>
    <row r="65" spans="2:11" ht="15" customHeight="1">
      <c r="B65" s="288"/>
      <c r="C65" s="293"/>
      <c r="D65" s="407" t="s">
        <v>2079</v>
      </c>
      <c r="E65" s="407"/>
      <c r="F65" s="407"/>
      <c r="G65" s="407"/>
      <c r="H65" s="407"/>
      <c r="I65" s="407"/>
      <c r="J65" s="407"/>
      <c r="K65" s="289"/>
    </row>
    <row r="66" spans="2:11" ht="15" customHeight="1">
      <c r="B66" s="288"/>
      <c r="C66" s="293"/>
      <c r="D66" s="407" t="s">
        <v>2080</v>
      </c>
      <c r="E66" s="407"/>
      <c r="F66" s="407"/>
      <c r="G66" s="407"/>
      <c r="H66" s="407"/>
      <c r="I66" s="407"/>
      <c r="J66" s="407"/>
      <c r="K66" s="289"/>
    </row>
    <row r="67" spans="2:11" ht="15" customHeight="1">
      <c r="B67" s="288"/>
      <c r="C67" s="293"/>
      <c r="D67" s="407" t="s">
        <v>2081</v>
      </c>
      <c r="E67" s="407"/>
      <c r="F67" s="407"/>
      <c r="G67" s="407"/>
      <c r="H67" s="407"/>
      <c r="I67" s="407"/>
      <c r="J67" s="407"/>
      <c r="K67" s="289"/>
    </row>
    <row r="68" spans="2:11" ht="15" customHeight="1">
      <c r="B68" s="288"/>
      <c r="C68" s="293"/>
      <c r="D68" s="407" t="s">
        <v>2082</v>
      </c>
      <c r="E68" s="407"/>
      <c r="F68" s="407"/>
      <c r="G68" s="407"/>
      <c r="H68" s="407"/>
      <c r="I68" s="407"/>
      <c r="J68" s="407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12" t="s">
        <v>98</v>
      </c>
      <c r="D73" s="412"/>
      <c r="E73" s="412"/>
      <c r="F73" s="412"/>
      <c r="G73" s="412"/>
      <c r="H73" s="412"/>
      <c r="I73" s="412"/>
      <c r="J73" s="412"/>
      <c r="K73" s="306"/>
    </row>
    <row r="74" spans="2:11" ht="17.25" customHeight="1">
      <c r="B74" s="305"/>
      <c r="C74" s="307" t="s">
        <v>2083</v>
      </c>
      <c r="D74" s="307"/>
      <c r="E74" s="307"/>
      <c r="F74" s="307" t="s">
        <v>2084</v>
      </c>
      <c r="G74" s="308"/>
      <c r="H74" s="307" t="s">
        <v>138</v>
      </c>
      <c r="I74" s="307" t="s">
        <v>63</v>
      </c>
      <c r="J74" s="307" t="s">
        <v>2085</v>
      </c>
      <c r="K74" s="306"/>
    </row>
    <row r="75" spans="2:11" ht="17.25" customHeight="1">
      <c r="B75" s="305"/>
      <c r="C75" s="309" t="s">
        <v>2086</v>
      </c>
      <c r="D75" s="309"/>
      <c r="E75" s="309"/>
      <c r="F75" s="310" t="s">
        <v>2087</v>
      </c>
      <c r="G75" s="311"/>
      <c r="H75" s="309"/>
      <c r="I75" s="309"/>
      <c r="J75" s="309" t="s">
        <v>2088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59</v>
      </c>
      <c r="D77" s="312"/>
      <c r="E77" s="312"/>
      <c r="F77" s="314" t="s">
        <v>2089</v>
      </c>
      <c r="G77" s="313"/>
      <c r="H77" s="295" t="s">
        <v>2090</v>
      </c>
      <c r="I77" s="295" t="s">
        <v>2091</v>
      </c>
      <c r="J77" s="295">
        <v>20</v>
      </c>
      <c r="K77" s="306"/>
    </row>
    <row r="78" spans="2:11" ht="15" customHeight="1">
      <c r="B78" s="305"/>
      <c r="C78" s="295" t="s">
        <v>2092</v>
      </c>
      <c r="D78" s="295"/>
      <c r="E78" s="295"/>
      <c r="F78" s="314" t="s">
        <v>2089</v>
      </c>
      <c r="G78" s="313"/>
      <c r="H78" s="295" t="s">
        <v>2093</v>
      </c>
      <c r="I78" s="295" t="s">
        <v>2091</v>
      </c>
      <c r="J78" s="295">
        <v>120</v>
      </c>
      <c r="K78" s="306"/>
    </row>
    <row r="79" spans="2:11" ht="15" customHeight="1">
      <c r="B79" s="315"/>
      <c r="C79" s="295" t="s">
        <v>2094</v>
      </c>
      <c r="D79" s="295"/>
      <c r="E79" s="295"/>
      <c r="F79" s="314" t="s">
        <v>2095</v>
      </c>
      <c r="G79" s="313"/>
      <c r="H79" s="295" t="s">
        <v>2096</v>
      </c>
      <c r="I79" s="295" t="s">
        <v>2091</v>
      </c>
      <c r="J79" s="295">
        <v>50</v>
      </c>
      <c r="K79" s="306"/>
    </row>
    <row r="80" spans="2:11" ht="15" customHeight="1">
      <c r="B80" s="315"/>
      <c r="C80" s="295" t="s">
        <v>2097</v>
      </c>
      <c r="D80" s="295"/>
      <c r="E80" s="295"/>
      <c r="F80" s="314" t="s">
        <v>2089</v>
      </c>
      <c r="G80" s="313"/>
      <c r="H80" s="295" t="s">
        <v>2098</v>
      </c>
      <c r="I80" s="295" t="s">
        <v>2099</v>
      </c>
      <c r="J80" s="295"/>
      <c r="K80" s="306"/>
    </row>
    <row r="81" spans="2:11" ht="15" customHeight="1">
      <c r="B81" s="315"/>
      <c r="C81" s="316" t="s">
        <v>2100</v>
      </c>
      <c r="D81" s="316"/>
      <c r="E81" s="316"/>
      <c r="F81" s="317" t="s">
        <v>2095</v>
      </c>
      <c r="G81" s="316"/>
      <c r="H81" s="316" t="s">
        <v>2101</v>
      </c>
      <c r="I81" s="316" t="s">
        <v>2091</v>
      </c>
      <c r="J81" s="316">
        <v>15</v>
      </c>
      <c r="K81" s="306"/>
    </row>
    <row r="82" spans="2:11" ht="15" customHeight="1">
      <c r="B82" s="315"/>
      <c r="C82" s="316" t="s">
        <v>2102</v>
      </c>
      <c r="D82" s="316"/>
      <c r="E82" s="316"/>
      <c r="F82" s="317" t="s">
        <v>2095</v>
      </c>
      <c r="G82" s="316"/>
      <c r="H82" s="316" t="s">
        <v>2103</v>
      </c>
      <c r="I82" s="316" t="s">
        <v>2091</v>
      </c>
      <c r="J82" s="316">
        <v>15</v>
      </c>
      <c r="K82" s="306"/>
    </row>
    <row r="83" spans="2:11" ht="15" customHeight="1">
      <c r="B83" s="315"/>
      <c r="C83" s="316" t="s">
        <v>2104</v>
      </c>
      <c r="D83" s="316"/>
      <c r="E83" s="316"/>
      <c r="F83" s="317" t="s">
        <v>2095</v>
      </c>
      <c r="G83" s="316"/>
      <c r="H83" s="316" t="s">
        <v>2105</v>
      </c>
      <c r="I83" s="316" t="s">
        <v>2091</v>
      </c>
      <c r="J83" s="316">
        <v>20</v>
      </c>
      <c r="K83" s="306"/>
    </row>
    <row r="84" spans="2:11" ht="15" customHeight="1">
      <c r="B84" s="315"/>
      <c r="C84" s="316" t="s">
        <v>2106</v>
      </c>
      <c r="D84" s="316"/>
      <c r="E84" s="316"/>
      <c r="F84" s="317" t="s">
        <v>2095</v>
      </c>
      <c r="G84" s="316"/>
      <c r="H84" s="316" t="s">
        <v>2107</v>
      </c>
      <c r="I84" s="316" t="s">
        <v>2091</v>
      </c>
      <c r="J84" s="316">
        <v>20</v>
      </c>
      <c r="K84" s="306"/>
    </row>
    <row r="85" spans="2:11" ht="15" customHeight="1">
      <c r="B85" s="315"/>
      <c r="C85" s="295" t="s">
        <v>2108</v>
      </c>
      <c r="D85" s="295"/>
      <c r="E85" s="295"/>
      <c r="F85" s="314" t="s">
        <v>2095</v>
      </c>
      <c r="G85" s="313"/>
      <c r="H85" s="295" t="s">
        <v>2109</v>
      </c>
      <c r="I85" s="295" t="s">
        <v>2091</v>
      </c>
      <c r="J85" s="295">
        <v>50</v>
      </c>
      <c r="K85" s="306"/>
    </row>
    <row r="86" spans="2:11" ht="15" customHeight="1">
      <c r="B86" s="315"/>
      <c r="C86" s="295" t="s">
        <v>2110</v>
      </c>
      <c r="D86" s="295"/>
      <c r="E86" s="295"/>
      <c r="F86" s="314" t="s">
        <v>2095</v>
      </c>
      <c r="G86" s="313"/>
      <c r="H86" s="295" t="s">
        <v>2111</v>
      </c>
      <c r="I86" s="295" t="s">
        <v>2091</v>
      </c>
      <c r="J86" s="295">
        <v>20</v>
      </c>
      <c r="K86" s="306"/>
    </row>
    <row r="87" spans="2:11" ht="15" customHeight="1">
      <c r="B87" s="315"/>
      <c r="C87" s="295" t="s">
        <v>2112</v>
      </c>
      <c r="D87" s="295"/>
      <c r="E87" s="295"/>
      <c r="F87" s="314" t="s">
        <v>2095</v>
      </c>
      <c r="G87" s="313"/>
      <c r="H87" s="295" t="s">
        <v>2113</v>
      </c>
      <c r="I87" s="295" t="s">
        <v>2091</v>
      </c>
      <c r="J87" s="295">
        <v>20</v>
      </c>
      <c r="K87" s="306"/>
    </row>
    <row r="88" spans="2:11" ht="15" customHeight="1">
      <c r="B88" s="315"/>
      <c r="C88" s="295" t="s">
        <v>2114</v>
      </c>
      <c r="D88" s="295"/>
      <c r="E88" s="295"/>
      <c r="F88" s="314" t="s">
        <v>2095</v>
      </c>
      <c r="G88" s="313"/>
      <c r="H88" s="295" t="s">
        <v>2115</v>
      </c>
      <c r="I88" s="295" t="s">
        <v>2091</v>
      </c>
      <c r="J88" s="295">
        <v>50</v>
      </c>
      <c r="K88" s="306"/>
    </row>
    <row r="89" spans="2:11" ht="15" customHeight="1">
      <c r="B89" s="315"/>
      <c r="C89" s="295" t="s">
        <v>2116</v>
      </c>
      <c r="D89" s="295"/>
      <c r="E89" s="295"/>
      <c r="F89" s="314" t="s">
        <v>2095</v>
      </c>
      <c r="G89" s="313"/>
      <c r="H89" s="295" t="s">
        <v>2116</v>
      </c>
      <c r="I89" s="295" t="s">
        <v>2091</v>
      </c>
      <c r="J89" s="295">
        <v>50</v>
      </c>
      <c r="K89" s="306"/>
    </row>
    <row r="90" spans="2:11" ht="15" customHeight="1">
      <c r="B90" s="315"/>
      <c r="C90" s="295" t="s">
        <v>143</v>
      </c>
      <c r="D90" s="295"/>
      <c r="E90" s="295"/>
      <c r="F90" s="314" t="s">
        <v>2095</v>
      </c>
      <c r="G90" s="313"/>
      <c r="H90" s="295" t="s">
        <v>2117</v>
      </c>
      <c r="I90" s="295" t="s">
        <v>2091</v>
      </c>
      <c r="J90" s="295">
        <v>255</v>
      </c>
      <c r="K90" s="306"/>
    </row>
    <row r="91" spans="2:11" ht="15" customHeight="1">
      <c r="B91" s="315"/>
      <c r="C91" s="295" t="s">
        <v>2118</v>
      </c>
      <c r="D91" s="295"/>
      <c r="E91" s="295"/>
      <c r="F91" s="314" t="s">
        <v>2089</v>
      </c>
      <c r="G91" s="313"/>
      <c r="H91" s="295" t="s">
        <v>2119</v>
      </c>
      <c r="I91" s="295" t="s">
        <v>2120</v>
      </c>
      <c r="J91" s="295"/>
      <c r="K91" s="306"/>
    </row>
    <row r="92" spans="2:11" ht="15" customHeight="1">
      <c r="B92" s="315"/>
      <c r="C92" s="295" t="s">
        <v>2121</v>
      </c>
      <c r="D92" s="295"/>
      <c r="E92" s="295"/>
      <c r="F92" s="314" t="s">
        <v>2089</v>
      </c>
      <c r="G92" s="313"/>
      <c r="H92" s="295" t="s">
        <v>2122</v>
      </c>
      <c r="I92" s="295" t="s">
        <v>2123</v>
      </c>
      <c r="J92" s="295"/>
      <c r="K92" s="306"/>
    </row>
    <row r="93" spans="2:11" ht="15" customHeight="1">
      <c r="B93" s="315"/>
      <c r="C93" s="295" t="s">
        <v>2124</v>
      </c>
      <c r="D93" s="295"/>
      <c r="E93" s="295"/>
      <c r="F93" s="314" t="s">
        <v>2089</v>
      </c>
      <c r="G93" s="313"/>
      <c r="H93" s="295" t="s">
        <v>2124</v>
      </c>
      <c r="I93" s="295" t="s">
        <v>2123</v>
      </c>
      <c r="J93" s="295"/>
      <c r="K93" s="306"/>
    </row>
    <row r="94" spans="2:11" ht="15" customHeight="1">
      <c r="B94" s="315"/>
      <c r="C94" s="295" t="s">
        <v>44</v>
      </c>
      <c r="D94" s="295"/>
      <c r="E94" s="295"/>
      <c r="F94" s="314" t="s">
        <v>2089</v>
      </c>
      <c r="G94" s="313"/>
      <c r="H94" s="295" t="s">
        <v>2125</v>
      </c>
      <c r="I94" s="295" t="s">
        <v>2123</v>
      </c>
      <c r="J94" s="295"/>
      <c r="K94" s="306"/>
    </row>
    <row r="95" spans="2:11" ht="15" customHeight="1">
      <c r="B95" s="315"/>
      <c r="C95" s="295" t="s">
        <v>54</v>
      </c>
      <c r="D95" s="295"/>
      <c r="E95" s="295"/>
      <c r="F95" s="314" t="s">
        <v>2089</v>
      </c>
      <c r="G95" s="313"/>
      <c r="H95" s="295" t="s">
        <v>2126</v>
      </c>
      <c r="I95" s="295" t="s">
        <v>2123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12" t="s">
        <v>2127</v>
      </c>
      <c r="D100" s="412"/>
      <c r="E100" s="412"/>
      <c r="F100" s="412"/>
      <c r="G100" s="412"/>
      <c r="H100" s="412"/>
      <c r="I100" s="412"/>
      <c r="J100" s="412"/>
      <c r="K100" s="306"/>
    </row>
    <row r="101" spans="2:11" ht="17.25" customHeight="1">
      <c r="B101" s="305"/>
      <c r="C101" s="307" t="s">
        <v>2083</v>
      </c>
      <c r="D101" s="307"/>
      <c r="E101" s="307"/>
      <c r="F101" s="307" t="s">
        <v>2084</v>
      </c>
      <c r="G101" s="308"/>
      <c r="H101" s="307" t="s">
        <v>138</v>
      </c>
      <c r="I101" s="307" t="s">
        <v>63</v>
      </c>
      <c r="J101" s="307" t="s">
        <v>2085</v>
      </c>
      <c r="K101" s="306"/>
    </row>
    <row r="102" spans="2:11" ht="17.25" customHeight="1">
      <c r="B102" s="305"/>
      <c r="C102" s="309" t="s">
        <v>2086</v>
      </c>
      <c r="D102" s="309"/>
      <c r="E102" s="309"/>
      <c r="F102" s="310" t="s">
        <v>2087</v>
      </c>
      <c r="G102" s="311"/>
      <c r="H102" s="309"/>
      <c r="I102" s="309"/>
      <c r="J102" s="309" t="s">
        <v>2088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59</v>
      </c>
      <c r="D104" s="312"/>
      <c r="E104" s="312"/>
      <c r="F104" s="314" t="s">
        <v>2089</v>
      </c>
      <c r="G104" s="323"/>
      <c r="H104" s="295" t="s">
        <v>2128</v>
      </c>
      <c r="I104" s="295" t="s">
        <v>2091</v>
      </c>
      <c r="J104" s="295">
        <v>20</v>
      </c>
      <c r="K104" s="306"/>
    </row>
    <row r="105" spans="2:11" ht="15" customHeight="1">
      <c r="B105" s="305"/>
      <c r="C105" s="295" t="s">
        <v>2092</v>
      </c>
      <c r="D105" s="295"/>
      <c r="E105" s="295"/>
      <c r="F105" s="314" t="s">
        <v>2089</v>
      </c>
      <c r="G105" s="295"/>
      <c r="H105" s="295" t="s">
        <v>2128</v>
      </c>
      <c r="I105" s="295" t="s">
        <v>2091</v>
      </c>
      <c r="J105" s="295">
        <v>120</v>
      </c>
      <c r="K105" s="306"/>
    </row>
    <row r="106" spans="2:11" ht="15" customHeight="1">
      <c r="B106" s="315"/>
      <c r="C106" s="295" t="s">
        <v>2094</v>
      </c>
      <c r="D106" s="295"/>
      <c r="E106" s="295"/>
      <c r="F106" s="314" t="s">
        <v>2095</v>
      </c>
      <c r="G106" s="295"/>
      <c r="H106" s="295" t="s">
        <v>2128</v>
      </c>
      <c r="I106" s="295" t="s">
        <v>2091</v>
      </c>
      <c r="J106" s="295">
        <v>50</v>
      </c>
      <c r="K106" s="306"/>
    </row>
    <row r="107" spans="2:11" ht="15" customHeight="1">
      <c r="B107" s="315"/>
      <c r="C107" s="295" t="s">
        <v>2097</v>
      </c>
      <c r="D107" s="295"/>
      <c r="E107" s="295"/>
      <c r="F107" s="314" t="s">
        <v>2089</v>
      </c>
      <c r="G107" s="295"/>
      <c r="H107" s="295" t="s">
        <v>2128</v>
      </c>
      <c r="I107" s="295" t="s">
        <v>2099</v>
      </c>
      <c r="J107" s="295"/>
      <c r="K107" s="306"/>
    </row>
    <row r="108" spans="2:11" ht="15" customHeight="1">
      <c r="B108" s="315"/>
      <c r="C108" s="295" t="s">
        <v>2108</v>
      </c>
      <c r="D108" s="295"/>
      <c r="E108" s="295"/>
      <c r="F108" s="314" t="s">
        <v>2095</v>
      </c>
      <c r="G108" s="295"/>
      <c r="H108" s="295" t="s">
        <v>2128</v>
      </c>
      <c r="I108" s="295" t="s">
        <v>2091</v>
      </c>
      <c r="J108" s="295">
        <v>50</v>
      </c>
      <c r="K108" s="306"/>
    </row>
    <row r="109" spans="2:11" ht="15" customHeight="1">
      <c r="B109" s="315"/>
      <c r="C109" s="295" t="s">
        <v>2116</v>
      </c>
      <c r="D109" s="295"/>
      <c r="E109" s="295"/>
      <c r="F109" s="314" t="s">
        <v>2095</v>
      </c>
      <c r="G109" s="295"/>
      <c r="H109" s="295" t="s">
        <v>2128</v>
      </c>
      <c r="I109" s="295" t="s">
        <v>2091</v>
      </c>
      <c r="J109" s="295">
        <v>50</v>
      </c>
      <c r="K109" s="306"/>
    </row>
    <row r="110" spans="2:11" ht="15" customHeight="1">
      <c r="B110" s="315"/>
      <c r="C110" s="295" t="s">
        <v>2114</v>
      </c>
      <c r="D110" s="295"/>
      <c r="E110" s="295"/>
      <c r="F110" s="314" t="s">
        <v>2095</v>
      </c>
      <c r="G110" s="295"/>
      <c r="H110" s="295" t="s">
        <v>2128</v>
      </c>
      <c r="I110" s="295" t="s">
        <v>2091</v>
      </c>
      <c r="J110" s="295">
        <v>50</v>
      </c>
      <c r="K110" s="306"/>
    </row>
    <row r="111" spans="2:11" ht="15" customHeight="1">
      <c r="B111" s="315"/>
      <c r="C111" s="295" t="s">
        <v>59</v>
      </c>
      <c r="D111" s="295"/>
      <c r="E111" s="295"/>
      <c r="F111" s="314" t="s">
        <v>2089</v>
      </c>
      <c r="G111" s="295"/>
      <c r="H111" s="295" t="s">
        <v>2129</v>
      </c>
      <c r="I111" s="295" t="s">
        <v>2091</v>
      </c>
      <c r="J111" s="295">
        <v>20</v>
      </c>
      <c r="K111" s="306"/>
    </row>
    <row r="112" spans="2:11" ht="15" customHeight="1">
      <c r="B112" s="315"/>
      <c r="C112" s="295" t="s">
        <v>2130</v>
      </c>
      <c r="D112" s="295"/>
      <c r="E112" s="295"/>
      <c r="F112" s="314" t="s">
        <v>2089</v>
      </c>
      <c r="G112" s="295"/>
      <c r="H112" s="295" t="s">
        <v>2131</v>
      </c>
      <c r="I112" s="295" t="s">
        <v>2091</v>
      </c>
      <c r="J112" s="295">
        <v>120</v>
      </c>
      <c r="K112" s="306"/>
    </row>
    <row r="113" spans="2:11" ht="15" customHeight="1">
      <c r="B113" s="315"/>
      <c r="C113" s="295" t="s">
        <v>44</v>
      </c>
      <c r="D113" s="295"/>
      <c r="E113" s="295"/>
      <c r="F113" s="314" t="s">
        <v>2089</v>
      </c>
      <c r="G113" s="295"/>
      <c r="H113" s="295" t="s">
        <v>2132</v>
      </c>
      <c r="I113" s="295" t="s">
        <v>2123</v>
      </c>
      <c r="J113" s="295"/>
      <c r="K113" s="306"/>
    </row>
    <row r="114" spans="2:11" ht="15" customHeight="1">
      <c r="B114" s="315"/>
      <c r="C114" s="295" t="s">
        <v>54</v>
      </c>
      <c r="D114" s="295"/>
      <c r="E114" s="295"/>
      <c r="F114" s="314" t="s">
        <v>2089</v>
      </c>
      <c r="G114" s="295"/>
      <c r="H114" s="295" t="s">
        <v>2133</v>
      </c>
      <c r="I114" s="295" t="s">
        <v>2123</v>
      </c>
      <c r="J114" s="295"/>
      <c r="K114" s="306"/>
    </row>
    <row r="115" spans="2:11" ht="15" customHeight="1">
      <c r="B115" s="315"/>
      <c r="C115" s="295" t="s">
        <v>63</v>
      </c>
      <c r="D115" s="295"/>
      <c r="E115" s="295"/>
      <c r="F115" s="314" t="s">
        <v>2089</v>
      </c>
      <c r="G115" s="295"/>
      <c r="H115" s="295" t="s">
        <v>2134</v>
      </c>
      <c r="I115" s="295" t="s">
        <v>2135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08" t="s">
        <v>2136</v>
      </c>
      <c r="D120" s="408"/>
      <c r="E120" s="408"/>
      <c r="F120" s="408"/>
      <c r="G120" s="408"/>
      <c r="H120" s="408"/>
      <c r="I120" s="408"/>
      <c r="J120" s="408"/>
      <c r="K120" s="331"/>
    </row>
    <row r="121" spans="2:11" ht="17.25" customHeight="1">
      <c r="B121" s="332"/>
      <c r="C121" s="307" t="s">
        <v>2083</v>
      </c>
      <c r="D121" s="307"/>
      <c r="E121" s="307"/>
      <c r="F121" s="307" t="s">
        <v>2084</v>
      </c>
      <c r="G121" s="308"/>
      <c r="H121" s="307" t="s">
        <v>138</v>
      </c>
      <c r="I121" s="307" t="s">
        <v>63</v>
      </c>
      <c r="J121" s="307" t="s">
        <v>2085</v>
      </c>
      <c r="K121" s="333"/>
    </row>
    <row r="122" spans="2:11" ht="17.25" customHeight="1">
      <c r="B122" s="332"/>
      <c r="C122" s="309" t="s">
        <v>2086</v>
      </c>
      <c r="D122" s="309"/>
      <c r="E122" s="309"/>
      <c r="F122" s="310" t="s">
        <v>2087</v>
      </c>
      <c r="G122" s="311"/>
      <c r="H122" s="309"/>
      <c r="I122" s="309"/>
      <c r="J122" s="309" t="s">
        <v>2088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2092</v>
      </c>
      <c r="D124" s="312"/>
      <c r="E124" s="312"/>
      <c r="F124" s="314" t="s">
        <v>2089</v>
      </c>
      <c r="G124" s="295"/>
      <c r="H124" s="295" t="s">
        <v>2128</v>
      </c>
      <c r="I124" s="295" t="s">
        <v>2091</v>
      </c>
      <c r="J124" s="295">
        <v>120</v>
      </c>
      <c r="K124" s="336"/>
    </row>
    <row r="125" spans="2:11" ht="15" customHeight="1">
      <c r="B125" s="334"/>
      <c r="C125" s="295" t="s">
        <v>2137</v>
      </c>
      <c r="D125" s="295"/>
      <c r="E125" s="295"/>
      <c r="F125" s="314" t="s">
        <v>2089</v>
      </c>
      <c r="G125" s="295"/>
      <c r="H125" s="295" t="s">
        <v>2138</v>
      </c>
      <c r="I125" s="295" t="s">
        <v>2091</v>
      </c>
      <c r="J125" s="295" t="s">
        <v>2139</v>
      </c>
      <c r="K125" s="336"/>
    </row>
    <row r="126" spans="2:11" ht="15" customHeight="1">
      <c r="B126" s="334"/>
      <c r="C126" s="295" t="s">
        <v>2038</v>
      </c>
      <c r="D126" s="295"/>
      <c r="E126" s="295"/>
      <c r="F126" s="314" t="s">
        <v>2089</v>
      </c>
      <c r="G126" s="295"/>
      <c r="H126" s="295" t="s">
        <v>2140</v>
      </c>
      <c r="I126" s="295" t="s">
        <v>2091</v>
      </c>
      <c r="J126" s="295" t="s">
        <v>2139</v>
      </c>
      <c r="K126" s="336"/>
    </row>
    <row r="127" spans="2:11" ht="15" customHeight="1">
      <c r="B127" s="334"/>
      <c r="C127" s="295" t="s">
        <v>2100</v>
      </c>
      <c r="D127" s="295"/>
      <c r="E127" s="295"/>
      <c r="F127" s="314" t="s">
        <v>2095</v>
      </c>
      <c r="G127" s="295"/>
      <c r="H127" s="295" t="s">
        <v>2101</v>
      </c>
      <c r="I127" s="295" t="s">
        <v>2091</v>
      </c>
      <c r="J127" s="295">
        <v>15</v>
      </c>
      <c r="K127" s="336"/>
    </row>
    <row r="128" spans="2:11" ht="15" customHeight="1">
      <c r="B128" s="334"/>
      <c r="C128" s="316" t="s">
        <v>2102</v>
      </c>
      <c r="D128" s="316"/>
      <c r="E128" s="316"/>
      <c r="F128" s="317" t="s">
        <v>2095</v>
      </c>
      <c r="G128" s="316"/>
      <c r="H128" s="316" t="s">
        <v>2103</v>
      </c>
      <c r="I128" s="316" t="s">
        <v>2091</v>
      </c>
      <c r="J128" s="316">
        <v>15</v>
      </c>
      <c r="K128" s="336"/>
    </row>
    <row r="129" spans="2:11" ht="15" customHeight="1">
      <c r="B129" s="334"/>
      <c r="C129" s="316" t="s">
        <v>2104</v>
      </c>
      <c r="D129" s="316"/>
      <c r="E129" s="316"/>
      <c r="F129" s="317" t="s">
        <v>2095</v>
      </c>
      <c r="G129" s="316"/>
      <c r="H129" s="316" t="s">
        <v>2105</v>
      </c>
      <c r="I129" s="316" t="s">
        <v>2091</v>
      </c>
      <c r="J129" s="316">
        <v>20</v>
      </c>
      <c r="K129" s="336"/>
    </row>
    <row r="130" spans="2:11" ht="15" customHeight="1">
      <c r="B130" s="334"/>
      <c r="C130" s="316" t="s">
        <v>2106</v>
      </c>
      <c r="D130" s="316"/>
      <c r="E130" s="316"/>
      <c r="F130" s="317" t="s">
        <v>2095</v>
      </c>
      <c r="G130" s="316"/>
      <c r="H130" s="316" t="s">
        <v>2107</v>
      </c>
      <c r="I130" s="316" t="s">
        <v>2091</v>
      </c>
      <c r="J130" s="316">
        <v>20</v>
      </c>
      <c r="K130" s="336"/>
    </row>
    <row r="131" spans="2:11" ht="15" customHeight="1">
      <c r="B131" s="334"/>
      <c r="C131" s="295" t="s">
        <v>2094</v>
      </c>
      <c r="D131" s="295"/>
      <c r="E131" s="295"/>
      <c r="F131" s="314" t="s">
        <v>2095</v>
      </c>
      <c r="G131" s="295"/>
      <c r="H131" s="295" t="s">
        <v>2128</v>
      </c>
      <c r="I131" s="295" t="s">
        <v>2091</v>
      </c>
      <c r="J131" s="295">
        <v>50</v>
      </c>
      <c r="K131" s="336"/>
    </row>
    <row r="132" spans="2:11" ht="15" customHeight="1">
      <c r="B132" s="334"/>
      <c r="C132" s="295" t="s">
        <v>2108</v>
      </c>
      <c r="D132" s="295"/>
      <c r="E132" s="295"/>
      <c r="F132" s="314" t="s">
        <v>2095</v>
      </c>
      <c r="G132" s="295"/>
      <c r="H132" s="295" t="s">
        <v>2128</v>
      </c>
      <c r="I132" s="295" t="s">
        <v>2091</v>
      </c>
      <c r="J132" s="295">
        <v>50</v>
      </c>
      <c r="K132" s="336"/>
    </row>
    <row r="133" spans="2:11" ht="15" customHeight="1">
      <c r="B133" s="334"/>
      <c r="C133" s="295" t="s">
        <v>2114</v>
      </c>
      <c r="D133" s="295"/>
      <c r="E133" s="295"/>
      <c r="F133" s="314" t="s">
        <v>2095</v>
      </c>
      <c r="G133" s="295"/>
      <c r="H133" s="295" t="s">
        <v>2128</v>
      </c>
      <c r="I133" s="295" t="s">
        <v>2091</v>
      </c>
      <c r="J133" s="295">
        <v>50</v>
      </c>
      <c r="K133" s="336"/>
    </row>
    <row r="134" spans="2:11" ht="15" customHeight="1">
      <c r="B134" s="334"/>
      <c r="C134" s="295" t="s">
        <v>2116</v>
      </c>
      <c r="D134" s="295"/>
      <c r="E134" s="295"/>
      <c r="F134" s="314" t="s">
        <v>2095</v>
      </c>
      <c r="G134" s="295"/>
      <c r="H134" s="295" t="s">
        <v>2128</v>
      </c>
      <c r="I134" s="295" t="s">
        <v>2091</v>
      </c>
      <c r="J134" s="295">
        <v>50</v>
      </c>
      <c r="K134" s="336"/>
    </row>
    <row r="135" spans="2:11" ht="15" customHeight="1">
      <c r="B135" s="334"/>
      <c r="C135" s="295" t="s">
        <v>143</v>
      </c>
      <c r="D135" s="295"/>
      <c r="E135" s="295"/>
      <c r="F135" s="314" t="s">
        <v>2095</v>
      </c>
      <c r="G135" s="295"/>
      <c r="H135" s="295" t="s">
        <v>2141</v>
      </c>
      <c r="I135" s="295" t="s">
        <v>2091</v>
      </c>
      <c r="J135" s="295">
        <v>255</v>
      </c>
      <c r="K135" s="336"/>
    </row>
    <row r="136" spans="2:11" ht="15" customHeight="1">
      <c r="B136" s="334"/>
      <c r="C136" s="295" t="s">
        <v>2118</v>
      </c>
      <c r="D136" s="295"/>
      <c r="E136" s="295"/>
      <c r="F136" s="314" t="s">
        <v>2089</v>
      </c>
      <c r="G136" s="295"/>
      <c r="H136" s="295" t="s">
        <v>2142</v>
      </c>
      <c r="I136" s="295" t="s">
        <v>2120</v>
      </c>
      <c r="J136" s="295"/>
      <c r="K136" s="336"/>
    </row>
    <row r="137" spans="2:11" ht="15" customHeight="1">
      <c r="B137" s="334"/>
      <c r="C137" s="295" t="s">
        <v>2121</v>
      </c>
      <c r="D137" s="295"/>
      <c r="E137" s="295"/>
      <c r="F137" s="314" t="s">
        <v>2089</v>
      </c>
      <c r="G137" s="295"/>
      <c r="H137" s="295" t="s">
        <v>2143</v>
      </c>
      <c r="I137" s="295" t="s">
        <v>2123</v>
      </c>
      <c r="J137" s="295"/>
      <c r="K137" s="336"/>
    </row>
    <row r="138" spans="2:11" ht="15" customHeight="1">
      <c r="B138" s="334"/>
      <c r="C138" s="295" t="s">
        <v>2124</v>
      </c>
      <c r="D138" s="295"/>
      <c r="E138" s="295"/>
      <c r="F138" s="314" t="s">
        <v>2089</v>
      </c>
      <c r="G138" s="295"/>
      <c r="H138" s="295" t="s">
        <v>2124</v>
      </c>
      <c r="I138" s="295" t="s">
        <v>2123</v>
      </c>
      <c r="J138" s="295"/>
      <c r="K138" s="336"/>
    </row>
    <row r="139" spans="2:11" ht="15" customHeight="1">
      <c r="B139" s="334"/>
      <c r="C139" s="295" t="s">
        <v>44</v>
      </c>
      <c r="D139" s="295"/>
      <c r="E139" s="295"/>
      <c r="F139" s="314" t="s">
        <v>2089</v>
      </c>
      <c r="G139" s="295"/>
      <c r="H139" s="295" t="s">
        <v>2144</v>
      </c>
      <c r="I139" s="295" t="s">
        <v>2123</v>
      </c>
      <c r="J139" s="295"/>
      <c r="K139" s="336"/>
    </row>
    <row r="140" spans="2:11" ht="15" customHeight="1">
      <c r="B140" s="334"/>
      <c r="C140" s="295" t="s">
        <v>2145</v>
      </c>
      <c r="D140" s="295"/>
      <c r="E140" s="295"/>
      <c r="F140" s="314" t="s">
        <v>2089</v>
      </c>
      <c r="G140" s="295"/>
      <c r="H140" s="295" t="s">
        <v>2146</v>
      </c>
      <c r="I140" s="295" t="s">
        <v>2123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12" t="s">
        <v>2147</v>
      </c>
      <c r="D145" s="412"/>
      <c r="E145" s="412"/>
      <c r="F145" s="412"/>
      <c r="G145" s="412"/>
      <c r="H145" s="412"/>
      <c r="I145" s="412"/>
      <c r="J145" s="412"/>
      <c r="K145" s="306"/>
    </row>
    <row r="146" spans="2:11" ht="17.25" customHeight="1">
      <c r="B146" s="305"/>
      <c r="C146" s="307" t="s">
        <v>2083</v>
      </c>
      <c r="D146" s="307"/>
      <c r="E146" s="307"/>
      <c r="F146" s="307" t="s">
        <v>2084</v>
      </c>
      <c r="G146" s="308"/>
      <c r="H146" s="307" t="s">
        <v>138</v>
      </c>
      <c r="I146" s="307" t="s">
        <v>63</v>
      </c>
      <c r="J146" s="307" t="s">
        <v>2085</v>
      </c>
      <c r="K146" s="306"/>
    </row>
    <row r="147" spans="2:11" ht="17.25" customHeight="1">
      <c r="B147" s="305"/>
      <c r="C147" s="309" t="s">
        <v>2086</v>
      </c>
      <c r="D147" s="309"/>
      <c r="E147" s="309"/>
      <c r="F147" s="310" t="s">
        <v>2087</v>
      </c>
      <c r="G147" s="311"/>
      <c r="H147" s="309"/>
      <c r="I147" s="309"/>
      <c r="J147" s="309" t="s">
        <v>2088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2092</v>
      </c>
      <c r="D149" s="295"/>
      <c r="E149" s="295"/>
      <c r="F149" s="341" t="s">
        <v>2089</v>
      </c>
      <c r="G149" s="295"/>
      <c r="H149" s="340" t="s">
        <v>2128</v>
      </c>
      <c r="I149" s="340" t="s">
        <v>2091</v>
      </c>
      <c r="J149" s="340">
        <v>120</v>
      </c>
      <c r="K149" s="336"/>
    </row>
    <row r="150" spans="2:11" ht="15" customHeight="1">
      <c r="B150" s="315"/>
      <c r="C150" s="340" t="s">
        <v>2137</v>
      </c>
      <c r="D150" s="295"/>
      <c r="E150" s="295"/>
      <c r="F150" s="341" t="s">
        <v>2089</v>
      </c>
      <c r="G150" s="295"/>
      <c r="H150" s="340" t="s">
        <v>2148</v>
      </c>
      <c r="I150" s="340" t="s">
        <v>2091</v>
      </c>
      <c r="J150" s="340" t="s">
        <v>2139</v>
      </c>
      <c r="K150" s="336"/>
    </row>
    <row r="151" spans="2:11" ht="15" customHeight="1">
      <c r="B151" s="315"/>
      <c r="C151" s="340" t="s">
        <v>2038</v>
      </c>
      <c r="D151" s="295"/>
      <c r="E151" s="295"/>
      <c r="F151" s="341" t="s">
        <v>2089</v>
      </c>
      <c r="G151" s="295"/>
      <c r="H151" s="340" t="s">
        <v>2149</v>
      </c>
      <c r="I151" s="340" t="s">
        <v>2091</v>
      </c>
      <c r="J151" s="340" t="s">
        <v>2139</v>
      </c>
      <c r="K151" s="336"/>
    </row>
    <row r="152" spans="2:11" ht="15" customHeight="1">
      <c r="B152" s="315"/>
      <c r="C152" s="340" t="s">
        <v>2094</v>
      </c>
      <c r="D152" s="295"/>
      <c r="E152" s="295"/>
      <c r="F152" s="341" t="s">
        <v>2095</v>
      </c>
      <c r="G152" s="295"/>
      <c r="H152" s="340" t="s">
        <v>2128</v>
      </c>
      <c r="I152" s="340" t="s">
        <v>2091</v>
      </c>
      <c r="J152" s="340">
        <v>50</v>
      </c>
      <c r="K152" s="336"/>
    </row>
    <row r="153" spans="2:11" ht="15" customHeight="1">
      <c r="B153" s="315"/>
      <c r="C153" s="340" t="s">
        <v>2097</v>
      </c>
      <c r="D153" s="295"/>
      <c r="E153" s="295"/>
      <c r="F153" s="341" t="s">
        <v>2089</v>
      </c>
      <c r="G153" s="295"/>
      <c r="H153" s="340" t="s">
        <v>2128</v>
      </c>
      <c r="I153" s="340" t="s">
        <v>2099</v>
      </c>
      <c r="J153" s="340"/>
      <c r="K153" s="336"/>
    </row>
    <row r="154" spans="2:11" ht="15" customHeight="1">
      <c r="B154" s="315"/>
      <c r="C154" s="340" t="s">
        <v>2108</v>
      </c>
      <c r="D154" s="295"/>
      <c r="E154" s="295"/>
      <c r="F154" s="341" t="s">
        <v>2095</v>
      </c>
      <c r="G154" s="295"/>
      <c r="H154" s="340" t="s">
        <v>2128</v>
      </c>
      <c r="I154" s="340" t="s">
        <v>2091</v>
      </c>
      <c r="J154" s="340">
        <v>50</v>
      </c>
      <c r="K154" s="336"/>
    </row>
    <row r="155" spans="2:11" ht="15" customHeight="1">
      <c r="B155" s="315"/>
      <c r="C155" s="340" t="s">
        <v>2116</v>
      </c>
      <c r="D155" s="295"/>
      <c r="E155" s="295"/>
      <c r="F155" s="341" t="s">
        <v>2095</v>
      </c>
      <c r="G155" s="295"/>
      <c r="H155" s="340" t="s">
        <v>2128</v>
      </c>
      <c r="I155" s="340" t="s">
        <v>2091</v>
      </c>
      <c r="J155" s="340">
        <v>50</v>
      </c>
      <c r="K155" s="336"/>
    </row>
    <row r="156" spans="2:11" ht="15" customHeight="1">
      <c r="B156" s="315"/>
      <c r="C156" s="340" t="s">
        <v>2114</v>
      </c>
      <c r="D156" s="295"/>
      <c r="E156" s="295"/>
      <c r="F156" s="341" t="s">
        <v>2095</v>
      </c>
      <c r="G156" s="295"/>
      <c r="H156" s="340" t="s">
        <v>2128</v>
      </c>
      <c r="I156" s="340" t="s">
        <v>2091</v>
      </c>
      <c r="J156" s="340">
        <v>50</v>
      </c>
      <c r="K156" s="336"/>
    </row>
    <row r="157" spans="2:11" ht="15" customHeight="1">
      <c r="B157" s="315"/>
      <c r="C157" s="340" t="s">
        <v>106</v>
      </c>
      <c r="D157" s="295"/>
      <c r="E157" s="295"/>
      <c r="F157" s="341" t="s">
        <v>2089</v>
      </c>
      <c r="G157" s="295"/>
      <c r="H157" s="340" t="s">
        <v>2150</v>
      </c>
      <c r="I157" s="340" t="s">
        <v>2091</v>
      </c>
      <c r="J157" s="340" t="s">
        <v>2151</v>
      </c>
      <c r="K157" s="336"/>
    </row>
    <row r="158" spans="2:11" ht="15" customHeight="1">
      <c r="B158" s="315"/>
      <c r="C158" s="340" t="s">
        <v>2152</v>
      </c>
      <c r="D158" s="295"/>
      <c r="E158" s="295"/>
      <c r="F158" s="341" t="s">
        <v>2089</v>
      </c>
      <c r="G158" s="295"/>
      <c r="H158" s="340" t="s">
        <v>2153</v>
      </c>
      <c r="I158" s="340" t="s">
        <v>2123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08" t="s">
        <v>2154</v>
      </c>
      <c r="D163" s="408"/>
      <c r="E163" s="408"/>
      <c r="F163" s="408"/>
      <c r="G163" s="408"/>
      <c r="H163" s="408"/>
      <c r="I163" s="408"/>
      <c r="J163" s="408"/>
      <c r="K163" s="287"/>
    </row>
    <row r="164" spans="2:11" ht="17.25" customHeight="1">
      <c r="B164" s="286"/>
      <c r="C164" s="307" t="s">
        <v>2083</v>
      </c>
      <c r="D164" s="307"/>
      <c r="E164" s="307"/>
      <c r="F164" s="307" t="s">
        <v>2084</v>
      </c>
      <c r="G164" s="344"/>
      <c r="H164" s="345" t="s">
        <v>138</v>
      </c>
      <c r="I164" s="345" t="s">
        <v>63</v>
      </c>
      <c r="J164" s="307" t="s">
        <v>2085</v>
      </c>
      <c r="K164" s="287"/>
    </row>
    <row r="165" spans="2:11" ht="17.25" customHeight="1">
      <c r="B165" s="288"/>
      <c r="C165" s="309" t="s">
        <v>2086</v>
      </c>
      <c r="D165" s="309"/>
      <c r="E165" s="309"/>
      <c r="F165" s="310" t="s">
        <v>2087</v>
      </c>
      <c r="G165" s="346"/>
      <c r="H165" s="347"/>
      <c r="I165" s="347"/>
      <c r="J165" s="309" t="s">
        <v>2088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2092</v>
      </c>
      <c r="D167" s="295"/>
      <c r="E167" s="295"/>
      <c r="F167" s="314" t="s">
        <v>2089</v>
      </c>
      <c r="G167" s="295"/>
      <c r="H167" s="295" t="s">
        <v>2128</v>
      </c>
      <c r="I167" s="295" t="s">
        <v>2091</v>
      </c>
      <c r="J167" s="295">
        <v>120</v>
      </c>
      <c r="K167" s="336"/>
    </row>
    <row r="168" spans="2:11" ht="15" customHeight="1">
      <c r="B168" s="315"/>
      <c r="C168" s="295" t="s">
        <v>2137</v>
      </c>
      <c r="D168" s="295"/>
      <c r="E168" s="295"/>
      <c r="F168" s="314" t="s">
        <v>2089</v>
      </c>
      <c r="G168" s="295"/>
      <c r="H168" s="295" t="s">
        <v>2138</v>
      </c>
      <c r="I168" s="295" t="s">
        <v>2091</v>
      </c>
      <c r="J168" s="295" t="s">
        <v>2139</v>
      </c>
      <c r="K168" s="336"/>
    </row>
    <row r="169" spans="2:11" ht="15" customHeight="1">
      <c r="B169" s="315"/>
      <c r="C169" s="295" t="s">
        <v>2038</v>
      </c>
      <c r="D169" s="295"/>
      <c r="E169" s="295"/>
      <c r="F169" s="314" t="s">
        <v>2089</v>
      </c>
      <c r="G169" s="295"/>
      <c r="H169" s="295" t="s">
        <v>2155</v>
      </c>
      <c r="I169" s="295" t="s">
        <v>2091</v>
      </c>
      <c r="J169" s="295" t="s">
        <v>2139</v>
      </c>
      <c r="K169" s="336"/>
    </row>
    <row r="170" spans="2:11" ht="15" customHeight="1">
      <c r="B170" s="315"/>
      <c r="C170" s="295" t="s">
        <v>2094</v>
      </c>
      <c r="D170" s="295"/>
      <c r="E170" s="295"/>
      <c r="F170" s="314" t="s">
        <v>2095</v>
      </c>
      <c r="G170" s="295"/>
      <c r="H170" s="295" t="s">
        <v>2155</v>
      </c>
      <c r="I170" s="295" t="s">
        <v>2091</v>
      </c>
      <c r="J170" s="295">
        <v>50</v>
      </c>
      <c r="K170" s="336"/>
    </row>
    <row r="171" spans="2:11" ht="15" customHeight="1">
      <c r="B171" s="315"/>
      <c r="C171" s="295" t="s">
        <v>2097</v>
      </c>
      <c r="D171" s="295"/>
      <c r="E171" s="295"/>
      <c r="F171" s="314" t="s">
        <v>2089</v>
      </c>
      <c r="G171" s="295"/>
      <c r="H171" s="295" t="s">
        <v>2155</v>
      </c>
      <c r="I171" s="295" t="s">
        <v>2099</v>
      </c>
      <c r="J171" s="295"/>
      <c r="K171" s="336"/>
    </row>
    <row r="172" spans="2:11" ht="15" customHeight="1">
      <c r="B172" s="315"/>
      <c r="C172" s="295" t="s">
        <v>2108</v>
      </c>
      <c r="D172" s="295"/>
      <c r="E172" s="295"/>
      <c r="F172" s="314" t="s">
        <v>2095</v>
      </c>
      <c r="G172" s="295"/>
      <c r="H172" s="295" t="s">
        <v>2155</v>
      </c>
      <c r="I172" s="295" t="s">
        <v>2091</v>
      </c>
      <c r="J172" s="295">
        <v>50</v>
      </c>
      <c r="K172" s="336"/>
    </row>
    <row r="173" spans="2:11" ht="15" customHeight="1">
      <c r="B173" s="315"/>
      <c r="C173" s="295" t="s">
        <v>2116</v>
      </c>
      <c r="D173" s="295"/>
      <c r="E173" s="295"/>
      <c r="F173" s="314" t="s">
        <v>2095</v>
      </c>
      <c r="G173" s="295"/>
      <c r="H173" s="295" t="s">
        <v>2155</v>
      </c>
      <c r="I173" s="295" t="s">
        <v>2091</v>
      </c>
      <c r="J173" s="295">
        <v>50</v>
      </c>
      <c r="K173" s="336"/>
    </row>
    <row r="174" spans="2:11" ht="15" customHeight="1">
      <c r="B174" s="315"/>
      <c r="C174" s="295" t="s">
        <v>2114</v>
      </c>
      <c r="D174" s="295"/>
      <c r="E174" s="295"/>
      <c r="F174" s="314" t="s">
        <v>2095</v>
      </c>
      <c r="G174" s="295"/>
      <c r="H174" s="295" t="s">
        <v>2155</v>
      </c>
      <c r="I174" s="295" t="s">
        <v>2091</v>
      </c>
      <c r="J174" s="295">
        <v>50</v>
      </c>
      <c r="K174" s="336"/>
    </row>
    <row r="175" spans="2:11" ht="15" customHeight="1">
      <c r="B175" s="315"/>
      <c r="C175" s="295" t="s">
        <v>137</v>
      </c>
      <c r="D175" s="295"/>
      <c r="E175" s="295"/>
      <c r="F175" s="314" t="s">
        <v>2089</v>
      </c>
      <c r="G175" s="295"/>
      <c r="H175" s="295" t="s">
        <v>2156</v>
      </c>
      <c r="I175" s="295" t="s">
        <v>2157</v>
      </c>
      <c r="J175" s="295"/>
      <c r="K175" s="336"/>
    </row>
    <row r="176" spans="2:11" ht="15" customHeight="1">
      <c r="B176" s="315"/>
      <c r="C176" s="295" t="s">
        <v>63</v>
      </c>
      <c r="D176" s="295"/>
      <c r="E176" s="295"/>
      <c r="F176" s="314" t="s">
        <v>2089</v>
      </c>
      <c r="G176" s="295"/>
      <c r="H176" s="295" t="s">
        <v>2158</v>
      </c>
      <c r="I176" s="295" t="s">
        <v>2159</v>
      </c>
      <c r="J176" s="295">
        <v>1</v>
      </c>
      <c r="K176" s="336"/>
    </row>
    <row r="177" spans="2:11" ht="15" customHeight="1">
      <c r="B177" s="315"/>
      <c r="C177" s="295" t="s">
        <v>59</v>
      </c>
      <c r="D177" s="295"/>
      <c r="E177" s="295"/>
      <c r="F177" s="314" t="s">
        <v>2089</v>
      </c>
      <c r="G177" s="295"/>
      <c r="H177" s="295" t="s">
        <v>2160</v>
      </c>
      <c r="I177" s="295" t="s">
        <v>2091</v>
      </c>
      <c r="J177" s="295">
        <v>20</v>
      </c>
      <c r="K177" s="336"/>
    </row>
    <row r="178" spans="2:11" ht="15" customHeight="1">
      <c r="B178" s="315"/>
      <c r="C178" s="295" t="s">
        <v>138</v>
      </c>
      <c r="D178" s="295"/>
      <c r="E178" s="295"/>
      <c r="F178" s="314" t="s">
        <v>2089</v>
      </c>
      <c r="G178" s="295"/>
      <c r="H178" s="295" t="s">
        <v>2161</v>
      </c>
      <c r="I178" s="295" t="s">
        <v>2091</v>
      </c>
      <c r="J178" s="295">
        <v>255</v>
      </c>
      <c r="K178" s="336"/>
    </row>
    <row r="179" spans="2:11" ht="15" customHeight="1">
      <c r="B179" s="315"/>
      <c r="C179" s="295" t="s">
        <v>139</v>
      </c>
      <c r="D179" s="295"/>
      <c r="E179" s="295"/>
      <c r="F179" s="314" t="s">
        <v>2089</v>
      </c>
      <c r="G179" s="295"/>
      <c r="H179" s="295" t="s">
        <v>2054</v>
      </c>
      <c r="I179" s="295" t="s">
        <v>2091</v>
      </c>
      <c r="J179" s="295">
        <v>10</v>
      </c>
      <c r="K179" s="336"/>
    </row>
    <row r="180" spans="2:11" ht="15" customHeight="1">
      <c r="B180" s="315"/>
      <c r="C180" s="295" t="s">
        <v>140</v>
      </c>
      <c r="D180" s="295"/>
      <c r="E180" s="295"/>
      <c r="F180" s="314" t="s">
        <v>2089</v>
      </c>
      <c r="G180" s="295"/>
      <c r="H180" s="295" t="s">
        <v>2162</v>
      </c>
      <c r="I180" s="295" t="s">
        <v>2123</v>
      </c>
      <c r="J180" s="295"/>
      <c r="K180" s="336"/>
    </row>
    <row r="181" spans="2:11" ht="15" customHeight="1">
      <c r="B181" s="315"/>
      <c r="C181" s="295" t="s">
        <v>2163</v>
      </c>
      <c r="D181" s="295"/>
      <c r="E181" s="295"/>
      <c r="F181" s="314" t="s">
        <v>2089</v>
      </c>
      <c r="G181" s="295"/>
      <c r="H181" s="295" t="s">
        <v>2164</v>
      </c>
      <c r="I181" s="295" t="s">
        <v>2123</v>
      </c>
      <c r="J181" s="295"/>
      <c r="K181" s="336"/>
    </row>
    <row r="182" spans="2:11" ht="15" customHeight="1">
      <c r="B182" s="315"/>
      <c r="C182" s="295" t="s">
        <v>2152</v>
      </c>
      <c r="D182" s="295"/>
      <c r="E182" s="295"/>
      <c r="F182" s="314" t="s">
        <v>2089</v>
      </c>
      <c r="G182" s="295"/>
      <c r="H182" s="295" t="s">
        <v>2165</v>
      </c>
      <c r="I182" s="295" t="s">
        <v>2123</v>
      </c>
      <c r="J182" s="295"/>
      <c r="K182" s="336"/>
    </row>
    <row r="183" spans="2:11" ht="15" customHeight="1">
      <c r="B183" s="315"/>
      <c r="C183" s="295" t="s">
        <v>142</v>
      </c>
      <c r="D183" s="295"/>
      <c r="E183" s="295"/>
      <c r="F183" s="314" t="s">
        <v>2095</v>
      </c>
      <c r="G183" s="295"/>
      <c r="H183" s="295" t="s">
        <v>2166</v>
      </c>
      <c r="I183" s="295" t="s">
        <v>2091</v>
      </c>
      <c r="J183" s="295">
        <v>50</v>
      </c>
      <c r="K183" s="336"/>
    </row>
    <row r="184" spans="2:11" ht="15" customHeight="1">
      <c r="B184" s="315"/>
      <c r="C184" s="295" t="s">
        <v>2167</v>
      </c>
      <c r="D184" s="295"/>
      <c r="E184" s="295"/>
      <c r="F184" s="314" t="s">
        <v>2095</v>
      </c>
      <c r="G184" s="295"/>
      <c r="H184" s="295" t="s">
        <v>2168</v>
      </c>
      <c r="I184" s="295" t="s">
        <v>2169</v>
      </c>
      <c r="J184" s="295"/>
      <c r="K184" s="336"/>
    </row>
    <row r="185" spans="2:11" ht="15" customHeight="1">
      <c r="B185" s="315"/>
      <c r="C185" s="295" t="s">
        <v>2170</v>
      </c>
      <c r="D185" s="295"/>
      <c r="E185" s="295"/>
      <c r="F185" s="314" t="s">
        <v>2095</v>
      </c>
      <c r="G185" s="295"/>
      <c r="H185" s="295" t="s">
        <v>2171</v>
      </c>
      <c r="I185" s="295" t="s">
        <v>2169</v>
      </c>
      <c r="J185" s="295"/>
      <c r="K185" s="336"/>
    </row>
    <row r="186" spans="2:11" ht="15" customHeight="1">
      <c r="B186" s="315"/>
      <c r="C186" s="295" t="s">
        <v>2172</v>
      </c>
      <c r="D186" s="295"/>
      <c r="E186" s="295"/>
      <c r="F186" s="314" t="s">
        <v>2095</v>
      </c>
      <c r="G186" s="295"/>
      <c r="H186" s="295" t="s">
        <v>2173</v>
      </c>
      <c r="I186" s="295" t="s">
        <v>2169</v>
      </c>
      <c r="J186" s="295"/>
      <c r="K186" s="336"/>
    </row>
    <row r="187" spans="2:11" ht="15" customHeight="1">
      <c r="B187" s="315"/>
      <c r="C187" s="348" t="s">
        <v>2174</v>
      </c>
      <c r="D187" s="295"/>
      <c r="E187" s="295"/>
      <c r="F187" s="314" t="s">
        <v>2095</v>
      </c>
      <c r="G187" s="295"/>
      <c r="H187" s="295" t="s">
        <v>2175</v>
      </c>
      <c r="I187" s="295" t="s">
        <v>2176</v>
      </c>
      <c r="J187" s="349" t="s">
        <v>2177</v>
      </c>
      <c r="K187" s="336"/>
    </row>
    <row r="188" spans="2:11" ht="15" customHeight="1">
      <c r="B188" s="315"/>
      <c r="C188" s="300" t="s">
        <v>48</v>
      </c>
      <c r="D188" s="295"/>
      <c r="E188" s="295"/>
      <c r="F188" s="314" t="s">
        <v>2089</v>
      </c>
      <c r="G188" s="295"/>
      <c r="H188" s="291" t="s">
        <v>2178</v>
      </c>
      <c r="I188" s="295" t="s">
        <v>2179</v>
      </c>
      <c r="J188" s="295"/>
      <c r="K188" s="336"/>
    </row>
    <row r="189" spans="2:11" ht="15" customHeight="1">
      <c r="B189" s="315"/>
      <c r="C189" s="300" t="s">
        <v>2180</v>
      </c>
      <c r="D189" s="295"/>
      <c r="E189" s="295"/>
      <c r="F189" s="314" t="s">
        <v>2089</v>
      </c>
      <c r="G189" s="295"/>
      <c r="H189" s="295" t="s">
        <v>2181</v>
      </c>
      <c r="I189" s="295" t="s">
        <v>2123</v>
      </c>
      <c r="J189" s="295"/>
      <c r="K189" s="336"/>
    </row>
    <row r="190" spans="2:11" ht="15" customHeight="1">
      <c r="B190" s="315"/>
      <c r="C190" s="300" t="s">
        <v>2182</v>
      </c>
      <c r="D190" s="295"/>
      <c r="E190" s="295"/>
      <c r="F190" s="314" t="s">
        <v>2089</v>
      </c>
      <c r="G190" s="295"/>
      <c r="H190" s="295" t="s">
        <v>2183</v>
      </c>
      <c r="I190" s="295" t="s">
        <v>2123</v>
      </c>
      <c r="J190" s="295"/>
      <c r="K190" s="336"/>
    </row>
    <row r="191" spans="2:11" ht="15" customHeight="1">
      <c r="B191" s="315"/>
      <c r="C191" s="300" t="s">
        <v>2184</v>
      </c>
      <c r="D191" s="295"/>
      <c r="E191" s="295"/>
      <c r="F191" s="314" t="s">
        <v>2095</v>
      </c>
      <c r="G191" s="295"/>
      <c r="H191" s="295" t="s">
        <v>2185</v>
      </c>
      <c r="I191" s="295" t="s">
        <v>2123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08" t="s">
        <v>2186</v>
      </c>
      <c r="D197" s="408"/>
      <c r="E197" s="408"/>
      <c r="F197" s="408"/>
      <c r="G197" s="408"/>
      <c r="H197" s="408"/>
      <c r="I197" s="408"/>
      <c r="J197" s="408"/>
      <c r="K197" s="287"/>
    </row>
    <row r="198" spans="2:11" ht="25.5" customHeight="1">
      <c r="B198" s="286"/>
      <c r="C198" s="351" t="s">
        <v>2187</v>
      </c>
      <c r="D198" s="351"/>
      <c r="E198" s="351"/>
      <c r="F198" s="351" t="s">
        <v>2188</v>
      </c>
      <c r="G198" s="352"/>
      <c r="H198" s="413" t="s">
        <v>2189</v>
      </c>
      <c r="I198" s="413"/>
      <c r="J198" s="413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2179</v>
      </c>
      <c r="D200" s="295"/>
      <c r="E200" s="295"/>
      <c r="F200" s="314" t="s">
        <v>49</v>
      </c>
      <c r="G200" s="295"/>
      <c r="H200" s="410" t="s">
        <v>2190</v>
      </c>
      <c r="I200" s="410"/>
      <c r="J200" s="410"/>
      <c r="K200" s="336"/>
    </row>
    <row r="201" spans="2:11" ht="15" customHeight="1">
      <c r="B201" s="315"/>
      <c r="C201" s="321"/>
      <c r="D201" s="295"/>
      <c r="E201" s="295"/>
      <c r="F201" s="314" t="s">
        <v>50</v>
      </c>
      <c r="G201" s="295"/>
      <c r="H201" s="410" t="s">
        <v>2191</v>
      </c>
      <c r="I201" s="410"/>
      <c r="J201" s="410"/>
      <c r="K201" s="336"/>
    </row>
    <row r="202" spans="2:11" ht="15" customHeight="1">
      <c r="B202" s="315"/>
      <c r="C202" s="321"/>
      <c r="D202" s="295"/>
      <c r="E202" s="295"/>
      <c r="F202" s="314" t="s">
        <v>53</v>
      </c>
      <c r="G202" s="295"/>
      <c r="H202" s="410" t="s">
        <v>2192</v>
      </c>
      <c r="I202" s="410"/>
      <c r="J202" s="410"/>
      <c r="K202" s="336"/>
    </row>
    <row r="203" spans="2:11" ht="15" customHeight="1">
      <c r="B203" s="315"/>
      <c r="C203" s="295"/>
      <c r="D203" s="295"/>
      <c r="E203" s="295"/>
      <c r="F203" s="314" t="s">
        <v>51</v>
      </c>
      <c r="G203" s="295"/>
      <c r="H203" s="410" t="s">
        <v>2193</v>
      </c>
      <c r="I203" s="410"/>
      <c r="J203" s="410"/>
      <c r="K203" s="336"/>
    </row>
    <row r="204" spans="2:11" ht="15" customHeight="1">
      <c r="B204" s="315"/>
      <c r="C204" s="295"/>
      <c r="D204" s="295"/>
      <c r="E204" s="295"/>
      <c r="F204" s="314" t="s">
        <v>52</v>
      </c>
      <c r="G204" s="295"/>
      <c r="H204" s="410" t="s">
        <v>2194</v>
      </c>
      <c r="I204" s="410"/>
      <c r="J204" s="410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2135</v>
      </c>
      <c r="D206" s="295"/>
      <c r="E206" s="295"/>
      <c r="F206" s="314" t="s">
        <v>85</v>
      </c>
      <c r="G206" s="295"/>
      <c r="H206" s="410" t="s">
        <v>2195</v>
      </c>
      <c r="I206" s="410"/>
      <c r="J206" s="410"/>
      <c r="K206" s="336"/>
    </row>
    <row r="207" spans="2:11" ht="15" customHeight="1">
      <c r="B207" s="315"/>
      <c r="C207" s="321"/>
      <c r="D207" s="295"/>
      <c r="E207" s="295"/>
      <c r="F207" s="314" t="s">
        <v>2032</v>
      </c>
      <c r="G207" s="295"/>
      <c r="H207" s="410" t="s">
        <v>2033</v>
      </c>
      <c r="I207" s="410"/>
      <c r="J207" s="410"/>
      <c r="K207" s="336"/>
    </row>
    <row r="208" spans="2:11" ht="15" customHeight="1">
      <c r="B208" s="315"/>
      <c r="C208" s="295"/>
      <c r="D208" s="295"/>
      <c r="E208" s="295"/>
      <c r="F208" s="314" t="s">
        <v>2030</v>
      </c>
      <c r="G208" s="295"/>
      <c r="H208" s="410" t="s">
        <v>2196</v>
      </c>
      <c r="I208" s="410"/>
      <c r="J208" s="410"/>
      <c r="K208" s="336"/>
    </row>
    <row r="209" spans="2:11" ht="15" customHeight="1">
      <c r="B209" s="353"/>
      <c r="C209" s="321"/>
      <c r="D209" s="321"/>
      <c r="E209" s="321"/>
      <c r="F209" s="314" t="s">
        <v>2034</v>
      </c>
      <c r="G209" s="300"/>
      <c r="H209" s="414" t="s">
        <v>2035</v>
      </c>
      <c r="I209" s="414"/>
      <c r="J209" s="414"/>
      <c r="K209" s="354"/>
    </row>
    <row r="210" spans="2:11" ht="15" customHeight="1">
      <c r="B210" s="353"/>
      <c r="C210" s="321"/>
      <c r="D210" s="321"/>
      <c r="E210" s="321"/>
      <c r="F210" s="314" t="s">
        <v>2036</v>
      </c>
      <c r="G210" s="300"/>
      <c r="H210" s="414" t="s">
        <v>2197</v>
      </c>
      <c r="I210" s="414"/>
      <c r="J210" s="414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2159</v>
      </c>
      <c r="D212" s="321"/>
      <c r="E212" s="321"/>
      <c r="F212" s="314">
        <v>1</v>
      </c>
      <c r="G212" s="300"/>
      <c r="H212" s="414" t="s">
        <v>2198</v>
      </c>
      <c r="I212" s="414"/>
      <c r="J212" s="414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14" t="s">
        <v>2199</v>
      </c>
      <c r="I213" s="414"/>
      <c r="J213" s="414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14" t="s">
        <v>2200</v>
      </c>
      <c r="I214" s="414"/>
      <c r="J214" s="414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14" t="s">
        <v>2201</v>
      </c>
      <c r="I215" s="414"/>
      <c r="J215" s="414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14">
      <selection activeCell="C15" sqref="C15:D15"/>
    </sheetView>
  </sheetViews>
  <sheetFormatPr defaultColWidth="9.33203125" defaultRowHeight="13.5"/>
  <cols>
    <col min="1" max="1" width="59.66015625" style="360" customWidth="1"/>
    <col min="2" max="6" width="15.83203125" style="360" customWidth="1"/>
    <col min="7" max="7" width="17.83203125" style="360" customWidth="1"/>
    <col min="8" max="16384" width="9.33203125" style="360" customWidth="1"/>
  </cols>
  <sheetData>
    <row r="1" spans="1:7" ht="15">
      <c r="A1" s="415" t="s">
        <v>2202</v>
      </c>
      <c r="B1" s="416"/>
      <c r="C1" s="416"/>
      <c r="D1" s="416"/>
      <c r="E1" s="416"/>
      <c r="F1" s="416"/>
      <c r="G1" s="416"/>
    </row>
    <row r="2" spans="1:7" ht="15.75">
      <c r="A2" s="417"/>
      <c r="B2" s="418"/>
      <c r="C2" s="419"/>
      <c r="D2" s="420"/>
      <c r="E2" s="420"/>
      <c r="F2" s="420"/>
      <c r="G2" s="420"/>
    </row>
    <row r="3" spans="1:7" ht="18.75">
      <c r="A3" s="421" t="s">
        <v>2203</v>
      </c>
      <c r="B3" s="422"/>
      <c r="C3" s="423"/>
      <c r="D3" s="424"/>
      <c r="E3" s="424"/>
      <c r="F3" s="424"/>
      <c r="G3" s="424"/>
    </row>
    <row r="4" spans="1:7" ht="15.75">
      <c r="A4" s="425" t="s">
        <v>2204</v>
      </c>
      <c r="B4" s="426" t="s">
        <v>2205</v>
      </c>
      <c r="C4" s="427" t="s">
        <v>2206</v>
      </c>
      <c r="D4" s="428" t="s">
        <v>2207</v>
      </c>
      <c r="E4" s="428" t="s">
        <v>2208</v>
      </c>
      <c r="F4" s="428" t="s">
        <v>2209</v>
      </c>
      <c r="G4" s="428" t="s">
        <v>2210</v>
      </c>
    </row>
    <row r="5" spans="1:7" ht="15.75">
      <c r="A5" s="429" t="s">
        <v>2211</v>
      </c>
      <c r="B5" s="430" t="s">
        <v>219</v>
      </c>
      <c r="C5" s="431">
        <v>140</v>
      </c>
      <c r="D5" s="432">
        <v>0</v>
      </c>
      <c r="E5" s="432">
        <f aca="true" t="shared" si="0" ref="E5:E20">+C5*D5</f>
        <v>0</v>
      </c>
      <c r="F5" s="432">
        <v>0</v>
      </c>
      <c r="G5" s="432">
        <f aca="true" t="shared" si="1" ref="G5:G20">+C5*F5</f>
        <v>0</v>
      </c>
    </row>
    <row r="6" spans="1:7" ht="30.75">
      <c r="A6" s="433" t="s">
        <v>2212</v>
      </c>
      <c r="B6" s="422" t="s">
        <v>219</v>
      </c>
      <c r="C6" s="423">
        <v>26</v>
      </c>
      <c r="D6" s="424">
        <v>0</v>
      </c>
      <c r="E6" s="424">
        <f>+C6*D6</f>
        <v>0</v>
      </c>
      <c r="F6" s="432">
        <v>0</v>
      </c>
      <c r="G6" s="424">
        <f t="shared" si="1"/>
        <v>0</v>
      </c>
    </row>
    <row r="7" spans="1:7" ht="15.75">
      <c r="A7" s="433" t="s">
        <v>2213</v>
      </c>
      <c r="B7" s="422" t="s">
        <v>1175</v>
      </c>
      <c r="C7" s="423">
        <v>13</v>
      </c>
      <c r="D7" s="432">
        <v>0</v>
      </c>
      <c r="E7" s="424">
        <f t="shared" si="0"/>
        <v>0</v>
      </c>
      <c r="F7" s="432">
        <v>0</v>
      </c>
      <c r="G7" s="424">
        <f t="shared" si="1"/>
        <v>0</v>
      </c>
    </row>
    <row r="8" spans="1:7" ht="30.75">
      <c r="A8" s="433" t="s">
        <v>2214</v>
      </c>
      <c r="B8" s="422" t="s">
        <v>1175</v>
      </c>
      <c r="C8" s="423">
        <v>13</v>
      </c>
      <c r="D8" s="424">
        <v>0</v>
      </c>
      <c r="E8" s="424">
        <f t="shared" si="0"/>
        <v>0</v>
      </c>
      <c r="F8" s="432">
        <v>0</v>
      </c>
      <c r="G8" s="424">
        <f t="shared" si="1"/>
        <v>0</v>
      </c>
    </row>
    <row r="9" spans="1:7" ht="30.75">
      <c r="A9" s="433" t="s">
        <v>2215</v>
      </c>
      <c r="B9" s="422" t="s">
        <v>219</v>
      </c>
      <c r="C9" s="423">
        <v>6</v>
      </c>
      <c r="D9" s="432">
        <v>0</v>
      </c>
      <c r="E9" s="424">
        <f t="shared" si="0"/>
        <v>0</v>
      </c>
      <c r="F9" s="432">
        <v>0</v>
      </c>
      <c r="G9" s="424">
        <f t="shared" si="1"/>
        <v>0</v>
      </c>
    </row>
    <row r="10" spans="1:7" ht="15.75">
      <c r="A10" s="433" t="s">
        <v>2216</v>
      </c>
      <c r="B10" s="422" t="s">
        <v>1175</v>
      </c>
      <c r="C10" s="423">
        <v>3</v>
      </c>
      <c r="D10" s="424">
        <v>0</v>
      </c>
      <c r="E10" s="424">
        <f t="shared" si="0"/>
        <v>0</v>
      </c>
      <c r="F10" s="432">
        <v>0</v>
      </c>
      <c r="G10" s="424">
        <f t="shared" si="1"/>
        <v>0</v>
      </c>
    </row>
    <row r="11" spans="1:7" ht="15.75">
      <c r="A11" s="433" t="s">
        <v>2217</v>
      </c>
      <c r="B11" s="422" t="s">
        <v>1175</v>
      </c>
      <c r="C11" s="423">
        <v>28</v>
      </c>
      <c r="D11" s="432">
        <v>0</v>
      </c>
      <c r="E11" s="424">
        <f t="shared" si="0"/>
        <v>0</v>
      </c>
      <c r="F11" s="432">
        <v>0</v>
      </c>
      <c r="G11" s="424">
        <f t="shared" si="1"/>
        <v>0</v>
      </c>
    </row>
    <row r="12" spans="1:7" ht="15.75">
      <c r="A12" s="433" t="s">
        <v>2218</v>
      </c>
      <c r="B12" s="422" t="s">
        <v>1175</v>
      </c>
      <c r="C12" s="423">
        <v>28</v>
      </c>
      <c r="D12" s="424">
        <v>0</v>
      </c>
      <c r="E12" s="424">
        <f t="shared" si="0"/>
        <v>0</v>
      </c>
      <c r="F12" s="432">
        <v>0</v>
      </c>
      <c r="G12" s="424">
        <f t="shared" si="1"/>
        <v>0</v>
      </c>
    </row>
    <row r="13" spans="1:7" ht="30.75">
      <c r="A13" s="433" t="s">
        <v>2219</v>
      </c>
      <c r="B13" s="422" t="s">
        <v>1175</v>
      </c>
      <c r="C13" s="423">
        <v>8</v>
      </c>
      <c r="D13" s="432">
        <v>0</v>
      </c>
      <c r="E13" s="424">
        <f t="shared" si="0"/>
        <v>0</v>
      </c>
      <c r="F13" s="432">
        <v>0</v>
      </c>
      <c r="G13" s="424">
        <f t="shared" si="1"/>
        <v>0</v>
      </c>
    </row>
    <row r="14" spans="1:7" ht="45.75">
      <c r="A14" s="433" t="s">
        <v>2220</v>
      </c>
      <c r="B14" s="422" t="s">
        <v>219</v>
      </c>
      <c r="C14" s="423">
        <v>130</v>
      </c>
      <c r="D14" s="424">
        <v>0</v>
      </c>
      <c r="E14" s="424">
        <f t="shared" si="0"/>
        <v>0</v>
      </c>
      <c r="F14" s="432">
        <v>0</v>
      </c>
      <c r="G14" s="424">
        <f t="shared" si="1"/>
        <v>0</v>
      </c>
    </row>
    <row r="15" spans="1:7" ht="45.75">
      <c r="A15" s="433" t="s">
        <v>2221</v>
      </c>
      <c r="B15" s="422" t="s">
        <v>219</v>
      </c>
      <c r="C15" s="423">
        <v>15</v>
      </c>
      <c r="D15" s="432">
        <v>0</v>
      </c>
      <c r="E15" s="424">
        <f t="shared" si="0"/>
        <v>0</v>
      </c>
      <c r="F15" s="432">
        <v>0</v>
      </c>
      <c r="G15" s="424">
        <f t="shared" si="1"/>
        <v>0</v>
      </c>
    </row>
    <row r="16" spans="1:7" ht="45.75">
      <c r="A16" s="433" t="s">
        <v>2222</v>
      </c>
      <c r="B16" s="422" t="s">
        <v>219</v>
      </c>
      <c r="C16" s="423">
        <v>36</v>
      </c>
      <c r="D16" s="424">
        <v>0</v>
      </c>
      <c r="E16" s="424">
        <f t="shared" si="0"/>
        <v>0</v>
      </c>
      <c r="F16" s="432">
        <v>0</v>
      </c>
      <c r="G16" s="424">
        <f t="shared" si="1"/>
        <v>0</v>
      </c>
    </row>
    <row r="17" spans="1:7" ht="30.75">
      <c r="A17" s="433" t="s">
        <v>2223</v>
      </c>
      <c r="B17" s="422" t="s">
        <v>219</v>
      </c>
      <c r="C17" s="423">
        <v>320</v>
      </c>
      <c r="D17" s="432">
        <v>0</v>
      </c>
      <c r="E17" s="424">
        <f t="shared" si="0"/>
        <v>0</v>
      </c>
      <c r="F17" s="432">
        <v>0</v>
      </c>
      <c r="G17" s="424">
        <f t="shared" si="1"/>
        <v>0</v>
      </c>
    </row>
    <row r="18" spans="1:7" ht="30.75">
      <c r="A18" s="433" t="s">
        <v>2224</v>
      </c>
      <c r="B18" s="422" t="s">
        <v>219</v>
      </c>
      <c r="C18" s="423">
        <v>150</v>
      </c>
      <c r="D18" s="424">
        <v>0</v>
      </c>
      <c r="E18" s="424">
        <f t="shared" si="0"/>
        <v>0</v>
      </c>
      <c r="F18" s="432">
        <v>0</v>
      </c>
      <c r="G18" s="424">
        <f t="shared" si="1"/>
        <v>0</v>
      </c>
    </row>
    <row r="19" spans="1:7" ht="15.75">
      <c r="A19" s="433" t="s">
        <v>2225</v>
      </c>
      <c r="B19" s="422" t="s">
        <v>1175</v>
      </c>
      <c r="C19" s="423">
        <v>8</v>
      </c>
      <c r="D19" s="432">
        <v>0</v>
      </c>
      <c r="E19" s="424">
        <f t="shared" si="0"/>
        <v>0</v>
      </c>
      <c r="F19" s="432">
        <v>0</v>
      </c>
      <c r="G19" s="424">
        <f t="shared" si="1"/>
        <v>0</v>
      </c>
    </row>
    <row r="20" spans="1:7" ht="30.75">
      <c r="A20" s="433" t="s">
        <v>2226</v>
      </c>
      <c r="B20" s="422" t="s">
        <v>1175</v>
      </c>
      <c r="C20" s="423">
        <v>8</v>
      </c>
      <c r="D20" s="424">
        <v>0</v>
      </c>
      <c r="E20" s="424">
        <f t="shared" si="0"/>
        <v>0</v>
      </c>
      <c r="F20" s="432">
        <v>0</v>
      </c>
      <c r="G20" s="424">
        <f t="shared" si="1"/>
        <v>0</v>
      </c>
    </row>
    <row r="21" spans="1:7" ht="15.75">
      <c r="A21" s="433"/>
      <c r="B21" s="422"/>
      <c r="C21" s="423"/>
      <c r="D21" s="424"/>
      <c r="E21" s="424"/>
      <c r="F21" s="424"/>
      <c r="G21" s="424"/>
    </row>
    <row r="22" spans="1:7" ht="18.75">
      <c r="A22" s="421" t="s">
        <v>2227</v>
      </c>
      <c r="B22" s="422"/>
      <c r="C22" s="423"/>
      <c r="D22" s="424"/>
      <c r="E22" s="424"/>
      <c r="F22" s="424"/>
      <c r="G22" s="424"/>
    </row>
    <row r="23" spans="1:7" ht="15.75">
      <c r="A23" s="425" t="s">
        <v>2204</v>
      </c>
      <c r="B23" s="426" t="s">
        <v>2205</v>
      </c>
      <c r="C23" s="427" t="s">
        <v>2206</v>
      </c>
      <c r="D23" s="428" t="s">
        <v>2207</v>
      </c>
      <c r="E23" s="428" t="s">
        <v>2208</v>
      </c>
      <c r="F23" s="428" t="s">
        <v>2209</v>
      </c>
      <c r="G23" s="428" t="s">
        <v>2210</v>
      </c>
    </row>
    <row r="24" spans="1:7" ht="15.75">
      <c r="A24" s="433" t="s">
        <v>2228</v>
      </c>
      <c r="B24" s="422" t="s">
        <v>219</v>
      </c>
      <c r="C24" s="423">
        <v>30</v>
      </c>
      <c r="D24" s="424">
        <v>0</v>
      </c>
      <c r="E24" s="424">
        <f>+C24*D24</f>
        <v>0</v>
      </c>
      <c r="F24" s="424">
        <v>0</v>
      </c>
      <c r="G24" s="424">
        <f>+C24*F24</f>
        <v>0</v>
      </c>
    </row>
    <row r="25" spans="1:7" ht="15.75">
      <c r="A25" s="433" t="s">
        <v>2229</v>
      </c>
      <c r="B25" s="422" t="s">
        <v>1175</v>
      </c>
      <c r="C25" s="423">
        <v>20</v>
      </c>
      <c r="D25" s="424">
        <v>0</v>
      </c>
      <c r="E25" s="424">
        <f>+C25*D25</f>
        <v>0</v>
      </c>
      <c r="F25" s="424">
        <v>0</v>
      </c>
      <c r="G25" s="424">
        <f>+C25*F25</f>
        <v>0</v>
      </c>
    </row>
    <row r="26" spans="1:7" ht="15.75">
      <c r="A26" s="433"/>
      <c r="B26" s="422"/>
      <c r="C26" s="423"/>
      <c r="D26" s="424"/>
      <c r="E26" s="424"/>
      <c r="F26" s="424"/>
      <c r="G26" s="424"/>
    </row>
    <row r="27" spans="1:7" ht="18.75">
      <c r="A27" s="421" t="s">
        <v>2230</v>
      </c>
      <c r="B27" s="422"/>
      <c r="C27" s="423"/>
      <c r="D27" s="424"/>
      <c r="E27" s="424"/>
      <c r="F27" s="424"/>
      <c r="G27" s="424"/>
    </row>
    <row r="28" spans="1:7" ht="15.75">
      <c r="A28" s="425" t="s">
        <v>2204</v>
      </c>
      <c r="B28" s="426" t="s">
        <v>2205</v>
      </c>
      <c r="C28" s="427" t="s">
        <v>2206</v>
      </c>
      <c r="D28" s="428" t="s">
        <v>2207</v>
      </c>
      <c r="E28" s="428" t="s">
        <v>2208</v>
      </c>
      <c r="F28" s="428" t="s">
        <v>2209</v>
      </c>
      <c r="G28" s="428" t="s">
        <v>2210</v>
      </c>
    </row>
    <row r="29" spans="1:7" ht="15.75">
      <c r="A29" s="433" t="s">
        <v>2231</v>
      </c>
      <c r="B29" s="422" t="s">
        <v>219</v>
      </c>
      <c r="C29" s="423">
        <v>90</v>
      </c>
      <c r="D29" s="424">
        <v>0</v>
      </c>
      <c r="E29" s="424">
        <f>+C29*D29</f>
        <v>0</v>
      </c>
      <c r="F29" s="424">
        <v>0</v>
      </c>
      <c r="G29" s="424">
        <f>+C29*F29</f>
        <v>0</v>
      </c>
    </row>
    <row r="30" spans="1:7" ht="30.75">
      <c r="A30" s="433" t="s">
        <v>2232</v>
      </c>
      <c r="B30" s="422" t="s">
        <v>1175</v>
      </c>
      <c r="C30" s="423">
        <v>2</v>
      </c>
      <c r="D30" s="424">
        <v>0</v>
      </c>
      <c r="E30" s="424">
        <f>+C30*D30</f>
        <v>0</v>
      </c>
      <c r="F30" s="424">
        <v>0</v>
      </c>
      <c r="G30" s="424">
        <f>+C30*F30</f>
        <v>0</v>
      </c>
    </row>
    <row r="31" spans="1:7" ht="15.75">
      <c r="A31" s="433"/>
      <c r="B31" s="422"/>
      <c r="C31" s="423"/>
      <c r="D31" s="424"/>
      <c r="E31" s="424"/>
      <c r="F31" s="424"/>
      <c r="G31" s="424"/>
    </row>
    <row r="32" spans="1:7" ht="18.75">
      <c r="A32" s="421" t="s">
        <v>2233</v>
      </c>
      <c r="B32" s="422"/>
      <c r="C32" s="423"/>
      <c r="D32" s="424"/>
      <c r="E32" s="424"/>
      <c r="F32" s="424"/>
      <c r="G32" s="424"/>
    </row>
    <row r="33" spans="1:7" ht="15.75">
      <c r="A33" s="425" t="s">
        <v>2204</v>
      </c>
      <c r="B33" s="426" t="s">
        <v>2205</v>
      </c>
      <c r="C33" s="427" t="s">
        <v>2206</v>
      </c>
      <c r="D33" s="428" t="s">
        <v>2207</v>
      </c>
      <c r="E33" s="428" t="s">
        <v>2208</v>
      </c>
      <c r="F33" s="428" t="s">
        <v>2209</v>
      </c>
      <c r="G33" s="428" t="s">
        <v>2210</v>
      </c>
    </row>
    <row r="34" spans="1:7" ht="30.75">
      <c r="A34" s="433" t="s">
        <v>2234</v>
      </c>
      <c r="B34" s="422" t="s">
        <v>1175</v>
      </c>
      <c r="C34" s="423">
        <v>6</v>
      </c>
      <c r="D34" s="424">
        <v>0</v>
      </c>
      <c r="E34" s="424"/>
      <c r="F34" s="424">
        <v>0</v>
      </c>
      <c r="G34" s="424">
        <f>+C34*F34</f>
        <v>0</v>
      </c>
    </row>
    <row r="35" spans="1:7" ht="30.75">
      <c r="A35" s="433" t="s">
        <v>2235</v>
      </c>
      <c r="B35" s="422" t="s">
        <v>1175</v>
      </c>
      <c r="C35" s="423">
        <v>6</v>
      </c>
      <c r="D35" s="424">
        <v>0</v>
      </c>
      <c r="E35" s="424">
        <f>+C35*D35</f>
        <v>0</v>
      </c>
      <c r="F35" s="424">
        <v>0</v>
      </c>
      <c r="G35" s="424">
        <f>+C35*F35</f>
        <v>0</v>
      </c>
    </row>
    <row r="36" spans="1:7" ht="30.75">
      <c r="A36" s="433" t="s">
        <v>2236</v>
      </c>
      <c r="B36" s="422" t="s">
        <v>1175</v>
      </c>
      <c r="C36" s="423">
        <v>6</v>
      </c>
      <c r="D36" s="424">
        <v>0</v>
      </c>
      <c r="E36" s="424">
        <f>+C36*D36</f>
        <v>0</v>
      </c>
      <c r="F36" s="424">
        <v>0</v>
      </c>
      <c r="G36" s="424">
        <f>+C36*F36</f>
        <v>0</v>
      </c>
    </row>
    <row r="37" spans="1:7" ht="15.75">
      <c r="A37" s="433"/>
      <c r="B37" s="422"/>
      <c r="C37" s="423"/>
      <c r="D37" s="424"/>
      <c r="E37" s="424"/>
      <c r="F37" s="424"/>
      <c r="G37" s="424"/>
    </row>
    <row r="38" spans="1:7" ht="15.75">
      <c r="A38" s="434"/>
      <c r="B38" s="422"/>
      <c r="C38" s="423"/>
      <c r="D38" s="424"/>
      <c r="E38" s="424"/>
      <c r="F38" s="424"/>
      <c r="G38" s="424"/>
    </row>
    <row r="39" spans="1:7" ht="18.75">
      <c r="A39" s="421" t="s">
        <v>2237</v>
      </c>
      <c r="B39" s="422"/>
      <c r="C39" s="423"/>
      <c r="D39" s="424"/>
      <c r="E39" s="424"/>
      <c r="F39" s="424"/>
      <c r="G39" s="424"/>
    </row>
    <row r="40" spans="1:7" ht="15.75">
      <c r="A40" s="425" t="s">
        <v>2204</v>
      </c>
      <c r="B40" s="426" t="s">
        <v>2205</v>
      </c>
      <c r="C40" s="427" t="s">
        <v>2206</v>
      </c>
      <c r="D40" s="428" t="s">
        <v>2207</v>
      </c>
      <c r="E40" s="428" t="s">
        <v>2208</v>
      </c>
      <c r="F40" s="428" t="s">
        <v>2209</v>
      </c>
      <c r="G40" s="428" t="s">
        <v>2210</v>
      </c>
    </row>
    <row r="41" spans="1:7" ht="15.75">
      <c r="A41" s="433"/>
      <c r="B41" s="422"/>
      <c r="C41" s="423"/>
      <c r="D41" s="424"/>
      <c r="E41" s="424"/>
      <c r="F41" s="424"/>
      <c r="G41" s="424"/>
    </row>
    <row r="42" spans="1:7" ht="15.75">
      <c r="A42" s="433"/>
      <c r="B42" s="422"/>
      <c r="C42" s="423"/>
      <c r="D42" s="424"/>
      <c r="E42" s="424"/>
      <c r="F42" s="424"/>
      <c r="G42" s="424"/>
    </row>
    <row r="43" spans="1:7" ht="15.75">
      <c r="A43" s="433"/>
      <c r="B43" s="422"/>
      <c r="C43" s="423"/>
      <c r="D43" s="424"/>
      <c r="E43" s="424"/>
      <c r="F43" s="424"/>
      <c r="G43" s="424"/>
    </row>
    <row r="44" spans="1:7" ht="15.75">
      <c r="A44" s="433"/>
      <c r="B44" s="422"/>
      <c r="C44" s="423"/>
      <c r="D44" s="424"/>
      <c r="E44" s="424"/>
      <c r="F44" s="424"/>
      <c r="G44" s="424"/>
    </row>
    <row r="45" spans="1:7" ht="15.75">
      <c r="A45" s="433"/>
      <c r="B45" s="422"/>
      <c r="C45" s="423"/>
      <c r="D45" s="424"/>
      <c r="E45" s="424"/>
      <c r="F45" s="424"/>
      <c r="G45" s="424"/>
    </row>
    <row r="46" spans="1:7" ht="15.75">
      <c r="A46" s="433"/>
      <c r="B46" s="422"/>
      <c r="C46" s="423"/>
      <c r="D46" s="424"/>
      <c r="E46" s="424"/>
      <c r="F46" s="424"/>
      <c r="G46" s="424"/>
    </row>
    <row r="47" spans="1:7" ht="15.75">
      <c r="A47" s="433"/>
      <c r="B47" s="422"/>
      <c r="C47" s="423"/>
      <c r="D47" s="424"/>
      <c r="E47" s="424"/>
      <c r="F47" s="424"/>
      <c r="G47" s="424"/>
    </row>
    <row r="48" spans="1:7" ht="15.75">
      <c r="A48" s="433"/>
      <c r="B48" s="422"/>
      <c r="C48" s="423"/>
      <c r="D48" s="424"/>
      <c r="E48" s="424"/>
      <c r="F48" s="424"/>
      <c r="G48" s="424"/>
    </row>
    <row r="49" spans="1:7" ht="18.75">
      <c r="A49" s="421" t="s">
        <v>2238</v>
      </c>
      <c r="B49" s="422"/>
      <c r="C49" s="423"/>
      <c r="D49" s="424"/>
      <c r="E49" s="424">
        <f>SUM(E1:E48)</f>
        <v>0</v>
      </c>
      <c r="F49" s="424"/>
      <c r="G49" s="424">
        <f>SUM(G1:G48)</f>
        <v>0</v>
      </c>
    </row>
    <row r="50" spans="1:7" ht="18.75">
      <c r="A50" s="421" t="s">
        <v>48</v>
      </c>
      <c r="B50" s="422"/>
      <c r="C50" s="423"/>
      <c r="D50" s="424"/>
      <c r="E50" s="424">
        <f>+E49*0.2</f>
        <v>0</v>
      </c>
      <c r="F50" s="424"/>
      <c r="G50" s="424">
        <f>+G49*0.2</f>
        <v>0</v>
      </c>
    </row>
    <row r="51" spans="1:7" ht="18.75">
      <c r="A51" s="421" t="s">
        <v>2239</v>
      </c>
      <c r="B51" s="422"/>
      <c r="C51" s="423"/>
      <c r="D51" s="424"/>
      <c r="E51" s="424"/>
      <c r="F51" s="424"/>
      <c r="G51" s="424">
        <f>SUM(E49:G50)</f>
        <v>0</v>
      </c>
    </row>
  </sheetData>
  <sheetProtection password="CE69" sheet="1" objects="1" scenarios="1"/>
  <protectedRanges>
    <protectedRange sqref="F1:F1048576" name="Oblast2"/>
    <protectedRange sqref="D1:D51" name="Oblast1_1"/>
  </protectedRanges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Uživatel-PC\Uživatel</dc:creator>
  <cp:keywords/>
  <dc:description/>
  <cp:lastModifiedBy>David Pour</cp:lastModifiedBy>
  <dcterms:created xsi:type="dcterms:W3CDTF">2017-07-03T11:21:26Z</dcterms:created>
  <dcterms:modified xsi:type="dcterms:W3CDTF">2017-07-03T13:07:05Z</dcterms:modified>
  <cp:category/>
  <cp:version/>
  <cp:contentType/>
  <cp:contentStatus/>
</cp:coreProperties>
</file>