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/>
  <bookViews>
    <workbookView xWindow="0" yWindow="0" windowWidth="19180" windowHeight="4010" activeTab="0"/>
  </bookViews>
  <sheets>
    <sheet name="Rekapitulace stavby" sheetId="1" r:id="rId1"/>
    <sheet name="01 - Zateplení budovy  a ..." sheetId="2" r:id="rId2"/>
    <sheet name="02 - Ostatní a vedlejší n..." sheetId="3" r:id="rId3"/>
    <sheet name="Pokyny pro vyplnění" sheetId="4" r:id="rId4"/>
  </sheets>
  <definedNames>
    <definedName name="_xlnm._FilterDatabase" localSheetId="1" hidden="1">'01 - Zateplení budovy  a ...'!$C$94:$K$303</definedName>
    <definedName name="_xlnm._FilterDatabase" localSheetId="2" hidden="1">'02 - Ostatní a vedlejší n...'!$C$79:$K$95</definedName>
    <definedName name="_xlnm.Print_Area" localSheetId="1">'01 - Zateplení budovy  a ...'!$C$4:$J$36,'01 - Zateplení budovy  a ...'!$C$42:$J$76,'01 - Zateplení budovy  a ...'!$C$82:$K$303</definedName>
    <definedName name="_xlnm.Print_Area" localSheetId="2">'02 - Ostatní a vedlejší n...'!$C$4:$J$36,'02 - Ostatní a vedlejší n...'!$C$42:$J$61,'02 - Ostatní a vedlejší n...'!$C$67:$K$95</definedName>
    <definedName name="_xlnm.Print_Area" localSheetId="3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stavby'!$C$39:$AQ$54</definedName>
    <definedName name="_xlnm.Print_Titles" localSheetId="0">'Rekapitulace stavby'!$49:$49</definedName>
    <definedName name="_xlnm.Print_Titles" localSheetId="1">'01 - Zateplení budovy  a ...'!$94:$94</definedName>
    <definedName name="_xlnm.Print_Titles" localSheetId="2">'02 - Ostatní a vedlejší n...'!$79:$79</definedName>
  </definedNames>
  <calcPr calcId="171027"/>
</workbook>
</file>

<file path=xl/sharedStrings.xml><?xml version="1.0" encoding="utf-8"?>
<sst xmlns="http://schemas.openxmlformats.org/spreadsheetml/2006/main" count="3987" uniqueCount="1159">
  <si>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</si>
  <si>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</si>
  <si>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</si>
  <si>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</si>
  <si>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</si>
  <si>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</si>
  <si>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</si>
  <si>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{cf92c274-1a00-48bb-9787-78bb7199d49b}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</si>
  <si>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</si>
  <si>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</si>
  <si>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</si>
  <si>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</si>
  <si>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</si>
  <si>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</si>
  <si>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</si>
  <si>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</si>
  <si>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2017/07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</si>
  <si>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</si>
  <si>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</si>
  <si>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Snížení energetické náročnosti včetně nezbytných oprav administrativní budovy SÚS Královehradeckého kraje a.s. - Plačice</t>
  </si>
  <si>
    <t>KSO:</t>
  </si>
  <si>
    <t/>
  </si>
  <si>
    <t>CC-CZ:</t>
  </si>
  <si>
    <t>Místo:</t>
  </si>
  <si>
    <t>Kutnohorská 59, Hradec Králové - Plačice</t>
  </si>
  <si>
    <t>Datum:</t>
  </si>
  <si>
    <t>3.4.2017</t>
  </si>
  <si>
    <t>Zadavatel:</t>
  </si>
  <si>
    <t>IČ:</t>
  </si>
  <si>
    <t>SÚS Královehradeckého kraje  a.s.</t>
  </si>
  <si>
    <t>DIČ:</t>
  </si>
  <si>
    <t>Uchazeč:</t>
  </si>
  <si>
    <t>Vyplň údaj</t>
  </si>
  <si>
    <t>Projektant:</t>
  </si>
  <si>
    <t xml:space="preserve">Projecticon s.r.o.,A.Kopeckého 151, Nový Hrádek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</si>
  <si>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</si>
  <si>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</si>
  <si>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</si>
  <si>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</si>
  <si>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</si>
  <si>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</si>
  <si>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</si>
  <si>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</si>
  <si>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</si>
  <si>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</si>
  <si>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</si>
  <si>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</si>
  <si>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</si>
  <si>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</si>
  <si>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</si>
  <si>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</si>
  <si>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</si>
  <si>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</si>
  <si>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</si>
  <si>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</si>
  <si>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</si>
  <si>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</si>
  <si>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</si>
  <si>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</si>
  <si>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</si>
  <si>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</si>
  <si>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</si>
  <si>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</si>
  <si>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</si>
  <si>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</si>
  <si>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</si>
  <si>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</si>
  <si>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</si>
  <si>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</si>
  <si>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</si>
  <si>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</si>
  <si>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</si>
  <si>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</si>
  <si>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</si>
  <si>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</si>
  <si>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</si>
  <si>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</si>
  <si>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Zateplení budovy  a výměna výplní otvorů </t>
  </si>
  <si>
    <t>STA</t>
  </si>
  <si>
    <t>1</t>
  </si>
  <si>
    <t>{0a45bd78-ba8c-4af9-bf86-03d2913da2b0}</t>
  </si>
  <si>
    <t>2</t>
  </si>
  <si>
    <t>02</t>
  </si>
  <si>
    <t>Ostatní a vedlejší náklady</t>
  </si>
  <si>
    <t>{944d02a7-50fb-443c-adc5-d754fd067485}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</si>
  <si>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</si>
  <si>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</si>
  <si>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</si>
  <si>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</si>
  <si>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</si>
  <si>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</si>
  <si>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</si>
  <si>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01 - Zateplení budovy  a výměna výplní otvorů 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</si>
  <si>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</si>
  <si>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</si>
  <si>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</si>
  <si>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</si>
  <si>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</si>
  <si>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</si>
  <si>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</si>
  <si>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5 -  Komunikace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</si>
  <si>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</si>
  <si>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</si>
  <si>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</si>
  <si>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</si>
  <si>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</si>
  <si>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</si>
  <si>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712 -  Povlakové krytiny</t>
  </si>
  <si>
    <t xml:space="preserve">    713 -  Izolace tepelné</t>
  </si>
  <si>
    <t xml:space="preserve">    762 -  Konstrukce tesařské</t>
  </si>
  <si>
    <t xml:space="preserve">    764 -  Konstrukce klempířské</t>
  </si>
  <si>
    <t xml:space="preserve">    765 -  Krytina skládaná</t>
  </si>
  <si>
    <t xml:space="preserve">    766 -  Konstrukce truhlářské</t>
  </si>
  <si>
    <t xml:space="preserve">    767 -  Konstrukce zámečnické</t>
  </si>
  <si>
    <t xml:space="preserve">    781 -  Dokončovací práce</t>
  </si>
  <si>
    <t xml:space="preserve">    783 -  Dokončovací práce</t>
  </si>
  <si>
    <t xml:space="preserve">    784 -  Dokončovací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</si>
  <si>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</si>
  <si>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</si>
  <si>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</si>
  <si>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</si>
  <si>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</si>
  <si>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</si>
  <si>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</si>
  <si>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</si>
  <si>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</si>
  <si>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</si>
  <si>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</si>
  <si>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</si>
  <si>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</si>
  <si>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</si>
  <si>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</si>
  <si>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</si>
  <si>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</si>
  <si>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</si>
  <si>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K</t>
  </si>
  <si>
    <t>113106121</t>
  </si>
  <si>
    <t>Rozebrání dlažeb komunikací pro pěší z betonových nebo kamenných dlaždic</t>
  </si>
  <si>
    <t>m2</t>
  </si>
  <si>
    <t>CS ÚRS 2017 01</t>
  </si>
  <si>
    <t>4</t>
  </si>
  <si>
    <t>-1251229391</t>
  </si>
  <si>
    <t>113106123</t>
  </si>
  <si>
    <t>Rozebrání dlažeb komunikací pro pěší ze zámkových dlaždic</t>
  </si>
  <si>
    <t>654656482</t>
  </si>
  <si>
    <t>3</t>
  </si>
  <si>
    <t>113107153</t>
  </si>
  <si>
    <t>Odstranění podkladu pl přes 50 do 200 m2 z kameniva těženého tl 300 mm</t>
  </si>
  <si>
    <t>-55232015</t>
  </si>
  <si>
    <t>5</t>
  </si>
  <si>
    <t xml:space="preserve"> Komunikace</t>
  </si>
  <si>
    <t>451535111</t>
  </si>
  <si>
    <t>Podkladní vrstva tl do 250 mm ze štěrku</t>
  </si>
  <si>
    <t>m3</t>
  </si>
  <si>
    <t>1057009638</t>
  </si>
  <si>
    <t>M</t>
  </si>
  <si>
    <t>583336500</t>
  </si>
  <si>
    <t>kamenivo těžené hrubé prané frakce 8-16</t>
  </si>
  <si>
    <t>t</t>
  </si>
  <si>
    <t>8</t>
  </si>
  <si>
    <t>1088392107</t>
  </si>
  <si>
    <t>6</t>
  </si>
  <si>
    <t>583336740</t>
  </si>
  <si>
    <t>kamenivo těžené hrubé frakce 16-32</t>
  </si>
  <si>
    <t>-691621401</t>
  </si>
  <si>
    <t>7</t>
  </si>
  <si>
    <t>596211110</t>
  </si>
  <si>
    <t>Kladení zámkové dlažby komunikací pro pěší tl 60 mm skupiny A pl do 50 m2</t>
  </si>
  <si>
    <t>-821727502</t>
  </si>
  <si>
    <t>592450380</t>
  </si>
  <si>
    <t>dlažba zámková  20x16,5x6 cm přírodní</t>
  </si>
  <si>
    <t>1254237858</t>
  </si>
  <si>
    <t>9</t>
  </si>
  <si>
    <t>637211121</t>
  </si>
  <si>
    <t>Okapový chodník z betonových dlaždic tl 40 mm kladených do písku se zalitím spár MC</t>
  </si>
  <si>
    <t>907492892</t>
  </si>
  <si>
    <t>10</t>
  </si>
  <si>
    <t>592456010</t>
  </si>
  <si>
    <t>dlažba desková betonová 50x50x5 cm šedá</t>
  </si>
  <si>
    <t>-1099785782</t>
  </si>
  <si>
    <t>11</t>
  </si>
  <si>
    <t>916131212</t>
  </si>
  <si>
    <t>Osazení silničního obrubníku betonového stojatého bez boční opěry do lože z betonu prostého</t>
  </si>
  <si>
    <t>m</t>
  </si>
  <si>
    <t>-301888554</t>
  </si>
  <si>
    <t>12</t>
  </si>
  <si>
    <t>592173030</t>
  </si>
  <si>
    <t>obrubník betonový zahradní přírodní šedá 50x5x20 cm</t>
  </si>
  <si>
    <t>kus</t>
  </si>
  <si>
    <t>1350492481</t>
  </si>
  <si>
    <t xml:space="preserve"> Úpravy povrchů, podlahy a osazování výplní</t>
  </si>
  <si>
    <t>13</t>
  </si>
  <si>
    <t>340238233</t>
  </si>
  <si>
    <t>Zazdívka otvorů pl do 1 m2 v příčkách nebo stěnách z příčkovek  tl 100 mm</t>
  </si>
  <si>
    <t>-547250140</t>
  </si>
  <si>
    <t>14</t>
  </si>
  <si>
    <t>612135001</t>
  </si>
  <si>
    <t>Vyrovnání podkladu vnitřních stěn-ostění maltou vápenocementovou tl do 10 mm</t>
  </si>
  <si>
    <t>-289098743</t>
  </si>
  <si>
    <t>612325412</t>
  </si>
  <si>
    <t>Oprava vnitřní vápenocementové hladké omítky stěn v rozsahu plochy do 30%</t>
  </si>
  <si>
    <t>-434498119</t>
  </si>
  <si>
    <t>16</t>
  </si>
  <si>
    <t>622135091</t>
  </si>
  <si>
    <t>Příplatek k vyrovnání vnějších stěn maltou vápenocementovou za každých dalších 5 mm tl</t>
  </si>
  <si>
    <t>-928737470</t>
  </si>
  <si>
    <t>17</t>
  </si>
  <si>
    <t>622135095</t>
  </si>
  <si>
    <t>Příplatek k vyrovnání vnějších stěn tmelem za každý dalších 1 mm tl</t>
  </si>
  <si>
    <t>1612820795</t>
  </si>
  <si>
    <t>18</t>
  </si>
  <si>
    <t>622212051</t>
  </si>
  <si>
    <t>Montáž kontaktního zateplení vnějšího ostění hl. špalety do 400 mm z polystyrenu tl do 40 mm</t>
  </si>
  <si>
    <t>-1871894617</t>
  </si>
  <si>
    <t>19</t>
  </si>
  <si>
    <t>283763650</t>
  </si>
  <si>
    <t>deska z extrudovaného polystyrénu XPS - 1250 x 600 x 40 mm</t>
  </si>
  <si>
    <t>-1474061414</t>
  </si>
  <si>
    <t>20</t>
  </si>
  <si>
    <t>622135001</t>
  </si>
  <si>
    <t>Vyrovnání podkladu vnějších stěn maltou vápenocementovou tl do 10 mm (sokl)</t>
  </si>
  <si>
    <t>-217865395</t>
  </si>
  <si>
    <t>622325312</t>
  </si>
  <si>
    <t>Oprava vnější vápenocementové štukové omítky složitosti 2 v rozsahu do 30%</t>
  </si>
  <si>
    <t>1389013983</t>
  </si>
  <si>
    <t>22</t>
  </si>
  <si>
    <t>622821001</t>
  </si>
  <si>
    <t>Vnější sanační zatřená omítka pro vlhké zdivo prováděná ručně</t>
  </si>
  <si>
    <t>-641681626</t>
  </si>
  <si>
    <t>23</t>
  </si>
  <si>
    <t>622135011</t>
  </si>
  <si>
    <t>Vyrovnání podkladu vnějších stěn tmelem tl do 2 mm</t>
  </si>
  <si>
    <t>-39162649</t>
  </si>
  <si>
    <t>24</t>
  </si>
  <si>
    <t>622325101</t>
  </si>
  <si>
    <t>Oprava vápenocementové hladké omítky vnějších stěn v rozsahu do 10%</t>
  </si>
  <si>
    <t>-1589906254</t>
  </si>
  <si>
    <t>25</t>
  </si>
  <si>
    <t>622142001</t>
  </si>
  <si>
    <t>Potažení vnějších stěn sklovláknitým pletivem vtlačeným do tenkovrstvé hmoty</t>
  </si>
  <si>
    <t>-2041864059</t>
  </si>
  <si>
    <t>26</t>
  </si>
  <si>
    <t>622211031</t>
  </si>
  <si>
    <t>Montáž kontaktního zateplení vnějších stěn z polystyrénových desek tl do 160 mm</t>
  </si>
  <si>
    <t>-1548897424</t>
  </si>
  <si>
    <t>27</t>
  </si>
  <si>
    <t>283763570</t>
  </si>
  <si>
    <t>deska fasádní polystyrénová izolační Perimeter (EPS P) 1250 x 600 x 160 mm</t>
  </si>
  <si>
    <t>-932069608</t>
  </si>
  <si>
    <t>28</t>
  </si>
  <si>
    <t>283759850</t>
  </si>
  <si>
    <t>deska fasádní polystyrénová EPS 100 F 1000 x 500 x 160 mm</t>
  </si>
  <si>
    <t>1684615537</t>
  </si>
  <si>
    <t>29</t>
  </si>
  <si>
    <t>622221031</t>
  </si>
  <si>
    <t>Montáž kontaktního zateplení vnějších stěn z minerální vlny s podélnou orientací vláken tl do 160 mm</t>
  </si>
  <si>
    <t>-1703584752</t>
  </si>
  <si>
    <t>30</t>
  </si>
  <si>
    <t>631515380</t>
  </si>
  <si>
    <t>deska minerální izolační tl. 160 mm</t>
  </si>
  <si>
    <t>1450463833</t>
  </si>
  <si>
    <t>31</t>
  </si>
  <si>
    <t>631515200</t>
  </si>
  <si>
    <t>deska minerální izolační  tl. 60 mm</t>
  </si>
  <si>
    <t>-1673372690</t>
  </si>
  <si>
    <t>32</t>
  </si>
  <si>
    <t>622143003</t>
  </si>
  <si>
    <t>Montáž omítkových plastových nebo pozinkovaných rohových profilů s tkaninou</t>
  </si>
  <si>
    <t>-1201691331</t>
  </si>
  <si>
    <t>33</t>
  </si>
  <si>
    <t>590514840</t>
  </si>
  <si>
    <t>lišta rohová PVC 10/10 cm s tkaninou bal. 2,5 m</t>
  </si>
  <si>
    <t>-1977700959</t>
  </si>
  <si>
    <t>34</t>
  </si>
  <si>
    <t>622143004</t>
  </si>
  <si>
    <t>Montáž omítkových samolepících začišťovacích profilů (APU lišt)</t>
  </si>
  <si>
    <t>378451277</t>
  </si>
  <si>
    <t>35</t>
  </si>
  <si>
    <t>590514760</t>
  </si>
  <si>
    <t>profil okenní začišťovací s tkaninou APUlišta</t>
  </si>
  <si>
    <t>1210369093</t>
  </si>
  <si>
    <t>36</t>
  </si>
  <si>
    <t>622143005</t>
  </si>
  <si>
    <t>Montáž omítníků plastových nebo pozinkovaných</t>
  </si>
  <si>
    <t>-1283511810</t>
  </si>
  <si>
    <t>37</t>
  </si>
  <si>
    <t>590514700</t>
  </si>
  <si>
    <t>lišta rohová Al 22 / 22 mm perforovaná</t>
  </si>
  <si>
    <t>-997570312</t>
  </si>
  <si>
    <t>38</t>
  </si>
  <si>
    <t>622252002</t>
  </si>
  <si>
    <t xml:space="preserve">Montáž parotěsné zábrany po obvodu oken a deří - interiérové a exteriérové pásky </t>
  </si>
  <si>
    <t>1405650163</t>
  </si>
  <si>
    <t>39</t>
  </si>
  <si>
    <t>283553280</t>
  </si>
  <si>
    <t xml:space="preserve">páska paropropustná extérierová - difůzně otevřená </t>
  </si>
  <si>
    <t>-1291965420</t>
  </si>
  <si>
    <t>40</t>
  </si>
  <si>
    <t>283553260</t>
  </si>
  <si>
    <t>páska paropropustná interiérová - difůzně uzavřená</t>
  </si>
  <si>
    <t>810518341</t>
  </si>
  <si>
    <t>41</t>
  </si>
  <si>
    <t>622531021</t>
  </si>
  <si>
    <t>Tenkovrstvá silikonová zrnitá omítka tl. 2,0 mm včetně penetrace vnějších stěn</t>
  </si>
  <si>
    <t>485706104</t>
  </si>
  <si>
    <t>42</t>
  </si>
  <si>
    <t>629135101</t>
  </si>
  <si>
    <t>Vyrovnávací vrstva pod klempířské prvky z MC š do 150 mm</t>
  </si>
  <si>
    <t>1145617199</t>
  </si>
  <si>
    <t>43</t>
  </si>
  <si>
    <t>629991011</t>
  </si>
  <si>
    <t>Zakrytí výplní otvorů a svislých ploch fólií přilepenou lepící páskou</t>
  </si>
  <si>
    <t>1101236686</t>
  </si>
  <si>
    <t>44</t>
  </si>
  <si>
    <t>629995101</t>
  </si>
  <si>
    <t>Očištění vnějších ploch tlakovou vodou</t>
  </si>
  <si>
    <t>-385180144</t>
  </si>
  <si>
    <t>45</t>
  </si>
  <si>
    <t>629-R01</t>
  </si>
  <si>
    <t>D+M stříšky z tvrzeného skla čirého tl. 10 mm na ocelovou konstukci (vedlejší vchod) , rozměr 3500x1050 mm</t>
  </si>
  <si>
    <t>ks</t>
  </si>
  <si>
    <t>1588824208</t>
  </si>
  <si>
    <t>46</t>
  </si>
  <si>
    <t>629-R02</t>
  </si>
  <si>
    <t>Spojovací materiál  (závitové tyče M16, podložky, matice, vymezovací podložky)</t>
  </si>
  <si>
    <t>kpl</t>
  </si>
  <si>
    <t>-1624670176</t>
  </si>
  <si>
    <t>47</t>
  </si>
  <si>
    <t>631311131</t>
  </si>
  <si>
    <t>Doplnění dosavadních mazanin betonem prostým plochy do 1 m2 tloušťky přes 80 mm</t>
  </si>
  <si>
    <t>-649430199</t>
  </si>
  <si>
    <t>48</t>
  </si>
  <si>
    <t>R-69901</t>
  </si>
  <si>
    <t>Výtažné zkoušky na hmoždinky</t>
  </si>
  <si>
    <t>-388606470</t>
  </si>
  <si>
    <t>49</t>
  </si>
  <si>
    <t>R-69902</t>
  </si>
  <si>
    <t>Zkouška přídržnosti a soudržnosti systému ETICS</t>
  </si>
  <si>
    <t>-1386260215</t>
  </si>
  <si>
    <t>50</t>
  </si>
  <si>
    <t>R-69905</t>
  </si>
  <si>
    <t>Požadavek na vysazení 3 barevných vzorků silikonové omítky od každé barvy dle barevného řešení</t>
  </si>
  <si>
    <t>-539873823</t>
  </si>
  <si>
    <t xml:space="preserve"> Ostatní konstrukce a práce, bourání</t>
  </si>
  <si>
    <t>51</t>
  </si>
  <si>
    <t>941111121</t>
  </si>
  <si>
    <t>Montáž lešení řadového trubkového lehkého s podlahami zatížení do 200 kg/m2 š do 1,2 m v do 10 m</t>
  </si>
  <si>
    <t>201496882</t>
  </si>
  <si>
    <t>52</t>
  </si>
  <si>
    <t>941111221</t>
  </si>
  <si>
    <t>Příplatek k lešení řadovému trubkovému lehkému s podlahami š 1,2 m v 10 m za první a ZKD den použití</t>
  </si>
  <si>
    <t>-1052277326</t>
  </si>
  <si>
    <t>53</t>
  </si>
  <si>
    <t>9419510R01</t>
  </si>
  <si>
    <t>Doprava lešení</t>
  </si>
  <si>
    <t>136974907</t>
  </si>
  <si>
    <t>54</t>
  </si>
  <si>
    <t>941111821</t>
  </si>
  <si>
    <t>Demontáž lešení řadového trubkového lehkého s podlahami zatížení do 200 kg/m2 š do 1,2 m v do 10 m</t>
  </si>
  <si>
    <t>-1252133325</t>
  </si>
  <si>
    <t>55</t>
  </si>
  <si>
    <t>944511111</t>
  </si>
  <si>
    <t>Montáž ochranné sítě z textilie z umělých vláken</t>
  </si>
  <si>
    <t>236843052</t>
  </si>
  <si>
    <t>56</t>
  </si>
  <si>
    <t>944511211</t>
  </si>
  <si>
    <t>Příplatek k ochranné síti za první a ZKD den použití</t>
  </si>
  <si>
    <t>-1811756390</t>
  </si>
  <si>
    <t>57</t>
  </si>
  <si>
    <t>944511811</t>
  </si>
  <si>
    <t>Demontáž ochranné sítě z textilie z umělých vláken</t>
  </si>
  <si>
    <t>260177258</t>
  </si>
  <si>
    <t>58</t>
  </si>
  <si>
    <t>949101111</t>
  </si>
  <si>
    <t>Lešení pomocné pro objekty pozemních staveb s lešeňovou podlahou v do 1,9 m zatížení do 150 kg/m2</t>
  </si>
  <si>
    <t>-1005036061</t>
  </si>
  <si>
    <t>59</t>
  </si>
  <si>
    <t>967031132</t>
  </si>
  <si>
    <t>Přisekání rovných ostění v cihelném zdivu na MV nebo MVC (dočištění nových otvorů pro dveře a okna)</t>
  </si>
  <si>
    <t>-1146011122</t>
  </si>
  <si>
    <t>60</t>
  </si>
  <si>
    <t>968062355</t>
  </si>
  <si>
    <t>Vybourání dřevěných rámů oken dvojitých včetně křídel pl do 2 m2</t>
  </si>
  <si>
    <t>-584325494</t>
  </si>
  <si>
    <t>61</t>
  </si>
  <si>
    <t>968062356</t>
  </si>
  <si>
    <t>Vybourání dřevěných rámů oken dvojitých včetně křídel pl do 4 m2</t>
  </si>
  <si>
    <t>806306027</t>
  </si>
  <si>
    <t>62</t>
  </si>
  <si>
    <t>968062357</t>
  </si>
  <si>
    <t>Vybourání dřevěných rámů oken dvojitých včetně křídel pl přes 4 m2</t>
  </si>
  <si>
    <t>-1616046965</t>
  </si>
  <si>
    <t>63</t>
  </si>
  <si>
    <t>968082018</t>
  </si>
  <si>
    <t>Vybourání plastových rámů dveří  plochy přes 4 m2</t>
  </si>
  <si>
    <t>1377371814</t>
  </si>
  <si>
    <t>64</t>
  </si>
  <si>
    <t>968082022</t>
  </si>
  <si>
    <t>Vybourání plastových zárubní dveří plochy do 4 m2</t>
  </si>
  <si>
    <t>1768653873</t>
  </si>
  <si>
    <t>65</t>
  </si>
  <si>
    <t>978071621</t>
  </si>
  <si>
    <t>Otlučení omítky a odstranění izolace z desek hmotnosti do 120 kg/m3 tl přes 50 mm pl přes 1 m2</t>
  </si>
  <si>
    <t>-1870077124</t>
  </si>
  <si>
    <t>66</t>
  </si>
  <si>
    <t>R-001</t>
  </si>
  <si>
    <t xml:space="preserve">Stávající anténa a přívod kabelů demontovat , prodloužit kabely a po provedení ETICS znovu osadit </t>
  </si>
  <si>
    <t>-1169290238</t>
  </si>
  <si>
    <t>67</t>
  </si>
  <si>
    <t>R-002</t>
  </si>
  <si>
    <t xml:space="preserve">Nesoudržná omítka fasády bude otlučena , doplněna a zapravena jádrovou omítkou </t>
  </si>
  <si>
    <t>1076241779</t>
  </si>
  <si>
    <t>68</t>
  </si>
  <si>
    <t xml:space="preserve">R-003 </t>
  </si>
  <si>
    <t xml:space="preserve">Satelitní držák  demontovat a po provedení ETICS znovu osadit </t>
  </si>
  <si>
    <t>-1402314236</t>
  </si>
  <si>
    <t>69</t>
  </si>
  <si>
    <t>R-004</t>
  </si>
  <si>
    <t>Stávající kamerový systém demontovat  a po provedení ETICS znovu osadit( případně prodloužit elek. kabely )</t>
  </si>
  <si>
    <t>-1665091049</t>
  </si>
  <si>
    <t>70</t>
  </si>
  <si>
    <t>R-005</t>
  </si>
  <si>
    <t xml:space="preserve">Venkovní klimatizační a 2 ks držáků a el. přívody  demontovat, prodloužit  kabely  a po provedení ETICS znovu osadit </t>
  </si>
  <si>
    <t>2022970544</t>
  </si>
  <si>
    <t>71</t>
  </si>
  <si>
    <t>R-006</t>
  </si>
  <si>
    <t xml:space="preserve">Demontovat rozvodnou skříň a po provedení ETICS znovu osadit </t>
  </si>
  <si>
    <t>ksl</t>
  </si>
  <si>
    <t>510016619</t>
  </si>
  <si>
    <t>72</t>
  </si>
  <si>
    <t>R-007</t>
  </si>
  <si>
    <t>Demontovat lapač střešních splavenin  a po provedení ETICS znovu osadit nové.</t>
  </si>
  <si>
    <t>687214628</t>
  </si>
  <si>
    <t>73</t>
  </si>
  <si>
    <t>R-008</t>
  </si>
  <si>
    <t>Demontovat venkovní osvětlení , prodloužit el. kabely a provedení ETICS znovu osadit</t>
  </si>
  <si>
    <t>2091058521</t>
  </si>
  <si>
    <t>74</t>
  </si>
  <si>
    <t>R-009</t>
  </si>
  <si>
    <t>Demontovat el. kabely  a klimatiz. potrubí v plastové liště, demontovat lištu  a schovat pod ETICS</t>
  </si>
  <si>
    <t>1757174570</t>
  </si>
  <si>
    <t>75</t>
  </si>
  <si>
    <t>R-010</t>
  </si>
  <si>
    <t>Demontovat rozvodnou skříň elektřiny a po provedení ETICS znovu osadit a opatřit klempířs. prvkem</t>
  </si>
  <si>
    <t>1959264140</t>
  </si>
  <si>
    <t>76</t>
  </si>
  <si>
    <t>R-011</t>
  </si>
  <si>
    <t>Demontovat venkovné zásuvku a po provedení ETICS znovu osadit (případně prodloužit kabely)</t>
  </si>
  <si>
    <t>-1339622697</t>
  </si>
  <si>
    <t>77</t>
  </si>
  <si>
    <t>R-012</t>
  </si>
  <si>
    <t xml:space="preserve">Stávající hromosvod demontovat a po provedení ETICS znovu osadit </t>
  </si>
  <si>
    <t>792068288</t>
  </si>
  <si>
    <t>78</t>
  </si>
  <si>
    <t>R-013</t>
  </si>
  <si>
    <t xml:space="preserve">Demontáž a montáž hasícího přístroje </t>
  </si>
  <si>
    <t>1392146474</t>
  </si>
  <si>
    <t>79</t>
  </si>
  <si>
    <t>R-014</t>
  </si>
  <si>
    <t xml:space="preserve">Demontáž odvětrávací mřížky, prodloužení potrubí ventilace a po provedení ETICS znovu osadit </t>
  </si>
  <si>
    <t>-1280832168</t>
  </si>
  <si>
    <t>80</t>
  </si>
  <si>
    <t>R-015</t>
  </si>
  <si>
    <t>Demontovat plastovou krabičku  a po provedení ETICS znovu osadit ( případně prodloužit kabely)</t>
  </si>
  <si>
    <t>229989439</t>
  </si>
  <si>
    <t>81</t>
  </si>
  <si>
    <t>R-016</t>
  </si>
  <si>
    <t xml:space="preserve">Demontovat plynovou trubku a po provedení ETICS znovu  a osadit a prodloužit </t>
  </si>
  <si>
    <t>-664499868</t>
  </si>
  <si>
    <t>82</t>
  </si>
  <si>
    <t>R-017</t>
  </si>
  <si>
    <t>Nechráněný elektrický kabel schovat pod ETICS</t>
  </si>
  <si>
    <t>-1173754858</t>
  </si>
  <si>
    <t>83</t>
  </si>
  <si>
    <t>R-018</t>
  </si>
  <si>
    <t xml:space="preserve">Demontovat satelitní parabolu a přívodní kabely a2 ks ocelový držák. Po provedení ETICS znovu osadit </t>
  </si>
  <si>
    <t>-42456639</t>
  </si>
  <si>
    <t>84</t>
  </si>
  <si>
    <t>R-019</t>
  </si>
  <si>
    <t>Plastová lišta s kabelem a el. krabice, demontovat lištu , schovat pod ETICS</t>
  </si>
  <si>
    <t>64197403</t>
  </si>
  <si>
    <t>997</t>
  </si>
  <si>
    <t xml:space="preserve"> Přesun sutě</t>
  </si>
  <si>
    <t>85</t>
  </si>
  <si>
    <t>997013113</t>
  </si>
  <si>
    <t>Vnitrostaveništní doprava suti a vybouraných hmot pro budovy v do 12 m s použitím mechanizace</t>
  </si>
  <si>
    <t>1986643107</t>
  </si>
  <si>
    <t>86</t>
  </si>
  <si>
    <t>997013501</t>
  </si>
  <si>
    <t>Odvoz suti a vybouraných hmot na skládku nebo meziskládku do 1 km se složením</t>
  </si>
  <si>
    <t>49487242</t>
  </si>
  <si>
    <t>87</t>
  </si>
  <si>
    <t>997013509</t>
  </si>
  <si>
    <t>Příplatek k odvozu suti a vybouraných hmot na skládku ZKD 1 km přes 1 km</t>
  </si>
  <si>
    <t>52001732</t>
  </si>
  <si>
    <t>88</t>
  </si>
  <si>
    <t>997013811</t>
  </si>
  <si>
    <t>Poplatek za uložení stavebního dřevěného odpadu na skládce (skládkovné)</t>
  </si>
  <si>
    <t>-981245345</t>
  </si>
  <si>
    <t>89</t>
  </si>
  <si>
    <t>997013814</t>
  </si>
  <si>
    <t>Poplatek za uložení stavebního odpadu z izolačních hmot na skládce (skládkovné)</t>
  </si>
  <si>
    <t>246511027</t>
  </si>
  <si>
    <t>90</t>
  </si>
  <si>
    <t>997013831</t>
  </si>
  <si>
    <t>Poplatek za uložení stavebního směsného odpadu na skládce (skládkovné)</t>
  </si>
  <si>
    <t>1089401225</t>
  </si>
  <si>
    <t>998</t>
  </si>
  <si>
    <t xml:space="preserve"> Přesun hmot</t>
  </si>
  <si>
    <t>91</t>
  </si>
  <si>
    <t>998011002</t>
  </si>
  <si>
    <t>Přesun hmot pro budovy zděné v do 12 m</t>
  </si>
  <si>
    <t>-686997196</t>
  </si>
  <si>
    <t>PSV</t>
  </si>
  <si>
    <t xml:space="preserve"> Práce a dodávky PSV</t>
  </si>
  <si>
    <t>711</t>
  </si>
  <si>
    <t xml:space="preserve"> Izolace proti vodě, vlhkosti a plynům</t>
  </si>
  <si>
    <t>92</t>
  </si>
  <si>
    <t>711112001</t>
  </si>
  <si>
    <t>Provedení izolace proti zemní vlhkosti svislé za studena nátěrem penetračním</t>
  </si>
  <si>
    <t>389249569</t>
  </si>
  <si>
    <t>93</t>
  </si>
  <si>
    <t>111631500</t>
  </si>
  <si>
    <t>lak asfaltový ALP/9 bal 9 kg</t>
  </si>
  <si>
    <t>106675884</t>
  </si>
  <si>
    <t>94</t>
  </si>
  <si>
    <t>711442559</t>
  </si>
  <si>
    <t>Provedení izolace proti tlakové vodě svislé přitavením pásu NAIP</t>
  </si>
  <si>
    <t>-344388037</t>
  </si>
  <si>
    <t>95</t>
  </si>
  <si>
    <t>628522540</t>
  </si>
  <si>
    <t xml:space="preserve">pás asfaltovaný modifikovaný SBS tl.4 mm </t>
  </si>
  <si>
    <t>-414718097</t>
  </si>
  <si>
    <t>96</t>
  </si>
  <si>
    <t>998711102</t>
  </si>
  <si>
    <t>Přesun hmot tonážní pro izolace proti vodě, vlhkosti a plynům v objektech výšky do 12 m</t>
  </si>
  <si>
    <t>1108104798</t>
  </si>
  <si>
    <t>712</t>
  </si>
  <si>
    <t xml:space="preserve"> Povlakové krytiny</t>
  </si>
  <si>
    <t>97</t>
  </si>
  <si>
    <t>712341659</t>
  </si>
  <si>
    <t>Provedení povlakové krytiny střech do 10° pásy NAIP přitavením bodově</t>
  </si>
  <si>
    <t>-1124870546</t>
  </si>
  <si>
    <t>98</t>
  </si>
  <si>
    <t>628522640</t>
  </si>
  <si>
    <t>SBS pás s modifikovaným asfaltem tl.4 mm</t>
  </si>
  <si>
    <t>-1535989164</t>
  </si>
  <si>
    <t>99</t>
  </si>
  <si>
    <t>998712102</t>
  </si>
  <si>
    <t>Přesun hmot tonážní tonážní pro krytiny povlakové v objektech v do 12 m</t>
  </si>
  <si>
    <t>196197603</t>
  </si>
  <si>
    <t>713</t>
  </si>
  <si>
    <t xml:space="preserve"> Izolace tepelné</t>
  </si>
  <si>
    <t>100</t>
  </si>
  <si>
    <t>713121131</t>
  </si>
  <si>
    <t>Montáž izolace tepelné stropů  - difúzní fólie</t>
  </si>
  <si>
    <t>-920844351</t>
  </si>
  <si>
    <t>101</t>
  </si>
  <si>
    <t>283292680</t>
  </si>
  <si>
    <t>Difúzně otevřená pojistná hydroizolace</t>
  </si>
  <si>
    <t>-1336660829</t>
  </si>
  <si>
    <t>102</t>
  </si>
  <si>
    <t>713111111</t>
  </si>
  <si>
    <t>Montáž izolace tepelné vrchem stropů volně kladenými rohožemi, pásy, dílci, deskami</t>
  </si>
  <si>
    <t>1652598884</t>
  </si>
  <si>
    <t>103</t>
  </si>
  <si>
    <t>631481570</t>
  </si>
  <si>
    <t>deska minerální izolační 600x1200 mm tl. 160 mm</t>
  </si>
  <si>
    <t>-1711063447</t>
  </si>
  <si>
    <t>104</t>
  </si>
  <si>
    <t>713131155</t>
  </si>
  <si>
    <t>Montáž izolace tepelné stěn a základů volně vloženými rohožemi, pásy, dílci, deskami 2 vrstvy</t>
  </si>
  <si>
    <t>673194535</t>
  </si>
  <si>
    <t>105</t>
  </si>
  <si>
    <t>631481030</t>
  </si>
  <si>
    <t>deska minerální střešní izolační 600x1200 mm tl. 80 mm</t>
  </si>
  <si>
    <t>1008056648</t>
  </si>
  <si>
    <t>106</t>
  </si>
  <si>
    <t>998713102</t>
  </si>
  <si>
    <t>Přesun hmot tonážní pro izolace tepelné v objektech v do 12 m</t>
  </si>
  <si>
    <t>892564069</t>
  </si>
  <si>
    <t>762</t>
  </si>
  <si>
    <t xml:space="preserve"> Konstrukce tesařské</t>
  </si>
  <si>
    <t>107</t>
  </si>
  <si>
    <t>762001</t>
  </si>
  <si>
    <t xml:space="preserve">D+M revizní lávky šířky 2 m, délky 14 m, z hoblovaných fošen </t>
  </si>
  <si>
    <t>-1133199010</t>
  </si>
  <si>
    <t>108</t>
  </si>
  <si>
    <t>762002</t>
  </si>
  <si>
    <t>D+M revizní lávky šířky 2 m, délky 12,5 m, z hoblovaných fošen</t>
  </si>
  <si>
    <t>900877396</t>
  </si>
  <si>
    <t>109</t>
  </si>
  <si>
    <t>762003</t>
  </si>
  <si>
    <t xml:space="preserve">Demontáž podbití střechy </t>
  </si>
  <si>
    <t>-1674324980</t>
  </si>
  <si>
    <t>110</t>
  </si>
  <si>
    <t>762004</t>
  </si>
  <si>
    <t xml:space="preserve">Příplatek za ztíženou montáž ve sníženém prostoru  3. NP , vč. nezbytné demontáže a montáže SDK podhledu </t>
  </si>
  <si>
    <t>1845614727</t>
  </si>
  <si>
    <t>111</t>
  </si>
  <si>
    <t>762005</t>
  </si>
  <si>
    <t>Provedení úpravy konstrukce vikýřů pomocí dřevěných hranolů (6x8 cm)</t>
  </si>
  <si>
    <t>1953175801</t>
  </si>
  <si>
    <t>112</t>
  </si>
  <si>
    <t>762341013</t>
  </si>
  <si>
    <t>Bednění střech rovných z desek OSB tl 15 mm na sraz šroubovaných na krokve</t>
  </si>
  <si>
    <t>-588600467</t>
  </si>
  <si>
    <t>113</t>
  </si>
  <si>
    <t>762342311</t>
  </si>
  <si>
    <t>Montáž laťování na střechách složitých sklonu do 60° osové vzdálenosti do 150 mm</t>
  </si>
  <si>
    <t>-929606022</t>
  </si>
  <si>
    <t>114</t>
  </si>
  <si>
    <t>605141120</t>
  </si>
  <si>
    <t>střešní latě, kontralatě 40/60 mm - řezivo jehličnaté</t>
  </si>
  <si>
    <t>702387451</t>
  </si>
  <si>
    <t>115</t>
  </si>
  <si>
    <t>762354815</t>
  </si>
  <si>
    <t>Opravy spojené se zateplením vikýřů</t>
  </si>
  <si>
    <t>-1157180835</t>
  </si>
  <si>
    <t>116</t>
  </si>
  <si>
    <t>762395000</t>
  </si>
  <si>
    <t>Spojovací prostředky pro montáž krovu, bednění, laťování, světlíky, klíny</t>
  </si>
  <si>
    <t>685712068</t>
  </si>
  <si>
    <t>117</t>
  </si>
  <si>
    <t>762842122</t>
  </si>
  <si>
    <t>Montáž podbíjení střech šikmých vnějšího přesahu š do 0,8 m z hoblovaných prken na pero a drážku</t>
  </si>
  <si>
    <t>-1381451862</t>
  </si>
  <si>
    <t>118</t>
  </si>
  <si>
    <t>611911700</t>
  </si>
  <si>
    <t>palubky obkladové smrk, borovice 15 x 96, 116 mm vč. 8 mm pera, délka 3 - 5 m jakost A/B</t>
  </si>
  <si>
    <t>1553578175</t>
  </si>
  <si>
    <t>119</t>
  </si>
  <si>
    <t>762341036</t>
  </si>
  <si>
    <t>Bednění střech rovných z desek OSB tl 22 mm na sraz šroubovaných na rošt</t>
  </si>
  <si>
    <t>1729016061</t>
  </si>
  <si>
    <t>120</t>
  </si>
  <si>
    <t>998762102</t>
  </si>
  <si>
    <t>Přesun hmot tonážní pro kce tesařské v objektech v do 12 m</t>
  </si>
  <si>
    <t>-1058412436</t>
  </si>
  <si>
    <t>764</t>
  </si>
  <si>
    <t xml:space="preserve"> Konstrukce klempířské</t>
  </si>
  <si>
    <t>121</t>
  </si>
  <si>
    <t>764002851</t>
  </si>
  <si>
    <t>Demontáž oplechování parapetů do suti</t>
  </si>
  <si>
    <t>100552509</t>
  </si>
  <si>
    <t>122</t>
  </si>
  <si>
    <t>764004801</t>
  </si>
  <si>
    <t>Demontáž podokapního žlabu do suti</t>
  </si>
  <si>
    <t>-546514081</t>
  </si>
  <si>
    <t>123</t>
  </si>
  <si>
    <t>764004861</t>
  </si>
  <si>
    <t>Demontáž svodu do suti</t>
  </si>
  <si>
    <t>1364144859</t>
  </si>
  <si>
    <t>124</t>
  </si>
  <si>
    <t>764008</t>
  </si>
  <si>
    <t xml:space="preserve">Demontáž a zpétná montáž  části plechové střechy okolo vikýřů </t>
  </si>
  <si>
    <t>1908467054</t>
  </si>
  <si>
    <t>125</t>
  </si>
  <si>
    <t>764501103</t>
  </si>
  <si>
    <t>Montáž žlabu podokapního půlkulatého</t>
  </si>
  <si>
    <t>-1562918465</t>
  </si>
  <si>
    <t>126</t>
  </si>
  <si>
    <t>553441880</t>
  </si>
  <si>
    <t>žlab půlkruhový podokapní , průměr 75 mm, pozink</t>
  </si>
  <si>
    <t>989742380</t>
  </si>
  <si>
    <t>127</t>
  </si>
  <si>
    <t>553441800</t>
  </si>
  <si>
    <t>žlab půlkruhový podokapní průměr 110 mm pozink</t>
  </si>
  <si>
    <t>1441879587</t>
  </si>
  <si>
    <t>128</t>
  </si>
  <si>
    <t>764508131</t>
  </si>
  <si>
    <t>Montáž kruhového svodu</t>
  </si>
  <si>
    <t>921759057</t>
  </si>
  <si>
    <t>129</t>
  </si>
  <si>
    <t>553442040</t>
  </si>
  <si>
    <t>svod kruhový průměr 100 mm pozink</t>
  </si>
  <si>
    <t>228419938</t>
  </si>
  <si>
    <t>130</t>
  </si>
  <si>
    <t>553442000</t>
  </si>
  <si>
    <t>svod kruhový průměr 75 mm pozink</t>
  </si>
  <si>
    <t>1144867070</t>
  </si>
  <si>
    <t>131</t>
  </si>
  <si>
    <t>764001</t>
  </si>
  <si>
    <t>D+M střešní krytiny nad stříšku hlavního vchodu pozinkovaný plech tl. 0,55 mm , rozměr 780x5320 mm</t>
  </si>
  <si>
    <t>1039050867</t>
  </si>
  <si>
    <t>132</t>
  </si>
  <si>
    <t>764002</t>
  </si>
  <si>
    <t xml:space="preserve">Oplechování střechy přístřešku (hlavní vchod) , pozink. plech tl. 0,55 mm , délky 6880 mm </t>
  </si>
  <si>
    <t>-1140482958</t>
  </si>
  <si>
    <t>133</t>
  </si>
  <si>
    <t>764003</t>
  </si>
  <si>
    <t xml:space="preserve">Oplechování stěn vikýřů , pozink. plech tl. 0,55 mm </t>
  </si>
  <si>
    <t>919270231</t>
  </si>
  <si>
    <t>134</t>
  </si>
  <si>
    <t>764004</t>
  </si>
  <si>
    <t xml:space="preserve">Oplechování hlavního uzávěru plynu , pozink. plech  tl.0,55 mm </t>
  </si>
  <si>
    <t>378374294</t>
  </si>
  <si>
    <t>135</t>
  </si>
  <si>
    <t>764005</t>
  </si>
  <si>
    <t xml:space="preserve">Oplechování menší rozvodné skříně, pozink. plech  tl.0,55 mm </t>
  </si>
  <si>
    <t>158663528</t>
  </si>
  <si>
    <t>136</t>
  </si>
  <si>
    <t>764006</t>
  </si>
  <si>
    <t xml:space="preserve">Oplechování větší  rozvodné skříně, pozink. plech  tl.0,55 mm </t>
  </si>
  <si>
    <t>-1688186139</t>
  </si>
  <si>
    <t>137</t>
  </si>
  <si>
    <t>764007</t>
  </si>
  <si>
    <t xml:space="preserve">Oplechování stříšky (vedlejší vchod) pozink. plech tl. 0,55 mm , délky 3500 mm </t>
  </si>
  <si>
    <t>-1612458668</t>
  </si>
  <si>
    <t>138</t>
  </si>
  <si>
    <t>764246403</t>
  </si>
  <si>
    <t>Oplechování parapetů rovných mechanicky kotvené z TiZn předzvětralého plechu  rš 300 mm</t>
  </si>
  <si>
    <t>691918481</t>
  </si>
  <si>
    <t>139</t>
  </si>
  <si>
    <t>764246404</t>
  </si>
  <si>
    <t>Oplechování parapetů rovných mechanicky kotvené z TiZn předzvětralého plechu  rš 350 mm</t>
  </si>
  <si>
    <t>-139044889</t>
  </si>
  <si>
    <t>140</t>
  </si>
  <si>
    <t>764246405</t>
  </si>
  <si>
    <t>Oplechování parapetů rovných mechanicky kotvené z TiZn předzvětralého plechu  rš 470 mm</t>
  </si>
  <si>
    <t>1025321673</t>
  </si>
  <si>
    <t>141</t>
  </si>
  <si>
    <t>998764102</t>
  </si>
  <si>
    <t>Přesun hmot tonážní pro konstrukce klempířské v objektech v do 12 m</t>
  </si>
  <si>
    <t>1719117320</t>
  </si>
  <si>
    <t>765</t>
  </si>
  <si>
    <t xml:space="preserve"> Krytina skládaná</t>
  </si>
  <si>
    <t>142</t>
  </si>
  <si>
    <t>765191001R</t>
  </si>
  <si>
    <t>Montáž podstřešní pojistné difúzní fólie</t>
  </si>
  <si>
    <t>55090368</t>
  </si>
  <si>
    <t>143</t>
  </si>
  <si>
    <t>765-R01</t>
  </si>
  <si>
    <t>folie izolační střešní vzduchotěsná, parotěsná , s nakašírovanou strukturovanou rohoží, tl. 8 mm</t>
  </si>
  <si>
    <t>-1144212494</t>
  </si>
  <si>
    <t>144</t>
  </si>
  <si>
    <t>998765102</t>
  </si>
  <si>
    <t>Přesun hmot tonážní pro krytiny skládané v objektech v do 12 m</t>
  </si>
  <si>
    <t>936803403</t>
  </si>
  <si>
    <t>766</t>
  </si>
  <si>
    <t xml:space="preserve"> Konstrukce truhlářské</t>
  </si>
  <si>
    <t>145</t>
  </si>
  <si>
    <t>766441812</t>
  </si>
  <si>
    <t>Demontáž parapetních desek dřevěných nebo plastových šířky přes 30 cm délky do 1,0 m</t>
  </si>
  <si>
    <t>-1496065362</t>
  </si>
  <si>
    <t>146</t>
  </si>
  <si>
    <t>766441822</t>
  </si>
  <si>
    <t>Demontáž parapetních desek dřevěných nebo plastových šířky přes 30 cm délky přes 1,0 m</t>
  </si>
  <si>
    <t>-2051761022</t>
  </si>
  <si>
    <t>147</t>
  </si>
  <si>
    <t>766-001</t>
  </si>
  <si>
    <t>D+M střešní okno ,dřevěné, otevíravé , rozměr 1200x1200 mm</t>
  </si>
  <si>
    <t>1980049906</t>
  </si>
  <si>
    <t>148</t>
  </si>
  <si>
    <t>766694121</t>
  </si>
  <si>
    <t>Montáž parapetních desek  plastových šířky přes 30 cm délky do 1,0 m</t>
  </si>
  <si>
    <t>-1573039912</t>
  </si>
  <si>
    <t>149</t>
  </si>
  <si>
    <t>766694123</t>
  </si>
  <si>
    <t>Montáž parapetních desek  plastových šířky přes 30 cm délky do 2,6 m</t>
  </si>
  <si>
    <t>672308638</t>
  </si>
  <si>
    <t>150</t>
  </si>
  <si>
    <t>611444020</t>
  </si>
  <si>
    <t xml:space="preserve">parapet plastový vnitřní 32x1,6x 100 cm, bílý </t>
  </si>
  <si>
    <t>-1948446137</t>
  </si>
  <si>
    <t>151</t>
  </si>
  <si>
    <t>611444040</t>
  </si>
  <si>
    <t>parapet plastový vnitřní  45 x 1,6 x 100 cm, bílý</t>
  </si>
  <si>
    <t>-67857631</t>
  </si>
  <si>
    <t>152</t>
  </si>
  <si>
    <t>611444050</t>
  </si>
  <si>
    <t>parapet plastový vnitřní 46x1,6 x 100 cm,bílý</t>
  </si>
  <si>
    <t>-1003350406</t>
  </si>
  <si>
    <t>153</t>
  </si>
  <si>
    <t>998766102</t>
  </si>
  <si>
    <t>Přesun hmot tonážní pro konstrukce truhlářské v objektech v do 12 m</t>
  </si>
  <si>
    <t>527369981</t>
  </si>
  <si>
    <t>767</t>
  </si>
  <si>
    <t xml:space="preserve"> Konstrukce zámečnické</t>
  </si>
  <si>
    <t>154</t>
  </si>
  <si>
    <t>767620127</t>
  </si>
  <si>
    <t>Montáž oken zdvojených otevíravých do zdiva plochy do 2,5 m2</t>
  </si>
  <si>
    <t>-1108570319</t>
  </si>
  <si>
    <t>155</t>
  </si>
  <si>
    <t>767-004</t>
  </si>
  <si>
    <t>hliníkové okno jednoduché , otevíravé a sklápěcí, rozměr 900x1500 mm</t>
  </si>
  <si>
    <t>455858068</t>
  </si>
  <si>
    <t>156</t>
  </si>
  <si>
    <t>767-005</t>
  </si>
  <si>
    <t>hliníkové okno jednoduché , otevíravé a sklápěcí, rozměr 780x900 mm</t>
  </si>
  <si>
    <t>922637648</t>
  </si>
  <si>
    <t>157</t>
  </si>
  <si>
    <t>767-006</t>
  </si>
  <si>
    <t>hliníkové okno jednoduché , otevíravé a sklápěcí, rozměr 450x900 mm</t>
  </si>
  <si>
    <t>845458247</t>
  </si>
  <si>
    <t>158</t>
  </si>
  <si>
    <t>767620128</t>
  </si>
  <si>
    <t>Montáž oken zdvojených otevíravých do zdiva plochy přes 2,5 m2</t>
  </si>
  <si>
    <t>-1483467613</t>
  </si>
  <si>
    <t>159</t>
  </si>
  <si>
    <t>767-008</t>
  </si>
  <si>
    <t xml:space="preserve">hliníkové okno dvoukřídlé, otevíravé a sklápěcí, rozměr 1800x1500 mm </t>
  </si>
  <si>
    <t>-1786826131</t>
  </si>
  <si>
    <t>160</t>
  </si>
  <si>
    <t>767-009</t>
  </si>
  <si>
    <t xml:space="preserve">hliníkové okno tříkřídlé, otevíravé, rozměr 2100x1500 mm </t>
  </si>
  <si>
    <t>1729837376</t>
  </si>
  <si>
    <t>161</t>
  </si>
  <si>
    <t>767-010</t>
  </si>
  <si>
    <t xml:space="preserve">hliníkové sestavy oken, horní část - dvoukřídlé sklápěcí, spodní část - fixní , rozměr 1450x3450 mm </t>
  </si>
  <si>
    <t>130218810</t>
  </si>
  <si>
    <t>162</t>
  </si>
  <si>
    <t>767-011</t>
  </si>
  <si>
    <t xml:space="preserve">hliníkové sestavy oken, dvoukřídlé otevíravé+fixní+dvoukřídlé otevíravé a sklápěcí , rozměr 3000x4350 mm </t>
  </si>
  <si>
    <t>-2010208708</t>
  </si>
  <si>
    <t>163</t>
  </si>
  <si>
    <t>767640114</t>
  </si>
  <si>
    <t>Montáž dveří  vchodových jednokřídlových s pevným bočním dílem a nadsvětlíkem</t>
  </si>
  <si>
    <t>989617589</t>
  </si>
  <si>
    <t>164</t>
  </si>
  <si>
    <t>767-002</t>
  </si>
  <si>
    <t>vstupní hliníkové jednokřídlé dveře s prosklením a s pevným bočním dílem a nadsvětlíkem, rozměr 2980x2600 mm</t>
  </si>
  <si>
    <t>68858923</t>
  </si>
  <si>
    <t>165</t>
  </si>
  <si>
    <t>767-003</t>
  </si>
  <si>
    <t>hliníkové jednokřídlé dveře s prosklením a s pevným bočním dílem a nadsvětlíkem, rozměr 2980x2600 mm</t>
  </si>
  <si>
    <t>1534355373</t>
  </si>
  <si>
    <t>166</t>
  </si>
  <si>
    <t>767640224</t>
  </si>
  <si>
    <t>Montáž dveří vchodových dvoukřídlových s pevným bočním dílem a nadsvětlíkem</t>
  </si>
  <si>
    <t>813230858</t>
  </si>
  <si>
    <t>167</t>
  </si>
  <si>
    <t>767-001</t>
  </si>
  <si>
    <t>vstupní hliníkové dvoukřídlé dveře s prosklením, s pevnými bočními díly a s nadsvětlíkem, rozměr 3000x2600 mm</t>
  </si>
  <si>
    <t xml:space="preserve">ks </t>
  </si>
  <si>
    <t>-233397344</t>
  </si>
  <si>
    <t>168</t>
  </si>
  <si>
    <t>767531111</t>
  </si>
  <si>
    <t>Montáž vstupních kovových nebo plastových rohoží čistících zón</t>
  </si>
  <si>
    <t>1941330539</t>
  </si>
  <si>
    <t>169</t>
  </si>
  <si>
    <t>767-Z02</t>
  </si>
  <si>
    <t>Vnější čistící rohož na hrubé nečistototy - ocelový rám s roštem , oka 30/10 mm , rozměr1800x600 mm, pozinkovaná</t>
  </si>
  <si>
    <t>-1549596110</t>
  </si>
  <si>
    <t>170</t>
  </si>
  <si>
    <t>767-Z01</t>
  </si>
  <si>
    <t>D+M ocelové konstrukce přístřešku délky  900mm</t>
  </si>
  <si>
    <t>2105239837</t>
  </si>
  <si>
    <t>171</t>
  </si>
  <si>
    <t>998767102</t>
  </si>
  <si>
    <t>Přesun hmot tonážní pro zámečnické konstrukce v objektech v do 12 m</t>
  </si>
  <si>
    <t>625176022</t>
  </si>
  <si>
    <t>781</t>
  </si>
  <si>
    <t xml:space="preserve"> Dokončovací práce</t>
  </si>
  <si>
    <t>172</t>
  </si>
  <si>
    <t>781411111</t>
  </si>
  <si>
    <t>Montáž obkladaček vnitřních pórovinových pravoúhlých do 22 ks/m2 kladených do malty</t>
  </si>
  <si>
    <t>-1938802236</t>
  </si>
  <si>
    <t>173</t>
  </si>
  <si>
    <t>597610000</t>
  </si>
  <si>
    <t xml:space="preserve">obkládačky keramické  25 x 33 x 0,7 cm </t>
  </si>
  <si>
    <t>1253439866</t>
  </si>
  <si>
    <t>174</t>
  </si>
  <si>
    <t>781411810</t>
  </si>
  <si>
    <t xml:space="preserve">Demontáž obkladů z obkladaček </t>
  </si>
  <si>
    <t>1502398906</t>
  </si>
  <si>
    <t>175</t>
  </si>
  <si>
    <t>781461811</t>
  </si>
  <si>
    <t>Demontáž fasádních obkladů hnědý , lakovaný  - sokl</t>
  </si>
  <si>
    <t>-367716025</t>
  </si>
  <si>
    <t>176</t>
  </si>
  <si>
    <t>781774118</t>
  </si>
  <si>
    <t>Montáž obkladů vnějších z dlaždic keramických do 45 ks/m2 lepených flexibilním lepidlem</t>
  </si>
  <si>
    <t>-1900754229</t>
  </si>
  <si>
    <t>177</t>
  </si>
  <si>
    <t>595212200</t>
  </si>
  <si>
    <t>pásek  11,5 x 7,1 x 1,4 cm</t>
  </si>
  <si>
    <t>678276312</t>
  </si>
  <si>
    <t>178</t>
  </si>
  <si>
    <t>998781102</t>
  </si>
  <si>
    <t>Přesun hmot tonážní pro obklady keramické v objektech v do 12 m</t>
  </si>
  <si>
    <t>-2001847061</t>
  </si>
  <si>
    <t>783</t>
  </si>
  <si>
    <t>179</t>
  </si>
  <si>
    <t>783213011</t>
  </si>
  <si>
    <t>Napouštěcí jednonásobný syntetický biocidní nátěr tesařských prvků nezabudovaných do konstrukce</t>
  </si>
  <si>
    <t>-1832597900</t>
  </si>
  <si>
    <t>180</t>
  </si>
  <si>
    <t>783214101</t>
  </si>
  <si>
    <t>Základní jednonásobný syntetický nátěr tesařských konstrukcí</t>
  </si>
  <si>
    <t>-299040279</t>
  </si>
  <si>
    <t>181</t>
  </si>
  <si>
    <t>783217101</t>
  </si>
  <si>
    <t>Krycí jednonásobný syntetický nátěr tesařských konstrukcí</t>
  </si>
  <si>
    <t>543108159</t>
  </si>
  <si>
    <t>182</t>
  </si>
  <si>
    <t>783401303</t>
  </si>
  <si>
    <t>Bezoplachové odrezivění klempířských konstrukcí před provedením nátěru</t>
  </si>
  <si>
    <t>-324806869</t>
  </si>
  <si>
    <t>183</t>
  </si>
  <si>
    <t>783406801</t>
  </si>
  <si>
    <t>Odstranění nátěrů z klempířských konstrukcí obroušením</t>
  </si>
  <si>
    <t>-1195560068</t>
  </si>
  <si>
    <t>184</t>
  </si>
  <si>
    <t>783414101</t>
  </si>
  <si>
    <t>Základní jednonásobný syntetický nátěr klempířských konstrukcí</t>
  </si>
  <si>
    <t>645558034</t>
  </si>
  <si>
    <t>185</t>
  </si>
  <si>
    <t>783415101</t>
  </si>
  <si>
    <t>Mezinátěr syntetický jednonásobný mezinátěr klempířských konstrukcí</t>
  </si>
  <si>
    <t>1272669398</t>
  </si>
  <si>
    <t>186</t>
  </si>
  <si>
    <t>783417101</t>
  </si>
  <si>
    <t>Krycí jednonásobný syntetický nátěr klempířských konstrukcí</t>
  </si>
  <si>
    <t>-1312751260</t>
  </si>
  <si>
    <t>187</t>
  </si>
  <si>
    <t>783491003</t>
  </si>
  <si>
    <t>Příplatek k cenám provedení jednonásobného nátěru klempířských konstrukcí za sklon do 60°</t>
  </si>
  <si>
    <t>1570059332</t>
  </si>
  <si>
    <t>784</t>
  </si>
  <si>
    <t>188</t>
  </si>
  <si>
    <t>784181101</t>
  </si>
  <si>
    <t>Základní akrylátová jednonásobná penetrace podkladu v místnostech výšky do 3,80m</t>
  </si>
  <si>
    <t>1620809564</t>
  </si>
  <si>
    <t>189</t>
  </si>
  <si>
    <t>784221101</t>
  </si>
  <si>
    <t>Dvojnásobné bílé malby  ze směsí za sucha dobře otěruvzdorných v místnostech do 3,80 m</t>
  </si>
  <si>
    <t>797445049</t>
  </si>
  <si>
    <t>02 - Ostatní a vedlejší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</si>
  <si>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</si>
  <si>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</si>
  <si>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</si>
  <si>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0 - Ostatní</t>
  </si>
  <si>
    <t>VRN</t>
  </si>
  <si>
    <t>Vedlejší rozpočtové náklady</t>
  </si>
  <si>
    <t>VRN1</t>
  </si>
  <si>
    <t>Průzkumné, geodetické a projektové práce</t>
  </si>
  <si>
    <t>013254000</t>
  </si>
  <si>
    <t>Průzkumné, geodetické a projektové práce projektové práce dokumentace stavby (výkresová a textová) skutečného provedení stavby</t>
  </si>
  <si>
    <t>1024</t>
  </si>
  <si>
    <t>-1420488592</t>
  </si>
  <si>
    <t>031203000</t>
  </si>
  <si>
    <t>Zařízení staveniště související (přípravné) práce terénní úpravy pro zařízení staveniště</t>
  </si>
  <si>
    <t>90066651</t>
  </si>
  <si>
    <t>032603000</t>
  </si>
  <si>
    <t>Pronájem mobilního WC po dobu výstvby</t>
  </si>
  <si>
    <t>-1545324495</t>
  </si>
  <si>
    <t>032903000</t>
  </si>
  <si>
    <t>Zařízení staveniště vybavení staveniště náklady na provoz a údržbu vybavení staveniště</t>
  </si>
  <si>
    <t>237648474</t>
  </si>
  <si>
    <t>039103000</t>
  </si>
  <si>
    <t>Zařízení staveniště zrušení zařízení staveniště rozebrání, bourání a odvoz</t>
  </si>
  <si>
    <t>1017304805</t>
  </si>
  <si>
    <t>051103000</t>
  </si>
  <si>
    <t>Finanční náklady pojistné pojištění proti vlivu vyšší moci</t>
  </si>
  <si>
    <t>-1073260304</t>
  </si>
  <si>
    <t>VRN2</t>
  </si>
  <si>
    <t>Příprava staveniště</t>
  </si>
  <si>
    <t>R-5</t>
  </si>
  <si>
    <t>Stěhovací práce spojené se stavební činností (odstavování, přistavování, přemísťování nábytku, zakrývání - odkrývání technologie, kterou nelze přemístit apod...)</t>
  </si>
  <si>
    <t>hod</t>
  </si>
  <si>
    <t>-1456712589</t>
  </si>
  <si>
    <t>Ostatní</t>
  </si>
  <si>
    <t>R-1</t>
  </si>
  <si>
    <t xml:space="preserve">"Informační tabule na staveništi ( banner)- označení rizik na stavbě jsou zde vyobrazeny základní bezpečnostní 
tabulky pro určenou stavbu, možná pracovní rizika, důležitá telefonní čísla a prostor pro 
vepsání údajů (zde staví, odpovědná osoba, atd.).
rozměr: 100x67 cm, materiál PVC, hmotnost cca 1 kg."
</t>
  </si>
  <si>
    <t>262144</t>
  </si>
  <si>
    <t>-1841204059</t>
  </si>
  <si>
    <t>R-2</t>
  </si>
  <si>
    <t>Oplocení části veřejných komunikací s ohledem na ochranu pod pracovními zónami na střeše</t>
  </si>
  <si>
    <t>-717254904</t>
  </si>
  <si>
    <t>R-3</t>
  </si>
  <si>
    <t>Každodenní úklid veřejných komunikací znečištěných stavebním provozem</t>
  </si>
  <si>
    <t>den</t>
  </si>
  <si>
    <t>-1316479530</t>
  </si>
  <si>
    <t>R-4</t>
  </si>
  <si>
    <t>Zajištění bezpečného vstupu do  budovy během realizace</t>
  </si>
  <si>
    <t>-47668931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</si>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</sst>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34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4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21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0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166" fontId="31" fillId="0" borderId="14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3" fillId="0" borderId="27" xfId="0" applyFont="1" applyBorder="1" applyAlignment="1" applyProtection="1">
      <alignment horizontal="center" vertical="center"/>
      <protection/>
    </xf>
    <xf numFmtId="49" fontId="33" fillId="0" borderId="27" xfId="0" applyNumberFormat="1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left" vertical="center" wrapText="1"/>
      <protection/>
    </xf>
    <xf numFmtId="0" fontId="33" fillId="0" borderId="27" xfId="0" applyFont="1" applyBorder="1" applyAlignment="1" applyProtection="1">
      <alignment horizontal="center" vertical="center" wrapText="1"/>
      <protection/>
    </xf>
    <xf numFmtId="167" fontId="33" fillId="0" borderId="27" xfId="0" applyNumberFormat="1" applyFont="1" applyBorder="1" applyAlignment="1" applyProtection="1">
      <alignment vertical="center"/>
      <protection/>
    </xf>
    <xf numFmtId="4" fontId="33" fillId="3" borderId="27" xfId="0" applyNumberFormat="1" applyFont="1" applyFill="1" applyBorder="1" applyAlignment="1" applyProtection="1">
      <alignment vertical="center"/>
      <protection locked="0"/>
    </xf>
    <xf numFmtId="4" fontId="33" fillId="0" borderId="27" xfId="0" applyNumberFormat="1" applyFont="1" applyBorder="1" applyAlignment="1" applyProtection="1">
      <alignment vertical="center"/>
      <protection/>
    </xf>
    <xf numFmtId="0" fontId="33" fillId="0" borderId="4" xfId="0" applyFont="1" applyBorder="1" applyAlignment="1">
      <alignment vertical="center"/>
    </xf>
    <xf numFmtId="0" fontId="33" fillId="3" borderId="27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0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left" vertical="center"/>
      <protection locked="0"/>
    </xf>
    <xf numFmtId="0" fontId="26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8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6" fillId="0" borderId="34" xfId="0" applyFont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6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7" customHeight="1"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S2" s="20" t="s">
        <v>8</v>
      </c>
      <c r="BT2" s="20" t="s">
        <v>9</v>
      </c>
    </row>
    <row r="3" spans="2:72" ht="7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7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295" t="s">
        <v>16</v>
      </c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5"/>
      <c r="AQ5" s="27"/>
      <c r="BE5" s="293" t="s">
        <v>17</v>
      </c>
      <c r="BS5" s="20" t="s">
        <v>8</v>
      </c>
    </row>
    <row r="6" spans="2:71" ht="37" customHeight="1">
      <c r="B6" s="24"/>
      <c r="C6" s="25"/>
      <c r="D6" s="32" t="s">
        <v>18</v>
      </c>
      <c r="E6" s="25"/>
      <c r="F6" s="25"/>
      <c r="G6" s="25"/>
      <c r="H6" s="25"/>
      <c r="I6" s="25"/>
      <c r="J6" s="25"/>
      <c r="K6" s="297" t="s">
        <v>19</v>
      </c>
      <c r="L6" s="296"/>
      <c r="M6" s="296"/>
      <c r="N6" s="296"/>
      <c r="O6" s="296"/>
      <c r="P6" s="296"/>
      <c r="Q6" s="296"/>
      <c r="R6" s="296"/>
      <c r="S6" s="296"/>
      <c r="T6" s="296"/>
      <c r="U6" s="296"/>
      <c r="V6" s="296"/>
      <c r="W6" s="296"/>
      <c r="X6" s="296"/>
      <c r="Y6" s="296"/>
      <c r="Z6" s="296"/>
      <c r="AA6" s="296"/>
      <c r="AB6" s="296"/>
      <c r="AC6" s="296"/>
      <c r="AD6" s="296"/>
      <c r="AE6" s="296"/>
      <c r="AF6" s="296"/>
      <c r="AG6" s="296"/>
      <c r="AH6" s="296"/>
      <c r="AI6" s="296"/>
      <c r="AJ6" s="296"/>
      <c r="AK6" s="296"/>
      <c r="AL6" s="296"/>
      <c r="AM6" s="296"/>
      <c r="AN6" s="296"/>
      <c r="AO6" s="296"/>
      <c r="AP6" s="25"/>
      <c r="AQ6" s="27"/>
      <c r="BE6" s="294"/>
      <c r="BS6" s="20" t="s">
        <v>8</v>
      </c>
    </row>
    <row r="7" spans="2:71" ht="14.4" customHeight="1">
      <c r="B7" s="24"/>
      <c r="C7" s="25"/>
      <c r="D7" s="33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3" t="s">
        <v>22</v>
      </c>
      <c r="AL7" s="25"/>
      <c r="AM7" s="25"/>
      <c r="AN7" s="31" t="s">
        <v>21</v>
      </c>
      <c r="AO7" s="25"/>
      <c r="AP7" s="25"/>
      <c r="AQ7" s="27"/>
      <c r="BE7" s="294"/>
      <c r="BS7" s="20" t="s">
        <v>8</v>
      </c>
    </row>
    <row r="8" spans="2:71" ht="14.4" customHeight="1">
      <c r="B8" s="24"/>
      <c r="C8" s="25"/>
      <c r="D8" s="33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3" t="s">
        <v>25</v>
      </c>
      <c r="AL8" s="25"/>
      <c r="AM8" s="25"/>
      <c r="AN8" s="34" t="s">
        <v>26</v>
      </c>
      <c r="AO8" s="25"/>
      <c r="AP8" s="25"/>
      <c r="AQ8" s="27"/>
      <c r="BE8" s="294"/>
      <c r="BS8" s="20" t="s">
        <v>8</v>
      </c>
    </row>
    <row r="9" spans="2:7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294"/>
      <c r="BS9" s="20" t="s">
        <v>8</v>
      </c>
    </row>
    <row r="10" spans="2:71" ht="14.4" customHeight="1">
      <c r="B10" s="24"/>
      <c r="C10" s="25"/>
      <c r="D10" s="33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3" t="s">
        <v>28</v>
      </c>
      <c r="AL10" s="25"/>
      <c r="AM10" s="25"/>
      <c r="AN10" s="31" t="s">
        <v>21</v>
      </c>
      <c r="AO10" s="25"/>
      <c r="AP10" s="25"/>
      <c r="AQ10" s="27"/>
      <c r="BE10" s="294"/>
      <c r="BS10" s="20" t="s">
        <v>8</v>
      </c>
    </row>
    <row r="11" spans="2:71" ht="18.5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3" t="s">
        <v>30</v>
      </c>
      <c r="AL11" s="25"/>
      <c r="AM11" s="25"/>
      <c r="AN11" s="31" t="s">
        <v>21</v>
      </c>
      <c r="AO11" s="25"/>
      <c r="AP11" s="25"/>
      <c r="AQ11" s="27"/>
      <c r="BE11" s="294"/>
      <c r="BS11" s="20" t="s">
        <v>8</v>
      </c>
    </row>
    <row r="12" spans="2:71" ht="7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294"/>
      <c r="BS12" s="20" t="s">
        <v>8</v>
      </c>
    </row>
    <row r="13" spans="2:71" ht="14.4" customHeight="1">
      <c r="B13" s="24"/>
      <c r="C13" s="25"/>
      <c r="D13" s="33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3" t="s">
        <v>28</v>
      </c>
      <c r="AL13" s="25"/>
      <c r="AM13" s="25"/>
      <c r="AN13" s="35" t="s">
        <v>32</v>
      </c>
      <c r="AO13" s="25"/>
      <c r="AP13" s="25"/>
      <c r="AQ13" s="27"/>
      <c r="BE13" s="294"/>
      <c r="BS13" s="20" t="s">
        <v>8</v>
      </c>
    </row>
    <row r="14" spans="2:71" ht="12">
      <c r="B14" s="24"/>
      <c r="C14" s="25"/>
      <c r="D14" s="25"/>
      <c r="E14" s="298" t="s">
        <v>32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33" t="s">
        <v>30</v>
      </c>
      <c r="AL14" s="25"/>
      <c r="AM14" s="25"/>
      <c r="AN14" s="35" t="s">
        <v>32</v>
      </c>
      <c r="AO14" s="25"/>
      <c r="AP14" s="25"/>
      <c r="AQ14" s="27"/>
      <c r="BE14" s="294"/>
      <c r="BS14" s="20" t="s">
        <v>8</v>
      </c>
    </row>
    <row r="15" spans="2:71" ht="7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294"/>
      <c r="BS15" s="20" t="s">
        <v>6</v>
      </c>
    </row>
    <row r="16" spans="2:71" ht="14.4" customHeight="1">
      <c r="B16" s="24"/>
      <c r="C16" s="25"/>
      <c r="D16" s="33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3" t="s">
        <v>28</v>
      </c>
      <c r="AL16" s="25"/>
      <c r="AM16" s="25"/>
      <c r="AN16" s="31" t="s">
        <v>21</v>
      </c>
      <c r="AO16" s="25"/>
      <c r="AP16" s="25"/>
      <c r="AQ16" s="27"/>
      <c r="BE16" s="294"/>
      <c r="BS16" s="20" t="s">
        <v>6</v>
      </c>
    </row>
    <row r="17" spans="2:71" ht="18.5" customHeight="1">
      <c r="B17" s="24"/>
      <c r="C17" s="25"/>
      <c r="D17" s="25"/>
      <c r="E17" s="31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 t="s">
        <v>30</v>
      </c>
      <c r="AL17" s="25"/>
      <c r="AM17" s="25"/>
      <c r="AN17" s="31" t="s">
        <v>21</v>
      </c>
      <c r="AO17" s="25"/>
      <c r="AP17" s="25"/>
      <c r="AQ17" s="27"/>
      <c r="BE17" s="294"/>
      <c r="BS17" s="20" t="s">
        <v>35</v>
      </c>
    </row>
    <row r="18" spans="2:71" ht="7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294"/>
      <c r="BS18" s="20" t="s">
        <v>8</v>
      </c>
    </row>
    <row r="19" spans="2:71" ht="14.4" customHeight="1">
      <c r="B19" s="24"/>
      <c r="C19" s="25"/>
      <c r="D19" s="33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294"/>
      <c r="BS19" s="20" t="s">
        <v>8</v>
      </c>
    </row>
    <row r="20" spans="2:71" ht="22.5" customHeight="1">
      <c r="B20" s="24"/>
      <c r="C20" s="25"/>
      <c r="D20" s="25"/>
      <c r="E20" s="300" t="s">
        <v>21</v>
      </c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25"/>
      <c r="AP20" s="25"/>
      <c r="AQ20" s="27"/>
      <c r="BE20" s="294"/>
      <c r="BS20" s="20" t="s">
        <v>6</v>
      </c>
    </row>
    <row r="21" spans="2:57" ht="7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294"/>
    </row>
    <row r="22" spans="2:57" ht="7" customHeight="1">
      <c r="B22" s="24"/>
      <c r="C22" s="2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5"/>
      <c r="AQ22" s="27"/>
      <c r="BE22" s="294"/>
    </row>
    <row r="23" spans="2:57" s="1" customFormat="1" ht="25.9" customHeight="1">
      <c r="B23" s="37"/>
      <c r="C23" s="38"/>
      <c r="D23" s="39" t="s">
        <v>37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301">
        <f>ROUND(AG51,2)</f>
        <v>0</v>
      </c>
      <c r="AL23" s="302"/>
      <c r="AM23" s="302"/>
      <c r="AN23" s="302"/>
      <c r="AO23" s="302"/>
      <c r="AP23" s="38"/>
      <c r="AQ23" s="41"/>
      <c r="BE23" s="294"/>
    </row>
    <row r="24" spans="2:57" s="1" customFormat="1" ht="7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  <c r="BE24" s="294"/>
    </row>
    <row r="25" spans="2:57" s="1" customFormat="1" ht="12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303" t="s">
        <v>38</v>
      </c>
      <c r="M25" s="303"/>
      <c r="N25" s="303"/>
      <c r="O25" s="303"/>
      <c r="P25" s="38"/>
      <c r="Q25" s="38"/>
      <c r="R25" s="38"/>
      <c r="S25" s="38"/>
      <c r="T25" s="38"/>
      <c r="U25" s="38"/>
      <c r="V25" s="38"/>
      <c r="W25" s="303" t="s">
        <v>39</v>
      </c>
      <c r="X25" s="303"/>
      <c r="Y25" s="303"/>
      <c r="Z25" s="303"/>
      <c r="AA25" s="303"/>
      <c r="AB25" s="303"/>
      <c r="AC25" s="303"/>
      <c r="AD25" s="303"/>
      <c r="AE25" s="303"/>
      <c r="AF25" s="38"/>
      <c r="AG25" s="38"/>
      <c r="AH25" s="38"/>
      <c r="AI25" s="38"/>
      <c r="AJ25" s="38"/>
      <c r="AK25" s="303" t="s">
        <v>40</v>
      </c>
      <c r="AL25" s="303"/>
      <c r="AM25" s="303"/>
      <c r="AN25" s="303"/>
      <c r="AO25" s="303"/>
      <c r="AP25" s="38"/>
      <c r="AQ25" s="41"/>
      <c r="BE25" s="294"/>
    </row>
    <row r="26" spans="2:57" s="2" customFormat="1" ht="14.4" customHeight="1">
      <c r="B26" s="43"/>
      <c r="C26" s="44"/>
      <c r="D26" s="45" t="s">
        <v>41</v>
      </c>
      <c r="E26" s="44"/>
      <c r="F26" s="45" t="s">
        <v>42</v>
      </c>
      <c r="G26" s="44"/>
      <c r="H26" s="44"/>
      <c r="I26" s="44"/>
      <c r="J26" s="44"/>
      <c r="K26" s="44"/>
      <c r="L26" s="304">
        <v>0.21</v>
      </c>
      <c r="M26" s="305"/>
      <c r="N26" s="305"/>
      <c r="O26" s="305"/>
      <c r="P26" s="44"/>
      <c r="Q26" s="44"/>
      <c r="R26" s="44"/>
      <c r="S26" s="44"/>
      <c r="T26" s="44"/>
      <c r="U26" s="44"/>
      <c r="V26" s="44"/>
      <c r="W26" s="306">
        <f>ROUND(AZ51,2)</f>
        <v>0</v>
      </c>
      <c r="X26" s="305"/>
      <c r="Y26" s="305"/>
      <c r="Z26" s="305"/>
      <c r="AA26" s="305"/>
      <c r="AB26" s="305"/>
      <c r="AC26" s="305"/>
      <c r="AD26" s="305"/>
      <c r="AE26" s="305"/>
      <c r="AF26" s="44"/>
      <c r="AG26" s="44"/>
      <c r="AH26" s="44"/>
      <c r="AI26" s="44"/>
      <c r="AJ26" s="44"/>
      <c r="AK26" s="306">
        <f>ROUND(AV51,2)</f>
        <v>0</v>
      </c>
      <c r="AL26" s="305"/>
      <c r="AM26" s="305"/>
      <c r="AN26" s="305"/>
      <c r="AO26" s="305"/>
      <c r="AP26" s="44"/>
      <c r="AQ26" s="46"/>
      <c r="BE26" s="294"/>
    </row>
    <row r="27" spans="2:57" s="2" customFormat="1" ht="14.4" customHeight="1">
      <c r="B27" s="43"/>
      <c r="C27" s="44"/>
      <c r="D27" s="44"/>
      <c r="E27" s="44"/>
      <c r="F27" s="45" t="s">
        <v>43</v>
      </c>
      <c r="G27" s="44"/>
      <c r="H27" s="44"/>
      <c r="I27" s="44"/>
      <c r="J27" s="44"/>
      <c r="K27" s="44"/>
      <c r="L27" s="304">
        <v>0.15</v>
      </c>
      <c r="M27" s="305"/>
      <c r="N27" s="305"/>
      <c r="O27" s="305"/>
      <c r="P27" s="44"/>
      <c r="Q27" s="44"/>
      <c r="R27" s="44"/>
      <c r="S27" s="44"/>
      <c r="T27" s="44"/>
      <c r="U27" s="44"/>
      <c r="V27" s="44"/>
      <c r="W27" s="306">
        <f>ROUND(BA51,2)</f>
        <v>0</v>
      </c>
      <c r="X27" s="305"/>
      <c r="Y27" s="305"/>
      <c r="Z27" s="305"/>
      <c r="AA27" s="305"/>
      <c r="AB27" s="305"/>
      <c r="AC27" s="305"/>
      <c r="AD27" s="305"/>
      <c r="AE27" s="305"/>
      <c r="AF27" s="44"/>
      <c r="AG27" s="44"/>
      <c r="AH27" s="44"/>
      <c r="AI27" s="44"/>
      <c r="AJ27" s="44"/>
      <c r="AK27" s="306">
        <f>ROUND(AW51,2)</f>
        <v>0</v>
      </c>
      <c r="AL27" s="305"/>
      <c r="AM27" s="305"/>
      <c r="AN27" s="305"/>
      <c r="AO27" s="305"/>
      <c r="AP27" s="44"/>
      <c r="AQ27" s="46"/>
      <c r="BE27" s="294"/>
    </row>
    <row r="28" spans="2:57" s="2" customFormat="1" ht="14.4" customHeight="1" hidden="1">
      <c r="B28" s="43"/>
      <c r="C28" s="44"/>
      <c r="D28" s="44"/>
      <c r="E28" s="44"/>
      <c r="F28" s="45" t="s">
        <v>44</v>
      </c>
      <c r="G28" s="44"/>
      <c r="H28" s="44"/>
      <c r="I28" s="44"/>
      <c r="J28" s="44"/>
      <c r="K28" s="44"/>
      <c r="L28" s="304">
        <v>0.21</v>
      </c>
      <c r="M28" s="305"/>
      <c r="N28" s="305"/>
      <c r="O28" s="305"/>
      <c r="P28" s="44"/>
      <c r="Q28" s="44"/>
      <c r="R28" s="44"/>
      <c r="S28" s="44"/>
      <c r="T28" s="44"/>
      <c r="U28" s="44"/>
      <c r="V28" s="44"/>
      <c r="W28" s="306">
        <f>ROUND(BB51,2)</f>
        <v>0</v>
      </c>
      <c r="X28" s="305"/>
      <c r="Y28" s="305"/>
      <c r="Z28" s="305"/>
      <c r="AA28" s="305"/>
      <c r="AB28" s="305"/>
      <c r="AC28" s="305"/>
      <c r="AD28" s="305"/>
      <c r="AE28" s="305"/>
      <c r="AF28" s="44"/>
      <c r="AG28" s="44"/>
      <c r="AH28" s="44"/>
      <c r="AI28" s="44"/>
      <c r="AJ28" s="44"/>
      <c r="AK28" s="306">
        <v>0</v>
      </c>
      <c r="AL28" s="305"/>
      <c r="AM28" s="305"/>
      <c r="AN28" s="305"/>
      <c r="AO28" s="305"/>
      <c r="AP28" s="44"/>
      <c r="AQ28" s="46"/>
      <c r="BE28" s="294"/>
    </row>
    <row r="29" spans="2:57" s="2" customFormat="1" ht="14.4" customHeight="1" hidden="1">
      <c r="B29" s="43"/>
      <c r="C29" s="44"/>
      <c r="D29" s="44"/>
      <c r="E29" s="44"/>
      <c r="F29" s="45" t="s">
        <v>45</v>
      </c>
      <c r="G29" s="44"/>
      <c r="H29" s="44"/>
      <c r="I29" s="44"/>
      <c r="J29" s="44"/>
      <c r="K29" s="44"/>
      <c r="L29" s="304">
        <v>0.15</v>
      </c>
      <c r="M29" s="305"/>
      <c r="N29" s="305"/>
      <c r="O29" s="305"/>
      <c r="P29" s="44"/>
      <c r="Q29" s="44"/>
      <c r="R29" s="44"/>
      <c r="S29" s="44"/>
      <c r="T29" s="44"/>
      <c r="U29" s="44"/>
      <c r="V29" s="44"/>
      <c r="W29" s="306">
        <f>ROUND(BC51,2)</f>
        <v>0</v>
      </c>
      <c r="X29" s="305"/>
      <c r="Y29" s="305"/>
      <c r="Z29" s="305"/>
      <c r="AA29" s="305"/>
      <c r="AB29" s="305"/>
      <c r="AC29" s="305"/>
      <c r="AD29" s="305"/>
      <c r="AE29" s="305"/>
      <c r="AF29" s="44"/>
      <c r="AG29" s="44"/>
      <c r="AH29" s="44"/>
      <c r="AI29" s="44"/>
      <c r="AJ29" s="44"/>
      <c r="AK29" s="306">
        <v>0</v>
      </c>
      <c r="AL29" s="305"/>
      <c r="AM29" s="305"/>
      <c r="AN29" s="305"/>
      <c r="AO29" s="305"/>
      <c r="AP29" s="44"/>
      <c r="AQ29" s="46"/>
      <c r="BE29" s="294"/>
    </row>
    <row r="30" spans="2:57" s="2" customFormat="1" ht="14.4" customHeight="1" hidden="1">
      <c r="B30" s="43"/>
      <c r="C30" s="44"/>
      <c r="D30" s="44"/>
      <c r="E30" s="44"/>
      <c r="F30" s="45" t="s">
        <v>46</v>
      </c>
      <c r="G30" s="44"/>
      <c r="H30" s="44"/>
      <c r="I30" s="44"/>
      <c r="J30" s="44"/>
      <c r="K30" s="44"/>
      <c r="L30" s="304">
        <v>0</v>
      </c>
      <c r="M30" s="305"/>
      <c r="N30" s="305"/>
      <c r="O30" s="305"/>
      <c r="P30" s="44"/>
      <c r="Q30" s="44"/>
      <c r="R30" s="44"/>
      <c r="S30" s="44"/>
      <c r="T30" s="44"/>
      <c r="U30" s="44"/>
      <c r="V30" s="44"/>
      <c r="W30" s="306">
        <f>ROUND(BD51,2)</f>
        <v>0</v>
      </c>
      <c r="X30" s="305"/>
      <c r="Y30" s="305"/>
      <c r="Z30" s="305"/>
      <c r="AA30" s="305"/>
      <c r="AB30" s="305"/>
      <c r="AC30" s="305"/>
      <c r="AD30" s="305"/>
      <c r="AE30" s="305"/>
      <c r="AF30" s="44"/>
      <c r="AG30" s="44"/>
      <c r="AH30" s="44"/>
      <c r="AI30" s="44"/>
      <c r="AJ30" s="44"/>
      <c r="AK30" s="306">
        <v>0</v>
      </c>
      <c r="AL30" s="305"/>
      <c r="AM30" s="305"/>
      <c r="AN30" s="305"/>
      <c r="AO30" s="305"/>
      <c r="AP30" s="44"/>
      <c r="AQ30" s="46"/>
      <c r="BE30" s="294"/>
    </row>
    <row r="31" spans="2:57" s="1" customFormat="1" ht="7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  <c r="BE31" s="294"/>
    </row>
    <row r="32" spans="2:57" s="1" customFormat="1" ht="25.9" customHeight="1">
      <c r="B32" s="37"/>
      <c r="C32" s="47"/>
      <c r="D32" s="48" t="s">
        <v>47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48</v>
      </c>
      <c r="U32" s="49"/>
      <c r="V32" s="49"/>
      <c r="W32" s="49"/>
      <c r="X32" s="307" t="s">
        <v>49</v>
      </c>
      <c r="Y32" s="308"/>
      <c r="Z32" s="308"/>
      <c r="AA32" s="308"/>
      <c r="AB32" s="308"/>
      <c r="AC32" s="49"/>
      <c r="AD32" s="49"/>
      <c r="AE32" s="49"/>
      <c r="AF32" s="49"/>
      <c r="AG32" s="49"/>
      <c r="AH32" s="49"/>
      <c r="AI32" s="49"/>
      <c r="AJ32" s="49"/>
      <c r="AK32" s="309">
        <f>SUM(AK23:AK30)</f>
        <v>0</v>
      </c>
      <c r="AL32" s="308"/>
      <c r="AM32" s="308"/>
      <c r="AN32" s="308"/>
      <c r="AO32" s="310"/>
      <c r="AP32" s="47"/>
      <c r="AQ32" s="51"/>
      <c r="BE32" s="294"/>
    </row>
    <row r="33" spans="2:43" s="1" customFormat="1" ht="7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43" s="1" customFormat="1" ht="7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44" s="1" customFormat="1" ht="7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7"/>
    </row>
    <row r="39" spans="2:44" s="1" customFormat="1" ht="37" customHeight="1">
      <c r="B39" s="37"/>
      <c r="C39" s="58" t="s">
        <v>50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7"/>
    </row>
    <row r="40" spans="2:44" s="1" customFormat="1" ht="7" customHeight="1">
      <c r="B40" s="37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7"/>
    </row>
    <row r="41" spans="2:44" s="3" customFormat="1" ht="14.4" customHeight="1">
      <c r="B41" s="60"/>
      <c r="C41" s="61" t="s">
        <v>15</v>
      </c>
      <c r="D41" s="62"/>
      <c r="E41" s="62"/>
      <c r="F41" s="62"/>
      <c r="G41" s="62"/>
      <c r="H41" s="62"/>
      <c r="I41" s="62"/>
      <c r="J41" s="62"/>
      <c r="K41" s="62"/>
      <c r="L41" s="62" t="str">
        <f>K5</f>
        <v>2017/07</v>
      </c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3"/>
    </row>
    <row r="42" spans="2:44" s="4" customFormat="1" ht="37" customHeight="1">
      <c r="B42" s="64"/>
      <c r="C42" s="65" t="s">
        <v>18</v>
      </c>
      <c r="D42" s="66"/>
      <c r="E42" s="66"/>
      <c r="F42" s="66"/>
      <c r="G42" s="66"/>
      <c r="H42" s="66"/>
      <c r="I42" s="66"/>
      <c r="J42" s="66"/>
      <c r="K42" s="66"/>
      <c r="L42" s="311" t="str">
        <f>K6</f>
        <v>Snížení energetické náročnosti včetně nezbytných oprav administrativní budovy SÚS Královehradeckého kraje a.s. - Plačice</v>
      </c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66"/>
      <c r="AQ42" s="66"/>
      <c r="AR42" s="67"/>
    </row>
    <row r="43" spans="2:44" s="1" customFormat="1" ht="7" customHeight="1">
      <c r="B43" s="37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7"/>
    </row>
    <row r="44" spans="2:44" s="1" customFormat="1" ht="12">
      <c r="B44" s="37"/>
      <c r="C44" s="61" t="s">
        <v>23</v>
      </c>
      <c r="D44" s="59"/>
      <c r="E44" s="59"/>
      <c r="F44" s="59"/>
      <c r="G44" s="59"/>
      <c r="H44" s="59"/>
      <c r="I44" s="59"/>
      <c r="J44" s="59"/>
      <c r="K44" s="59"/>
      <c r="L44" s="68" t="str">
        <f>IF(K8="","",K8)</f>
        <v>Kutnohorská 59, Hradec Králové - Plačice</v>
      </c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1" t="s">
        <v>25</v>
      </c>
      <c r="AJ44" s="59"/>
      <c r="AK44" s="59"/>
      <c r="AL44" s="59"/>
      <c r="AM44" s="313" t="str">
        <f>IF(AN8="","",AN8)</f>
        <v>3.4.2017</v>
      </c>
      <c r="AN44" s="313"/>
      <c r="AO44" s="59"/>
      <c r="AP44" s="59"/>
      <c r="AQ44" s="59"/>
      <c r="AR44" s="57"/>
    </row>
    <row r="45" spans="2:44" s="1" customFormat="1" ht="7" customHeight="1">
      <c r="B45" s="37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7"/>
    </row>
    <row r="46" spans="2:56" s="1" customFormat="1" ht="12">
      <c r="B46" s="37"/>
      <c r="C46" s="61" t="s">
        <v>27</v>
      </c>
      <c r="D46" s="59"/>
      <c r="E46" s="59"/>
      <c r="F46" s="59"/>
      <c r="G46" s="59"/>
      <c r="H46" s="59"/>
      <c r="I46" s="59"/>
      <c r="J46" s="59"/>
      <c r="K46" s="59"/>
      <c r="L46" s="62" t="str">
        <f>IF(E11="","",E11)</f>
        <v>SÚS Královehradeckého kraje  a.s.</v>
      </c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1" t="s">
        <v>33</v>
      </c>
      <c r="AJ46" s="59"/>
      <c r="AK46" s="59"/>
      <c r="AL46" s="59"/>
      <c r="AM46" s="314" t="str">
        <f>IF(E17="","",E17)</f>
        <v xml:space="preserve">Projecticon s.r.o.,A.Kopeckého 151, Nový Hrádek </v>
      </c>
      <c r="AN46" s="314"/>
      <c r="AO46" s="314"/>
      <c r="AP46" s="314"/>
      <c r="AQ46" s="59"/>
      <c r="AR46" s="57"/>
      <c r="AS46" s="315" t="s">
        <v>51</v>
      </c>
      <c r="AT46" s="316"/>
      <c r="AU46" s="70"/>
      <c r="AV46" s="70"/>
      <c r="AW46" s="70"/>
      <c r="AX46" s="70"/>
      <c r="AY46" s="70"/>
      <c r="AZ46" s="70"/>
      <c r="BA46" s="70"/>
      <c r="BB46" s="70"/>
      <c r="BC46" s="70"/>
      <c r="BD46" s="71"/>
    </row>
    <row r="47" spans="2:56" s="1" customFormat="1" ht="12">
      <c r="B47" s="37"/>
      <c r="C47" s="61" t="s">
        <v>31</v>
      </c>
      <c r="D47" s="59"/>
      <c r="E47" s="59"/>
      <c r="F47" s="59"/>
      <c r="G47" s="59"/>
      <c r="H47" s="59"/>
      <c r="I47" s="59"/>
      <c r="J47" s="59"/>
      <c r="K47" s="59"/>
      <c r="L47" s="62" t="str">
        <f>IF(E14="Vyplň údaj","",E14)</f>
        <v/>
      </c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7"/>
      <c r="AS47" s="317"/>
      <c r="AT47" s="318"/>
      <c r="AU47" s="72"/>
      <c r="AV47" s="72"/>
      <c r="AW47" s="72"/>
      <c r="AX47" s="72"/>
      <c r="AY47" s="72"/>
      <c r="AZ47" s="72"/>
      <c r="BA47" s="72"/>
      <c r="BB47" s="72"/>
      <c r="BC47" s="72"/>
      <c r="BD47" s="73"/>
    </row>
    <row r="48" spans="2:56" s="1" customFormat="1" ht="10.75" customHeight="1">
      <c r="B48" s="37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7"/>
      <c r="AS48" s="319"/>
      <c r="AT48" s="320"/>
      <c r="AU48" s="38"/>
      <c r="AV48" s="38"/>
      <c r="AW48" s="38"/>
      <c r="AX48" s="38"/>
      <c r="AY48" s="38"/>
      <c r="AZ48" s="38"/>
      <c r="BA48" s="38"/>
      <c r="BB48" s="38"/>
      <c r="BC48" s="38"/>
      <c r="BD48" s="74"/>
    </row>
    <row r="49" spans="2:56" s="1" customFormat="1" ht="29.25" customHeight="1">
      <c r="B49" s="37"/>
      <c r="C49" s="321" t="s">
        <v>52</v>
      </c>
      <c r="D49" s="322"/>
      <c r="E49" s="322"/>
      <c r="F49" s="322"/>
      <c r="G49" s="322"/>
      <c r="H49" s="75"/>
      <c r="I49" s="323" t="s">
        <v>53</v>
      </c>
      <c r="J49" s="322"/>
      <c r="K49" s="322"/>
      <c r="L49" s="322"/>
      <c r="M49" s="322"/>
      <c r="N49" s="322"/>
      <c r="O49" s="322"/>
      <c r="P49" s="322"/>
      <c r="Q49" s="322"/>
      <c r="R49" s="322"/>
      <c r="S49" s="322"/>
      <c r="T49" s="322"/>
      <c r="U49" s="322"/>
      <c r="V49" s="322"/>
      <c r="W49" s="322"/>
      <c r="X49" s="322"/>
      <c r="Y49" s="322"/>
      <c r="Z49" s="322"/>
      <c r="AA49" s="322"/>
      <c r="AB49" s="322"/>
      <c r="AC49" s="322"/>
      <c r="AD49" s="322"/>
      <c r="AE49" s="322"/>
      <c r="AF49" s="322"/>
      <c r="AG49" s="324" t="s">
        <v>54</v>
      </c>
      <c r="AH49" s="322"/>
      <c r="AI49" s="322"/>
      <c r="AJ49" s="322"/>
      <c r="AK49" s="322"/>
      <c r="AL49" s="322"/>
      <c r="AM49" s="322"/>
      <c r="AN49" s="323" t="s">
        <v>55</v>
      </c>
      <c r="AO49" s="322"/>
      <c r="AP49" s="322"/>
      <c r="AQ49" s="76" t="s">
        <v>56</v>
      </c>
      <c r="AR49" s="57"/>
      <c r="AS49" s="77" t="s">
        <v>57</v>
      </c>
      <c r="AT49" s="78" t="s">
        <v>58</v>
      </c>
      <c r="AU49" s="78" t="s">
        <v>59</v>
      </c>
      <c r="AV49" s="78" t="s">
        <v>60</v>
      </c>
      <c r="AW49" s="78" t="s">
        <v>61</v>
      </c>
      <c r="AX49" s="78" t="s">
        <v>62</v>
      </c>
      <c r="AY49" s="78" t="s">
        <v>63</v>
      </c>
      <c r="AZ49" s="78" t="s">
        <v>64</v>
      </c>
      <c r="BA49" s="78" t="s">
        <v>65</v>
      </c>
      <c r="BB49" s="78" t="s">
        <v>66</v>
      </c>
      <c r="BC49" s="78" t="s">
        <v>67</v>
      </c>
      <c r="BD49" s="79" t="s">
        <v>68</v>
      </c>
    </row>
    <row r="50" spans="2:56" s="1" customFormat="1" ht="10.75" customHeight="1">
      <c r="B50" s="37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7"/>
      <c r="AS50" s="80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2"/>
    </row>
    <row r="51" spans="2:90" s="4" customFormat="1" ht="32.4" customHeight="1">
      <c r="B51" s="64"/>
      <c r="C51" s="83" t="s">
        <v>69</v>
      </c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328">
        <f>ROUND(SUM(AG52:AG53),2)</f>
        <v>0</v>
      </c>
      <c r="AH51" s="328"/>
      <c r="AI51" s="328"/>
      <c r="AJ51" s="328"/>
      <c r="AK51" s="328"/>
      <c r="AL51" s="328"/>
      <c r="AM51" s="328"/>
      <c r="AN51" s="329">
        <f>SUM(AG51,AT51)</f>
        <v>0</v>
      </c>
      <c r="AO51" s="329"/>
      <c r="AP51" s="329"/>
      <c r="AQ51" s="85" t="s">
        <v>21</v>
      </c>
      <c r="AR51" s="67"/>
      <c r="AS51" s="86">
        <f>ROUND(SUM(AS52:AS53),2)</f>
        <v>0</v>
      </c>
      <c r="AT51" s="87">
        <f>ROUND(SUM(AV51:AW51),2)</f>
        <v>0</v>
      </c>
      <c r="AU51" s="88">
        <f>ROUND(SUM(AU52:AU53),5)</f>
        <v>0</v>
      </c>
      <c r="AV51" s="87">
        <f>ROUND(AZ51*L26,2)</f>
        <v>0</v>
      </c>
      <c r="AW51" s="87">
        <f>ROUND(BA51*L27,2)</f>
        <v>0</v>
      </c>
      <c r="AX51" s="87">
        <f>ROUND(BB51*L26,2)</f>
        <v>0</v>
      </c>
      <c r="AY51" s="87">
        <f>ROUND(BC51*L27,2)</f>
        <v>0</v>
      </c>
      <c r="AZ51" s="87">
        <f>ROUND(SUM(AZ52:AZ53),2)</f>
        <v>0</v>
      </c>
      <c r="BA51" s="87">
        <f>ROUND(SUM(BA52:BA53),2)</f>
        <v>0</v>
      </c>
      <c r="BB51" s="87">
        <f>ROUND(SUM(BB52:BB53),2)</f>
        <v>0</v>
      </c>
      <c r="BC51" s="87">
        <f>ROUND(SUM(BC52:BC53),2)</f>
        <v>0</v>
      </c>
      <c r="BD51" s="89">
        <f>ROUND(SUM(BD52:BD53),2)</f>
        <v>0</v>
      </c>
      <c r="BS51" s="90" t="s">
        <v>70</v>
      </c>
      <c r="BT51" s="90" t="s">
        <v>71</v>
      </c>
      <c r="BU51" s="91" t="s">
        <v>72</v>
      </c>
      <c r="BV51" s="90" t="s">
        <v>73</v>
      </c>
      <c r="BW51" s="90" t="s">
        <v>7</v>
      </c>
      <c r="BX51" s="90" t="s">
        <v>74</v>
      </c>
      <c r="CL51" s="90" t="s">
        <v>21</v>
      </c>
    </row>
    <row r="52" spans="1:91" s="5" customFormat="1" ht="22.5" customHeight="1">
      <c r="A52" s="92" t="s">
        <v>75</v>
      </c>
      <c r="B52" s="93"/>
      <c r="C52" s="94"/>
      <c r="D52" s="327" t="s">
        <v>76</v>
      </c>
      <c r="E52" s="327"/>
      <c r="F52" s="327"/>
      <c r="G52" s="327"/>
      <c r="H52" s="327"/>
      <c r="I52" s="95"/>
      <c r="J52" s="327" t="s">
        <v>77</v>
      </c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5">
        <f>'01 - Zateplení budovy  a ...'!J27</f>
        <v>0</v>
      </c>
      <c r="AH52" s="326"/>
      <c r="AI52" s="326"/>
      <c r="AJ52" s="326"/>
      <c r="AK52" s="326"/>
      <c r="AL52" s="326"/>
      <c r="AM52" s="326"/>
      <c r="AN52" s="325">
        <f>SUM(AG52,AT52)</f>
        <v>0</v>
      </c>
      <c r="AO52" s="326"/>
      <c r="AP52" s="326"/>
      <c r="AQ52" s="96" t="s">
        <v>78</v>
      </c>
      <c r="AR52" s="97"/>
      <c r="AS52" s="98">
        <v>0</v>
      </c>
      <c r="AT52" s="99">
        <f>ROUND(SUM(AV52:AW52),2)</f>
        <v>0</v>
      </c>
      <c r="AU52" s="100">
        <f>'01 - Zateplení budovy  a ...'!P95</f>
        <v>0</v>
      </c>
      <c r="AV52" s="99">
        <f>'01 - Zateplení budovy  a ...'!J30</f>
        <v>0</v>
      </c>
      <c r="AW52" s="99">
        <f>'01 - Zateplení budovy  a ...'!J31</f>
        <v>0</v>
      </c>
      <c r="AX52" s="99">
        <f>'01 - Zateplení budovy  a ...'!J32</f>
        <v>0</v>
      </c>
      <c r="AY52" s="99">
        <f>'01 - Zateplení budovy  a ...'!J33</f>
        <v>0</v>
      </c>
      <c r="AZ52" s="99">
        <f>'01 - Zateplení budovy  a ...'!F30</f>
        <v>0</v>
      </c>
      <c r="BA52" s="99">
        <f>'01 - Zateplení budovy  a ...'!F31</f>
        <v>0</v>
      </c>
      <c r="BB52" s="99">
        <f>'01 - Zateplení budovy  a ...'!F32</f>
        <v>0</v>
      </c>
      <c r="BC52" s="99">
        <f>'01 - Zateplení budovy  a ...'!F33</f>
        <v>0</v>
      </c>
      <c r="BD52" s="101">
        <f>'01 - Zateplení budovy  a ...'!F34</f>
        <v>0</v>
      </c>
      <c r="BT52" s="102" t="s">
        <v>79</v>
      </c>
      <c r="BV52" s="102" t="s">
        <v>73</v>
      </c>
      <c r="BW52" s="102" t="s">
        <v>80</v>
      </c>
      <c r="BX52" s="102" t="s">
        <v>7</v>
      </c>
      <c r="CL52" s="102" t="s">
        <v>21</v>
      </c>
      <c r="CM52" s="102" t="s">
        <v>81</v>
      </c>
    </row>
    <row r="53" spans="1:91" s="5" customFormat="1" ht="22.5" customHeight="1">
      <c r="A53" s="92" t="s">
        <v>75</v>
      </c>
      <c r="B53" s="93"/>
      <c r="C53" s="94"/>
      <c r="D53" s="327" t="s">
        <v>82</v>
      </c>
      <c r="E53" s="327"/>
      <c r="F53" s="327"/>
      <c r="G53" s="327"/>
      <c r="H53" s="327"/>
      <c r="I53" s="95"/>
      <c r="J53" s="327" t="s">
        <v>83</v>
      </c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5">
        <f>'02 - Ostatní a vedlejší n...'!J27</f>
        <v>0</v>
      </c>
      <c r="AH53" s="326"/>
      <c r="AI53" s="326"/>
      <c r="AJ53" s="326"/>
      <c r="AK53" s="326"/>
      <c r="AL53" s="326"/>
      <c r="AM53" s="326"/>
      <c r="AN53" s="325">
        <f>SUM(AG53,AT53)</f>
        <v>0</v>
      </c>
      <c r="AO53" s="326"/>
      <c r="AP53" s="326"/>
      <c r="AQ53" s="96" t="s">
        <v>78</v>
      </c>
      <c r="AR53" s="97"/>
      <c r="AS53" s="103">
        <v>0</v>
      </c>
      <c r="AT53" s="104">
        <f>ROUND(SUM(AV53:AW53),2)</f>
        <v>0</v>
      </c>
      <c r="AU53" s="105">
        <f>'02 - Ostatní a vedlejší n...'!P80</f>
        <v>0</v>
      </c>
      <c r="AV53" s="104">
        <f>'02 - Ostatní a vedlejší n...'!J30</f>
        <v>0</v>
      </c>
      <c r="AW53" s="104">
        <f>'02 - Ostatní a vedlejší n...'!J31</f>
        <v>0</v>
      </c>
      <c r="AX53" s="104">
        <f>'02 - Ostatní a vedlejší n...'!J32</f>
        <v>0</v>
      </c>
      <c r="AY53" s="104">
        <f>'02 - Ostatní a vedlejší n...'!J33</f>
        <v>0</v>
      </c>
      <c r="AZ53" s="104">
        <f>'02 - Ostatní a vedlejší n...'!F30</f>
        <v>0</v>
      </c>
      <c r="BA53" s="104">
        <f>'02 - Ostatní a vedlejší n...'!F31</f>
        <v>0</v>
      </c>
      <c r="BB53" s="104">
        <f>'02 - Ostatní a vedlejší n...'!F32</f>
        <v>0</v>
      </c>
      <c r="BC53" s="104">
        <f>'02 - Ostatní a vedlejší n...'!F33</f>
        <v>0</v>
      </c>
      <c r="BD53" s="106">
        <f>'02 - Ostatní a vedlejší n...'!F34</f>
        <v>0</v>
      </c>
      <c r="BT53" s="102" t="s">
        <v>79</v>
      </c>
      <c r="BV53" s="102" t="s">
        <v>73</v>
      </c>
      <c r="BW53" s="102" t="s">
        <v>84</v>
      </c>
      <c r="BX53" s="102" t="s">
        <v>7</v>
      </c>
      <c r="CL53" s="102" t="s">
        <v>21</v>
      </c>
      <c r="CM53" s="102" t="s">
        <v>81</v>
      </c>
    </row>
    <row r="54" spans="2:44" s="1" customFormat="1" ht="30" customHeight="1">
      <c r="B54" s="37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7"/>
    </row>
    <row r="55" spans="2:44" s="1" customFormat="1" ht="7" customHeight="1"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7"/>
    </row>
  </sheetData>
  <sheetProtection algorithmName="SHA-512" hashValue="dt8FByg5tigwCnRkPY7UOOZOzsURE/jNtCTilNUStPC8k+08wCCPST+1ZgdM2SdwiLWbFJrx81vNsROFoBV7eA==" saltValue="NYrzSPyEUW+iLTiCrPDbXw==" spinCount="100000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Zateplení budovy  a ...'!C2" display="/"/>
    <hyperlink ref="A53" location="'02 - Ostatní a vedlejš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8"/>
      <c r="C1" s="108"/>
      <c r="D1" s="109" t="s">
        <v>1</v>
      </c>
      <c r="E1" s="108"/>
      <c r="F1" s="110" t="s">
        <v>85</v>
      </c>
      <c r="G1" s="338" t="s">
        <v>86</v>
      </c>
      <c r="H1" s="338"/>
      <c r="I1" s="111"/>
      <c r="J1" s="110" t="s">
        <v>87</v>
      </c>
      <c r="K1" s="109" t="s">
        <v>88</v>
      </c>
      <c r="L1" s="110" t="s">
        <v>89</v>
      </c>
      <c r="M1" s="110"/>
      <c r="N1" s="110"/>
      <c r="O1" s="110"/>
      <c r="P1" s="110"/>
      <c r="Q1" s="110"/>
      <c r="R1" s="110"/>
      <c r="S1" s="110"/>
      <c r="T1" s="11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7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0" t="s">
        <v>80</v>
      </c>
    </row>
    <row r="3" spans="2:46" ht="7" customHeight="1">
      <c r="B3" s="21"/>
      <c r="C3" s="22"/>
      <c r="D3" s="22"/>
      <c r="E3" s="22"/>
      <c r="F3" s="22"/>
      <c r="G3" s="22"/>
      <c r="H3" s="22"/>
      <c r="I3" s="112"/>
      <c r="J3" s="22"/>
      <c r="K3" s="23"/>
      <c r="AT3" s="20" t="s">
        <v>81</v>
      </c>
    </row>
    <row r="4" spans="2:46" ht="37" customHeight="1">
      <c r="B4" s="24"/>
      <c r="C4" s="25"/>
      <c r="D4" s="26" t="s">
        <v>90</v>
      </c>
      <c r="E4" s="25"/>
      <c r="F4" s="25"/>
      <c r="G4" s="25"/>
      <c r="H4" s="25"/>
      <c r="I4" s="113"/>
      <c r="J4" s="25"/>
      <c r="K4" s="27"/>
      <c r="M4" s="28" t="s">
        <v>12</v>
      </c>
      <c r="AT4" s="20" t="s">
        <v>6</v>
      </c>
    </row>
    <row r="5" spans="2:11" ht="7" customHeight="1">
      <c r="B5" s="24"/>
      <c r="C5" s="25"/>
      <c r="D5" s="25"/>
      <c r="E5" s="25"/>
      <c r="F5" s="25"/>
      <c r="G5" s="25"/>
      <c r="H5" s="25"/>
      <c r="I5" s="113"/>
      <c r="J5" s="25"/>
      <c r="K5" s="27"/>
    </row>
    <row r="6" spans="2:11" ht="12">
      <c r="B6" s="24"/>
      <c r="C6" s="25"/>
      <c r="D6" s="33" t="s">
        <v>18</v>
      </c>
      <c r="E6" s="25"/>
      <c r="F6" s="25"/>
      <c r="G6" s="25"/>
      <c r="H6" s="25"/>
      <c r="I6" s="113"/>
      <c r="J6" s="25"/>
      <c r="K6" s="27"/>
    </row>
    <row r="7" spans="2:11" ht="22.5" customHeight="1">
      <c r="B7" s="24"/>
      <c r="C7" s="25"/>
      <c r="D7" s="25"/>
      <c r="E7" s="331" t="str">
        <f>'Rekapitulace stavby'!K6</f>
        <v>Snížení energetické náročnosti včetně nezbytných oprav administrativní budovy SÚS Královehradeckého kraje a.s. - Plačice</v>
      </c>
      <c r="F7" s="332"/>
      <c r="G7" s="332"/>
      <c r="H7" s="332"/>
      <c r="I7" s="113"/>
      <c r="J7" s="25"/>
      <c r="K7" s="27"/>
    </row>
    <row r="8" spans="2:11" s="1" customFormat="1" ht="12">
      <c r="B8" s="37"/>
      <c r="C8" s="38"/>
      <c r="D8" s="33" t="s">
        <v>91</v>
      </c>
      <c r="E8" s="38"/>
      <c r="F8" s="38"/>
      <c r="G8" s="38"/>
      <c r="H8" s="38"/>
      <c r="I8" s="114"/>
      <c r="J8" s="38"/>
      <c r="K8" s="41"/>
    </row>
    <row r="9" spans="2:11" s="1" customFormat="1" ht="37" customHeight="1">
      <c r="B9" s="37"/>
      <c r="C9" s="38"/>
      <c r="D9" s="38"/>
      <c r="E9" s="333" t="s">
        <v>92</v>
      </c>
      <c r="F9" s="334"/>
      <c r="G9" s="334"/>
      <c r="H9" s="334"/>
      <c r="I9" s="114"/>
      <c r="J9" s="38"/>
      <c r="K9" s="41"/>
    </row>
    <row r="10" spans="2:11" s="1" customFormat="1" ht="12">
      <c r="B10" s="37"/>
      <c r="C10" s="38"/>
      <c r="D10" s="38"/>
      <c r="E10" s="38"/>
      <c r="F10" s="38"/>
      <c r="G10" s="38"/>
      <c r="H10" s="38"/>
      <c r="I10" s="114"/>
      <c r="J10" s="38"/>
      <c r="K10" s="41"/>
    </row>
    <row r="11" spans="2:11" s="1" customFormat="1" ht="14.4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5" t="s">
        <v>22</v>
      </c>
      <c r="J11" s="31" t="s">
        <v>21</v>
      </c>
      <c r="K11" s="41"/>
    </row>
    <row r="12" spans="2:11" s="1" customFormat="1" ht="14.4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5" t="s">
        <v>25</v>
      </c>
      <c r="J12" s="116" t="str">
        <f>'Rekapitulace stavby'!AN8</f>
        <v>3.4.2017</v>
      </c>
      <c r="K12" s="41"/>
    </row>
    <row r="13" spans="2:11" s="1" customFormat="1" ht="10.75" customHeight="1">
      <c r="B13" s="37"/>
      <c r="C13" s="38"/>
      <c r="D13" s="38"/>
      <c r="E13" s="38"/>
      <c r="F13" s="38"/>
      <c r="G13" s="38"/>
      <c r="H13" s="38"/>
      <c r="I13" s="114"/>
      <c r="J13" s="38"/>
      <c r="K13" s="41"/>
    </row>
    <row r="14" spans="2:11" s="1" customFormat="1" ht="14.4" customHeight="1">
      <c r="B14" s="37"/>
      <c r="C14" s="38"/>
      <c r="D14" s="33" t="s">
        <v>27</v>
      </c>
      <c r="E14" s="38"/>
      <c r="F14" s="38"/>
      <c r="G14" s="38"/>
      <c r="H14" s="38"/>
      <c r="I14" s="115" t="s">
        <v>28</v>
      </c>
      <c r="J14" s="31" t="s">
        <v>21</v>
      </c>
      <c r="K14" s="41"/>
    </row>
    <row r="15" spans="2:11" s="1" customFormat="1" ht="18" customHeight="1">
      <c r="B15" s="37"/>
      <c r="C15" s="38"/>
      <c r="D15" s="38"/>
      <c r="E15" s="31" t="s">
        <v>29</v>
      </c>
      <c r="F15" s="38"/>
      <c r="G15" s="38"/>
      <c r="H15" s="38"/>
      <c r="I15" s="115" t="s">
        <v>30</v>
      </c>
      <c r="J15" s="31" t="s">
        <v>21</v>
      </c>
      <c r="K15" s="41"/>
    </row>
    <row r="16" spans="2:11" s="1" customFormat="1" ht="7" customHeight="1">
      <c r="B16" s="37"/>
      <c r="C16" s="38"/>
      <c r="D16" s="38"/>
      <c r="E16" s="38"/>
      <c r="F16" s="38"/>
      <c r="G16" s="38"/>
      <c r="H16" s="38"/>
      <c r="I16" s="114"/>
      <c r="J16" s="38"/>
      <c r="K16" s="41"/>
    </row>
    <row r="17" spans="2:11" s="1" customFormat="1" ht="14.4" customHeight="1">
      <c r="B17" s="37"/>
      <c r="C17" s="38"/>
      <c r="D17" s="33" t="s">
        <v>31</v>
      </c>
      <c r="E17" s="38"/>
      <c r="F17" s="38"/>
      <c r="G17" s="38"/>
      <c r="H17" s="38"/>
      <c r="I17" s="115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5" t="s">
        <v>30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7" customHeight="1">
      <c r="B19" s="37"/>
      <c r="C19" s="38"/>
      <c r="D19" s="38"/>
      <c r="E19" s="38"/>
      <c r="F19" s="38"/>
      <c r="G19" s="38"/>
      <c r="H19" s="38"/>
      <c r="I19" s="114"/>
      <c r="J19" s="38"/>
      <c r="K19" s="41"/>
    </row>
    <row r="20" spans="2:11" s="1" customFormat="1" ht="14.4" customHeight="1">
      <c r="B20" s="37"/>
      <c r="C20" s="38"/>
      <c r="D20" s="33" t="s">
        <v>33</v>
      </c>
      <c r="E20" s="38"/>
      <c r="F20" s="38"/>
      <c r="G20" s="38"/>
      <c r="H20" s="38"/>
      <c r="I20" s="115" t="s">
        <v>28</v>
      </c>
      <c r="J20" s="31" t="s">
        <v>21</v>
      </c>
      <c r="K20" s="41"/>
    </row>
    <row r="21" spans="2:11" s="1" customFormat="1" ht="18" customHeight="1">
      <c r="B21" s="37"/>
      <c r="C21" s="38"/>
      <c r="D21" s="38"/>
      <c r="E21" s="31" t="s">
        <v>34</v>
      </c>
      <c r="F21" s="38"/>
      <c r="G21" s="38"/>
      <c r="H21" s="38"/>
      <c r="I21" s="115" t="s">
        <v>30</v>
      </c>
      <c r="J21" s="31" t="s">
        <v>21</v>
      </c>
      <c r="K21" s="41"/>
    </row>
    <row r="22" spans="2:11" s="1" customFormat="1" ht="7" customHeight="1">
      <c r="B22" s="37"/>
      <c r="C22" s="38"/>
      <c r="D22" s="38"/>
      <c r="E22" s="38"/>
      <c r="F22" s="38"/>
      <c r="G22" s="38"/>
      <c r="H22" s="38"/>
      <c r="I22" s="114"/>
      <c r="J22" s="38"/>
      <c r="K22" s="41"/>
    </row>
    <row r="23" spans="2:11" s="1" customFormat="1" ht="14.4" customHeight="1">
      <c r="B23" s="37"/>
      <c r="C23" s="38"/>
      <c r="D23" s="33" t="s">
        <v>36</v>
      </c>
      <c r="E23" s="38"/>
      <c r="F23" s="38"/>
      <c r="G23" s="38"/>
      <c r="H23" s="38"/>
      <c r="I23" s="114"/>
      <c r="J23" s="38"/>
      <c r="K23" s="41"/>
    </row>
    <row r="24" spans="2:11" s="6" customFormat="1" ht="22.5" customHeight="1">
      <c r="B24" s="117"/>
      <c r="C24" s="118"/>
      <c r="D24" s="118"/>
      <c r="E24" s="300" t="s">
        <v>21</v>
      </c>
      <c r="F24" s="300"/>
      <c r="G24" s="300"/>
      <c r="H24" s="300"/>
      <c r="I24" s="119"/>
      <c r="J24" s="118"/>
      <c r="K24" s="120"/>
    </row>
    <row r="25" spans="2:11" s="1" customFormat="1" ht="7" customHeight="1">
      <c r="B25" s="37"/>
      <c r="C25" s="38"/>
      <c r="D25" s="38"/>
      <c r="E25" s="38"/>
      <c r="F25" s="38"/>
      <c r="G25" s="38"/>
      <c r="H25" s="38"/>
      <c r="I25" s="114"/>
      <c r="J25" s="38"/>
      <c r="K25" s="41"/>
    </row>
    <row r="26" spans="2:11" s="1" customFormat="1" ht="7" customHeight="1">
      <c r="B26" s="37"/>
      <c r="C26" s="38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5.4" customHeight="1">
      <c r="B27" s="37"/>
      <c r="C27" s="38"/>
      <c r="D27" s="123" t="s">
        <v>37</v>
      </c>
      <c r="E27" s="38"/>
      <c r="F27" s="38"/>
      <c r="G27" s="38"/>
      <c r="H27" s="38"/>
      <c r="I27" s="114"/>
      <c r="J27" s="124">
        <f>ROUND(J95,2)</f>
        <v>0</v>
      </c>
      <c r="K27" s="41"/>
    </row>
    <row r="28" spans="2:11" s="1" customFormat="1" ht="7" customHeight="1">
      <c r="B28" s="37"/>
      <c r="C28" s="38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4" customHeight="1">
      <c r="B29" s="37"/>
      <c r="C29" s="38"/>
      <c r="D29" s="38"/>
      <c r="E29" s="38"/>
      <c r="F29" s="42" t="s">
        <v>39</v>
      </c>
      <c r="G29" s="38"/>
      <c r="H29" s="38"/>
      <c r="I29" s="125" t="s">
        <v>38</v>
      </c>
      <c r="J29" s="42" t="s">
        <v>40</v>
      </c>
      <c r="K29" s="41"/>
    </row>
    <row r="30" spans="2:11" s="1" customFormat="1" ht="14.4" customHeight="1">
      <c r="B30" s="37"/>
      <c r="C30" s="38"/>
      <c r="D30" s="45" t="s">
        <v>41</v>
      </c>
      <c r="E30" s="45" t="s">
        <v>42</v>
      </c>
      <c r="F30" s="126">
        <f>ROUND(SUM(BE95:BE303),2)</f>
        <v>0</v>
      </c>
      <c r="G30" s="38"/>
      <c r="H30" s="38"/>
      <c r="I30" s="127">
        <v>0.21</v>
      </c>
      <c r="J30" s="126">
        <f>ROUND(ROUND((SUM(BE95:BE303)),2)*I30,2)</f>
        <v>0</v>
      </c>
      <c r="K30" s="41"/>
    </row>
    <row r="31" spans="2:11" s="1" customFormat="1" ht="14.4" customHeight="1">
      <c r="B31" s="37"/>
      <c r="C31" s="38"/>
      <c r="D31" s="38"/>
      <c r="E31" s="45" t="s">
        <v>43</v>
      </c>
      <c r="F31" s="126">
        <f>ROUND(SUM(BF95:BF303),2)</f>
        <v>0</v>
      </c>
      <c r="G31" s="38"/>
      <c r="H31" s="38"/>
      <c r="I31" s="127">
        <v>0.15</v>
      </c>
      <c r="J31" s="126">
        <f>ROUND(ROUND((SUM(BF95:BF303)),2)*I31,2)</f>
        <v>0</v>
      </c>
      <c r="K31" s="41"/>
    </row>
    <row r="32" spans="2:11" s="1" customFormat="1" ht="14.4" customHeight="1" hidden="1">
      <c r="B32" s="37"/>
      <c r="C32" s="38"/>
      <c r="D32" s="38"/>
      <c r="E32" s="45" t="s">
        <v>44</v>
      </c>
      <c r="F32" s="126">
        <f>ROUND(SUM(BG95:BG303),2)</f>
        <v>0</v>
      </c>
      <c r="G32" s="38"/>
      <c r="H32" s="38"/>
      <c r="I32" s="127">
        <v>0.21</v>
      </c>
      <c r="J32" s="126">
        <v>0</v>
      </c>
      <c r="K32" s="41"/>
    </row>
    <row r="33" spans="2:11" s="1" customFormat="1" ht="14.4" customHeight="1" hidden="1">
      <c r="B33" s="37"/>
      <c r="C33" s="38"/>
      <c r="D33" s="38"/>
      <c r="E33" s="45" t="s">
        <v>45</v>
      </c>
      <c r="F33" s="126">
        <f>ROUND(SUM(BH95:BH303),2)</f>
        <v>0</v>
      </c>
      <c r="G33" s="38"/>
      <c r="H33" s="38"/>
      <c r="I33" s="127">
        <v>0.15</v>
      </c>
      <c r="J33" s="126">
        <v>0</v>
      </c>
      <c r="K33" s="41"/>
    </row>
    <row r="34" spans="2:11" s="1" customFormat="1" ht="14.4" customHeight="1" hidden="1">
      <c r="B34" s="37"/>
      <c r="C34" s="38"/>
      <c r="D34" s="38"/>
      <c r="E34" s="45" t="s">
        <v>46</v>
      </c>
      <c r="F34" s="126">
        <f>ROUND(SUM(BI95:BI303),2)</f>
        <v>0</v>
      </c>
      <c r="G34" s="38"/>
      <c r="H34" s="38"/>
      <c r="I34" s="127">
        <v>0</v>
      </c>
      <c r="J34" s="126">
        <v>0</v>
      </c>
      <c r="K34" s="41"/>
    </row>
    <row r="35" spans="2:11" s="1" customFormat="1" ht="7" customHeight="1">
      <c r="B35" s="37"/>
      <c r="C35" s="38"/>
      <c r="D35" s="38"/>
      <c r="E35" s="38"/>
      <c r="F35" s="38"/>
      <c r="G35" s="38"/>
      <c r="H35" s="38"/>
      <c r="I35" s="114"/>
      <c r="J35" s="38"/>
      <c r="K35" s="41"/>
    </row>
    <row r="36" spans="2:11" s="1" customFormat="1" ht="25.4" customHeight="1">
      <c r="B36" s="37"/>
      <c r="C36" s="128"/>
      <c r="D36" s="129" t="s">
        <v>47</v>
      </c>
      <c r="E36" s="75"/>
      <c r="F36" s="75"/>
      <c r="G36" s="130" t="s">
        <v>48</v>
      </c>
      <c r="H36" s="131" t="s">
        <v>49</v>
      </c>
      <c r="I36" s="132"/>
      <c r="J36" s="133">
        <f>SUM(J27:J34)</f>
        <v>0</v>
      </c>
      <c r="K36" s="134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135"/>
      <c r="J37" s="53"/>
      <c r="K37" s="54"/>
    </row>
    <row r="41" spans="2:11" s="1" customFormat="1" ht="7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7" customHeight="1">
      <c r="B42" s="37"/>
      <c r="C42" s="26" t="s">
        <v>93</v>
      </c>
      <c r="D42" s="38"/>
      <c r="E42" s="38"/>
      <c r="F42" s="38"/>
      <c r="G42" s="38"/>
      <c r="H42" s="38"/>
      <c r="I42" s="114"/>
      <c r="J42" s="38"/>
      <c r="K42" s="41"/>
    </row>
    <row r="43" spans="2:11" s="1" customFormat="1" ht="7" customHeight="1">
      <c r="B43" s="37"/>
      <c r="C43" s="38"/>
      <c r="D43" s="38"/>
      <c r="E43" s="38"/>
      <c r="F43" s="38"/>
      <c r="G43" s="38"/>
      <c r="H43" s="38"/>
      <c r="I43" s="114"/>
      <c r="J43" s="38"/>
      <c r="K43" s="41"/>
    </row>
    <row r="44" spans="2:11" s="1" customFormat="1" ht="14.4" customHeight="1">
      <c r="B44" s="37"/>
      <c r="C44" s="33" t="s">
        <v>18</v>
      </c>
      <c r="D44" s="38"/>
      <c r="E44" s="38"/>
      <c r="F44" s="38"/>
      <c r="G44" s="38"/>
      <c r="H44" s="38"/>
      <c r="I44" s="114"/>
      <c r="J44" s="38"/>
      <c r="K44" s="41"/>
    </row>
    <row r="45" spans="2:11" s="1" customFormat="1" ht="22.5" customHeight="1">
      <c r="B45" s="37"/>
      <c r="C45" s="38"/>
      <c r="D45" s="38"/>
      <c r="E45" s="331" t="str">
        <f>E7</f>
        <v>Snížení energetické náročnosti včetně nezbytných oprav administrativní budovy SÚS Královehradeckého kraje a.s. - Plačice</v>
      </c>
      <c r="F45" s="332"/>
      <c r="G45" s="332"/>
      <c r="H45" s="332"/>
      <c r="I45" s="114"/>
      <c r="J45" s="38"/>
      <c r="K45" s="41"/>
    </row>
    <row r="46" spans="2:11" s="1" customFormat="1" ht="14.4" customHeight="1">
      <c r="B46" s="37"/>
      <c r="C46" s="33" t="s">
        <v>91</v>
      </c>
      <c r="D46" s="38"/>
      <c r="E46" s="38"/>
      <c r="F46" s="38"/>
      <c r="G46" s="38"/>
      <c r="H46" s="38"/>
      <c r="I46" s="114"/>
      <c r="J46" s="38"/>
      <c r="K46" s="41"/>
    </row>
    <row r="47" spans="2:11" s="1" customFormat="1" ht="23.25" customHeight="1">
      <c r="B47" s="37"/>
      <c r="C47" s="38"/>
      <c r="D47" s="38"/>
      <c r="E47" s="333" t="str">
        <f>E9</f>
        <v xml:space="preserve">01 - Zateplení budovy  a výměna výplní otvorů </v>
      </c>
      <c r="F47" s="334"/>
      <c r="G47" s="334"/>
      <c r="H47" s="334"/>
      <c r="I47" s="114"/>
      <c r="J47" s="38"/>
      <c r="K47" s="41"/>
    </row>
    <row r="48" spans="2:11" s="1" customFormat="1" ht="7" customHeight="1">
      <c r="B48" s="37"/>
      <c r="C48" s="38"/>
      <c r="D48" s="38"/>
      <c r="E48" s="38"/>
      <c r="F48" s="38"/>
      <c r="G48" s="38"/>
      <c r="H48" s="38"/>
      <c r="I48" s="114"/>
      <c r="J48" s="38"/>
      <c r="K48" s="41"/>
    </row>
    <row r="49" spans="2:11" s="1" customFormat="1" ht="18" customHeight="1">
      <c r="B49" s="37"/>
      <c r="C49" s="33" t="s">
        <v>23</v>
      </c>
      <c r="D49" s="38"/>
      <c r="E49" s="38"/>
      <c r="F49" s="31" t="str">
        <f>F12</f>
        <v>Kutnohorská 59, Hradec Králové - Plačice</v>
      </c>
      <c r="G49" s="38"/>
      <c r="H49" s="38"/>
      <c r="I49" s="115" t="s">
        <v>25</v>
      </c>
      <c r="J49" s="116" t="str">
        <f>IF(J12="","",J12)</f>
        <v>3.4.2017</v>
      </c>
      <c r="K49" s="41"/>
    </row>
    <row r="50" spans="2:11" s="1" customFormat="1" ht="7" customHeight="1">
      <c r="B50" s="37"/>
      <c r="C50" s="38"/>
      <c r="D50" s="38"/>
      <c r="E50" s="38"/>
      <c r="F50" s="38"/>
      <c r="G50" s="38"/>
      <c r="H50" s="38"/>
      <c r="I50" s="114"/>
      <c r="J50" s="38"/>
      <c r="K50" s="41"/>
    </row>
    <row r="51" spans="2:11" s="1" customFormat="1" ht="12">
      <c r="B51" s="37"/>
      <c r="C51" s="33" t="s">
        <v>27</v>
      </c>
      <c r="D51" s="38"/>
      <c r="E51" s="38"/>
      <c r="F51" s="31" t="str">
        <f>E15</f>
        <v>SÚS Královehradeckého kraje  a.s.</v>
      </c>
      <c r="G51" s="38"/>
      <c r="H51" s="38"/>
      <c r="I51" s="115" t="s">
        <v>33</v>
      </c>
      <c r="J51" s="31" t="str">
        <f>E21</f>
        <v xml:space="preserve">Projecticon s.r.o.,A.Kopeckého 151, Nový Hrádek </v>
      </c>
      <c r="K51" s="41"/>
    </row>
    <row r="52" spans="2:11" s="1" customFormat="1" ht="14.4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14"/>
      <c r="J52" s="38"/>
      <c r="K52" s="41"/>
    </row>
    <row r="53" spans="2:11" s="1" customFormat="1" ht="10.25" customHeight="1">
      <c r="B53" s="37"/>
      <c r="C53" s="38"/>
      <c r="D53" s="38"/>
      <c r="E53" s="38"/>
      <c r="F53" s="38"/>
      <c r="G53" s="38"/>
      <c r="H53" s="38"/>
      <c r="I53" s="114"/>
      <c r="J53" s="38"/>
      <c r="K53" s="41"/>
    </row>
    <row r="54" spans="2:11" s="1" customFormat="1" ht="29.25" customHeight="1">
      <c r="B54" s="37"/>
      <c r="C54" s="140" t="s">
        <v>94</v>
      </c>
      <c r="D54" s="128"/>
      <c r="E54" s="128"/>
      <c r="F54" s="128"/>
      <c r="G54" s="128"/>
      <c r="H54" s="128"/>
      <c r="I54" s="141"/>
      <c r="J54" s="142" t="s">
        <v>95</v>
      </c>
      <c r="K54" s="143"/>
    </row>
    <row r="55" spans="2:11" s="1" customFormat="1" ht="10.25" customHeight="1">
      <c r="B55" s="37"/>
      <c r="C55" s="38"/>
      <c r="D55" s="38"/>
      <c r="E55" s="38"/>
      <c r="F55" s="38"/>
      <c r="G55" s="38"/>
      <c r="H55" s="38"/>
      <c r="I55" s="114"/>
      <c r="J55" s="38"/>
      <c r="K55" s="41"/>
    </row>
    <row r="56" spans="2:47" s="1" customFormat="1" ht="29.25" customHeight="1">
      <c r="B56" s="37"/>
      <c r="C56" s="144" t="s">
        <v>96</v>
      </c>
      <c r="D56" s="38"/>
      <c r="E56" s="38"/>
      <c r="F56" s="38"/>
      <c r="G56" s="38"/>
      <c r="H56" s="38"/>
      <c r="I56" s="114"/>
      <c r="J56" s="124">
        <f>J95</f>
        <v>0</v>
      </c>
      <c r="K56" s="41"/>
      <c r="AU56" s="20" t="s">
        <v>97</v>
      </c>
    </row>
    <row r="57" spans="2:11" s="7" customFormat="1" ht="25" customHeight="1">
      <c r="B57" s="145"/>
      <c r="C57" s="146"/>
      <c r="D57" s="147" t="s">
        <v>98</v>
      </c>
      <c r="E57" s="148"/>
      <c r="F57" s="148"/>
      <c r="G57" s="148"/>
      <c r="H57" s="148"/>
      <c r="I57" s="149"/>
      <c r="J57" s="150">
        <f>J96</f>
        <v>0</v>
      </c>
      <c r="K57" s="151"/>
    </row>
    <row r="58" spans="2:11" s="8" customFormat="1" ht="19.9" customHeight="1">
      <c r="B58" s="152"/>
      <c r="C58" s="153"/>
      <c r="D58" s="154" t="s">
        <v>99</v>
      </c>
      <c r="E58" s="155"/>
      <c r="F58" s="155"/>
      <c r="G58" s="155"/>
      <c r="H58" s="155"/>
      <c r="I58" s="156"/>
      <c r="J58" s="157">
        <f>J97</f>
        <v>0</v>
      </c>
      <c r="K58" s="158"/>
    </row>
    <row r="59" spans="2:11" s="8" customFormat="1" ht="19.9" customHeight="1">
      <c r="B59" s="152"/>
      <c r="C59" s="153"/>
      <c r="D59" s="154" t="s">
        <v>100</v>
      </c>
      <c r="E59" s="155"/>
      <c r="F59" s="155"/>
      <c r="G59" s="155"/>
      <c r="H59" s="155"/>
      <c r="I59" s="156"/>
      <c r="J59" s="157">
        <f>J101</f>
        <v>0</v>
      </c>
      <c r="K59" s="158"/>
    </row>
    <row r="60" spans="2:11" s="8" customFormat="1" ht="19.9" customHeight="1">
      <c r="B60" s="152"/>
      <c r="C60" s="153"/>
      <c r="D60" s="154" t="s">
        <v>101</v>
      </c>
      <c r="E60" s="155"/>
      <c r="F60" s="155"/>
      <c r="G60" s="155"/>
      <c r="H60" s="155"/>
      <c r="I60" s="156"/>
      <c r="J60" s="157">
        <f>J111</f>
        <v>0</v>
      </c>
      <c r="K60" s="158"/>
    </row>
    <row r="61" spans="2:11" s="8" customFormat="1" ht="19.9" customHeight="1">
      <c r="B61" s="152"/>
      <c r="C61" s="153"/>
      <c r="D61" s="154" t="s">
        <v>102</v>
      </c>
      <c r="E61" s="155"/>
      <c r="F61" s="155"/>
      <c r="G61" s="155"/>
      <c r="H61" s="155"/>
      <c r="I61" s="156"/>
      <c r="J61" s="157">
        <f>J150</f>
        <v>0</v>
      </c>
      <c r="K61" s="158"/>
    </row>
    <row r="62" spans="2:11" s="8" customFormat="1" ht="19.9" customHeight="1">
      <c r="B62" s="152"/>
      <c r="C62" s="153"/>
      <c r="D62" s="154" t="s">
        <v>103</v>
      </c>
      <c r="E62" s="155"/>
      <c r="F62" s="155"/>
      <c r="G62" s="155"/>
      <c r="H62" s="155"/>
      <c r="I62" s="156"/>
      <c r="J62" s="157">
        <f>J185</f>
        <v>0</v>
      </c>
      <c r="K62" s="158"/>
    </row>
    <row r="63" spans="2:11" s="8" customFormat="1" ht="19.9" customHeight="1">
      <c r="B63" s="152"/>
      <c r="C63" s="153"/>
      <c r="D63" s="154" t="s">
        <v>104</v>
      </c>
      <c r="E63" s="155"/>
      <c r="F63" s="155"/>
      <c r="G63" s="155"/>
      <c r="H63" s="155"/>
      <c r="I63" s="156"/>
      <c r="J63" s="157">
        <f>J192</f>
        <v>0</v>
      </c>
      <c r="K63" s="158"/>
    </row>
    <row r="64" spans="2:11" s="7" customFormat="1" ht="25" customHeight="1">
      <c r="B64" s="145"/>
      <c r="C64" s="146"/>
      <c r="D64" s="147" t="s">
        <v>105</v>
      </c>
      <c r="E64" s="148"/>
      <c r="F64" s="148"/>
      <c r="G64" s="148"/>
      <c r="H64" s="148"/>
      <c r="I64" s="149"/>
      <c r="J64" s="150">
        <f>J194</f>
        <v>0</v>
      </c>
      <c r="K64" s="151"/>
    </row>
    <row r="65" spans="2:11" s="8" customFormat="1" ht="19.9" customHeight="1">
      <c r="B65" s="152"/>
      <c r="C65" s="153"/>
      <c r="D65" s="154" t="s">
        <v>106</v>
      </c>
      <c r="E65" s="155"/>
      <c r="F65" s="155"/>
      <c r="G65" s="155"/>
      <c r="H65" s="155"/>
      <c r="I65" s="156"/>
      <c r="J65" s="157">
        <f>J195</f>
        <v>0</v>
      </c>
      <c r="K65" s="158"/>
    </row>
    <row r="66" spans="2:11" s="8" customFormat="1" ht="19.9" customHeight="1">
      <c r="B66" s="152"/>
      <c r="C66" s="153"/>
      <c r="D66" s="154" t="s">
        <v>107</v>
      </c>
      <c r="E66" s="155"/>
      <c r="F66" s="155"/>
      <c r="G66" s="155"/>
      <c r="H66" s="155"/>
      <c r="I66" s="156"/>
      <c r="J66" s="157">
        <f>J201</f>
        <v>0</v>
      </c>
      <c r="K66" s="158"/>
    </row>
    <row r="67" spans="2:11" s="8" customFormat="1" ht="19.9" customHeight="1">
      <c r="B67" s="152"/>
      <c r="C67" s="153"/>
      <c r="D67" s="154" t="s">
        <v>108</v>
      </c>
      <c r="E67" s="155"/>
      <c r="F67" s="155"/>
      <c r="G67" s="155"/>
      <c r="H67" s="155"/>
      <c r="I67" s="156"/>
      <c r="J67" s="157">
        <f>J205</f>
        <v>0</v>
      </c>
      <c r="K67" s="158"/>
    </row>
    <row r="68" spans="2:11" s="8" customFormat="1" ht="19.9" customHeight="1">
      <c r="B68" s="152"/>
      <c r="C68" s="153"/>
      <c r="D68" s="154" t="s">
        <v>109</v>
      </c>
      <c r="E68" s="155"/>
      <c r="F68" s="155"/>
      <c r="G68" s="155"/>
      <c r="H68" s="155"/>
      <c r="I68" s="156"/>
      <c r="J68" s="157">
        <f>J213</f>
        <v>0</v>
      </c>
      <c r="K68" s="158"/>
    </row>
    <row r="69" spans="2:11" s="8" customFormat="1" ht="19.9" customHeight="1">
      <c r="B69" s="152"/>
      <c r="C69" s="153"/>
      <c r="D69" s="154" t="s">
        <v>110</v>
      </c>
      <c r="E69" s="155"/>
      <c r="F69" s="155"/>
      <c r="G69" s="155"/>
      <c r="H69" s="155"/>
      <c r="I69" s="156"/>
      <c r="J69" s="157">
        <f>J228</f>
        <v>0</v>
      </c>
      <c r="K69" s="158"/>
    </row>
    <row r="70" spans="2:11" s="8" customFormat="1" ht="19.9" customHeight="1">
      <c r="B70" s="152"/>
      <c r="C70" s="153"/>
      <c r="D70" s="154" t="s">
        <v>111</v>
      </c>
      <c r="E70" s="155"/>
      <c r="F70" s="155"/>
      <c r="G70" s="155"/>
      <c r="H70" s="155"/>
      <c r="I70" s="156"/>
      <c r="J70" s="157">
        <f>J250</f>
        <v>0</v>
      </c>
      <c r="K70" s="158"/>
    </row>
    <row r="71" spans="2:11" s="8" customFormat="1" ht="19.9" customHeight="1">
      <c r="B71" s="152"/>
      <c r="C71" s="153"/>
      <c r="D71" s="154" t="s">
        <v>112</v>
      </c>
      <c r="E71" s="155"/>
      <c r="F71" s="155"/>
      <c r="G71" s="155"/>
      <c r="H71" s="155"/>
      <c r="I71" s="156"/>
      <c r="J71" s="157">
        <f>J254</f>
        <v>0</v>
      </c>
      <c r="K71" s="158"/>
    </row>
    <row r="72" spans="2:11" s="8" customFormat="1" ht="19.9" customHeight="1">
      <c r="B72" s="152"/>
      <c r="C72" s="153"/>
      <c r="D72" s="154" t="s">
        <v>113</v>
      </c>
      <c r="E72" s="155"/>
      <c r="F72" s="155"/>
      <c r="G72" s="155"/>
      <c r="H72" s="155"/>
      <c r="I72" s="156"/>
      <c r="J72" s="157">
        <f>J264</f>
        <v>0</v>
      </c>
      <c r="K72" s="158"/>
    </row>
    <row r="73" spans="2:11" s="8" customFormat="1" ht="19.9" customHeight="1">
      <c r="B73" s="152"/>
      <c r="C73" s="153"/>
      <c r="D73" s="154" t="s">
        <v>114</v>
      </c>
      <c r="E73" s="155"/>
      <c r="F73" s="155"/>
      <c r="G73" s="155"/>
      <c r="H73" s="155"/>
      <c r="I73" s="156"/>
      <c r="J73" s="157">
        <f>J283</f>
        <v>0</v>
      </c>
      <c r="K73" s="158"/>
    </row>
    <row r="74" spans="2:11" s="8" customFormat="1" ht="19.9" customHeight="1">
      <c r="B74" s="152"/>
      <c r="C74" s="153"/>
      <c r="D74" s="154" t="s">
        <v>115</v>
      </c>
      <c r="E74" s="155"/>
      <c r="F74" s="155"/>
      <c r="G74" s="155"/>
      <c r="H74" s="155"/>
      <c r="I74" s="156"/>
      <c r="J74" s="157">
        <f>J291</f>
        <v>0</v>
      </c>
      <c r="K74" s="158"/>
    </row>
    <row r="75" spans="2:11" s="8" customFormat="1" ht="19.9" customHeight="1">
      <c r="B75" s="152"/>
      <c r="C75" s="153"/>
      <c r="D75" s="154" t="s">
        <v>116</v>
      </c>
      <c r="E75" s="155"/>
      <c r="F75" s="155"/>
      <c r="G75" s="155"/>
      <c r="H75" s="155"/>
      <c r="I75" s="156"/>
      <c r="J75" s="157">
        <f>J301</f>
        <v>0</v>
      </c>
      <c r="K75" s="158"/>
    </row>
    <row r="76" spans="2:11" s="1" customFormat="1" ht="21.75" customHeight="1">
      <c r="B76" s="37"/>
      <c r="C76" s="38"/>
      <c r="D76" s="38"/>
      <c r="E76" s="38"/>
      <c r="F76" s="38"/>
      <c r="G76" s="38"/>
      <c r="H76" s="38"/>
      <c r="I76" s="114"/>
      <c r="J76" s="38"/>
      <c r="K76" s="41"/>
    </row>
    <row r="77" spans="2:11" s="1" customFormat="1" ht="7" customHeight="1">
      <c r="B77" s="52"/>
      <c r="C77" s="53"/>
      <c r="D77" s="53"/>
      <c r="E77" s="53"/>
      <c r="F77" s="53"/>
      <c r="G77" s="53"/>
      <c r="H77" s="53"/>
      <c r="I77" s="135"/>
      <c r="J77" s="53"/>
      <c r="K77" s="54"/>
    </row>
    <row r="81" spans="2:12" s="1" customFormat="1" ht="7" customHeight="1">
      <c r="B81" s="55"/>
      <c r="C81" s="56"/>
      <c r="D81" s="56"/>
      <c r="E81" s="56"/>
      <c r="F81" s="56"/>
      <c r="G81" s="56"/>
      <c r="H81" s="56"/>
      <c r="I81" s="138"/>
      <c r="J81" s="56"/>
      <c r="K81" s="56"/>
      <c r="L81" s="57"/>
    </row>
    <row r="82" spans="2:12" s="1" customFormat="1" ht="37" customHeight="1">
      <c r="B82" s="37"/>
      <c r="C82" s="58" t="s">
        <v>117</v>
      </c>
      <c r="D82" s="59"/>
      <c r="E82" s="59"/>
      <c r="F82" s="59"/>
      <c r="G82" s="59"/>
      <c r="H82" s="59"/>
      <c r="I82" s="159"/>
      <c r="J82" s="59"/>
      <c r="K82" s="59"/>
      <c r="L82" s="57"/>
    </row>
    <row r="83" spans="2:12" s="1" customFormat="1" ht="7" customHeight="1">
      <c r="B83" s="37"/>
      <c r="C83" s="59"/>
      <c r="D83" s="59"/>
      <c r="E83" s="59"/>
      <c r="F83" s="59"/>
      <c r="G83" s="59"/>
      <c r="H83" s="59"/>
      <c r="I83" s="159"/>
      <c r="J83" s="59"/>
      <c r="K83" s="59"/>
      <c r="L83" s="57"/>
    </row>
    <row r="84" spans="2:12" s="1" customFormat="1" ht="14.4" customHeight="1">
      <c r="B84" s="37"/>
      <c r="C84" s="61" t="s">
        <v>18</v>
      </c>
      <c r="D84" s="59"/>
      <c r="E84" s="59"/>
      <c r="F84" s="59"/>
      <c r="G84" s="59"/>
      <c r="H84" s="59"/>
      <c r="I84" s="159"/>
      <c r="J84" s="59"/>
      <c r="K84" s="59"/>
      <c r="L84" s="57"/>
    </row>
    <row r="85" spans="2:12" s="1" customFormat="1" ht="22.5" customHeight="1">
      <c r="B85" s="37"/>
      <c r="C85" s="59"/>
      <c r="D85" s="59"/>
      <c r="E85" s="335" t="str">
        <f>E7</f>
        <v>Snížení energetické náročnosti včetně nezbytných oprav administrativní budovy SÚS Královehradeckého kraje a.s. - Plačice</v>
      </c>
      <c r="F85" s="336"/>
      <c r="G85" s="336"/>
      <c r="H85" s="336"/>
      <c r="I85" s="159"/>
      <c r="J85" s="59"/>
      <c r="K85" s="59"/>
      <c r="L85" s="57"/>
    </row>
    <row r="86" spans="2:12" s="1" customFormat="1" ht="14.4" customHeight="1">
      <c r="B86" s="37"/>
      <c r="C86" s="61" t="s">
        <v>91</v>
      </c>
      <c r="D86" s="59"/>
      <c r="E86" s="59"/>
      <c r="F86" s="59"/>
      <c r="G86" s="59"/>
      <c r="H86" s="59"/>
      <c r="I86" s="159"/>
      <c r="J86" s="59"/>
      <c r="K86" s="59"/>
      <c r="L86" s="57"/>
    </row>
    <row r="87" spans="2:12" s="1" customFormat="1" ht="23.25" customHeight="1">
      <c r="B87" s="37"/>
      <c r="C87" s="59"/>
      <c r="D87" s="59"/>
      <c r="E87" s="311" t="str">
        <f>E9</f>
        <v xml:space="preserve">01 - Zateplení budovy  a výměna výplní otvorů </v>
      </c>
      <c r="F87" s="337"/>
      <c r="G87" s="337"/>
      <c r="H87" s="337"/>
      <c r="I87" s="159"/>
      <c r="J87" s="59"/>
      <c r="K87" s="59"/>
      <c r="L87" s="57"/>
    </row>
    <row r="88" spans="2:12" s="1" customFormat="1" ht="7" customHeight="1">
      <c r="B88" s="37"/>
      <c r="C88" s="59"/>
      <c r="D88" s="59"/>
      <c r="E88" s="59"/>
      <c r="F88" s="59"/>
      <c r="G88" s="59"/>
      <c r="H88" s="59"/>
      <c r="I88" s="159"/>
      <c r="J88" s="59"/>
      <c r="K88" s="59"/>
      <c r="L88" s="57"/>
    </row>
    <row r="89" spans="2:12" s="1" customFormat="1" ht="18" customHeight="1">
      <c r="B89" s="37"/>
      <c r="C89" s="61" t="s">
        <v>23</v>
      </c>
      <c r="D89" s="59"/>
      <c r="E89" s="59"/>
      <c r="F89" s="160" t="str">
        <f>F12</f>
        <v>Kutnohorská 59, Hradec Králové - Plačice</v>
      </c>
      <c r="G89" s="59"/>
      <c r="H89" s="59"/>
      <c r="I89" s="161" t="s">
        <v>25</v>
      </c>
      <c r="J89" s="69" t="str">
        <f>IF(J12="","",J12)</f>
        <v>3.4.2017</v>
      </c>
      <c r="K89" s="59"/>
      <c r="L89" s="57"/>
    </row>
    <row r="90" spans="2:12" s="1" customFormat="1" ht="7" customHeight="1">
      <c r="B90" s="37"/>
      <c r="C90" s="59"/>
      <c r="D90" s="59"/>
      <c r="E90" s="59"/>
      <c r="F90" s="59"/>
      <c r="G90" s="59"/>
      <c r="H90" s="59"/>
      <c r="I90" s="159"/>
      <c r="J90" s="59"/>
      <c r="K90" s="59"/>
      <c r="L90" s="57"/>
    </row>
    <row r="91" spans="2:12" s="1" customFormat="1" ht="12">
      <c r="B91" s="37"/>
      <c r="C91" s="61" t="s">
        <v>27</v>
      </c>
      <c r="D91" s="59"/>
      <c r="E91" s="59"/>
      <c r="F91" s="160" t="str">
        <f>E15</f>
        <v>SÚS Královehradeckého kraje  a.s.</v>
      </c>
      <c r="G91" s="59"/>
      <c r="H91" s="59"/>
      <c r="I91" s="161" t="s">
        <v>33</v>
      </c>
      <c r="J91" s="160" t="str">
        <f>E21</f>
        <v xml:space="preserve">Projecticon s.r.o.,A.Kopeckého 151, Nový Hrádek </v>
      </c>
      <c r="K91" s="59"/>
      <c r="L91" s="57"/>
    </row>
    <row r="92" spans="2:12" s="1" customFormat="1" ht="14.4" customHeight="1">
      <c r="B92" s="37"/>
      <c r="C92" s="61" t="s">
        <v>31</v>
      </c>
      <c r="D92" s="59"/>
      <c r="E92" s="59"/>
      <c r="F92" s="160" t="str">
        <f>IF(E18="","",E18)</f>
        <v/>
      </c>
      <c r="G92" s="59"/>
      <c r="H92" s="59"/>
      <c r="I92" s="159"/>
      <c r="J92" s="59"/>
      <c r="K92" s="59"/>
      <c r="L92" s="57"/>
    </row>
    <row r="93" spans="2:12" s="1" customFormat="1" ht="10.25" customHeight="1">
      <c r="B93" s="37"/>
      <c r="C93" s="59"/>
      <c r="D93" s="59"/>
      <c r="E93" s="59"/>
      <c r="F93" s="59"/>
      <c r="G93" s="59"/>
      <c r="H93" s="59"/>
      <c r="I93" s="159"/>
      <c r="J93" s="59"/>
      <c r="K93" s="59"/>
      <c r="L93" s="57"/>
    </row>
    <row r="94" spans="2:20" s="9" customFormat="1" ht="29.25" customHeight="1">
      <c r="B94" s="162"/>
      <c r="C94" s="163" t="s">
        <v>118</v>
      </c>
      <c r="D94" s="164" t="s">
        <v>56</v>
      </c>
      <c r="E94" s="164" t="s">
        <v>52</v>
      </c>
      <c r="F94" s="164" t="s">
        <v>119</v>
      </c>
      <c r="G94" s="164" t="s">
        <v>120</v>
      </c>
      <c r="H94" s="164" t="s">
        <v>121</v>
      </c>
      <c r="I94" s="165" t="s">
        <v>122</v>
      </c>
      <c r="J94" s="164" t="s">
        <v>95</v>
      </c>
      <c r="K94" s="166" t="s">
        <v>123</v>
      </c>
      <c r="L94" s="167"/>
      <c r="M94" s="77" t="s">
        <v>124</v>
      </c>
      <c r="N94" s="78" t="s">
        <v>41</v>
      </c>
      <c r="O94" s="78" t="s">
        <v>125</v>
      </c>
      <c r="P94" s="78" t="s">
        <v>126</v>
      </c>
      <c r="Q94" s="78" t="s">
        <v>127</v>
      </c>
      <c r="R94" s="78" t="s">
        <v>128</v>
      </c>
      <c r="S94" s="78" t="s">
        <v>129</v>
      </c>
      <c r="T94" s="79" t="s">
        <v>130</v>
      </c>
    </row>
    <row r="95" spans="2:63" s="1" customFormat="1" ht="29.25" customHeight="1">
      <c r="B95" s="37"/>
      <c r="C95" s="83" t="s">
        <v>96</v>
      </c>
      <c r="D95" s="59"/>
      <c r="E95" s="59"/>
      <c r="F95" s="59"/>
      <c r="G95" s="59"/>
      <c r="H95" s="59"/>
      <c r="I95" s="159"/>
      <c r="J95" s="168">
        <f>BK95</f>
        <v>0</v>
      </c>
      <c r="K95" s="59"/>
      <c r="L95" s="57"/>
      <c r="M95" s="80"/>
      <c r="N95" s="81"/>
      <c r="O95" s="81"/>
      <c r="P95" s="169">
        <f>P96+P194</f>
        <v>0</v>
      </c>
      <c r="Q95" s="81"/>
      <c r="R95" s="169">
        <f>R96+R194</f>
        <v>170.7634186451</v>
      </c>
      <c r="S95" s="81"/>
      <c r="T95" s="170">
        <f>T96+T194</f>
        <v>133.3015738</v>
      </c>
      <c r="AT95" s="20" t="s">
        <v>70</v>
      </c>
      <c r="AU95" s="20" t="s">
        <v>97</v>
      </c>
      <c r="BK95" s="171">
        <f>BK96+BK194</f>
        <v>0</v>
      </c>
    </row>
    <row r="96" spans="2:63" s="10" customFormat="1" ht="37.4" customHeight="1">
      <c r="B96" s="172"/>
      <c r="C96" s="173"/>
      <c r="D96" s="174" t="s">
        <v>70</v>
      </c>
      <c r="E96" s="175" t="s">
        <v>131</v>
      </c>
      <c r="F96" s="175" t="s">
        <v>132</v>
      </c>
      <c r="G96" s="173"/>
      <c r="H96" s="173"/>
      <c r="I96" s="176"/>
      <c r="J96" s="177">
        <f>BK96</f>
        <v>0</v>
      </c>
      <c r="K96" s="173"/>
      <c r="L96" s="178"/>
      <c r="M96" s="179"/>
      <c r="N96" s="180"/>
      <c r="O96" s="180"/>
      <c r="P96" s="181">
        <f>P97+P101+P111+P150+P185+P192</f>
        <v>0</v>
      </c>
      <c r="Q96" s="180"/>
      <c r="R96" s="181">
        <f>R97+R101+R111+R150+R185+R192</f>
        <v>163.89884708</v>
      </c>
      <c r="S96" s="180"/>
      <c r="T96" s="182">
        <f>T97+T101+T111+T150+T185+T192</f>
        <v>124.685419</v>
      </c>
      <c r="AR96" s="183" t="s">
        <v>79</v>
      </c>
      <c r="AT96" s="184" t="s">
        <v>70</v>
      </c>
      <c r="AU96" s="184" t="s">
        <v>71</v>
      </c>
      <c r="AY96" s="183" t="s">
        <v>133</v>
      </c>
      <c r="BK96" s="185">
        <f>BK97+BK101+BK111+BK150+BK185+BK192</f>
        <v>0</v>
      </c>
    </row>
    <row r="97" spans="2:63" s="10" customFormat="1" ht="19.9" customHeight="1">
      <c r="B97" s="172"/>
      <c r="C97" s="173"/>
      <c r="D97" s="186" t="s">
        <v>70</v>
      </c>
      <c r="E97" s="187" t="s">
        <v>79</v>
      </c>
      <c r="F97" s="187" t="s">
        <v>134</v>
      </c>
      <c r="G97" s="173"/>
      <c r="H97" s="173"/>
      <c r="I97" s="176"/>
      <c r="J97" s="188">
        <f>BK97</f>
        <v>0</v>
      </c>
      <c r="K97" s="173"/>
      <c r="L97" s="178"/>
      <c r="M97" s="179"/>
      <c r="N97" s="180"/>
      <c r="O97" s="180"/>
      <c r="P97" s="181">
        <f>SUM(P98:P100)</f>
        <v>0</v>
      </c>
      <c r="Q97" s="180"/>
      <c r="R97" s="181">
        <f>SUM(R98:R100)</f>
        <v>0</v>
      </c>
      <c r="S97" s="180"/>
      <c r="T97" s="182">
        <f>SUM(T98:T100)</f>
        <v>40.66425</v>
      </c>
      <c r="AR97" s="183" t="s">
        <v>79</v>
      </c>
      <c r="AT97" s="184" t="s">
        <v>70</v>
      </c>
      <c r="AU97" s="184" t="s">
        <v>79</v>
      </c>
      <c r="AY97" s="183" t="s">
        <v>133</v>
      </c>
      <c r="BK97" s="185">
        <f>SUM(BK98:BK100)</f>
        <v>0</v>
      </c>
    </row>
    <row r="98" spans="2:65" s="1" customFormat="1" ht="22.5" customHeight="1">
      <c r="B98" s="37"/>
      <c r="C98" s="189" t="s">
        <v>79</v>
      </c>
      <c r="D98" s="189" t="s">
        <v>135</v>
      </c>
      <c r="E98" s="190" t="s">
        <v>136</v>
      </c>
      <c r="F98" s="191" t="s">
        <v>137</v>
      </c>
      <c r="G98" s="192" t="s">
        <v>138</v>
      </c>
      <c r="H98" s="193">
        <v>48.55</v>
      </c>
      <c r="I98" s="194"/>
      <c r="J98" s="195">
        <f>ROUND(I98*H98,2)</f>
        <v>0</v>
      </c>
      <c r="K98" s="191" t="s">
        <v>139</v>
      </c>
      <c r="L98" s="57"/>
      <c r="M98" s="196" t="s">
        <v>21</v>
      </c>
      <c r="N98" s="197" t="s">
        <v>42</v>
      </c>
      <c r="O98" s="38"/>
      <c r="P98" s="198">
        <f>O98*H98</f>
        <v>0</v>
      </c>
      <c r="Q98" s="198">
        <v>0</v>
      </c>
      <c r="R98" s="198">
        <f>Q98*H98</f>
        <v>0</v>
      </c>
      <c r="S98" s="198">
        <v>0.255</v>
      </c>
      <c r="T98" s="199">
        <f>S98*H98</f>
        <v>12.38025</v>
      </c>
      <c r="AR98" s="20" t="s">
        <v>140</v>
      </c>
      <c r="AT98" s="20" t="s">
        <v>135</v>
      </c>
      <c r="AU98" s="20" t="s">
        <v>81</v>
      </c>
      <c r="AY98" s="20" t="s">
        <v>133</v>
      </c>
      <c r="BE98" s="200">
        <f>IF(N98="základní",J98,0)</f>
        <v>0</v>
      </c>
      <c r="BF98" s="200">
        <f>IF(N98="snížená",J98,0)</f>
        <v>0</v>
      </c>
      <c r="BG98" s="200">
        <f>IF(N98="zákl. přenesená",J98,0)</f>
        <v>0</v>
      </c>
      <c r="BH98" s="200">
        <f>IF(N98="sníž. přenesená",J98,0)</f>
        <v>0</v>
      </c>
      <c r="BI98" s="200">
        <f>IF(N98="nulová",J98,0)</f>
        <v>0</v>
      </c>
      <c r="BJ98" s="20" t="s">
        <v>79</v>
      </c>
      <c r="BK98" s="200">
        <f>ROUND(I98*H98,2)</f>
        <v>0</v>
      </c>
      <c r="BL98" s="20" t="s">
        <v>140</v>
      </c>
      <c r="BM98" s="20" t="s">
        <v>141</v>
      </c>
    </row>
    <row r="99" spans="2:65" s="1" customFormat="1" ht="22.5" customHeight="1">
      <c r="B99" s="37"/>
      <c r="C99" s="189" t="s">
        <v>81</v>
      </c>
      <c r="D99" s="189" t="s">
        <v>135</v>
      </c>
      <c r="E99" s="190" t="s">
        <v>142</v>
      </c>
      <c r="F99" s="191" t="s">
        <v>143</v>
      </c>
      <c r="G99" s="192" t="s">
        <v>138</v>
      </c>
      <c r="H99" s="193">
        <v>5.275</v>
      </c>
      <c r="I99" s="194"/>
      <c r="J99" s="195">
        <f>ROUND(I99*H99,2)</f>
        <v>0</v>
      </c>
      <c r="K99" s="191" t="s">
        <v>139</v>
      </c>
      <c r="L99" s="57"/>
      <c r="M99" s="196" t="s">
        <v>21</v>
      </c>
      <c r="N99" s="197" t="s">
        <v>42</v>
      </c>
      <c r="O99" s="38"/>
      <c r="P99" s="198">
        <f>O99*H99</f>
        <v>0</v>
      </c>
      <c r="Q99" s="198">
        <v>0</v>
      </c>
      <c r="R99" s="198">
        <f>Q99*H99</f>
        <v>0</v>
      </c>
      <c r="S99" s="198">
        <v>0.26</v>
      </c>
      <c r="T99" s="199">
        <f>S99*H99</f>
        <v>1.3715000000000002</v>
      </c>
      <c r="AR99" s="20" t="s">
        <v>140</v>
      </c>
      <c r="AT99" s="20" t="s">
        <v>135</v>
      </c>
      <c r="AU99" s="20" t="s">
        <v>81</v>
      </c>
      <c r="AY99" s="20" t="s">
        <v>133</v>
      </c>
      <c r="BE99" s="200">
        <f>IF(N99="základní",J99,0)</f>
        <v>0</v>
      </c>
      <c r="BF99" s="200">
        <f>IF(N99="snížená",J99,0)</f>
        <v>0</v>
      </c>
      <c r="BG99" s="200">
        <f>IF(N99="zákl. přenesená",J99,0)</f>
        <v>0</v>
      </c>
      <c r="BH99" s="200">
        <f>IF(N99="sníž. přenesená",J99,0)</f>
        <v>0</v>
      </c>
      <c r="BI99" s="200">
        <f>IF(N99="nulová",J99,0)</f>
        <v>0</v>
      </c>
      <c r="BJ99" s="20" t="s">
        <v>79</v>
      </c>
      <c r="BK99" s="200">
        <f>ROUND(I99*H99,2)</f>
        <v>0</v>
      </c>
      <c r="BL99" s="20" t="s">
        <v>140</v>
      </c>
      <c r="BM99" s="20" t="s">
        <v>144</v>
      </c>
    </row>
    <row r="100" spans="2:65" s="1" customFormat="1" ht="22.5" customHeight="1">
      <c r="B100" s="37"/>
      <c r="C100" s="189" t="s">
        <v>145</v>
      </c>
      <c r="D100" s="189" t="s">
        <v>135</v>
      </c>
      <c r="E100" s="190" t="s">
        <v>146</v>
      </c>
      <c r="F100" s="191" t="s">
        <v>147</v>
      </c>
      <c r="G100" s="192" t="s">
        <v>138</v>
      </c>
      <c r="H100" s="193">
        <v>53.825</v>
      </c>
      <c r="I100" s="194"/>
      <c r="J100" s="195">
        <f>ROUND(I100*H100,2)</f>
        <v>0</v>
      </c>
      <c r="K100" s="191" t="s">
        <v>139</v>
      </c>
      <c r="L100" s="57"/>
      <c r="M100" s="196" t="s">
        <v>21</v>
      </c>
      <c r="N100" s="197" t="s">
        <v>42</v>
      </c>
      <c r="O100" s="38"/>
      <c r="P100" s="198">
        <f>O100*H100</f>
        <v>0</v>
      </c>
      <c r="Q100" s="198">
        <v>0</v>
      </c>
      <c r="R100" s="198">
        <f>Q100*H100</f>
        <v>0</v>
      </c>
      <c r="S100" s="198">
        <v>0.5</v>
      </c>
      <c r="T100" s="199">
        <f>S100*H100</f>
        <v>26.9125</v>
      </c>
      <c r="AR100" s="20" t="s">
        <v>140</v>
      </c>
      <c r="AT100" s="20" t="s">
        <v>135</v>
      </c>
      <c r="AU100" s="20" t="s">
        <v>81</v>
      </c>
      <c r="AY100" s="20" t="s">
        <v>133</v>
      </c>
      <c r="BE100" s="200">
        <f>IF(N100="základní",J100,0)</f>
        <v>0</v>
      </c>
      <c r="BF100" s="200">
        <f>IF(N100="snížená",J100,0)</f>
        <v>0</v>
      </c>
      <c r="BG100" s="200">
        <f>IF(N100="zákl. přenesená",J100,0)</f>
        <v>0</v>
      </c>
      <c r="BH100" s="200">
        <f>IF(N100="sníž. přenesená",J100,0)</f>
        <v>0</v>
      </c>
      <c r="BI100" s="200">
        <f>IF(N100="nulová",J100,0)</f>
        <v>0</v>
      </c>
      <c r="BJ100" s="20" t="s">
        <v>79</v>
      </c>
      <c r="BK100" s="200">
        <f>ROUND(I100*H100,2)</f>
        <v>0</v>
      </c>
      <c r="BL100" s="20" t="s">
        <v>140</v>
      </c>
      <c r="BM100" s="20" t="s">
        <v>148</v>
      </c>
    </row>
    <row r="101" spans="2:63" s="10" customFormat="1" ht="29.9" customHeight="1">
      <c r="B101" s="172"/>
      <c r="C101" s="173"/>
      <c r="D101" s="186" t="s">
        <v>70</v>
      </c>
      <c r="E101" s="187" t="s">
        <v>149</v>
      </c>
      <c r="F101" s="187" t="s">
        <v>150</v>
      </c>
      <c r="G101" s="173"/>
      <c r="H101" s="173"/>
      <c r="I101" s="176"/>
      <c r="J101" s="188">
        <f>BK101</f>
        <v>0</v>
      </c>
      <c r="K101" s="173"/>
      <c r="L101" s="178"/>
      <c r="M101" s="179"/>
      <c r="N101" s="180"/>
      <c r="O101" s="180"/>
      <c r="P101" s="181">
        <f>SUM(P102:P110)</f>
        <v>0</v>
      </c>
      <c r="Q101" s="180"/>
      <c r="R101" s="181">
        <f>SUM(R102:R110)</f>
        <v>66.40024975</v>
      </c>
      <c r="S101" s="180"/>
      <c r="T101" s="182">
        <f>SUM(T102:T110)</f>
        <v>0</v>
      </c>
      <c r="AR101" s="183" t="s">
        <v>79</v>
      </c>
      <c r="AT101" s="184" t="s">
        <v>70</v>
      </c>
      <c r="AU101" s="184" t="s">
        <v>79</v>
      </c>
      <c r="AY101" s="183" t="s">
        <v>133</v>
      </c>
      <c r="BK101" s="185">
        <f>SUM(BK102:BK110)</f>
        <v>0</v>
      </c>
    </row>
    <row r="102" spans="2:65" s="1" customFormat="1" ht="22.5" customHeight="1">
      <c r="B102" s="37"/>
      <c r="C102" s="189" t="s">
        <v>140</v>
      </c>
      <c r="D102" s="189" t="s">
        <v>135</v>
      </c>
      <c r="E102" s="190" t="s">
        <v>151</v>
      </c>
      <c r="F102" s="191" t="s">
        <v>152</v>
      </c>
      <c r="G102" s="192" t="s">
        <v>153</v>
      </c>
      <c r="H102" s="193">
        <v>10.227</v>
      </c>
      <c r="I102" s="194"/>
      <c r="J102" s="195">
        <f aca="true" t="shared" si="0" ref="J102:J110">ROUND(I102*H102,2)</f>
        <v>0</v>
      </c>
      <c r="K102" s="191" t="s">
        <v>139</v>
      </c>
      <c r="L102" s="57"/>
      <c r="M102" s="196" t="s">
        <v>21</v>
      </c>
      <c r="N102" s="197" t="s">
        <v>42</v>
      </c>
      <c r="O102" s="38"/>
      <c r="P102" s="198">
        <f aca="true" t="shared" si="1" ref="P102:P110">O102*H102</f>
        <v>0</v>
      </c>
      <c r="Q102" s="198">
        <v>1.7875</v>
      </c>
      <c r="R102" s="198">
        <f aca="true" t="shared" si="2" ref="R102:R110">Q102*H102</f>
        <v>18.2807625</v>
      </c>
      <c r="S102" s="198">
        <v>0</v>
      </c>
      <c r="T102" s="199">
        <f aca="true" t="shared" si="3" ref="T102:T110">S102*H102</f>
        <v>0</v>
      </c>
      <c r="AR102" s="20" t="s">
        <v>140</v>
      </c>
      <c r="AT102" s="20" t="s">
        <v>135</v>
      </c>
      <c r="AU102" s="20" t="s">
        <v>81</v>
      </c>
      <c r="AY102" s="20" t="s">
        <v>133</v>
      </c>
      <c r="BE102" s="200">
        <f aca="true" t="shared" si="4" ref="BE102:BE110">IF(N102="základní",J102,0)</f>
        <v>0</v>
      </c>
      <c r="BF102" s="200">
        <f aca="true" t="shared" si="5" ref="BF102:BF110">IF(N102="snížená",J102,0)</f>
        <v>0</v>
      </c>
      <c r="BG102" s="200">
        <f aca="true" t="shared" si="6" ref="BG102:BG110">IF(N102="zákl. přenesená",J102,0)</f>
        <v>0</v>
      </c>
      <c r="BH102" s="200">
        <f aca="true" t="shared" si="7" ref="BH102:BH110">IF(N102="sníž. přenesená",J102,0)</f>
        <v>0</v>
      </c>
      <c r="BI102" s="200">
        <f aca="true" t="shared" si="8" ref="BI102:BI110">IF(N102="nulová",J102,0)</f>
        <v>0</v>
      </c>
      <c r="BJ102" s="20" t="s">
        <v>79</v>
      </c>
      <c r="BK102" s="200">
        <f aca="true" t="shared" si="9" ref="BK102:BK110">ROUND(I102*H102,2)</f>
        <v>0</v>
      </c>
      <c r="BL102" s="20" t="s">
        <v>140</v>
      </c>
      <c r="BM102" s="20" t="s">
        <v>154</v>
      </c>
    </row>
    <row r="103" spans="2:65" s="1" customFormat="1" ht="22.5" customHeight="1">
      <c r="B103" s="37"/>
      <c r="C103" s="201" t="s">
        <v>149</v>
      </c>
      <c r="D103" s="201" t="s">
        <v>155</v>
      </c>
      <c r="E103" s="202" t="s">
        <v>156</v>
      </c>
      <c r="F103" s="203" t="s">
        <v>157</v>
      </c>
      <c r="G103" s="204" t="s">
        <v>158</v>
      </c>
      <c r="H103" s="205">
        <v>3.445</v>
      </c>
      <c r="I103" s="206"/>
      <c r="J103" s="207">
        <f t="shared" si="0"/>
        <v>0</v>
      </c>
      <c r="K103" s="203" t="s">
        <v>139</v>
      </c>
      <c r="L103" s="208"/>
      <c r="M103" s="209" t="s">
        <v>21</v>
      </c>
      <c r="N103" s="210" t="s">
        <v>42</v>
      </c>
      <c r="O103" s="38"/>
      <c r="P103" s="198">
        <f t="shared" si="1"/>
        <v>0</v>
      </c>
      <c r="Q103" s="198">
        <v>1</v>
      </c>
      <c r="R103" s="198">
        <f t="shared" si="2"/>
        <v>3.445</v>
      </c>
      <c r="S103" s="198">
        <v>0</v>
      </c>
      <c r="T103" s="199">
        <f t="shared" si="3"/>
        <v>0</v>
      </c>
      <c r="AR103" s="20" t="s">
        <v>159</v>
      </c>
      <c r="AT103" s="20" t="s">
        <v>155</v>
      </c>
      <c r="AU103" s="20" t="s">
        <v>81</v>
      </c>
      <c r="AY103" s="20" t="s">
        <v>133</v>
      </c>
      <c r="BE103" s="200">
        <f t="shared" si="4"/>
        <v>0</v>
      </c>
      <c r="BF103" s="200">
        <f t="shared" si="5"/>
        <v>0</v>
      </c>
      <c r="BG103" s="200">
        <f t="shared" si="6"/>
        <v>0</v>
      </c>
      <c r="BH103" s="200">
        <f t="shared" si="7"/>
        <v>0</v>
      </c>
      <c r="BI103" s="200">
        <f t="shared" si="8"/>
        <v>0</v>
      </c>
      <c r="BJ103" s="20" t="s">
        <v>79</v>
      </c>
      <c r="BK103" s="200">
        <f t="shared" si="9"/>
        <v>0</v>
      </c>
      <c r="BL103" s="20" t="s">
        <v>140</v>
      </c>
      <c r="BM103" s="20" t="s">
        <v>160</v>
      </c>
    </row>
    <row r="104" spans="2:65" s="1" customFormat="1" ht="22.5" customHeight="1">
      <c r="B104" s="37"/>
      <c r="C104" s="201" t="s">
        <v>161</v>
      </c>
      <c r="D104" s="201" t="s">
        <v>155</v>
      </c>
      <c r="E104" s="202" t="s">
        <v>162</v>
      </c>
      <c r="F104" s="203" t="s">
        <v>163</v>
      </c>
      <c r="G104" s="204" t="s">
        <v>158</v>
      </c>
      <c r="H104" s="205">
        <v>12.918</v>
      </c>
      <c r="I104" s="206"/>
      <c r="J104" s="207">
        <f t="shared" si="0"/>
        <v>0</v>
      </c>
      <c r="K104" s="203" t="s">
        <v>139</v>
      </c>
      <c r="L104" s="208"/>
      <c r="M104" s="209" t="s">
        <v>21</v>
      </c>
      <c r="N104" s="210" t="s">
        <v>42</v>
      </c>
      <c r="O104" s="38"/>
      <c r="P104" s="198">
        <f t="shared" si="1"/>
        <v>0</v>
      </c>
      <c r="Q104" s="198">
        <v>1</v>
      </c>
      <c r="R104" s="198">
        <f t="shared" si="2"/>
        <v>12.918</v>
      </c>
      <c r="S104" s="198">
        <v>0</v>
      </c>
      <c r="T104" s="199">
        <f t="shared" si="3"/>
        <v>0</v>
      </c>
      <c r="AR104" s="20" t="s">
        <v>159</v>
      </c>
      <c r="AT104" s="20" t="s">
        <v>155</v>
      </c>
      <c r="AU104" s="20" t="s">
        <v>81</v>
      </c>
      <c r="AY104" s="20" t="s">
        <v>133</v>
      </c>
      <c r="BE104" s="200">
        <f t="shared" si="4"/>
        <v>0</v>
      </c>
      <c r="BF104" s="200">
        <f t="shared" si="5"/>
        <v>0</v>
      </c>
      <c r="BG104" s="200">
        <f t="shared" si="6"/>
        <v>0</v>
      </c>
      <c r="BH104" s="200">
        <f t="shared" si="7"/>
        <v>0</v>
      </c>
      <c r="BI104" s="200">
        <f t="shared" si="8"/>
        <v>0</v>
      </c>
      <c r="BJ104" s="20" t="s">
        <v>79</v>
      </c>
      <c r="BK104" s="200">
        <f t="shared" si="9"/>
        <v>0</v>
      </c>
      <c r="BL104" s="20" t="s">
        <v>140</v>
      </c>
      <c r="BM104" s="20" t="s">
        <v>164</v>
      </c>
    </row>
    <row r="105" spans="2:65" s="1" customFormat="1" ht="22.5" customHeight="1">
      <c r="B105" s="37"/>
      <c r="C105" s="189" t="s">
        <v>165</v>
      </c>
      <c r="D105" s="189" t="s">
        <v>135</v>
      </c>
      <c r="E105" s="190" t="s">
        <v>166</v>
      </c>
      <c r="F105" s="191" t="s">
        <v>167</v>
      </c>
      <c r="G105" s="192" t="s">
        <v>138</v>
      </c>
      <c r="H105" s="193">
        <v>5.275</v>
      </c>
      <c r="I105" s="194"/>
      <c r="J105" s="195">
        <f t="shared" si="0"/>
        <v>0</v>
      </c>
      <c r="K105" s="191" t="s">
        <v>139</v>
      </c>
      <c r="L105" s="57"/>
      <c r="M105" s="196" t="s">
        <v>21</v>
      </c>
      <c r="N105" s="197" t="s">
        <v>42</v>
      </c>
      <c r="O105" s="38"/>
      <c r="P105" s="198">
        <f t="shared" si="1"/>
        <v>0</v>
      </c>
      <c r="Q105" s="198">
        <v>0.08425</v>
      </c>
      <c r="R105" s="198">
        <f t="shared" si="2"/>
        <v>0.4444187500000001</v>
      </c>
      <c r="S105" s="198">
        <v>0</v>
      </c>
      <c r="T105" s="199">
        <f t="shared" si="3"/>
        <v>0</v>
      </c>
      <c r="AR105" s="20" t="s">
        <v>140</v>
      </c>
      <c r="AT105" s="20" t="s">
        <v>135</v>
      </c>
      <c r="AU105" s="20" t="s">
        <v>81</v>
      </c>
      <c r="AY105" s="20" t="s">
        <v>133</v>
      </c>
      <c r="BE105" s="200">
        <f t="shared" si="4"/>
        <v>0</v>
      </c>
      <c r="BF105" s="200">
        <f t="shared" si="5"/>
        <v>0</v>
      </c>
      <c r="BG105" s="200">
        <f t="shared" si="6"/>
        <v>0</v>
      </c>
      <c r="BH105" s="200">
        <f t="shared" si="7"/>
        <v>0</v>
      </c>
      <c r="BI105" s="200">
        <f t="shared" si="8"/>
        <v>0</v>
      </c>
      <c r="BJ105" s="20" t="s">
        <v>79</v>
      </c>
      <c r="BK105" s="200">
        <f t="shared" si="9"/>
        <v>0</v>
      </c>
      <c r="BL105" s="20" t="s">
        <v>140</v>
      </c>
      <c r="BM105" s="20" t="s">
        <v>168</v>
      </c>
    </row>
    <row r="106" spans="2:65" s="1" customFormat="1" ht="22.5" customHeight="1">
      <c r="B106" s="37"/>
      <c r="C106" s="201" t="s">
        <v>159</v>
      </c>
      <c r="D106" s="201" t="s">
        <v>155</v>
      </c>
      <c r="E106" s="202" t="s">
        <v>169</v>
      </c>
      <c r="F106" s="203" t="s">
        <v>170</v>
      </c>
      <c r="G106" s="204" t="s">
        <v>138</v>
      </c>
      <c r="H106" s="205">
        <v>5.539</v>
      </c>
      <c r="I106" s="206"/>
      <c r="J106" s="207">
        <f t="shared" si="0"/>
        <v>0</v>
      </c>
      <c r="K106" s="203" t="s">
        <v>139</v>
      </c>
      <c r="L106" s="208"/>
      <c r="M106" s="209" t="s">
        <v>21</v>
      </c>
      <c r="N106" s="210" t="s">
        <v>42</v>
      </c>
      <c r="O106" s="38"/>
      <c r="P106" s="198">
        <f t="shared" si="1"/>
        <v>0</v>
      </c>
      <c r="Q106" s="198">
        <v>0.14</v>
      </c>
      <c r="R106" s="198">
        <f t="shared" si="2"/>
        <v>0.77546</v>
      </c>
      <c r="S106" s="198">
        <v>0</v>
      </c>
      <c r="T106" s="199">
        <f t="shared" si="3"/>
        <v>0</v>
      </c>
      <c r="AR106" s="20" t="s">
        <v>159</v>
      </c>
      <c r="AT106" s="20" t="s">
        <v>155</v>
      </c>
      <c r="AU106" s="20" t="s">
        <v>81</v>
      </c>
      <c r="AY106" s="20" t="s">
        <v>133</v>
      </c>
      <c r="BE106" s="200">
        <f t="shared" si="4"/>
        <v>0</v>
      </c>
      <c r="BF106" s="200">
        <f t="shared" si="5"/>
        <v>0</v>
      </c>
      <c r="BG106" s="200">
        <f t="shared" si="6"/>
        <v>0</v>
      </c>
      <c r="BH106" s="200">
        <f t="shared" si="7"/>
        <v>0</v>
      </c>
      <c r="BI106" s="200">
        <f t="shared" si="8"/>
        <v>0</v>
      </c>
      <c r="BJ106" s="20" t="s">
        <v>79</v>
      </c>
      <c r="BK106" s="200">
        <f t="shared" si="9"/>
        <v>0</v>
      </c>
      <c r="BL106" s="20" t="s">
        <v>140</v>
      </c>
      <c r="BM106" s="20" t="s">
        <v>171</v>
      </c>
    </row>
    <row r="107" spans="2:65" s="1" customFormat="1" ht="22.5" customHeight="1">
      <c r="B107" s="37"/>
      <c r="C107" s="189" t="s">
        <v>172</v>
      </c>
      <c r="D107" s="189" t="s">
        <v>135</v>
      </c>
      <c r="E107" s="190" t="s">
        <v>173</v>
      </c>
      <c r="F107" s="191" t="s">
        <v>174</v>
      </c>
      <c r="G107" s="192" t="s">
        <v>138</v>
      </c>
      <c r="H107" s="193">
        <v>48.55</v>
      </c>
      <c r="I107" s="194"/>
      <c r="J107" s="195">
        <f t="shared" si="0"/>
        <v>0</v>
      </c>
      <c r="K107" s="191" t="s">
        <v>139</v>
      </c>
      <c r="L107" s="57"/>
      <c r="M107" s="196" t="s">
        <v>21</v>
      </c>
      <c r="N107" s="197" t="s">
        <v>42</v>
      </c>
      <c r="O107" s="38"/>
      <c r="P107" s="198">
        <f t="shared" si="1"/>
        <v>0</v>
      </c>
      <c r="Q107" s="198">
        <v>0.24101</v>
      </c>
      <c r="R107" s="198">
        <f t="shared" si="2"/>
        <v>11.7010355</v>
      </c>
      <c r="S107" s="198">
        <v>0</v>
      </c>
      <c r="T107" s="199">
        <f t="shared" si="3"/>
        <v>0</v>
      </c>
      <c r="AR107" s="20" t="s">
        <v>140</v>
      </c>
      <c r="AT107" s="20" t="s">
        <v>135</v>
      </c>
      <c r="AU107" s="20" t="s">
        <v>81</v>
      </c>
      <c r="AY107" s="20" t="s">
        <v>133</v>
      </c>
      <c r="BE107" s="200">
        <f t="shared" si="4"/>
        <v>0</v>
      </c>
      <c r="BF107" s="200">
        <f t="shared" si="5"/>
        <v>0</v>
      </c>
      <c r="BG107" s="200">
        <f t="shared" si="6"/>
        <v>0</v>
      </c>
      <c r="BH107" s="200">
        <f t="shared" si="7"/>
        <v>0</v>
      </c>
      <c r="BI107" s="200">
        <f t="shared" si="8"/>
        <v>0</v>
      </c>
      <c r="BJ107" s="20" t="s">
        <v>79</v>
      </c>
      <c r="BK107" s="200">
        <f t="shared" si="9"/>
        <v>0</v>
      </c>
      <c r="BL107" s="20" t="s">
        <v>140</v>
      </c>
      <c r="BM107" s="20" t="s">
        <v>175</v>
      </c>
    </row>
    <row r="108" spans="2:65" s="1" customFormat="1" ht="22.5" customHeight="1">
      <c r="B108" s="37"/>
      <c r="C108" s="201" t="s">
        <v>176</v>
      </c>
      <c r="D108" s="201" t="s">
        <v>155</v>
      </c>
      <c r="E108" s="202" t="s">
        <v>177</v>
      </c>
      <c r="F108" s="203" t="s">
        <v>178</v>
      </c>
      <c r="G108" s="204" t="s">
        <v>138</v>
      </c>
      <c r="H108" s="205">
        <v>50.978</v>
      </c>
      <c r="I108" s="206"/>
      <c r="J108" s="207">
        <f t="shared" si="0"/>
        <v>0</v>
      </c>
      <c r="K108" s="203" t="s">
        <v>139</v>
      </c>
      <c r="L108" s="208"/>
      <c r="M108" s="209" t="s">
        <v>21</v>
      </c>
      <c r="N108" s="210" t="s">
        <v>42</v>
      </c>
      <c r="O108" s="38"/>
      <c r="P108" s="198">
        <f t="shared" si="1"/>
        <v>0</v>
      </c>
      <c r="Q108" s="198">
        <v>0.108</v>
      </c>
      <c r="R108" s="198">
        <f t="shared" si="2"/>
        <v>5.505624</v>
      </c>
      <c r="S108" s="198">
        <v>0</v>
      </c>
      <c r="T108" s="199">
        <f t="shared" si="3"/>
        <v>0</v>
      </c>
      <c r="AR108" s="20" t="s">
        <v>159</v>
      </c>
      <c r="AT108" s="20" t="s">
        <v>155</v>
      </c>
      <c r="AU108" s="20" t="s">
        <v>81</v>
      </c>
      <c r="AY108" s="20" t="s">
        <v>133</v>
      </c>
      <c r="BE108" s="200">
        <f t="shared" si="4"/>
        <v>0</v>
      </c>
      <c r="BF108" s="200">
        <f t="shared" si="5"/>
        <v>0</v>
      </c>
      <c r="BG108" s="200">
        <f t="shared" si="6"/>
        <v>0</v>
      </c>
      <c r="BH108" s="200">
        <f t="shared" si="7"/>
        <v>0</v>
      </c>
      <c r="BI108" s="200">
        <f t="shared" si="8"/>
        <v>0</v>
      </c>
      <c r="BJ108" s="20" t="s">
        <v>79</v>
      </c>
      <c r="BK108" s="200">
        <f t="shared" si="9"/>
        <v>0</v>
      </c>
      <c r="BL108" s="20" t="s">
        <v>140</v>
      </c>
      <c r="BM108" s="20" t="s">
        <v>179</v>
      </c>
    </row>
    <row r="109" spans="2:65" s="1" customFormat="1" ht="31.5" customHeight="1">
      <c r="B109" s="37"/>
      <c r="C109" s="189" t="s">
        <v>180</v>
      </c>
      <c r="D109" s="189" t="s">
        <v>135</v>
      </c>
      <c r="E109" s="190" t="s">
        <v>181</v>
      </c>
      <c r="F109" s="191" t="s">
        <v>182</v>
      </c>
      <c r="G109" s="192" t="s">
        <v>183</v>
      </c>
      <c r="H109" s="193">
        <v>97.1</v>
      </c>
      <c r="I109" s="194"/>
      <c r="J109" s="195">
        <f t="shared" si="0"/>
        <v>0</v>
      </c>
      <c r="K109" s="191" t="s">
        <v>139</v>
      </c>
      <c r="L109" s="57"/>
      <c r="M109" s="196" t="s">
        <v>21</v>
      </c>
      <c r="N109" s="197" t="s">
        <v>42</v>
      </c>
      <c r="O109" s="38"/>
      <c r="P109" s="198">
        <f t="shared" si="1"/>
        <v>0</v>
      </c>
      <c r="Q109" s="198">
        <v>0.11519</v>
      </c>
      <c r="R109" s="198">
        <f t="shared" si="2"/>
        <v>11.184949</v>
      </c>
      <c r="S109" s="198">
        <v>0</v>
      </c>
      <c r="T109" s="199">
        <f t="shared" si="3"/>
        <v>0</v>
      </c>
      <c r="AR109" s="20" t="s">
        <v>140</v>
      </c>
      <c r="AT109" s="20" t="s">
        <v>135</v>
      </c>
      <c r="AU109" s="20" t="s">
        <v>81</v>
      </c>
      <c r="AY109" s="20" t="s">
        <v>133</v>
      </c>
      <c r="BE109" s="200">
        <f t="shared" si="4"/>
        <v>0</v>
      </c>
      <c r="BF109" s="200">
        <f t="shared" si="5"/>
        <v>0</v>
      </c>
      <c r="BG109" s="200">
        <f t="shared" si="6"/>
        <v>0</v>
      </c>
      <c r="BH109" s="200">
        <f t="shared" si="7"/>
        <v>0</v>
      </c>
      <c r="BI109" s="200">
        <f t="shared" si="8"/>
        <v>0</v>
      </c>
      <c r="BJ109" s="20" t="s">
        <v>79</v>
      </c>
      <c r="BK109" s="200">
        <f t="shared" si="9"/>
        <v>0</v>
      </c>
      <c r="BL109" s="20" t="s">
        <v>140</v>
      </c>
      <c r="BM109" s="20" t="s">
        <v>184</v>
      </c>
    </row>
    <row r="110" spans="2:65" s="1" customFormat="1" ht="22.5" customHeight="1">
      <c r="B110" s="37"/>
      <c r="C110" s="201" t="s">
        <v>185</v>
      </c>
      <c r="D110" s="201" t="s">
        <v>155</v>
      </c>
      <c r="E110" s="202" t="s">
        <v>186</v>
      </c>
      <c r="F110" s="203" t="s">
        <v>187</v>
      </c>
      <c r="G110" s="204" t="s">
        <v>188</v>
      </c>
      <c r="H110" s="205">
        <v>195</v>
      </c>
      <c r="I110" s="206"/>
      <c r="J110" s="207">
        <f t="shared" si="0"/>
        <v>0</v>
      </c>
      <c r="K110" s="203" t="s">
        <v>139</v>
      </c>
      <c r="L110" s="208"/>
      <c r="M110" s="209" t="s">
        <v>21</v>
      </c>
      <c r="N110" s="210" t="s">
        <v>42</v>
      </c>
      <c r="O110" s="38"/>
      <c r="P110" s="198">
        <f t="shared" si="1"/>
        <v>0</v>
      </c>
      <c r="Q110" s="198">
        <v>0.011</v>
      </c>
      <c r="R110" s="198">
        <f t="shared" si="2"/>
        <v>2.145</v>
      </c>
      <c r="S110" s="198">
        <v>0</v>
      </c>
      <c r="T110" s="199">
        <f t="shared" si="3"/>
        <v>0</v>
      </c>
      <c r="AR110" s="20" t="s">
        <v>159</v>
      </c>
      <c r="AT110" s="20" t="s">
        <v>155</v>
      </c>
      <c r="AU110" s="20" t="s">
        <v>81</v>
      </c>
      <c r="AY110" s="20" t="s">
        <v>133</v>
      </c>
      <c r="BE110" s="200">
        <f t="shared" si="4"/>
        <v>0</v>
      </c>
      <c r="BF110" s="200">
        <f t="shared" si="5"/>
        <v>0</v>
      </c>
      <c r="BG110" s="200">
        <f t="shared" si="6"/>
        <v>0</v>
      </c>
      <c r="BH110" s="200">
        <f t="shared" si="7"/>
        <v>0</v>
      </c>
      <c r="BI110" s="200">
        <f t="shared" si="8"/>
        <v>0</v>
      </c>
      <c r="BJ110" s="20" t="s">
        <v>79</v>
      </c>
      <c r="BK110" s="200">
        <f t="shared" si="9"/>
        <v>0</v>
      </c>
      <c r="BL110" s="20" t="s">
        <v>140</v>
      </c>
      <c r="BM110" s="20" t="s">
        <v>189</v>
      </c>
    </row>
    <row r="111" spans="2:63" s="10" customFormat="1" ht="29.9" customHeight="1">
      <c r="B111" s="172"/>
      <c r="C111" s="173"/>
      <c r="D111" s="186" t="s">
        <v>70</v>
      </c>
      <c r="E111" s="187" t="s">
        <v>161</v>
      </c>
      <c r="F111" s="187" t="s">
        <v>190</v>
      </c>
      <c r="G111" s="173"/>
      <c r="H111" s="173"/>
      <c r="I111" s="176"/>
      <c r="J111" s="188">
        <f>BK111</f>
        <v>0</v>
      </c>
      <c r="K111" s="173"/>
      <c r="L111" s="178"/>
      <c r="M111" s="179"/>
      <c r="N111" s="180"/>
      <c r="O111" s="180"/>
      <c r="P111" s="181">
        <f>SUM(P112:P149)</f>
        <v>0</v>
      </c>
      <c r="Q111" s="180"/>
      <c r="R111" s="181">
        <f>SUM(R112:R149)</f>
        <v>97.38289732999999</v>
      </c>
      <c r="S111" s="180"/>
      <c r="T111" s="182">
        <f>SUM(T112:T149)</f>
        <v>0</v>
      </c>
      <c r="AR111" s="183" t="s">
        <v>79</v>
      </c>
      <c r="AT111" s="184" t="s">
        <v>70</v>
      </c>
      <c r="AU111" s="184" t="s">
        <v>79</v>
      </c>
      <c r="AY111" s="183" t="s">
        <v>133</v>
      </c>
      <c r="BK111" s="185">
        <f>SUM(BK112:BK149)</f>
        <v>0</v>
      </c>
    </row>
    <row r="112" spans="2:65" s="1" customFormat="1" ht="22.5" customHeight="1">
      <c r="B112" s="37"/>
      <c r="C112" s="189" t="s">
        <v>191</v>
      </c>
      <c r="D112" s="189" t="s">
        <v>135</v>
      </c>
      <c r="E112" s="190" t="s">
        <v>192</v>
      </c>
      <c r="F112" s="191" t="s">
        <v>193</v>
      </c>
      <c r="G112" s="192" t="s">
        <v>138</v>
      </c>
      <c r="H112" s="193">
        <v>0.22</v>
      </c>
      <c r="I112" s="194"/>
      <c r="J112" s="195">
        <f aca="true" t="shared" si="10" ref="J112:J149">ROUND(I112*H112,2)</f>
        <v>0</v>
      </c>
      <c r="K112" s="191" t="s">
        <v>139</v>
      </c>
      <c r="L112" s="57"/>
      <c r="M112" s="196" t="s">
        <v>21</v>
      </c>
      <c r="N112" s="197" t="s">
        <v>42</v>
      </c>
      <c r="O112" s="38"/>
      <c r="P112" s="198">
        <f aca="true" t="shared" si="11" ref="P112:P149">O112*H112</f>
        <v>0</v>
      </c>
      <c r="Q112" s="198">
        <v>0.06842</v>
      </c>
      <c r="R112" s="198">
        <f aca="true" t="shared" si="12" ref="R112:R149">Q112*H112</f>
        <v>0.015052399999999999</v>
      </c>
      <c r="S112" s="198">
        <v>0</v>
      </c>
      <c r="T112" s="199">
        <f aca="true" t="shared" si="13" ref="T112:T149">S112*H112</f>
        <v>0</v>
      </c>
      <c r="AR112" s="20" t="s">
        <v>140</v>
      </c>
      <c r="AT112" s="20" t="s">
        <v>135</v>
      </c>
      <c r="AU112" s="20" t="s">
        <v>81</v>
      </c>
      <c r="AY112" s="20" t="s">
        <v>133</v>
      </c>
      <c r="BE112" s="200">
        <f aca="true" t="shared" si="14" ref="BE112:BE149">IF(N112="základní",J112,0)</f>
        <v>0</v>
      </c>
      <c r="BF112" s="200">
        <f aca="true" t="shared" si="15" ref="BF112:BF149">IF(N112="snížená",J112,0)</f>
        <v>0</v>
      </c>
      <c r="BG112" s="200">
        <f aca="true" t="shared" si="16" ref="BG112:BG149">IF(N112="zákl. přenesená",J112,0)</f>
        <v>0</v>
      </c>
      <c r="BH112" s="200">
        <f aca="true" t="shared" si="17" ref="BH112:BH149">IF(N112="sníž. přenesená",J112,0)</f>
        <v>0</v>
      </c>
      <c r="BI112" s="200">
        <f aca="true" t="shared" si="18" ref="BI112:BI149">IF(N112="nulová",J112,0)</f>
        <v>0</v>
      </c>
      <c r="BJ112" s="20" t="s">
        <v>79</v>
      </c>
      <c r="BK112" s="200">
        <f aca="true" t="shared" si="19" ref="BK112:BK149">ROUND(I112*H112,2)</f>
        <v>0</v>
      </c>
      <c r="BL112" s="20" t="s">
        <v>140</v>
      </c>
      <c r="BM112" s="20" t="s">
        <v>194</v>
      </c>
    </row>
    <row r="113" spans="2:65" s="1" customFormat="1" ht="22.5" customHeight="1">
      <c r="B113" s="37"/>
      <c r="C113" s="189" t="s">
        <v>195</v>
      </c>
      <c r="D113" s="189" t="s">
        <v>135</v>
      </c>
      <c r="E113" s="190" t="s">
        <v>196</v>
      </c>
      <c r="F113" s="191" t="s">
        <v>197</v>
      </c>
      <c r="G113" s="192" t="s">
        <v>138</v>
      </c>
      <c r="H113" s="193">
        <v>121.758</v>
      </c>
      <c r="I113" s="194"/>
      <c r="J113" s="195">
        <f t="shared" si="10"/>
        <v>0</v>
      </c>
      <c r="K113" s="191" t="s">
        <v>139</v>
      </c>
      <c r="L113" s="57"/>
      <c r="M113" s="196" t="s">
        <v>21</v>
      </c>
      <c r="N113" s="197" t="s">
        <v>42</v>
      </c>
      <c r="O113" s="38"/>
      <c r="P113" s="198">
        <f t="shared" si="11"/>
        <v>0</v>
      </c>
      <c r="Q113" s="198">
        <v>0.02048</v>
      </c>
      <c r="R113" s="198">
        <f t="shared" si="12"/>
        <v>2.49360384</v>
      </c>
      <c r="S113" s="198">
        <v>0</v>
      </c>
      <c r="T113" s="199">
        <f t="shared" si="13"/>
        <v>0</v>
      </c>
      <c r="AR113" s="20" t="s">
        <v>140</v>
      </c>
      <c r="AT113" s="20" t="s">
        <v>135</v>
      </c>
      <c r="AU113" s="20" t="s">
        <v>81</v>
      </c>
      <c r="AY113" s="20" t="s">
        <v>133</v>
      </c>
      <c r="BE113" s="200">
        <f t="shared" si="14"/>
        <v>0</v>
      </c>
      <c r="BF113" s="200">
        <f t="shared" si="15"/>
        <v>0</v>
      </c>
      <c r="BG113" s="200">
        <f t="shared" si="16"/>
        <v>0</v>
      </c>
      <c r="BH113" s="200">
        <f t="shared" si="17"/>
        <v>0</v>
      </c>
      <c r="BI113" s="200">
        <f t="shared" si="18"/>
        <v>0</v>
      </c>
      <c r="BJ113" s="20" t="s">
        <v>79</v>
      </c>
      <c r="BK113" s="200">
        <f t="shared" si="19"/>
        <v>0</v>
      </c>
      <c r="BL113" s="20" t="s">
        <v>140</v>
      </c>
      <c r="BM113" s="20" t="s">
        <v>198</v>
      </c>
    </row>
    <row r="114" spans="2:65" s="1" customFormat="1" ht="22.5" customHeight="1">
      <c r="B114" s="37"/>
      <c r="C114" s="189" t="s">
        <v>10</v>
      </c>
      <c r="D114" s="189" t="s">
        <v>135</v>
      </c>
      <c r="E114" s="190" t="s">
        <v>199</v>
      </c>
      <c r="F114" s="191" t="s">
        <v>200</v>
      </c>
      <c r="G114" s="192" t="s">
        <v>138</v>
      </c>
      <c r="H114" s="193">
        <v>123</v>
      </c>
      <c r="I114" s="194"/>
      <c r="J114" s="195">
        <f t="shared" si="10"/>
        <v>0</v>
      </c>
      <c r="K114" s="191" t="s">
        <v>139</v>
      </c>
      <c r="L114" s="57"/>
      <c r="M114" s="196" t="s">
        <v>21</v>
      </c>
      <c r="N114" s="197" t="s">
        <v>42</v>
      </c>
      <c r="O114" s="38"/>
      <c r="P114" s="198">
        <f t="shared" si="11"/>
        <v>0</v>
      </c>
      <c r="Q114" s="198">
        <v>0.0156</v>
      </c>
      <c r="R114" s="198">
        <f t="shared" si="12"/>
        <v>1.9187999999999998</v>
      </c>
      <c r="S114" s="198">
        <v>0</v>
      </c>
      <c r="T114" s="199">
        <f t="shared" si="13"/>
        <v>0</v>
      </c>
      <c r="AR114" s="20" t="s">
        <v>140</v>
      </c>
      <c r="AT114" s="20" t="s">
        <v>135</v>
      </c>
      <c r="AU114" s="20" t="s">
        <v>81</v>
      </c>
      <c r="AY114" s="20" t="s">
        <v>133</v>
      </c>
      <c r="BE114" s="200">
        <f t="shared" si="14"/>
        <v>0</v>
      </c>
      <c r="BF114" s="200">
        <f t="shared" si="15"/>
        <v>0</v>
      </c>
      <c r="BG114" s="200">
        <f t="shared" si="16"/>
        <v>0</v>
      </c>
      <c r="BH114" s="200">
        <f t="shared" si="17"/>
        <v>0</v>
      </c>
      <c r="BI114" s="200">
        <f t="shared" si="18"/>
        <v>0</v>
      </c>
      <c r="BJ114" s="20" t="s">
        <v>79</v>
      </c>
      <c r="BK114" s="200">
        <f t="shared" si="19"/>
        <v>0</v>
      </c>
      <c r="BL114" s="20" t="s">
        <v>140</v>
      </c>
      <c r="BM114" s="20" t="s">
        <v>201</v>
      </c>
    </row>
    <row r="115" spans="2:65" s="1" customFormat="1" ht="31.5" customHeight="1">
      <c r="B115" s="37"/>
      <c r="C115" s="189" t="s">
        <v>202</v>
      </c>
      <c r="D115" s="189" t="s">
        <v>135</v>
      </c>
      <c r="E115" s="190" t="s">
        <v>203</v>
      </c>
      <c r="F115" s="191" t="s">
        <v>204</v>
      </c>
      <c r="G115" s="192" t="s">
        <v>138</v>
      </c>
      <c r="H115" s="193">
        <v>857</v>
      </c>
      <c r="I115" s="194"/>
      <c r="J115" s="195">
        <f t="shared" si="10"/>
        <v>0</v>
      </c>
      <c r="K115" s="191" t="s">
        <v>139</v>
      </c>
      <c r="L115" s="57"/>
      <c r="M115" s="196" t="s">
        <v>21</v>
      </c>
      <c r="N115" s="197" t="s">
        <v>42</v>
      </c>
      <c r="O115" s="38"/>
      <c r="P115" s="198">
        <f t="shared" si="11"/>
        <v>0</v>
      </c>
      <c r="Q115" s="198">
        <v>0.0079</v>
      </c>
      <c r="R115" s="198">
        <f t="shared" si="12"/>
        <v>6.770300000000001</v>
      </c>
      <c r="S115" s="198">
        <v>0</v>
      </c>
      <c r="T115" s="199">
        <f t="shared" si="13"/>
        <v>0</v>
      </c>
      <c r="AR115" s="20" t="s">
        <v>140</v>
      </c>
      <c r="AT115" s="20" t="s">
        <v>135</v>
      </c>
      <c r="AU115" s="20" t="s">
        <v>81</v>
      </c>
      <c r="AY115" s="20" t="s">
        <v>133</v>
      </c>
      <c r="BE115" s="200">
        <f t="shared" si="14"/>
        <v>0</v>
      </c>
      <c r="BF115" s="200">
        <f t="shared" si="15"/>
        <v>0</v>
      </c>
      <c r="BG115" s="200">
        <f t="shared" si="16"/>
        <v>0</v>
      </c>
      <c r="BH115" s="200">
        <f t="shared" si="17"/>
        <v>0</v>
      </c>
      <c r="BI115" s="200">
        <f t="shared" si="18"/>
        <v>0</v>
      </c>
      <c r="BJ115" s="20" t="s">
        <v>79</v>
      </c>
      <c r="BK115" s="200">
        <f t="shared" si="19"/>
        <v>0</v>
      </c>
      <c r="BL115" s="20" t="s">
        <v>140</v>
      </c>
      <c r="BM115" s="20" t="s">
        <v>205</v>
      </c>
    </row>
    <row r="116" spans="2:65" s="1" customFormat="1" ht="22.5" customHeight="1">
      <c r="B116" s="37"/>
      <c r="C116" s="189" t="s">
        <v>206</v>
      </c>
      <c r="D116" s="189" t="s">
        <v>135</v>
      </c>
      <c r="E116" s="190" t="s">
        <v>207</v>
      </c>
      <c r="F116" s="191" t="s">
        <v>208</v>
      </c>
      <c r="G116" s="192" t="s">
        <v>138</v>
      </c>
      <c r="H116" s="193">
        <v>3428</v>
      </c>
      <c r="I116" s="194"/>
      <c r="J116" s="195">
        <f t="shared" si="10"/>
        <v>0</v>
      </c>
      <c r="K116" s="191" t="s">
        <v>139</v>
      </c>
      <c r="L116" s="57"/>
      <c r="M116" s="196" t="s">
        <v>21</v>
      </c>
      <c r="N116" s="197" t="s">
        <v>42</v>
      </c>
      <c r="O116" s="38"/>
      <c r="P116" s="198">
        <f t="shared" si="11"/>
        <v>0</v>
      </c>
      <c r="Q116" s="198">
        <v>0.0021</v>
      </c>
      <c r="R116" s="198">
        <f t="shared" si="12"/>
        <v>7.198799999999999</v>
      </c>
      <c r="S116" s="198">
        <v>0</v>
      </c>
      <c r="T116" s="199">
        <f t="shared" si="13"/>
        <v>0</v>
      </c>
      <c r="AR116" s="20" t="s">
        <v>140</v>
      </c>
      <c r="AT116" s="20" t="s">
        <v>135</v>
      </c>
      <c r="AU116" s="20" t="s">
        <v>81</v>
      </c>
      <c r="AY116" s="20" t="s">
        <v>133</v>
      </c>
      <c r="BE116" s="200">
        <f t="shared" si="14"/>
        <v>0</v>
      </c>
      <c r="BF116" s="200">
        <f t="shared" si="15"/>
        <v>0</v>
      </c>
      <c r="BG116" s="200">
        <f t="shared" si="16"/>
        <v>0</v>
      </c>
      <c r="BH116" s="200">
        <f t="shared" si="17"/>
        <v>0</v>
      </c>
      <c r="BI116" s="200">
        <f t="shared" si="18"/>
        <v>0</v>
      </c>
      <c r="BJ116" s="20" t="s">
        <v>79</v>
      </c>
      <c r="BK116" s="200">
        <f t="shared" si="19"/>
        <v>0</v>
      </c>
      <c r="BL116" s="20" t="s">
        <v>140</v>
      </c>
      <c r="BM116" s="20" t="s">
        <v>209</v>
      </c>
    </row>
    <row r="117" spans="2:65" s="1" customFormat="1" ht="31.5" customHeight="1">
      <c r="B117" s="37"/>
      <c r="C117" s="189" t="s">
        <v>210</v>
      </c>
      <c r="D117" s="189" t="s">
        <v>135</v>
      </c>
      <c r="E117" s="190" t="s">
        <v>211</v>
      </c>
      <c r="F117" s="191" t="s">
        <v>212</v>
      </c>
      <c r="G117" s="192" t="s">
        <v>183</v>
      </c>
      <c r="H117" s="193">
        <v>347.88</v>
      </c>
      <c r="I117" s="194"/>
      <c r="J117" s="195">
        <f t="shared" si="10"/>
        <v>0</v>
      </c>
      <c r="K117" s="191" t="s">
        <v>139</v>
      </c>
      <c r="L117" s="57"/>
      <c r="M117" s="196" t="s">
        <v>21</v>
      </c>
      <c r="N117" s="197" t="s">
        <v>42</v>
      </c>
      <c r="O117" s="38"/>
      <c r="P117" s="198">
        <f t="shared" si="11"/>
        <v>0</v>
      </c>
      <c r="Q117" s="198">
        <v>0.00331</v>
      </c>
      <c r="R117" s="198">
        <f t="shared" si="12"/>
        <v>1.1514828</v>
      </c>
      <c r="S117" s="198">
        <v>0</v>
      </c>
      <c r="T117" s="199">
        <f t="shared" si="13"/>
        <v>0</v>
      </c>
      <c r="AR117" s="20" t="s">
        <v>140</v>
      </c>
      <c r="AT117" s="20" t="s">
        <v>135</v>
      </c>
      <c r="AU117" s="20" t="s">
        <v>81</v>
      </c>
      <c r="AY117" s="20" t="s">
        <v>133</v>
      </c>
      <c r="BE117" s="200">
        <f t="shared" si="14"/>
        <v>0</v>
      </c>
      <c r="BF117" s="200">
        <f t="shared" si="15"/>
        <v>0</v>
      </c>
      <c r="BG117" s="200">
        <f t="shared" si="16"/>
        <v>0</v>
      </c>
      <c r="BH117" s="200">
        <f t="shared" si="17"/>
        <v>0</v>
      </c>
      <c r="BI117" s="200">
        <f t="shared" si="18"/>
        <v>0</v>
      </c>
      <c r="BJ117" s="20" t="s">
        <v>79</v>
      </c>
      <c r="BK117" s="200">
        <f t="shared" si="19"/>
        <v>0</v>
      </c>
      <c r="BL117" s="20" t="s">
        <v>140</v>
      </c>
      <c r="BM117" s="20" t="s">
        <v>213</v>
      </c>
    </row>
    <row r="118" spans="2:65" s="1" customFormat="1" ht="22.5" customHeight="1">
      <c r="B118" s="37"/>
      <c r="C118" s="201" t="s">
        <v>214</v>
      </c>
      <c r="D118" s="201" t="s">
        <v>155</v>
      </c>
      <c r="E118" s="202" t="s">
        <v>215</v>
      </c>
      <c r="F118" s="203" t="s">
        <v>216</v>
      </c>
      <c r="G118" s="204" t="s">
        <v>138</v>
      </c>
      <c r="H118" s="205">
        <v>122.454</v>
      </c>
      <c r="I118" s="206"/>
      <c r="J118" s="207">
        <f t="shared" si="10"/>
        <v>0</v>
      </c>
      <c r="K118" s="203" t="s">
        <v>139</v>
      </c>
      <c r="L118" s="208"/>
      <c r="M118" s="209" t="s">
        <v>21</v>
      </c>
      <c r="N118" s="210" t="s">
        <v>42</v>
      </c>
      <c r="O118" s="38"/>
      <c r="P118" s="198">
        <f t="shared" si="11"/>
        <v>0</v>
      </c>
      <c r="Q118" s="198">
        <v>0.0012</v>
      </c>
      <c r="R118" s="198">
        <f t="shared" si="12"/>
        <v>0.1469448</v>
      </c>
      <c r="S118" s="198">
        <v>0</v>
      </c>
      <c r="T118" s="199">
        <f t="shared" si="13"/>
        <v>0</v>
      </c>
      <c r="AR118" s="20" t="s">
        <v>159</v>
      </c>
      <c r="AT118" s="20" t="s">
        <v>155</v>
      </c>
      <c r="AU118" s="20" t="s">
        <v>81</v>
      </c>
      <c r="AY118" s="20" t="s">
        <v>133</v>
      </c>
      <c r="BE118" s="200">
        <f t="shared" si="14"/>
        <v>0</v>
      </c>
      <c r="BF118" s="200">
        <f t="shared" si="15"/>
        <v>0</v>
      </c>
      <c r="BG118" s="200">
        <f t="shared" si="16"/>
        <v>0</v>
      </c>
      <c r="BH118" s="200">
        <f t="shared" si="17"/>
        <v>0</v>
      </c>
      <c r="BI118" s="200">
        <f t="shared" si="18"/>
        <v>0</v>
      </c>
      <c r="BJ118" s="20" t="s">
        <v>79</v>
      </c>
      <c r="BK118" s="200">
        <f t="shared" si="19"/>
        <v>0</v>
      </c>
      <c r="BL118" s="20" t="s">
        <v>140</v>
      </c>
      <c r="BM118" s="20" t="s">
        <v>217</v>
      </c>
    </row>
    <row r="119" spans="2:65" s="1" customFormat="1" ht="22.5" customHeight="1">
      <c r="B119" s="37"/>
      <c r="C119" s="189" t="s">
        <v>218</v>
      </c>
      <c r="D119" s="189" t="s">
        <v>135</v>
      </c>
      <c r="E119" s="190" t="s">
        <v>219</v>
      </c>
      <c r="F119" s="191" t="s">
        <v>220</v>
      </c>
      <c r="G119" s="192" t="s">
        <v>138</v>
      </c>
      <c r="H119" s="193">
        <v>59.592</v>
      </c>
      <c r="I119" s="194"/>
      <c r="J119" s="195">
        <f t="shared" si="10"/>
        <v>0</v>
      </c>
      <c r="K119" s="191" t="s">
        <v>139</v>
      </c>
      <c r="L119" s="57"/>
      <c r="M119" s="196" t="s">
        <v>21</v>
      </c>
      <c r="N119" s="197" t="s">
        <v>42</v>
      </c>
      <c r="O119" s="38"/>
      <c r="P119" s="198">
        <f t="shared" si="11"/>
        <v>0</v>
      </c>
      <c r="Q119" s="198">
        <v>0.02048</v>
      </c>
      <c r="R119" s="198">
        <f t="shared" si="12"/>
        <v>1.22044416</v>
      </c>
      <c r="S119" s="198">
        <v>0</v>
      </c>
      <c r="T119" s="199">
        <f t="shared" si="13"/>
        <v>0</v>
      </c>
      <c r="AR119" s="20" t="s">
        <v>140</v>
      </c>
      <c r="AT119" s="20" t="s">
        <v>135</v>
      </c>
      <c r="AU119" s="20" t="s">
        <v>81</v>
      </c>
      <c r="AY119" s="20" t="s">
        <v>133</v>
      </c>
      <c r="BE119" s="200">
        <f t="shared" si="14"/>
        <v>0</v>
      </c>
      <c r="BF119" s="200">
        <f t="shared" si="15"/>
        <v>0</v>
      </c>
      <c r="BG119" s="200">
        <f t="shared" si="16"/>
        <v>0</v>
      </c>
      <c r="BH119" s="200">
        <f t="shared" si="17"/>
        <v>0</v>
      </c>
      <c r="BI119" s="200">
        <f t="shared" si="18"/>
        <v>0</v>
      </c>
      <c r="BJ119" s="20" t="s">
        <v>79</v>
      </c>
      <c r="BK119" s="200">
        <f t="shared" si="19"/>
        <v>0</v>
      </c>
      <c r="BL119" s="20" t="s">
        <v>140</v>
      </c>
      <c r="BM119" s="20" t="s">
        <v>221</v>
      </c>
    </row>
    <row r="120" spans="2:65" s="1" customFormat="1" ht="22.5" customHeight="1">
      <c r="B120" s="37"/>
      <c r="C120" s="189" t="s">
        <v>9</v>
      </c>
      <c r="D120" s="189" t="s">
        <v>135</v>
      </c>
      <c r="E120" s="190" t="s">
        <v>222</v>
      </c>
      <c r="F120" s="191" t="s">
        <v>223</v>
      </c>
      <c r="G120" s="192" t="s">
        <v>138</v>
      </c>
      <c r="H120" s="193">
        <v>857</v>
      </c>
      <c r="I120" s="194"/>
      <c r="J120" s="195">
        <f t="shared" si="10"/>
        <v>0</v>
      </c>
      <c r="K120" s="191" t="s">
        <v>139</v>
      </c>
      <c r="L120" s="57"/>
      <c r="M120" s="196" t="s">
        <v>21</v>
      </c>
      <c r="N120" s="197" t="s">
        <v>42</v>
      </c>
      <c r="O120" s="38"/>
      <c r="P120" s="198">
        <f t="shared" si="11"/>
        <v>0</v>
      </c>
      <c r="Q120" s="198">
        <v>0.01455</v>
      </c>
      <c r="R120" s="198">
        <f t="shared" si="12"/>
        <v>12.46935</v>
      </c>
      <c r="S120" s="198">
        <v>0</v>
      </c>
      <c r="T120" s="199">
        <f t="shared" si="13"/>
        <v>0</v>
      </c>
      <c r="AR120" s="20" t="s">
        <v>140</v>
      </c>
      <c r="AT120" s="20" t="s">
        <v>135</v>
      </c>
      <c r="AU120" s="20" t="s">
        <v>81</v>
      </c>
      <c r="AY120" s="20" t="s">
        <v>133</v>
      </c>
      <c r="BE120" s="200">
        <f t="shared" si="14"/>
        <v>0</v>
      </c>
      <c r="BF120" s="200">
        <f t="shared" si="15"/>
        <v>0</v>
      </c>
      <c r="BG120" s="200">
        <f t="shared" si="16"/>
        <v>0</v>
      </c>
      <c r="BH120" s="200">
        <f t="shared" si="17"/>
        <v>0</v>
      </c>
      <c r="BI120" s="200">
        <f t="shared" si="18"/>
        <v>0</v>
      </c>
      <c r="BJ120" s="20" t="s">
        <v>79</v>
      </c>
      <c r="BK120" s="200">
        <f t="shared" si="19"/>
        <v>0</v>
      </c>
      <c r="BL120" s="20" t="s">
        <v>140</v>
      </c>
      <c r="BM120" s="20" t="s">
        <v>224</v>
      </c>
    </row>
    <row r="121" spans="2:65" s="1" customFormat="1" ht="22.5" customHeight="1">
      <c r="B121" s="37"/>
      <c r="C121" s="189" t="s">
        <v>225</v>
      </c>
      <c r="D121" s="189" t="s">
        <v>135</v>
      </c>
      <c r="E121" s="190" t="s">
        <v>226</v>
      </c>
      <c r="F121" s="191" t="s">
        <v>227</v>
      </c>
      <c r="G121" s="192" t="s">
        <v>138</v>
      </c>
      <c r="H121" s="193">
        <v>59.592</v>
      </c>
      <c r="I121" s="194"/>
      <c r="J121" s="195">
        <f t="shared" si="10"/>
        <v>0</v>
      </c>
      <c r="K121" s="191" t="s">
        <v>139</v>
      </c>
      <c r="L121" s="57"/>
      <c r="M121" s="196" t="s">
        <v>21</v>
      </c>
      <c r="N121" s="197" t="s">
        <v>42</v>
      </c>
      <c r="O121" s="38"/>
      <c r="P121" s="198">
        <f t="shared" si="11"/>
        <v>0</v>
      </c>
      <c r="Q121" s="198">
        <v>0.038</v>
      </c>
      <c r="R121" s="198">
        <f t="shared" si="12"/>
        <v>2.264496</v>
      </c>
      <c r="S121" s="198">
        <v>0</v>
      </c>
      <c r="T121" s="199">
        <f t="shared" si="13"/>
        <v>0</v>
      </c>
      <c r="AR121" s="20" t="s">
        <v>140</v>
      </c>
      <c r="AT121" s="20" t="s">
        <v>135</v>
      </c>
      <c r="AU121" s="20" t="s">
        <v>81</v>
      </c>
      <c r="AY121" s="20" t="s">
        <v>133</v>
      </c>
      <c r="BE121" s="200">
        <f t="shared" si="14"/>
        <v>0</v>
      </c>
      <c r="BF121" s="200">
        <f t="shared" si="15"/>
        <v>0</v>
      </c>
      <c r="BG121" s="200">
        <f t="shared" si="16"/>
        <v>0</v>
      </c>
      <c r="BH121" s="200">
        <f t="shared" si="17"/>
        <v>0</v>
      </c>
      <c r="BI121" s="200">
        <f t="shared" si="18"/>
        <v>0</v>
      </c>
      <c r="BJ121" s="20" t="s">
        <v>79</v>
      </c>
      <c r="BK121" s="200">
        <f t="shared" si="19"/>
        <v>0</v>
      </c>
      <c r="BL121" s="20" t="s">
        <v>140</v>
      </c>
      <c r="BM121" s="20" t="s">
        <v>228</v>
      </c>
    </row>
    <row r="122" spans="2:65" s="1" customFormat="1" ht="22.5" customHeight="1">
      <c r="B122" s="37"/>
      <c r="C122" s="189" t="s">
        <v>229</v>
      </c>
      <c r="D122" s="189" t="s">
        <v>135</v>
      </c>
      <c r="E122" s="190" t="s">
        <v>230</v>
      </c>
      <c r="F122" s="191" t="s">
        <v>231</v>
      </c>
      <c r="G122" s="192" t="s">
        <v>138</v>
      </c>
      <c r="H122" s="193">
        <v>857.286</v>
      </c>
      <c r="I122" s="194"/>
      <c r="J122" s="195">
        <f t="shared" si="10"/>
        <v>0</v>
      </c>
      <c r="K122" s="191" t="s">
        <v>139</v>
      </c>
      <c r="L122" s="57"/>
      <c r="M122" s="196" t="s">
        <v>21</v>
      </c>
      <c r="N122" s="197" t="s">
        <v>42</v>
      </c>
      <c r="O122" s="38"/>
      <c r="P122" s="198">
        <f t="shared" si="11"/>
        <v>0</v>
      </c>
      <c r="Q122" s="198">
        <v>0.00546</v>
      </c>
      <c r="R122" s="198">
        <f t="shared" si="12"/>
        <v>4.680781559999999</v>
      </c>
      <c r="S122" s="198">
        <v>0</v>
      </c>
      <c r="T122" s="199">
        <f t="shared" si="13"/>
        <v>0</v>
      </c>
      <c r="AR122" s="20" t="s">
        <v>140</v>
      </c>
      <c r="AT122" s="20" t="s">
        <v>135</v>
      </c>
      <c r="AU122" s="20" t="s">
        <v>81</v>
      </c>
      <c r="AY122" s="20" t="s">
        <v>133</v>
      </c>
      <c r="BE122" s="200">
        <f t="shared" si="14"/>
        <v>0</v>
      </c>
      <c r="BF122" s="200">
        <f t="shared" si="15"/>
        <v>0</v>
      </c>
      <c r="BG122" s="200">
        <f t="shared" si="16"/>
        <v>0</v>
      </c>
      <c r="BH122" s="200">
        <f t="shared" si="17"/>
        <v>0</v>
      </c>
      <c r="BI122" s="200">
        <f t="shared" si="18"/>
        <v>0</v>
      </c>
      <c r="BJ122" s="20" t="s">
        <v>79</v>
      </c>
      <c r="BK122" s="200">
        <f t="shared" si="19"/>
        <v>0</v>
      </c>
      <c r="BL122" s="20" t="s">
        <v>140</v>
      </c>
      <c r="BM122" s="20" t="s">
        <v>232</v>
      </c>
    </row>
    <row r="123" spans="2:65" s="1" customFormat="1" ht="22.5" customHeight="1">
      <c r="B123" s="37"/>
      <c r="C123" s="189" t="s">
        <v>233</v>
      </c>
      <c r="D123" s="189" t="s">
        <v>135</v>
      </c>
      <c r="E123" s="190" t="s">
        <v>234</v>
      </c>
      <c r="F123" s="191" t="s">
        <v>235</v>
      </c>
      <c r="G123" s="192" t="s">
        <v>138</v>
      </c>
      <c r="H123" s="193">
        <v>85.729</v>
      </c>
      <c r="I123" s="194"/>
      <c r="J123" s="195">
        <f t="shared" si="10"/>
        <v>0</v>
      </c>
      <c r="K123" s="191" t="s">
        <v>139</v>
      </c>
      <c r="L123" s="57"/>
      <c r="M123" s="196" t="s">
        <v>21</v>
      </c>
      <c r="N123" s="197" t="s">
        <v>42</v>
      </c>
      <c r="O123" s="38"/>
      <c r="P123" s="198">
        <f t="shared" si="11"/>
        <v>0</v>
      </c>
      <c r="Q123" s="198">
        <v>0</v>
      </c>
      <c r="R123" s="198">
        <f t="shared" si="12"/>
        <v>0</v>
      </c>
      <c r="S123" s="198">
        <v>0</v>
      </c>
      <c r="T123" s="199">
        <f t="shared" si="13"/>
        <v>0</v>
      </c>
      <c r="AR123" s="20" t="s">
        <v>140</v>
      </c>
      <c r="AT123" s="20" t="s">
        <v>135</v>
      </c>
      <c r="AU123" s="20" t="s">
        <v>81</v>
      </c>
      <c r="AY123" s="20" t="s">
        <v>133</v>
      </c>
      <c r="BE123" s="200">
        <f t="shared" si="14"/>
        <v>0</v>
      </c>
      <c r="BF123" s="200">
        <f t="shared" si="15"/>
        <v>0</v>
      </c>
      <c r="BG123" s="200">
        <f t="shared" si="16"/>
        <v>0</v>
      </c>
      <c r="BH123" s="200">
        <f t="shared" si="17"/>
        <v>0</v>
      </c>
      <c r="BI123" s="200">
        <f t="shared" si="18"/>
        <v>0</v>
      </c>
      <c r="BJ123" s="20" t="s">
        <v>79</v>
      </c>
      <c r="BK123" s="200">
        <f t="shared" si="19"/>
        <v>0</v>
      </c>
      <c r="BL123" s="20" t="s">
        <v>140</v>
      </c>
      <c r="BM123" s="20" t="s">
        <v>236</v>
      </c>
    </row>
    <row r="124" spans="2:65" s="1" customFormat="1" ht="22.5" customHeight="1">
      <c r="B124" s="37"/>
      <c r="C124" s="189" t="s">
        <v>237</v>
      </c>
      <c r="D124" s="189" t="s">
        <v>135</v>
      </c>
      <c r="E124" s="190" t="s">
        <v>238</v>
      </c>
      <c r="F124" s="191" t="s">
        <v>239</v>
      </c>
      <c r="G124" s="192" t="s">
        <v>138</v>
      </c>
      <c r="H124" s="193">
        <v>892.048</v>
      </c>
      <c r="I124" s="194"/>
      <c r="J124" s="195">
        <f t="shared" si="10"/>
        <v>0</v>
      </c>
      <c r="K124" s="191" t="s">
        <v>139</v>
      </c>
      <c r="L124" s="57"/>
      <c r="M124" s="196" t="s">
        <v>21</v>
      </c>
      <c r="N124" s="197" t="s">
        <v>42</v>
      </c>
      <c r="O124" s="38"/>
      <c r="P124" s="198">
        <f t="shared" si="11"/>
        <v>0</v>
      </c>
      <c r="Q124" s="198">
        <v>0.00489</v>
      </c>
      <c r="R124" s="198">
        <f t="shared" si="12"/>
        <v>4.36211472</v>
      </c>
      <c r="S124" s="198">
        <v>0</v>
      </c>
      <c r="T124" s="199">
        <f t="shared" si="13"/>
        <v>0</v>
      </c>
      <c r="AR124" s="20" t="s">
        <v>140</v>
      </c>
      <c r="AT124" s="20" t="s">
        <v>135</v>
      </c>
      <c r="AU124" s="20" t="s">
        <v>81</v>
      </c>
      <c r="AY124" s="20" t="s">
        <v>133</v>
      </c>
      <c r="BE124" s="200">
        <f t="shared" si="14"/>
        <v>0</v>
      </c>
      <c r="BF124" s="200">
        <f t="shared" si="15"/>
        <v>0</v>
      </c>
      <c r="BG124" s="200">
        <f t="shared" si="16"/>
        <v>0</v>
      </c>
      <c r="BH124" s="200">
        <f t="shared" si="17"/>
        <v>0</v>
      </c>
      <c r="BI124" s="200">
        <f t="shared" si="18"/>
        <v>0</v>
      </c>
      <c r="BJ124" s="20" t="s">
        <v>79</v>
      </c>
      <c r="BK124" s="200">
        <f t="shared" si="19"/>
        <v>0</v>
      </c>
      <c r="BL124" s="20" t="s">
        <v>140</v>
      </c>
      <c r="BM124" s="20" t="s">
        <v>240</v>
      </c>
    </row>
    <row r="125" spans="2:65" s="1" customFormat="1" ht="22.5" customHeight="1">
      <c r="B125" s="37"/>
      <c r="C125" s="189" t="s">
        <v>241</v>
      </c>
      <c r="D125" s="189" t="s">
        <v>135</v>
      </c>
      <c r="E125" s="190" t="s">
        <v>242</v>
      </c>
      <c r="F125" s="191" t="s">
        <v>243</v>
      </c>
      <c r="G125" s="192" t="s">
        <v>138</v>
      </c>
      <c r="H125" s="193">
        <v>800.02</v>
      </c>
      <c r="I125" s="194"/>
      <c r="J125" s="195">
        <f t="shared" si="10"/>
        <v>0</v>
      </c>
      <c r="K125" s="191" t="s">
        <v>139</v>
      </c>
      <c r="L125" s="57"/>
      <c r="M125" s="196" t="s">
        <v>21</v>
      </c>
      <c r="N125" s="197" t="s">
        <v>42</v>
      </c>
      <c r="O125" s="38"/>
      <c r="P125" s="198">
        <f t="shared" si="11"/>
        <v>0</v>
      </c>
      <c r="Q125" s="198">
        <v>0.0085</v>
      </c>
      <c r="R125" s="198">
        <f t="shared" si="12"/>
        <v>6.8001700000000005</v>
      </c>
      <c r="S125" s="198">
        <v>0</v>
      </c>
      <c r="T125" s="199">
        <f t="shared" si="13"/>
        <v>0</v>
      </c>
      <c r="AR125" s="20" t="s">
        <v>140</v>
      </c>
      <c r="AT125" s="20" t="s">
        <v>135</v>
      </c>
      <c r="AU125" s="20" t="s">
        <v>81</v>
      </c>
      <c r="AY125" s="20" t="s">
        <v>133</v>
      </c>
      <c r="BE125" s="200">
        <f t="shared" si="14"/>
        <v>0</v>
      </c>
      <c r="BF125" s="200">
        <f t="shared" si="15"/>
        <v>0</v>
      </c>
      <c r="BG125" s="200">
        <f t="shared" si="16"/>
        <v>0</v>
      </c>
      <c r="BH125" s="200">
        <f t="shared" si="17"/>
        <v>0</v>
      </c>
      <c r="BI125" s="200">
        <f t="shared" si="18"/>
        <v>0</v>
      </c>
      <c r="BJ125" s="20" t="s">
        <v>79</v>
      </c>
      <c r="BK125" s="200">
        <f t="shared" si="19"/>
        <v>0</v>
      </c>
      <c r="BL125" s="20" t="s">
        <v>140</v>
      </c>
      <c r="BM125" s="20" t="s">
        <v>244</v>
      </c>
    </row>
    <row r="126" spans="2:65" s="1" customFormat="1" ht="22.5" customHeight="1">
      <c r="B126" s="37"/>
      <c r="C126" s="201" t="s">
        <v>245</v>
      </c>
      <c r="D126" s="201" t="s">
        <v>155</v>
      </c>
      <c r="E126" s="202" t="s">
        <v>246</v>
      </c>
      <c r="F126" s="203" t="s">
        <v>247</v>
      </c>
      <c r="G126" s="204" t="s">
        <v>138</v>
      </c>
      <c r="H126" s="205">
        <v>93.522</v>
      </c>
      <c r="I126" s="206"/>
      <c r="J126" s="207">
        <f t="shared" si="10"/>
        <v>0</v>
      </c>
      <c r="K126" s="203" t="s">
        <v>139</v>
      </c>
      <c r="L126" s="208"/>
      <c r="M126" s="209" t="s">
        <v>21</v>
      </c>
      <c r="N126" s="210" t="s">
        <v>42</v>
      </c>
      <c r="O126" s="38"/>
      <c r="P126" s="198">
        <f t="shared" si="11"/>
        <v>0</v>
      </c>
      <c r="Q126" s="198">
        <v>0.0049</v>
      </c>
      <c r="R126" s="198">
        <f t="shared" si="12"/>
        <v>0.4582578</v>
      </c>
      <c r="S126" s="198">
        <v>0</v>
      </c>
      <c r="T126" s="199">
        <f t="shared" si="13"/>
        <v>0</v>
      </c>
      <c r="AR126" s="20" t="s">
        <v>159</v>
      </c>
      <c r="AT126" s="20" t="s">
        <v>155</v>
      </c>
      <c r="AU126" s="20" t="s">
        <v>81</v>
      </c>
      <c r="AY126" s="20" t="s">
        <v>133</v>
      </c>
      <c r="BE126" s="200">
        <f t="shared" si="14"/>
        <v>0</v>
      </c>
      <c r="BF126" s="200">
        <f t="shared" si="15"/>
        <v>0</v>
      </c>
      <c r="BG126" s="200">
        <f t="shared" si="16"/>
        <v>0</v>
      </c>
      <c r="BH126" s="200">
        <f t="shared" si="17"/>
        <v>0</v>
      </c>
      <c r="BI126" s="200">
        <f t="shared" si="18"/>
        <v>0</v>
      </c>
      <c r="BJ126" s="20" t="s">
        <v>79</v>
      </c>
      <c r="BK126" s="200">
        <f t="shared" si="19"/>
        <v>0</v>
      </c>
      <c r="BL126" s="20" t="s">
        <v>140</v>
      </c>
      <c r="BM126" s="20" t="s">
        <v>248</v>
      </c>
    </row>
    <row r="127" spans="2:65" s="1" customFormat="1" ht="22.5" customHeight="1">
      <c r="B127" s="37"/>
      <c r="C127" s="201" t="s">
        <v>249</v>
      </c>
      <c r="D127" s="201" t="s">
        <v>155</v>
      </c>
      <c r="E127" s="202" t="s">
        <v>250</v>
      </c>
      <c r="F127" s="203" t="s">
        <v>251</v>
      </c>
      <c r="G127" s="204" t="s">
        <v>138</v>
      </c>
      <c r="H127" s="205">
        <v>786.5</v>
      </c>
      <c r="I127" s="206"/>
      <c r="J127" s="207">
        <f t="shared" si="10"/>
        <v>0</v>
      </c>
      <c r="K127" s="203" t="s">
        <v>139</v>
      </c>
      <c r="L127" s="208"/>
      <c r="M127" s="209" t="s">
        <v>21</v>
      </c>
      <c r="N127" s="210" t="s">
        <v>42</v>
      </c>
      <c r="O127" s="38"/>
      <c r="P127" s="198">
        <f t="shared" si="11"/>
        <v>0</v>
      </c>
      <c r="Q127" s="198">
        <v>0.00368</v>
      </c>
      <c r="R127" s="198">
        <f t="shared" si="12"/>
        <v>2.89432</v>
      </c>
      <c r="S127" s="198">
        <v>0</v>
      </c>
      <c r="T127" s="199">
        <f t="shared" si="13"/>
        <v>0</v>
      </c>
      <c r="AR127" s="20" t="s">
        <v>159</v>
      </c>
      <c r="AT127" s="20" t="s">
        <v>155</v>
      </c>
      <c r="AU127" s="20" t="s">
        <v>81</v>
      </c>
      <c r="AY127" s="20" t="s">
        <v>133</v>
      </c>
      <c r="BE127" s="200">
        <f t="shared" si="14"/>
        <v>0</v>
      </c>
      <c r="BF127" s="200">
        <f t="shared" si="15"/>
        <v>0</v>
      </c>
      <c r="BG127" s="200">
        <f t="shared" si="16"/>
        <v>0</v>
      </c>
      <c r="BH127" s="200">
        <f t="shared" si="17"/>
        <v>0</v>
      </c>
      <c r="BI127" s="200">
        <f t="shared" si="18"/>
        <v>0</v>
      </c>
      <c r="BJ127" s="20" t="s">
        <v>79</v>
      </c>
      <c r="BK127" s="200">
        <f t="shared" si="19"/>
        <v>0</v>
      </c>
      <c r="BL127" s="20" t="s">
        <v>140</v>
      </c>
      <c r="BM127" s="20" t="s">
        <v>252</v>
      </c>
    </row>
    <row r="128" spans="2:65" s="1" customFormat="1" ht="31.5" customHeight="1">
      <c r="B128" s="37"/>
      <c r="C128" s="189" t="s">
        <v>253</v>
      </c>
      <c r="D128" s="189" t="s">
        <v>135</v>
      </c>
      <c r="E128" s="190" t="s">
        <v>254</v>
      </c>
      <c r="F128" s="191" t="s">
        <v>255</v>
      </c>
      <c r="G128" s="192" t="s">
        <v>138</v>
      </c>
      <c r="H128" s="193">
        <v>70.29</v>
      </c>
      <c r="I128" s="194"/>
      <c r="J128" s="195">
        <f t="shared" si="10"/>
        <v>0</v>
      </c>
      <c r="K128" s="191" t="s">
        <v>139</v>
      </c>
      <c r="L128" s="57"/>
      <c r="M128" s="196" t="s">
        <v>21</v>
      </c>
      <c r="N128" s="197" t="s">
        <v>42</v>
      </c>
      <c r="O128" s="38"/>
      <c r="P128" s="198">
        <f t="shared" si="11"/>
        <v>0</v>
      </c>
      <c r="Q128" s="198">
        <v>0.00944</v>
      </c>
      <c r="R128" s="198">
        <f t="shared" si="12"/>
        <v>0.6635376000000001</v>
      </c>
      <c r="S128" s="198">
        <v>0</v>
      </c>
      <c r="T128" s="199">
        <f t="shared" si="13"/>
        <v>0</v>
      </c>
      <c r="AR128" s="20" t="s">
        <v>140</v>
      </c>
      <c r="AT128" s="20" t="s">
        <v>135</v>
      </c>
      <c r="AU128" s="20" t="s">
        <v>81</v>
      </c>
      <c r="AY128" s="20" t="s">
        <v>133</v>
      </c>
      <c r="BE128" s="200">
        <f t="shared" si="14"/>
        <v>0</v>
      </c>
      <c r="BF128" s="200">
        <f t="shared" si="15"/>
        <v>0</v>
      </c>
      <c r="BG128" s="200">
        <f t="shared" si="16"/>
        <v>0</v>
      </c>
      <c r="BH128" s="200">
        <f t="shared" si="17"/>
        <v>0</v>
      </c>
      <c r="BI128" s="200">
        <f t="shared" si="18"/>
        <v>0</v>
      </c>
      <c r="BJ128" s="20" t="s">
        <v>79</v>
      </c>
      <c r="BK128" s="200">
        <f t="shared" si="19"/>
        <v>0</v>
      </c>
      <c r="BL128" s="20" t="s">
        <v>140</v>
      </c>
      <c r="BM128" s="20" t="s">
        <v>256</v>
      </c>
    </row>
    <row r="129" spans="2:65" s="1" customFormat="1" ht="22.5" customHeight="1">
      <c r="B129" s="37"/>
      <c r="C129" s="201" t="s">
        <v>257</v>
      </c>
      <c r="D129" s="201" t="s">
        <v>155</v>
      </c>
      <c r="E129" s="202" t="s">
        <v>258</v>
      </c>
      <c r="F129" s="203" t="s">
        <v>259</v>
      </c>
      <c r="G129" s="204" t="s">
        <v>138</v>
      </c>
      <c r="H129" s="205">
        <v>67.32</v>
      </c>
      <c r="I129" s="206"/>
      <c r="J129" s="207">
        <f t="shared" si="10"/>
        <v>0</v>
      </c>
      <c r="K129" s="203" t="s">
        <v>139</v>
      </c>
      <c r="L129" s="208"/>
      <c r="M129" s="209" t="s">
        <v>21</v>
      </c>
      <c r="N129" s="210" t="s">
        <v>42</v>
      </c>
      <c r="O129" s="38"/>
      <c r="P129" s="198">
        <f t="shared" si="11"/>
        <v>0</v>
      </c>
      <c r="Q129" s="198">
        <v>0.018</v>
      </c>
      <c r="R129" s="198">
        <f t="shared" si="12"/>
        <v>1.2117599999999997</v>
      </c>
      <c r="S129" s="198">
        <v>0</v>
      </c>
      <c r="T129" s="199">
        <f t="shared" si="13"/>
        <v>0</v>
      </c>
      <c r="AR129" s="20" t="s">
        <v>159</v>
      </c>
      <c r="AT129" s="20" t="s">
        <v>155</v>
      </c>
      <c r="AU129" s="20" t="s">
        <v>81</v>
      </c>
      <c r="AY129" s="20" t="s">
        <v>133</v>
      </c>
      <c r="BE129" s="200">
        <f t="shared" si="14"/>
        <v>0</v>
      </c>
      <c r="BF129" s="200">
        <f t="shared" si="15"/>
        <v>0</v>
      </c>
      <c r="BG129" s="200">
        <f t="shared" si="16"/>
        <v>0</v>
      </c>
      <c r="BH129" s="200">
        <f t="shared" si="17"/>
        <v>0</v>
      </c>
      <c r="BI129" s="200">
        <f t="shared" si="18"/>
        <v>0</v>
      </c>
      <c r="BJ129" s="20" t="s">
        <v>79</v>
      </c>
      <c r="BK129" s="200">
        <f t="shared" si="19"/>
        <v>0</v>
      </c>
      <c r="BL129" s="20" t="s">
        <v>140</v>
      </c>
      <c r="BM129" s="20" t="s">
        <v>260</v>
      </c>
    </row>
    <row r="130" spans="2:65" s="1" customFormat="1" ht="22.5" customHeight="1">
      <c r="B130" s="37"/>
      <c r="C130" s="201" t="s">
        <v>261</v>
      </c>
      <c r="D130" s="201" t="s">
        <v>155</v>
      </c>
      <c r="E130" s="202" t="s">
        <v>262</v>
      </c>
      <c r="F130" s="203" t="s">
        <v>263</v>
      </c>
      <c r="G130" s="204" t="s">
        <v>138</v>
      </c>
      <c r="H130" s="205">
        <v>11.319</v>
      </c>
      <c r="I130" s="206"/>
      <c r="J130" s="207">
        <f t="shared" si="10"/>
        <v>0</v>
      </c>
      <c r="K130" s="203" t="s">
        <v>139</v>
      </c>
      <c r="L130" s="208"/>
      <c r="M130" s="209" t="s">
        <v>21</v>
      </c>
      <c r="N130" s="210" t="s">
        <v>42</v>
      </c>
      <c r="O130" s="38"/>
      <c r="P130" s="198">
        <f t="shared" si="11"/>
        <v>0</v>
      </c>
      <c r="Q130" s="198">
        <v>0.009</v>
      </c>
      <c r="R130" s="198">
        <f t="shared" si="12"/>
        <v>0.101871</v>
      </c>
      <c r="S130" s="198">
        <v>0</v>
      </c>
      <c r="T130" s="199">
        <f t="shared" si="13"/>
        <v>0</v>
      </c>
      <c r="AR130" s="20" t="s">
        <v>159</v>
      </c>
      <c r="AT130" s="20" t="s">
        <v>155</v>
      </c>
      <c r="AU130" s="20" t="s">
        <v>81</v>
      </c>
      <c r="AY130" s="20" t="s">
        <v>133</v>
      </c>
      <c r="BE130" s="200">
        <f t="shared" si="14"/>
        <v>0</v>
      </c>
      <c r="BF130" s="200">
        <f t="shared" si="15"/>
        <v>0</v>
      </c>
      <c r="BG130" s="200">
        <f t="shared" si="16"/>
        <v>0</v>
      </c>
      <c r="BH130" s="200">
        <f t="shared" si="17"/>
        <v>0</v>
      </c>
      <c r="BI130" s="200">
        <f t="shared" si="18"/>
        <v>0</v>
      </c>
      <c r="BJ130" s="20" t="s">
        <v>79</v>
      </c>
      <c r="BK130" s="200">
        <f t="shared" si="19"/>
        <v>0</v>
      </c>
      <c r="BL130" s="20" t="s">
        <v>140</v>
      </c>
      <c r="BM130" s="20" t="s">
        <v>264</v>
      </c>
    </row>
    <row r="131" spans="2:65" s="1" customFormat="1" ht="22.5" customHeight="1">
      <c r="B131" s="37"/>
      <c r="C131" s="189" t="s">
        <v>265</v>
      </c>
      <c r="D131" s="189" t="s">
        <v>135</v>
      </c>
      <c r="E131" s="190" t="s">
        <v>266</v>
      </c>
      <c r="F131" s="191" t="s">
        <v>267</v>
      </c>
      <c r="G131" s="192" t="s">
        <v>183</v>
      </c>
      <c r="H131" s="193">
        <v>405.08</v>
      </c>
      <c r="I131" s="194"/>
      <c r="J131" s="195">
        <f t="shared" si="10"/>
        <v>0</v>
      </c>
      <c r="K131" s="191" t="s">
        <v>139</v>
      </c>
      <c r="L131" s="57"/>
      <c r="M131" s="196" t="s">
        <v>21</v>
      </c>
      <c r="N131" s="197" t="s">
        <v>42</v>
      </c>
      <c r="O131" s="38"/>
      <c r="P131" s="198">
        <f t="shared" si="11"/>
        <v>0</v>
      </c>
      <c r="Q131" s="198">
        <v>0</v>
      </c>
      <c r="R131" s="198">
        <f t="shared" si="12"/>
        <v>0</v>
      </c>
      <c r="S131" s="198">
        <v>0</v>
      </c>
      <c r="T131" s="199">
        <f t="shared" si="13"/>
        <v>0</v>
      </c>
      <c r="AR131" s="20" t="s">
        <v>140</v>
      </c>
      <c r="AT131" s="20" t="s">
        <v>135</v>
      </c>
      <c r="AU131" s="20" t="s">
        <v>81</v>
      </c>
      <c r="AY131" s="20" t="s">
        <v>133</v>
      </c>
      <c r="BE131" s="200">
        <f t="shared" si="14"/>
        <v>0</v>
      </c>
      <c r="BF131" s="200">
        <f t="shared" si="15"/>
        <v>0</v>
      </c>
      <c r="BG131" s="200">
        <f t="shared" si="16"/>
        <v>0</v>
      </c>
      <c r="BH131" s="200">
        <f t="shared" si="17"/>
        <v>0</v>
      </c>
      <c r="BI131" s="200">
        <f t="shared" si="18"/>
        <v>0</v>
      </c>
      <c r="BJ131" s="20" t="s">
        <v>79</v>
      </c>
      <c r="BK131" s="200">
        <f t="shared" si="19"/>
        <v>0</v>
      </c>
      <c r="BL131" s="20" t="s">
        <v>140</v>
      </c>
      <c r="BM131" s="20" t="s">
        <v>268</v>
      </c>
    </row>
    <row r="132" spans="2:65" s="1" customFormat="1" ht="22.5" customHeight="1">
      <c r="B132" s="37"/>
      <c r="C132" s="201" t="s">
        <v>269</v>
      </c>
      <c r="D132" s="201" t="s">
        <v>155</v>
      </c>
      <c r="E132" s="202" t="s">
        <v>270</v>
      </c>
      <c r="F132" s="203" t="s">
        <v>271</v>
      </c>
      <c r="G132" s="204" t="s">
        <v>183</v>
      </c>
      <c r="H132" s="205">
        <v>446.601</v>
      </c>
      <c r="I132" s="206"/>
      <c r="J132" s="207">
        <f t="shared" si="10"/>
        <v>0</v>
      </c>
      <c r="K132" s="203" t="s">
        <v>139</v>
      </c>
      <c r="L132" s="208"/>
      <c r="M132" s="209" t="s">
        <v>21</v>
      </c>
      <c r="N132" s="210" t="s">
        <v>42</v>
      </c>
      <c r="O132" s="38"/>
      <c r="P132" s="198">
        <f t="shared" si="11"/>
        <v>0</v>
      </c>
      <c r="Q132" s="198">
        <v>3E-05</v>
      </c>
      <c r="R132" s="198">
        <f t="shared" si="12"/>
        <v>0.01339803</v>
      </c>
      <c r="S132" s="198">
        <v>0</v>
      </c>
      <c r="T132" s="199">
        <f t="shared" si="13"/>
        <v>0</v>
      </c>
      <c r="AR132" s="20" t="s">
        <v>159</v>
      </c>
      <c r="AT132" s="20" t="s">
        <v>155</v>
      </c>
      <c r="AU132" s="20" t="s">
        <v>81</v>
      </c>
      <c r="AY132" s="20" t="s">
        <v>133</v>
      </c>
      <c r="BE132" s="200">
        <f t="shared" si="14"/>
        <v>0</v>
      </c>
      <c r="BF132" s="200">
        <f t="shared" si="15"/>
        <v>0</v>
      </c>
      <c r="BG132" s="200">
        <f t="shared" si="16"/>
        <v>0</v>
      </c>
      <c r="BH132" s="200">
        <f t="shared" si="17"/>
        <v>0</v>
      </c>
      <c r="BI132" s="200">
        <f t="shared" si="18"/>
        <v>0</v>
      </c>
      <c r="BJ132" s="20" t="s">
        <v>79</v>
      </c>
      <c r="BK132" s="200">
        <f t="shared" si="19"/>
        <v>0</v>
      </c>
      <c r="BL132" s="20" t="s">
        <v>140</v>
      </c>
      <c r="BM132" s="20" t="s">
        <v>272</v>
      </c>
    </row>
    <row r="133" spans="2:65" s="1" customFormat="1" ht="22.5" customHeight="1">
      <c r="B133" s="37"/>
      <c r="C133" s="189" t="s">
        <v>273</v>
      </c>
      <c r="D133" s="189" t="s">
        <v>135</v>
      </c>
      <c r="E133" s="190" t="s">
        <v>274</v>
      </c>
      <c r="F133" s="191" t="s">
        <v>275</v>
      </c>
      <c r="G133" s="192" t="s">
        <v>183</v>
      </c>
      <c r="H133" s="193">
        <v>285.08</v>
      </c>
      <c r="I133" s="194"/>
      <c r="J133" s="195">
        <f t="shared" si="10"/>
        <v>0</v>
      </c>
      <c r="K133" s="191" t="s">
        <v>139</v>
      </c>
      <c r="L133" s="57"/>
      <c r="M133" s="196" t="s">
        <v>21</v>
      </c>
      <c r="N133" s="197" t="s">
        <v>42</v>
      </c>
      <c r="O133" s="38"/>
      <c r="P133" s="198">
        <f t="shared" si="11"/>
        <v>0</v>
      </c>
      <c r="Q133" s="198">
        <v>0</v>
      </c>
      <c r="R133" s="198">
        <f t="shared" si="12"/>
        <v>0</v>
      </c>
      <c r="S133" s="198">
        <v>0</v>
      </c>
      <c r="T133" s="199">
        <f t="shared" si="13"/>
        <v>0</v>
      </c>
      <c r="AR133" s="20" t="s">
        <v>140</v>
      </c>
      <c r="AT133" s="20" t="s">
        <v>135</v>
      </c>
      <c r="AU133" s="20" t="s">
        <v>81</v>
      </c>
      <c r="AY133" s="20" t="s">
        <v>133</v>
      </c>
      <c r="BE133" s="200">
        <f t="shared" si="14"/>
        <v>0</v>
      </c>
      <c r="BF133" s="200">
        <f t="shared" si="15"/>
        <v>0</v>
      </c>
      <c r="BG133" s="200">
        <f t="shared" si="16"/>
        <v>0</v>
      </c>
      <c r="BH133" s="200">
        <f t="shared" si="17"/>
        <v>0</v>
      </c>
      <c r="BI133" s="200">
        <f t="shared" si="18"/>
        <v>0</v>
      </c>
      <c r="BJ133" s="20" t="s">
        <v>79</v>
      </c>
      <c r="BK133" s="200">
        <f t="shared" si="19"/>
        <v>0</v>
      </c>
      <c r="BL133" s="20" t="s">
        <v>140</v>
      </c>
      <c r="BM133" s="20" t="s">
        <v>276</v>
      </c>
    </row>
    <row r="134" spans="2:65" s="1" customFormat="1" ht="22.5" customHeight="1">
      <c r="B134" s="37"/>
      <c r="C134" s="201" t="s">
        <v>277</v>
      </c>
      <c r="D134" s="201" t="s">
        <v>155</v>
      </c>
      <c r="E134" s="202" t="s">
        <v>278</v>
      </c>
      <c r="F134" s="203" t="s">
        <v>279</v>
      </c>
      <c r="G134" s="204" t="s">
        <v>183</v>
      </c>
      <c r="H134" s="205">
        <v>314.301</v>
      </c>
      <c r="I134" s="206"/>
      <c r="J134" s="207">
        <f t="shared" si="10"/>
        <v>0</v>
      </c>
      <c r="K134" s="203" t="s">
        <v>139</v>
      </c>
      <c r="L134" s="208"/>
      <c r="M134" s="209" t="s">
        <v>21</v>
      </c>
      <c r="N134" s="210" t="s">
        <v>42</v>
      </c>
      <c r="O134" s="38"/>
      <c r="P134" s="198">
        <f t="shared" si="11"/>
        <v>0</v>
      </c>
      <c r="Q134" s="198">
        <v>4E-05</v>
      </c>
      <c r="R134" s="198">
        <f t="shared" si="12"/>
        <v>0.012572040000000001</v>
      </c>
      <c r="S134" s="198">
        <v>0</v>
      </c>
      <c r="T134" s="199">
        <f t="shared" si="13"/>
        <v>0</v>
      </c>
      <c r="AR134" s="20" t="s">
        <v>159</v>
      </c>
      <c r="AT134" s="20" t="s">
        <v>155</v>
      </c>
      <c r="AU134" s="20" t="s">
        <v>81</v>
      </c>
      <c r="AY134" s="20" t="s">
        <v>133</v>
      </c>
      <c r="BE134" s="200">
        <f t="shared" si="14"/>
        <v>0</v>
      </c>
      <c r="BF134" s="200">
        <f t="shared" si="15"/>
        <v>0</v>
      </c>
      <c r="BG134" s="200">
        <f t="shared" si="16"/>
        <v>0</v>
      </c>
      <c r="BH134" s="200">
        <f t="shared" si="17"/>
        <v>0</v>
      </c>
      <c r="BI134" s="200">
        <f t="shared" si="18"/>
        <v>0</v>
      </c>
      <c r="BJ134" s="20" t="s">
        <v>79</v>
      </c>
      <c r="BK134" s="200">
        <f t="shared" si="19"/>
        <v>0</v>
      </c>
      <c r="BL134" s="20" t="s">
        <v>140</v>
      </c>
      <c r="BM134" s="20" t="s">
        <v>280</v>
      </c>
    </row>
    <row r="135" spans="2:65" s="1" customFormat="1" ht="22.5" customHeight="1">
      <c r="B135" s="37"/>
      <c r="C135" s="189" t="s">
        <v>281</v>
      </c>
      <c r="D135" s="189" t="s">
        <v>135</v>
      </c>
      <c r="E135" s="190" t="s">
        <v>282</v>
      </c>
      <c r="F135" s="191" t="s">
        <v>283</v>
      </c>
      <c r="G135" s="192" t="s">
        <v>183</v>
      </c>
      <c r="H135" s="193">
        <v>285.08</v>
      </c>
      <c r="I135" s="194"/>
      <c r="J135" s="195">
        <f t="shared" si="10"/>
        <v>0</v>
      </c>
      <c r="K135" s="191" t="s">
        <v>139</v>
      </c>
      <c r="L135" s="57"/>
      <c r="M135" s="196" t="s">
        <v>21</v>
      </c>
      <c r="N135" s="197" t="s">
        <v>42</v>
      </c>
      <c r="O135" s="38"/>
      <c r="P135" s="198">
        <f t="shared" si="11"/>
        <v>0</v>
      </c>
      <c r="Q135" s="198">
        <v>0</v>
      </c>
      <c r="R135" s="198">
        <f t="shared" si="12"/>
        <v>0</v>
      </c>
      <c r="S135" s="198">
        <v>0</v>
      </c>
      <c r="T135" s="199">
        <f t="shared" si="13"/>
        <v>0</v>
      </c>
      <c r="AR135" s="20" t="s">
        <v>140</v>
      </c>
      <c r="AT135" s="20" t="s">
        <v>135</v>
      </c>
      <c r="AU135" s="20" t="s">
        <v>81</v>
      </c>
      <c r="AY135" s="20" t="s">
        <v>133</v>
      </c>
      <c r="BE135" s="200">
        <f t="shared" si="14"/>
        <v>0</v>
      </c>
      <c r="BF135" s="200">
        <f t="shared" si="15"/>
        <v>0</v>
      </c>
      <c r="BG135" s="200">
        <f t="shared" si="16"/>
        <v>0</v>
      </c>
      <c r="BH135" s="200">
        <f t="shared" si="17"/>
        <v>0</v>
      </c>
      <c r="BI135" s="200">
        <f t="shared" si="18"/>
        <v>0</v>
      </c>
      <c r="BJ135" s="20" t="s">
        <v>79</v>
      </c>
      <c r="BK135" s="200">
        <f t="shared" si="19"/>
        <v>0</v>
      </c>
      <c r="BL135" s="20" t="s">
        <v>140</v>
      </c>
      <c r="BM135" s="20" t="s">
        <v>284</v>
      </c>
    </row>
    <row r="136" spans="2:65" s="1" customFormat="1" ht="22.5" customHeight="1">
      <c r="B136" s="37"/>
      <c r="C136" s="201" t="s">
        <v>285</v>
      </c>
      <c r="D136" s="201" t="s">
        <v>155</v>
      </c>
      <c r="E136" s="202" t="s">
        <v>286</v>
      </c>
      <c r="F136" s="203" t="s">
        <v>287</v>
      </c>
      <c r="G136" s="204" t="s">
        <v>183</v>
      </c>
      <c r="H136" s="205">
        <v>299.334</v>
      </c>
      <c r="I136" s="206"/>
      <c r="J136" s="207">
        <f t="shared" si="10"/>
        <v>0</v>
      </c>
      <c r="K136" s="203" t="s">
        <v>139</v>
      </c>
      <c r="L136" s="208"/>
      <c r="M136" s="209" t="s">
        <v>21</v>
      </c>
      <c r="N136" s="210" t="s">
        <v>42</v>
      </c>
      <c r="O136" s="38"/>
      <c r="P136" s="198">
        <f t="shared" si="11"/>
        <v>0</v>
      </c>
      <c r="Q136" s="198">
        <v>3E-05</v>
      </c>
      <c r="R136" s="198">
        <f t="shared" si="12"/>
        <v>0.00898002</v>
      </c>
      <c r="S136" s="198">
        <v>0</v>
      </c>
      <c r="T136" s="199">
        <f t="shared" si="13"/>
        <v>0</v>
      </c>
      <c r="AR136" s="20" t="s">
        <v>159</v>
      </c>
      <c r="AT136" s="20" t="s">
        <v>155</v>
      </c>
      <c r="AU136" s="20" t="s">
        <v>81</v>
      </c>
      <c r="AY136" s="20" t="s">
        <v>133</v>
      </c>
      <c r="BE136" s="200">
        <f t="shared" si="14"/>
        <v>0</v>
      </c>
      <c r="BF136" s="200">
        <f t="shared" si="15"/>
        <v>0</v>
      </c>
      <c r="BG136" s="200">
        <f t="shared" si="16"/>
        <v>0</v>
      </c>
      <c r="BH136" s="200">
        <f t="shared" si="17"/>
        <v>0</v>
      </c>
      <c r="BI136" s="200">
        <f t="shared" si="18"/>
        <v>0</v>
      </c>
      <c r="BJ136" s="20" t="s">
        <v>79</v>
      </c>
      <c r="BK136" s="200">
        <f t="shared" si="19"/>
        <v>0</v>
      </c>
      <c r="BL136" s="20" t="s">
        <v>140</v>
      </c>
      <c r="BM136" s="20" t="s">
        <v>288</v>
      </c>
    </row>
    <row r="137" spans="2:65" s="1" customFormat="1" ht="22.5" customHeight="1">
      <c r="B137" s="37"/>
      <c r="C137" s="189" t="s">
        <v>289</v>
      </c>
      <c r="D137" s="189" t="s">
        <v>135</v>
      </c>
      <c r="E137" s="190" t="s">
        <v>290</v>
      </c>
      <c r="F137" s="191" t="s">
        <v>291</v>
      </c>
      <c r="G137" s="192" t="s">
        <v>183</v>
      </c>
      <c r="H137" s="193">
        <v>530.72</v>
      </c>
      <c r="I137" s="194"/>
      <c r="J137" s="195">
        <f t="shared" si="10"/>
        <v>0</v>
      </c>
      <c r="K137" s="191" t="s">
        <v>139</v>
      </c>
      <c r="L137" s="57"/>
      <c r="M137" s="196" t="s">
        <v>21</v>
      </c>
      <c r="N137" s="197" t="s">
        <v>42</v>
      </c>
      <c r="O137" s="38"/>
      <c r="P137" s="198">
        <f t="shared" si="11"/>
        <v>0</v>
      </c>
      <c r="Q137" s="198">
        <v>0.00025</v>
      </c>
      <c r="R137" s="198">
        <f t="shared" si="12"/>
        <v>0.13268000000000002</v>
      </c>
      <c r="S137" s="198">
        <v>0</v>
      </c>
      <c r="T137" s="199">
        <f t="shared" si="13"/>
        <v>0</v>
      </c>
      <c r="AR137" s="20" t="s">
        <v>140</v>
      </c>
      <c r="AT137" s="20" t="s">
        <v>135</v>
      </c>
      <c r="AU137" s="20" t="s">
        <v>81</v>
      </c>
      <c r="AY137" s="20" t="s">
        <v>133</v>
      </c>
      <c r="BE137" s="200">
        <f t="shared" si="14"/>
        <v>0</v>
      </c>
      <c r="BF137" s="200">
        <f t="shared" si="15"/>
        <v>0</v>
      </c>
      <c r="BG137" s="200">
        <f t="shared" si="16"/>
        <v>0</v>
      </c>
      <c r="BH137" s="200">
        <f t="shared" si="17"/>
        <v>0</v>
      </c>
      <c r="BI137" s="200">
        <f t="shared" si="18"/>
        <v>0</v>
      </c>
      <c r="BJ137" s="20" t="s">
        <v>79</v>
      </c>
      <c r="BK137" s="200">
        <f t="shared" si="19"/>
        <v>0</v>
      </c>
      <c r="BL137" s="20" t="s">
        <v>140</v>
      </c>
      <c r="BM137" s="20" t="s">
        <v>292</v>
      </c>
    </row>
    <row r="138" spans="2:65" s="1" customFormat="1" ht="22.5" customHeight="1">
      <c r="B138" s="37"/>
      <c r="C138" s="201" t="s">
        <v>293</v>
      </c>
      <c r="D138" s="201" t="s">
        <v>155</v>
      </c>
      <c r="E138" s="202" t="s">
        <v>294</v>
      </c>
      <c r="F138" s="203" t="s">
        <v>295</v>
      </c>
      <c r="G138" s="204" t="s">
        <v>183</v>
      </c>
      <c r="H138" s="205">
        <v>423.016</v>
      </c>
      <c r="I138" s="206"/>
      <c r="J138" s="207">
        <f t="shared" si="10"/>
        <v>0</v>
      </c>
      <c r="K138" s="203" t="s">
        <v>139</v>
      </c>
      <c r="L138" s="208"/>
      <c r="M138" s="209" t="s">
        <v>21</v>
      </c>
      <c r="N138" s="210" t="s">
        <v>42</v>
      </c>
      <c r="O138" s="38"/>
      <c r="P138" s="198">
        <f t="shared" si="11"/>
        <v>0</v>
      </c>
      <c r="Q138" s="198">
        <v>0</v>
      </c>
      <c r="R138" s="198">
        <f t="shared" si="12"/>
        <v>0</v>
      </c>
      <c r="S138" s="198">
        <v>0</v>
      </c>
      <c r="T138" s="199">
        <f t="shared" si="13"/>
        <v>0</v>
      </c>
      <c r="AR138" s="20" t="s">
        <v>159</v>
      </c>
      <c r="AT138" s="20" t="s">
        <v>155</v>
      </c>
      <c r="AU138" s="20" t="s">
        <v>81</v>
      </c>
      <c r="AY138" s="20" t="s">
        <v>133</v>
      </c>
      <c r="BE138" s="200">
        <f t="shared" si="14"/>
        <v>0</v>
      </c>
      <c r="BF138" s="200">
        <f t="shared" si="15"/>
        <v>0</v>
      </c>
      <c r="BG138" s="200">
        <f t="shared" si="16"/>
        <v>0</v>
      </c>
      <c r="BH138" s="200">
        <f t="shared" si="17"/>
        <v>0</v>
      </c>
      <c r="BI138" s="200">
        <f t="shared" si="18"/>
        <v>0</v>
      </c>
      <c r="BJ138" s="20" t="s">
        <v>79</v>
      </c>
      <c r="BK138" s="200">
        <f t="shared" si="19"/>
        <v>0</v>
      </c>
      <c r="BL138" s="20" t="s">
        <v>140</v>
      </c>
      <c r="BM138" s="20" t="s">
        <v>296</v>
      </c>
    </row>
    <row r="139" spans="2:65" s="1" customFormat="1" ht="22.5" customHeight="1">
      <c r="B139" s="37"/>
      <c r="C139" s="201" t="s">
        <v>297</v>
      </c>
      <c r="D139" s="201" t="s">
        <v>155</v>
      </c>
      <c r="E139" s="202" t="s">
        <v>298</v>
      </c>
      <c r="F139" s="203" t="s">
        <v>299</v>
      </c>
      <c r="G139" s="204" t="s">
        <v>183</v>
      </c>
      <c r="H139" s="205">
        <v>423.016</v>
      </c>
      <c r="I139" s="206"/>
      <c r="J139" s="207">
        <f t="shared" si="10"/>
        <v>0</v>
      </c>
      <c r="K139" s="203" t="s">
        <v>139</v>
      </c>
      <c r="L139" s="208"/>
      <c r="M139" s="209" t="s">
        <v>21</v>
      </c>
      <c r="N139" s="210" t="s">
        <v>42</v>
      </c>
      <c r="O139" s="38"/>
      <c r="P139" s="198">
        <f t="shared" si="11"/>
        <v>0</v>
      </c>
      <c r="Q139" s="198">
        <v>0</v>
      </c>
      <c r="R139" s="198">
        <f t="shared" si="12"/>
        <v>0</v>
      </c>
      <c r="S139" s="198">
        <v>0</v>
      </c>
      <c r="T139" s="199">
        <f t="shared" si="13"/>
        <v>0</v>
      </c>
      <c r="AR139" s="20" t="s">
        <v>159</v>
      </c>
      <c r="AT139" s="20" t="s">
        <v>155</v>
      </c>
      <c r="AU139" s="20" t="s">
        <v>81</v>
      </c>
      <c r="AY139" s="20" t="s">
        <v>133</v>
      </c>
      <c r="BE139" s="200">
        <f t="shared" si="14"/>
        <v>0</v>
      </c>
      <c r="BF139" s="200">
        <f t="shared" si="15"/>
        <v>0</v>
      </c>
      <c r="BG139" s="200">
        <f t="shared" si="16"/>
        <v>0</v>
      </c>
      <c r="BH139" s="200">
        <f t="shared" si="17"/>
        <v>0</v>
      </c>
      <c r="BI139" s="200">
        <f t="shared" si="18"/>
        <v>0</v>
      </c>
      <c r="BJ139" s="20" t="s">
        <v>79</v>
      </c>
      <c r="BK139" s="200">
        <f t="shared" si="19"/>
        <v>0</v>
      </c>
      <c r="BL139" s="20" t="s">
        <v>140</v>
      </c>
      <c r="BM139" s="20" t="s">
        <v>300</v>
      </c>
    </row>
    <row r="140" spans="2:65" s="1" customFormat="1" ht="22.5" customHeight="1">
      <c r="B140" s="37"/>
      <c r="C140" s="189" t="s">
        <v>301</v>
      </c>
      <c r="D140" s="189" t="s">
        <v>135</v>
      </c>
      <c r="E140" s="190" t="s">
        <v>302</v>
      </c>
      <c r="F140" s="191" t="s">
        <v>303</v>
      </c>
      <c r="G140" s="192" t="s">
        <v>138</v>
      </c>
      <c r="H140" s="193">
        <v>857.286</v>
      </c>
      <c r="I140" s="194"/>
      <c r="J140" s="195">
        <f t="shared" si="10"/>
        <v>0</v>
      </c>
      <c r="K140" s="191" t="s">
        <v>139</v>
      </c>
      <c r="L140" s="57"/>
      <c r="M140" s="196" t="s">
        <v>21</v>
      </c>
      <c r="N140" s="197" t="s">
        <v>42</v>
      </c>
      <c r="O140" s="38"/>
      <c r="P140" s="198">
        <f t="shared" si="11"/>
        <v>0</v>
      </c>
      <c r="Q140" s="198">
        <v>0.00348</v>
      </c>
      <c r="R140" s="198">
        <f t="shared" si="12"/>
        <v>2.9833552799999996</v>
      </c>
      <c r="S140" s="198">
        <v>0</v>
      </c>
      <c r="T140" s="199">
        <f t="shared" si="13"/>
        <v>0</v>
      </c>
      <c r="AR140" s="20" t="s">
        <v>140</v>
      </c>
      <c r="AT140" s="20" t="s">
        <v>135</v>
      </c>
      <c r="AU140" s="20" t="s">
        <v>81</v>
      </c>
      <c r="AY140" s="20" t="s">
        <v>133</v>
      </c>
      <c r="BE140" s="200">
        <f t="shared" si="14"/>
        <v>0</v>
      </c>
      <c r="BF140" s="200">
        <f t="shared" si="15"/>
        <v>0</v>
      </c>
      <c r="BG140" s="200">
        <f t="shared" si="16"/>
        <v>0</v>
      </c>
      <c r="BH140" s="200">
        <f t="shared" si="17"/>
        <v>0</v>
      </c>
      <c r="BI140" s="200">
        <f t="shared" si="18"/>
        <v>0</v>
      </c>
      <c r="BJ140" s="20" t="s">
        <v>79</v>
      </c>
      <c r="BK140" s="200">
        <f t="shared" si="19"/>
        <v>0</v>
      </c>
      <c r="BL140" s="20" t="s">
        <v>140</v>
      </c>
      <c r="BM140" s="20" t="s">
        <v>304</v>
      </c>
    </row>
    <row r="141" spans="2:65" s="1" customFormat="1" ht="22.5" customHeight="1">
      <c r="B141" s="37"/>
      <c r="C141" s="189" t="s">
        <v>305</v>
      </c>
      <c r="D141" s="189" t="s">
        <v>135</v>
      </c>
      <c r="E141" s="190" t="s">
        <v>306</v>
      </c>
      <c r="F141" s="191" t="s">
        <v>307</v>
      </c>
      <c r="G141" s="192" t="s">
        <v>183</v>
      </c>
      <c r="H141" s="193">
        <v>81</v>
      </c>
      <c r="I141" s="194"/>
      <c r="J141" s="195">
        <f t="shared" si="10"/>
        <v>0</v>
      </c>
      <c r="K141" s="191" t="s">
        <v>139</v>
      </c>
      <c r="L141" s="57"/>
      <c r="M141" s="196" t="s">
        <v>21</v>
      </c>
      <c r="N141" s="197" t="s">
        <v>42</v>
      </c>
      <c r="O141" s="38"/>
      <c r="P141" s="198">
        <f t="shared" si="11"/>
        <v>0</v>
      </c>
      <c r="Q141" s="198">
        <v>0.01032</v>
      </c>
      <c r="R141" s="198">
        <f t="shared" si="12"/>
        <v>0.83592</v>
      </c>
      <c r="S141" s="198">
        <v>0</v>
      </c>
      <c r="T141" s="199">
        <f t="shared" si="13"/>
        <v>0</v>
      </c>
      <c r="AR141" s="20" t="s">
        <v>140</v>
      </c>
      <c r="AT141" s="20" t="s">
        <v>135</v>
      </c>
      <c r="AU141" s="20" t="s">
        <v>81</v>
      </c>
      <c r="AY141" s="20" t="s">
        <v>133</v>
      </c>
      <c r="BE141" s="200">
        <f t="shared" si="14"/>
        <v>0</v>
      </c>
      <c r="BF141" s="200">
        <f t="shared" si="15"/>
        <v>0</v>
      </c>
      <c r="BG141" s="200">
        <f t="shared" si="16"/>
        <v>0</v>
      </c>
      <c r="BH141" s="200">
        <f t="shared" si="17"/>
        <v>0</v>
      </c>
      <c r="BI141" s="200">
        <f t="shared" si="18"/>
        <v>0</v>
      </c>
      <c r="BJ141" s="20" t="s">
        <v>79</v>
      </c>
      <c r="BK141" s="200">
        <f t="shared" si="19"/>
        <v>0</v>
      </c>
      <c r="BL141" s="20" t="s">
        <v>140</v>
      </c>
      <c r="BM141" s="20" t="s">
        <v>308</v>
      </c>
    </row>
    <row r="142" spans="2:65" s="1" customFormat="1" ht="22.5" customHeight="1">
      <c r="B142" s="37"/>
      <c r="C142" s="189" t="s">
        <v>309</v>
      </c>
      <c r="D142" s="189" t="s">
        <v>135</v>
      </c>
      <c r="E142" s="190" t="s">
        <v>310</v>
      </c>
      <c r="F142" s="191" t="s">
        <v>311</v>
      </c>
      <c r="G142" s="192" t="s">
        <v>138</v>
      </c>
      <c r="H142" s="193">
        <v>176.644</v>
      </c>
      <c r="I142" s="194"/>
      <c r="J142" s="195">
        <f t="shared" si="10"/>
        <v>0</v>
      </c>
      <c r="K142" s="191" t="s">
        <v>139</v>
      </c>
      <c r="L142" s="57"/>
      <c r="M142" s="196" t="s">
        <v>21</v>
      </c>
      <c r="N142" s="197" t="s">
        <v>42</v>
      </c>
      <c r="O142" s="38"/>
      <c r="P142" s="198">
        <f t="shared" si="11"/>
        <v>0</v>
      </c>
      <c r="Q142" s="198">
        <v>0.00012</v>
      </c>
      <c r="R142" s="198">
        <f t="shared" si="12"/>
        <v>0.021197280000000002</v>
      </c>
      <c r="S142" s="198">
        <v>0</v>
      </c>
      <c r="T142" s="199">
        <f t="shared" si="13"/>
        <v>0</v>
      </c>
      <c r="AR142" s="20" t="s">
        <v>140</v>
      </c>
      <c r="AT142" s="20" t="s">
        <v>135</v>
      </c>
      <c r="AU142" s="20" t="s">
        <v>81</v>
      </c>
      <c r="AY142" s="20" t="s">
        <v>133</v>
      </c>
      <c r="BE142" s="200">
        <f t="shared" si="14"/>
        <v>0</v>
      </c>
      <c r="BF142" s="200">
        <f t="shared" si="15"/>
        <v>0</v>
      </c>
      <c r="BG142" s="200">
        <f t="shared" si="16"/>
        <v>0</v>
      </c>
      <c r="BH142" s="200">
        <f t="shared" si="17"/>
        <v>0</v>
      </c>
      <c r="BI142" s="200">
        <f t="shared" si="18"/>
        <v>0</v>
      </c>
      <c r="BJ142" s="20" t="s">
        <v>79</v>
      </c>
      <c r="BK142" s="200">
        <f t="shared" si="19"/>
        <v>0</v>
      </c>
      <c r="BL142" s="20" t="s">
        <v>140</v>
      </c>
      <c r="BM142" s="20" t="s">
        <v>312</v>
      </c>
    </row>
    <row r="143" spans="2:65" s="1" customFormat="1" ht="22.5" customHeight="1">
      <c r="B143" s="37"/>
      <c r="C143" s="189" t="s">
        <v>313</v>
      </c>
      <c r="D143" s="189" t="s">
        <v>135</v>
      </c>
      <c r="E143" s="190" t="s">
        <v>314</v>
      </c>
      <c r="F143" s="191" t="s">
        <v>315</v>
      </c>
      <c r="G143" s="192" t="s">
        <v>138</v>
      </c>
      <c r="H143" s="193">
        <v>857.286</v>
      </c>
      <c r="I143" s="194"/>
      <c r="J143" s="195">
        <f t="shared" si="10"/>
        <v>0</v>
      </c>
      <c r="K143" s="191" t="s">
        <v>139</v>
      </c>
      <c r="L143" s="57"/>
      <c r="M143" s="196" t="s">
        <v>21</v>
      </c>
      <c r="N143" s="197" t="s">
        <v>42</v>
      </c>
      <c r="O143" s="38"/>
      <c r="P143" s="198">
        <f t="shared" si="11"/>
        <v>0</v>
      </c>
      <c r="Q143" s="198">
        <v>0</v>
      </c>
      <c r="R143" s="198">
        <f t="shared" si="12"/>
        <v>0</v>
      </c>
      <c r="S143" s="198">
        <v>0</v>
      </c>
      <c r="T143" s="199">
        <f t="shared" si="13"/>
        <v>0</v>
      </c>
      <c r="AR143" s="20" t="s">
        <v>140</v>
      </c>
      <c r="AT143" s="20" t="s">
        <v>135</v>
      </c>
      <c r="AU143" s="20" t="s">
        <v>81</v>
      </c>
      <c r="AY143" s="20" t="s">
        <v>133</v>
      </c>
      <c r="BE143" s="200">
        <f t="shared" si="14"/>
        <v>0</v>
      </c>
      <c r="BF143" s="200">
        <f t="shared" si="15"/>
        <v>0</v>
      </c>
      <c r="BG143" s="200">
        <f t="shared" si="16"/>
        <v>0</v>
      </c>
      <c r="BH143" s="200">
        <f t="shared" si="17"/>
        <v>0</v>
      </c>
      <c r="BI143" s="200">
        <f t="shared" si="18"/>
        <v>0</v>
      </c>
      <c r="BJ143" s="20" t="s">
        <v>79</v>
      </c>
      <c r="BK143" s="200">
        <f t="shared" si="19"/>
        <v>0</v>
      </c>
      <c r="BL143" s="20" t="s">
        <v>140</v>
      </c>
      <c r="BM143" s="20" t="s">
        <v>316</v>
      </c>
    </row>
    <row r="144" spans="2:65" s="1" customFormat="1" ht="31.5" customHeight="1">
      <c r="B144" s="37"/>
      <c r="C144" s="189" t="s">
        <v>317</v>
      </c>
      <c r="D144" s="189" t="s">
        <v>135</v>
      </c>
      <c r="E144" s="190" t="s">
        <v>318</v>
      </c>
      <c r="F144" s="191" t="s">
        <v>319</v>
      </c>
      <c r="G144" s="192" t="s">
        <v>320</v>
      </c>
      <c r="H144" s="193">
        <v>1</v>
      </c>
      <c r="I144" s="194"/>
      <c r="J144" s="195">
        <f t="shared" si="10"/>
        <v>0</v>
      </c>
      <c r="K144" s="191" t="s">
        <v>21</v>
      </c>
      <c r="L144" s="57"/>
      <c r="M144" s="196" t="s">
        <v>21</v>
      </c>
      <c r="N144" s="197" t="s">
        <v>42</v>
      </c>
      <c r="O144" s="38"/>
      <c r="P144" s="198">
        <f t="shared" si="11"/>
        <v>0</v>
      </c>
      <c r="Q144" s="198">
        <v>0</v>
      </c>
      <c r="R144" s="198">
        <f t="shared" si="12"/>
        <v>0</v>
      </c>
      <c r="S144" s="198">
        <v>0</v>
      </c>
      <c r="T144" s="199">
        <f t="shared" si="13"/>
        <v>0</v>
      </c>
      <c r="AR144" s="20" t="s">
        <v>140</v>
      </c>
      <c r="AT144" s="20" t="s">
        <v>135</v>
      </c>
      <c r="AU144" s="20" t="s">
        <v>81</v>
      </c>
      <c r="AY144" s="20" t="s">
        <v>133</v>
      </c>
      <c r="BE144" s="200">
        <f t="shared" si="14"/>
        <v>0</v>
      </c>
      <c r="BF144" s="200">
        <f t="shared" si="15"/>
        <v>0</v>
      </c>
      <c r="BG144" s="200">
        <f t="shared" si="16"/>
        <v>0</v>
      </c>
      <c r="BH144" s="200">
        <f t="shared" si="17"/>
        <v>0</v>
      </c>
      <c r="BI144" s="200">
        <f t="shared" si="18"/>
        <v>0</v>
      </c>
      <c r="BJ144" s="20" t="s">
        <v>79</v>
      </c>
      <c r="BK144" s="200">
        <f t="shared" si="19"/>
        <v>0</v>
      </c>
      <c r="BL144" s="20" t="s">
        <v>140</v>
      </c>
      <c r="BM144" s="20" t="s">
        <v>321</v>
      </c>
    </row>
    <row r="145" spans="2:65" s="1" customFormat="1" ht="22.5" customHeight="1">
      <c r="B145" s="37"/>
      <c r="C145" s="189" t="s">
        <v>322</v>
      </c>
      <c r="D145" s="189" t="s">
        <v>135</v>
      </c>
      <c r="E145" s="190" t="s">
        <v>323</v>
      </c>
      <c r="F145" s="191" t="s">
        <v>324</v>
      </c>
      <c r="G145" s="192" t="s">
        <v>325</v>
      </c>
      <c r="H145" s="193">
        <v>1</v>
      </c>
      <c r="I145" s="194"/>
      <c r="J145" s="195">
        <f t="shared" si="10"/>
        <v>0</v>
      </c>
      <c r="K145" s="191" t="s">
        <v>21</v>
      </c>
      <c r="L145" s="57"/>
      <c r="M145" s="196" t="s">
        <v>21</v>
      </c>
      <c r="N145" s="197" t="s">
        <v>42</v>
      </c>
      <c r="O145" s="38"/>
      <c r="P145" s="198">
        <f t="shared" si="11"/>
        <v>0</v>
      </c>
      <c r="Q145" s="198">
        <v>0</v>
      </c>
      <c r="R145" s="198">
        <f t="shared" si="12"/>
        <v>0</v>
      </c>
      <c r="S145" s="198">
        <v>0</v>
      </c>
      <c r="T145" s="199">
        <f t="shared" si="13"/>
        <v>0</v>
      </c>
      <c r="AR145" s="20" t="s">
        <v>140</v>
      </c>
      <c r="AT145" s="20" t="s">
        <v>135</v>
      </c>
      <c r="AU145" s="20" t="s">
        <v>81</v>
      </c>
      <c r="AY145" s="20" t="s">
        <v>133</v>
      </c>
      <c r="BE145" s="200">
        <f t="shared" si="14"/>
        <v>0</v>
      </c>
      <c r="BF145" s="200">
        <f t="shared" si="15"/>
        <v>0</v>
      </c>
      <c r="BG145" s="200">
        <f t="shared" si="16"/>
        <v>0</v>
      </c>
      <c r="BH145" s="200">
        <f t="shared" si="17"/>
        <v>0</v>
      </c>
      <c r="BI145" s="200">
        <f t="shared" si="18"/>
        <v>0</v>
      </c>
      <c r="BJ145" s="20" t="s">
        <v>79</v>
      </c>
      <c r="BK145" s="200">
        <f t="shared" si="19"/>
        <v>0</v>
      </c>
      <c r="BL145" s="20" t="s">
        <v>140</v>
      </c>
      <c r="BM145" s="20" t="s">
        <v>326</v>
      </c>
    </row>
    <row r="146" spans="2:65" s="1" customFormat="1" ht="22.5" customHeight="1">
      <c r="B146" s="37"/>
      <c r="C146" s="189" t="s">
        <v>327</v>
      </c>
      <c r="D146" s="189" t="s">
        <v>135</v>
      </c>
      <c r="E146" s="190" t="s">
        <v>328</v>
      </c>
      <c r="F146" s="191" t="s">
        <v>329</v>
      </c>
      <c r="G146" s="192" t="s">
        <v>153</v>
      </c>
      <c r="H146" s="193">
        <v>16.2</v>
      </c>
      <c r="I146" s="194"/>
      <c r="J146" s="195">
        <f t="shared" si="10"/>
        <v>0</v>
      </c>
      <c r="K146" s="191" t="s">
        <v>139</v>
      </c>
      <c r="L146" s="57"/>
      <c r="M146" s="196" t="s">
        <v>21</v>
      </c>
      <c r="N146" s="197" t="s">
        <v>42</v>
      </c>
      <c r="O146" s="38"/>
      <c r="P146" s="198">
        <f t="shared" si="11"/>
        <v>0</v>
      </c>
      <c r="Q146" s="198">
        <v>2.25634</v>
      </c>
      <c r="R146" s="198">
        <f t="shared" si="12"/>
        <v>36.552707999999996</v>
      </c>
      <c r="S146" s="198">
        <v>0</v>
      </c>
      <c r="T146" s="199">
        <f t="shared" si="13"/>
        <v>0</v>
      </c>
      <c r="AR146" s="20" t="s">
        <v>140</v>
      </c>
      <c r="AT146" s="20" t="s">
        <v>135</v>
      </c>
      <c r="AU146" s="20" t="s">
        <v>81</v>
      </c>
      <c r="AY146" s="20" t="s">
        <v>133</v>
      </c>
      <c r="BE146" s="200">
        <f t="shared" si="14"/>
        <v>0</v>
      </c>
      <c r="BF146" s="200">
        <f t="shared" si="15"/>
        <v>0</v>
      </c>
      <c r="BG146" s="200">
        <f t="shared" si="16"/>
        <v>0</v>
      </c>
      <c r="BH146" s="200">
        <f t="shared" si="17"/>
        <v>0</v>
      </c>
      <c r="BI146" s="200">
        <f t="shared" si="18"/>
        <v>0</v>
      </c>
      <c r="BJ146" s="20" t="s">
        <v>79</v>
      </c>
      <c r="BK146" s="200">
        <f t="shared" si="19"/>
        <v>0</v>
      </c>
      <c r="BL146" s="20" t="s">
        <v>140</v>
      </c>
      <c r="BM146" s="20" t="s">
        <v>330</v>
      </c>
    </row>
    <row r="147" spans="2:65" s="1" customFormat="1" ht="22.5" customHeight="1">
      <c r="B147" s="37"/>
      <c r="C147" s="189" t="s">
        <v>331</v>
      </c>
      <c r="D147" s="189" t="s">
        <v>135</v>
      </c>
      <c r="E147" s="190" t="s">
        <v>332</v>
      </c>
      <c r="F147" s="191" t="s">
        <v>333</v>
      </c>
      <c r="G147" s="192" t="s">
        <v>188</v>
      </c>
      <c r="H147" s="193">
        <v>1</v>
      </c>
      <c r="I147" s="194"/>
      <c r="J147" s="195">
        <f t="shared" si="10"/>
        <v>0</v>
      </c>
      <c r="K147" s="191" t="s">
        <v>21</v>
      </c>
      <c r="L147" s="57"/>
      <c r="M147" s="196" t="s">
        <v>21</v>
      </c>
      <c r="N147" s="197" t="s">
        <v>42</v>
      </c>
      <c r="O147" s="38"/>
      <c r="P147" s="198">
        <f t="shared" si="11"/>
        <v>0</v>
      </c>
      <c r="Q147" s="198">
        <v>0</v>
      </c>
      <c r="R147" s="198">
        <f t="shared" si="12"/>
        <v>0</v>
      </c>
      <c r="S147" s="198">
        <v>0</v>
      </c>
      <c r="T147" s="199">
        <f t="shared" si="13"/>
        <v>0</v>
      </c>
      <c r="AR147" s="20" t="s">
        <v>140</v>
      </c>
      <c r="AT147" s="20" t="s">
        <v>135</v>
      </c>
      <c r="AU147" s="20" t="s">
        <v>81</v>
      </c>
      <c r="AY147" s="20" t="s">
        <v>133</v>
      </c>
      <c r="BE147" s="200">
        <f t="shared" si="14"/>
        <v>0</v>
      </c>
      <c r="BF147" s="200">
        <f t="shared" si="15"/>
        <v>0</v>
      </c>
      <c r="BG147" s="200">
        <f t="shared" si="16"/>
        <v>0</v>
      </c>
      <c r="BH147" s="200">
        <f t="shared" si="17"/>
        <v>0</v>
      </c>
      <c r="BI147" s="200">
        <f t="shared" si="18"/>
        <v>0</v>
      </c>
      <c r="BJ147" s="20" t="s">
        <v>79</v>
      </c>
      <c r="BK147" s="200">
        <f t="shared" si="19"/>
        <v>0</v>
      </c>
      <c r="BL147" s="20" t="s">
        <v>140</v>
      </c>
      <c r="BM147" s="20" t="s">
        <v>334</v>
      </c>
    </row>
    <row r="148" spans="2:65" s="1" customFormat="1" ht="22.5" customHeight="1">
      <c r="B148" s="37"/>
      <c r="C148" s="189" t="s">
        <v>335</v>
      </c>
      <c r="D148" s="189" t="s">
        <v>135</v>
      </c>
      <c r="E148" s="190" t="s">
        <v>336</v>
      </c>
      <c r="F148" s="191" t="s">
        <v>337</v>
      </c>
      <c r="G148" s="192" t="s">
        <v>188</v>
      </c>
      <c r="H148" s="193">
        <v>1</v>
      </c>
      <c r="I148" s="194"/>
      <c r="J148" s="195">
        <f t="shared" si="10"/>
        <v>0</v>
      </c>
      <c r="K148" s="191" t="s">
        <v>21</v>
      </c>
      <c r="L148" s="57"/>
      <c r="M148" s="196" t="s">
        <v>21</v>
      </c>
      <c r="N148" s="197" t="s">
        <v>42</v>
      </c>
      <c r="O148" s="38"/>
      <c r="P148" s="198">
        <f t="shared" si="11"/>
        <v>0</v>
      </c>
      <c r="Q148" s="198">
        <v>0</v>
      </c>
      <c r="R148" s="198">
        <f t="shared" si="12"/>
        <v>0</v>
      </c>
      <c r="S148" s="198">
        <v>0</v>
      </c>
      <c r="T148" s="199">
        <f t="shared" si="13"/>
        <v>0</v>
      </c>
      <c r="AR148" s="20" t="s">
        <v>140</v>
      </c>
      <c r="AT148" s="20" t="s">
        <v>135</v>
      </c>
      <c r="AU148" s="20" t="s">
        <v>81</v>
      </c>
      <c r="AY148" s="20" t="s">
        <v>133</v>
      </c>
      <c r="BE148" s="200">
        <f t="shared" si="14"/>
        <v>0</v>
      </c>
      <c r="BF148" s="200">
        <f t="shared" si="15"/>
        <v>0</v>
      </c>
      <c r="BG148" s="200">
        <f t="shared" si="16"/>
        <v>0</v>
      </c>
      <c r="BH148" s="200">
        <f t="shared" si="17"/>
        <v>0</v>
      </c>
      <c r="BI148" s="200">
        <f t="shared" si="18"/>
        <v>0</v>
      </c>
      <c r="BJ148" s="20" t="s">
        <v>79</v>
      </c>
      <c r="BK148" s="200">
        <f t="shared" si="19"/>
        <v>0</v>
      </c>
      <c r="BL148" s="20" t="s">
        <v>140</v>
      </c>
      <c r="BM148" s="20" t="s">
        <v>338</v>
      </c>
    </row>
    <row r="149" spans="2:65" s="1" customFormat="1" ht="31.5" customHeight="1">
      <c r="B149" s="37"/>
      <c r="C149" s="189" t="s">
        <v>339</v>
      </c>
      <c r="D149" s="189" t="s">
        <v>135</v>
      </c>
      <c r="E149" s="190" t="s">
        <v>340</v>
      </c>
      <c r="F149" s="191" t="s">
        <v>341</v>
      </c>
      <c r="G149" s="192" t="s">
        <v>188</v>
      </c>
      <c r="H149" s="193">
        <v>9</v>
      </c>
      <c r="I149" s="194"/>
      <c r="J149" s="195">
        <f t="shared" si="10"/>
        <v>0</v>
      </c>
      <c r="K149" s="191" t="s">
        <v>21</v>
      </c>
      <c r="L149" s="57"/>
      <c r="M149" s="196" t="s">
        <v>21</v>
      </c>
      <c r="N149" s="197" t="s">
        <v>42</v>
      </c>
      <c r="O149" s="38"/>
      <c r="P149" s="198">
        <f t="shared" si="11"/>
        <v>0</v>
      </c>
      <c r="Q149" s="198">
        <v>0</v>
      </c>
      <c r="R149" s="198">
        <f t="shared" si="12"/>
        <v>0</v>
      </c>
      <c r="S149" s="198">
        <v>0</v>
      </c>
      <c r="T149" s="199">
        <f t="shared" si="13"/>
        <v>0</v>
      </c>
      <c r="AR149" s="20" t="s">
        <v>140</v>
      </c>
      <c r="AT149" s="20" t="s">
        <v>135</v>
      </c>
      <c r="AU149" s="20" t="s">
        <v>81</v>
      </c>
      <c r="AY149" s="20" t="s">
        <v>133</v>
      </c>
      <c r="BE149" s="200">
        <f t="shared" si="14"/>
        <v>0</v>
      </c>
      <c r="BF149" s="200">
        <f t="shared" si="15"/>
        <v>0</v>
      </c>
      <c r="BG149" s="200">
        <f t="shared" si="16"/>
        <v>0</v>
      </c>
      <c r="BH149" s="200">
        <f t="shared" si="17"/>
        <v>0</v>
      </c>
      <c r="BI149" s="200">
        <f t="shared" si="18"/>
        <v>0</v>
      </c>
      <c r="BJ149" s="20" t="s">
        <v>79</v>
      </c>
      <c r="BK149" s="200">
        <f t="shared" si="19"/>
        <v>0</v>
      </c>
      <c r="BL149" s="20" t="s">
        <v>140</v>
      </c>
      <c r="BM149" s="20" t="s">
        <v>342</v>
      </c>
    </row>
    <row r="150" spans="2:63" s="10" customFormat="1" ht="29.9" customHeight="1">
      <c r="B150" s="172"/>
      <c r="C150" s="173"/>
      <c r="D150" s="186" t="s">
        <v>70</v>
      </c>
      <c r="E150" s="187" t="s">
        <v>172</v>
      </c>
      <c r="F150" s="187" t="s">
        <v>343</v>
      </c>
      <c r="G150" s="173"/>
      <c r="H150" s="173"/>
      <c r="I150" s="176"/>
      <c r="J150" s="188">
        <f>BK150</f>
        <v>0</v>
      </c>
      <c r="K150" s="173"/>
      <c r="L150" s="178"/>
      <c r="M150" s="179"/>
      <c r="N150" s="180"/>
      <c r="O150" s="180"/>
      <c r="P150" s="181">
        <f>SUM(P151:P184)</f>
        <v>0</v>
      </c>
      <c r="Q150" s="180"/>
      <c r="R150" s="181">
        <f>SUM(R151:R184)</f>
        <v>0.11569999999999998</v>
      </c>
      <c r="S150" s="180"/>
      <c r="T150" s="182">
        <f>SUM(T151:T184)</f>
        <v>84.021169</v>
      </c>
      <c r="AR150" s="183" t="s">
        <v>79</v>
      </c>
      <c r="AT150" s="184" t="s">
        <v>70</v>
      </c>
      <c r="AU150" s="184" t="s">
        <v>79</v>
      </c>
      <c r="AY150" s="183" t="s">
        <v>133</v>
      </c>
      <c r="BK150" s="185">
        <f>SUM(BK151:BK184)</f>
        <v>0</v>
      </c>
    </row>
    <row r="151" spans="2:65" s="1" customFormat="1" ht="31.5" customHeight="1">
      <c r="B151" s="37"/>
      <c r="C151" s="189" t="s">
        <v>344</v>
      </c>
      <c r="D151" s="189" t="s">
        <v>135</v>
      </c>
      <c r="E151" s="190" t="s">
        <v>345</v>
      </c>
      <c r="F151" s="191" t="s">
        <v>346</v>
      </c>
      <c r="G151" s="192" t="s">
        <v>138</v>
      </c>
      <c r="H151" s="193">
        <v>1094.064</v>
      </c>
      <c r="I151" s="194"/>
      <c r="J151" s="195">
        <f aca="true" t="shared" si="20" ref="J151:J184">ROUND(I151*H151,2)</f>
        <v>0</v>
      </c>
      <c r="K151" s="191" t="s">
        <v>139</v>
      </c>
      <c r="L151" s="57"/>
      <c r="M151" s="196" t="s">
        <v>21</v>
      </c>
      <c r="N151" s="197" t="s">
        <v>42</v>
      </c>
      <c r="O151" s="38"/>
      <c r="P151" s="198">
        <f aca="true" t="shared" si="21" ref="P151:P184">O151*H151</f>
        <v>0</v>
      </c>
      <c r="Q151" s="198">
        <v>0</v>
      </c>
      <c r="R151" s="198">
        <f aca="true" t="shared" si="22" ref="R151:R184">Q151*H151</f>
        <v>0</v>
      </c>
      <c r="S151" s="198">
        <v>0</v>
      </c>
      <c r="T151" s="199">
        <f aca="true" t="shared" si="23" ref="T151:T184">S151*H151</f>
        <v>0</v>
      </c>
      <c r="AR151" s="20" t="s">
        <v>140</v>
      </c>
      <c r="AT151" s="20" t="s">
        <v>135</v>
      </c>
      <c r="AU151" s="20" t="s">
        <v>81</v>
      </c>
      <c r="AY151" s="20" t="s">
        <v>133</v>
      </c>
      <c r="BE151" s="200">
        <f aca="true" t="shared" si="24" ref="BE151:BE184">IF(N151="základní",J151,0)</f>
        <v>0</v>
      </c>
      <c r="BF151" s="200">
        <f aca="true" t="shared" si="25" ref="BF151:BF184">IF(N151="snížená",J151,0)</f>
        <v>0</v>
      </c>
      <c r="BG151" s="200">
        <f aca="true" t="shared" si="26" ref="BG151:BG184">IF(N151="zákl. přenesená",J151,0)</f>
        <v>0</v>
      </c>
      <c r="BH151" s="200">
        <f aca="true" t="shared" si="27" ref="BH151:BH184">IF(N151="sníž. přenesená",J151,0)</f>
        <v>0</v>
      </c>
      <c r="BI151" s="200">
        <f aca="true" t="shared" si="28" ref="BI151:BI184">IF(N151="nulová",J151,0)</f>
        <v>0</v>
      </c>
      <c r="BJ151" s="20" t="s">
        <v>79</v>
      </c>
      <c r="BK151" s="200">
        <f aca="true" t="shared" si="29" ref="BK151:BK184">ROUND(I151*H151,2)</f>
        <v>0</v>
      </c>
      <c r="BL151" s="20" t="s">
        <v>140</v>
      </c>
      <c r="BM151" s="20" t="s">
        <v>347</v>
      </c>
    </row>
    <row r="152" spans="2:65" s="1" customFormat="1" ht="31.5" customHeight="1">
      <c r="B152" s="37"/>
      <c r="C152" s="189" t="s">
        <v>348</v>
      </c>
      <c r="D152" s="189" t="s">
        <v>135</v>
      </c>
      <c r="E152" s="190" t="s">
        <v>349</v>
      </c>
      <c r="F152" s="191" t="s">
        <v>350</v>
      </c>
      <c r="G152" s="192" t="s">
        <v>138</v>
      </c>
      <c r="H152" s="193">
        <v>98465.76</v>
      </c>
      <c r="I152" s="194"/>
      <c r="J152" s="195">
        <f t="shared" si="20"/>
        <v>0</v>
      </c>
      <c r="K152" s="191" t="s">
        <v>139</v>
      </c>
      <c r="L152" s="57"/>
      <c r="M152" s="196" t="s">
        <v>21</v>
      </c>
      <c r="N152" s="197" t="s">
        <v>42</v>
      </c>
      <c r="O152" s="38"/>
      <c r="P152" s="198">
        <f t="shared" si="21"/>
        <v>0</v>
      </c>
      <c r="Q152" s="198">
        <v>0</v>
      </c>
      <c r="R152" s="198">
        <f t="shared" si="22"/>
        <v>0</v>
      </c>
      <c r="S152" s="198">
        <v>0</v>
      </c>
      <c r="T152" s="199">
        <f t="shared" si="23"/>
        <v>0</v>
      </c>
      <c r="AR152" s="20" t="s">
        <v>140</v>
      </c>
      <c r="AT152" s="20" t="s">
        <v>135</v>
      </c>
      <c r="AU152" s="20" t="s">
        <v>81</v>
      </c>
      <c r="AY152" s="20" t="s">
        <v>133</v>
      </c>
      <c r="BE152" s="200">
        <f t="shared" si="24"/>
        <v>0</v>
      </c>
      <c r="BF152" s="200">
        <f t="shared" si="25"/>
        <v>0</v>
      </c>
      <c r="BG152" s="200">
        <f t="shared" si="26"/>
        <v>0</v>
      </c>
      <c r="BH152" s="200">
        <f t="shared" si="27"/>
        <v>0</v>
      </c>
      <c r="BI152" s="200">
        <f t="shared" si="28"/>
        <v>0</v>
      </c>
      <c r="BJ152" s="20" t="s">
        <v>79</v>
      </c>
      <c r="BK152" s="200">
        <f t="shared" si="29"/>
        <v>0</v>
      </c>
      <c r="BL152" s="20" t="s">
        <v>140</v>
      </c>
      <c r="BM152" s="20" t="s">
        <v>351</v>
      </c>
    </row>
    <row r="153" spans="2:65" s="1" customFormat="1" ht="22.5" customHeight="1">
      <c r="B153" s="37"/>
      <c r="C153" s="189" t="s">
        <v>352</v>
      </c>
      <c r="D153" s="189" t="s">
        <v>135</v>
      </c>
      <c r="E153" s="190" t="s">
        <v>353</v>
      </c>
      <c r="F153" s="191" t="s">
        <v>354</v>
      </c>
      <c r="G153" s="192" t="s">
        <v>138</v>
      </c>
      <c r="H153" s="193">
        <v>1094.064</v>
      </c>
      <c r="I153" s="194"/>
      <c r="J153" s="195">
        <f t="shared" si="20"/>
        <v>0</v>
      </c>
      <c r="K153" s="191" t="s">
        <v>21</v>
      </c>
      <c r="L153" s="57"/>
      <c r="M153" s="196" t="s">
        <v>21</v>
      </c>
      <c r="N153" s="197" t="s">
        <v>42</v>
      </c>
      <c r="O153" s="38"/>
      <c r="P153" s="198">
        <f t="shared" si="21"/>
        <v>0</v>
      </c>
      <c r="Q153" s="198">
        <v>0</v>
      </c>
      <c r="R153" s="198">
        <f t="shared" si="22"/>
        <v>0</v>
      </c>
      <c r="S153" s="198">
        <v>0</v>
      </c>
      <c r="T153" s="199">
        <f t="shared" si="23"/>
        <v>0</v>
      </c>
      <c r="AR153" s="20" t="s">
        <v>140</v>
      </c>
      <c r="AT153" s="20" t="s">
        <v>135</v>
      </c>
      <c r="AU153" s="20" t="s">
        <v>81</v>
      </c>
      <c r="AY153" s="20" t="s">
        <v>133</v>
      </c>
      <c r="BE153" s="200">
        <f t="shared" si="24"/>
        <v>0</v>
      </c>
      <c r="BF153" s="200">
        <f t="shared" si="25"/>
        <v>0</v>
      </c>
      <c r="BG153" s="200">
        <f t="shared" si="26"/>
        <v>0</v>
      </c>
      <c r="BH153" s="200">
        <f t="shared" si="27"/>
        <v>0</v>
      </c>
      <c r="BI153" s="200">
        <f t="shared" si="28"/>
        <v>0</v>
      </c>
      <c r="BJ153" s="20" t="s">
        <v>79</v>
      </c>
      <c r="BK153" s="200">
        <f t="shared" si="29"/>
        <v>0</v>
      </c>
      <c r="BL153" s="20" t="s">
        <v>140</v>
      </c>
      <c r="BM153" s="20" t="s">
        <v>355</v>
      </c>
    </row>
    <row r="154" spans="2:65" s="1" customFormat="1" ht="31.5" customHeight="1">
      <c r="B154" s="37"/>
      <c r="C154" s="189" t="s">
        <v>356</v>
      </c>
      <c r="D154" s="189" t="s">
        <v>135</v>
      </c>
      <c r="E154" s="190" t="s">
        <v>357</v>
      </c>
      <c r="F154" s="191" t="s">
        <v>358</v>
      </c>
      <c r="G154" s="192" t="s">
        <v>138</v>
      </c>
      <c r="H154" s="193">
        <v>1094.064</v>
      </c>
      <c r="I154" s="194"/>
      <c r="J154" s="195">
        <f t="shared" si="20"/>
        <v>0</v>
      </c>
      <c r="K154" s="191" t="s">
        <v>139</v>
      </c>
      <c r="L154" s="57"/>
      <c r="M154" s="196" t="s">
        <v>21</v>
      </c>
      <c r="N154" s="197" t="s">
        <v>42</v>
      </c>
      <c r="O154" s="38"/>
      <c r="P154" s="198">
        <f t="shared" si="21"/>
        <v>0</v>
      </c>
      <c r="Q154" s="198">
        <v>0</v>
      </c>
      <c r="R154" s="198">
        <f t="shared" si="22"/>
        <v>0</v>
      </c>
      <c r="S154" s="198">
        <v>0</v>
      </c>
      <c r="T154" s="199">
        <f t="shared" si="23"/>
        <v>0</v>
      </c>
      <c r="AR154" s="20" t="s">
        <v>140</v>
      </c>
      <c r="AT154" s="20" t="s">
        <v>135</v>
      </c>
      <c r="AU154" s="20" t="s">
        <v>81</v>
      </c>
      <c r="AY154" s="20" t="s">
        <v>133</v>
      </c>
      <c r="BE154" s="200">
        <f t="shared" si="24"/>
        <v>0</v>
      </c>
      <c r="BF154" s="200">
        <f t="shared" si="25"/>
        <v>0</v>
      </c>
      <c r="BG154" s="200">
        <f t="shared" si="26"/>
        <v>0</v>
      </c>
      <c r="BH154" s="200">
        <f t="shared" si="27"/>
        <v>0</v>
      </c>
      <c r="BI154" s="200">
        <f t="shared" si="28"/>
        <v>0</v>
      </c>
      <c r="BJ154" s="20" t="s">
        <v>79</v>
      </c>
      <c r="BK154" s="200">
        <f t="shared" si="29"/>
        <v>0</v>
      </c>
      <c r="BL154" s="20" t="s">
        <v>140</v>
      </c>
      <c r="BM154" s="20" t="s">
        <v>359</v>
      </c>
    </row>
    <row r="155" spans="2:65" s="1" customFormat="1" ht="22.5" customHeight="1">
      <c r="B155" s="37"/>
      <c r="C155" s="189" t="s">
        <v>360</v>
      </c>
      <c r="D155" s="189" t="s">
        <v>135</v>
      </c>
      <c r="E155" s="190" t="s">
        <v>361</v>
      </c>
      <c r="F155" s="191" t="s">
        <v>362</v>
      </c>
      <c r="G155" s="192" t="s">
        <v>138</v>
      </c>
      <c r="H155" s="193">
        <v>1094.064</v>
      </c>
      <c r="I155" s="194"/>
      <c r="J155" s="195">
        <f t="shared" si="20"/>
        <v>0</v>
      </c>
      <c r="K155" s="191" t="s">
        <v>139</v>
      </c>
      <c r="L155" s="57"/>
      <c r="M155" s="196" t="s">
        <v>21</v>
      </c>
      <c r="N155" s="197" t="s">
        <v>42</v>
      </c>
      <c r="O155" s="38"/>
      <c r="P155" s="198">
        <f t="shared" si="21"/>
        <v>0</v>
      </c>
      <c r="Q155" s="198">
        <v>0</v>
      </c>
      <c r="R155" s="198">
        <f t="shared" si="22"/>
        <v>0</v>
      </c>
      <c r="S155" s="198">
        <v>0</v>
      </c>
      <c r="T155" s="199">
        <f t="shared" si="23"/>
        <v>0</v>
      </c>
      <c r="AR155" s="20" t="s">
        <v>140</v>
      </c>
      <c r="AT155" s="20" t="s">
        <v>135</v>
      </c>
      <c r="AU155" s="20" t="s">
        <v>81</v>
      </c>
      <c r="AY155" s="20" t="s">
        <v>133</v>
      </c>
      <c r="BE155" s="200">
        <f t="shared" si="24"/>
        <v>0</v>
      </c>
      <c r="BF155" s="200">
        <f t="shared" si="25"/>
        <v>0</v>
      </c>
      <c r="BG155" s="200">
        <f t="shared" si="26"/>
        <v>0</v>
      </c>
      <c r="BH155" s="200">
        <f t="shared" si="27"/>
        <v>0</v>
      </c>
      <c r="BI155" s="200">
        <f t="shared" si="28"/>
        <v>0</v>
      </c>
      <c r="BJ155" s="20" t="s">
        <v>79</v>
      </c>
      <c r="BK155" s="200">
        <f t="shared" si="29"/>
        <v>0</v>
      </c>
      <c r="BL155" s="20" t="s">
        <v>140</v>
      </c>
      <c r="BM155" s="20" t="s">
        <v>363</v>
      </c>
    </row>
    <row r="156" spans="2:65" s="1" customFormat="1" ht="22.5" customHeight="1">
      <c r="B156" s="37"/>
      <c r="C156" s="189" t="s">
        <v>364</v>
      </c>
      <c r="D156" s="189" t="s">
        <v>135</v>
      </c>
      <c r="E156" s="190" t="s">
        <v>365</v>
      </c>
      <c r="F156" s="191" t="s">
        <v>366</v>
      </c>
      <c r="G156" s="192" t="s">
        <v>138</v>
      </c>
      <c r="H156" s="193">
        <v>98465.76</v>
      </c>
      <c r="I156" s="194"/>
      <c r="J156" s="195">
        <f t="shared" si="20"/>
        <v>0</v>
      </c>
      <c r="K156" s="191" t="s">
        <v>139</v>
      </c>
      <c r="L156" s="57"/>
      <c r="M156" s="196" t="s">
        <v>21</v>
      </c>
      <c r="N156" s="197" t="s">
        <v>42</v>
      </c>
      <c r="O156" s="38"/>
      <c r="P156" s="198">
        <f t="shared" si="21"/>
        <v>0</v>
      </c>
      <c r="Q156" s="198">
        <v>0</v>
      </c>
      <c r="R156" s="198">
        <f t="shared" si="22"/>
        <v>0</v>
      </c>
      <c r="S156" s="198">
        <v>0</v>
      </c>
      <c r="T156" s="199">
        <f t="shared" si="23"/>
        <v>0</v>
      </c>
      <c r="AR156" s="20" t="s">
        <v>140</v>
      </c>
      <c r="AT156" s="20" t="s">
        <v>135</v>
      </c>
      <c r="AU156" s="20" t="s">
        <v>81</v>
      </c>
      <c r="AY156" s="20" t="s">
        <v>133</v>
      </c>
      <c r="BE156" s="200">
        <f t="shared" si="24"/>
        <v>0</v>
      </c>
      <c r="BF156" s="200">
        <f t="shared" si="25"/>
        <v>0</v>
      </c>
      <c r="BG156" s="200">
        <f t="shared" si="26"/>
        <v>0</v>
      </c>
      <c r="BH156" s="200">
        <f t="shared" si="27"/>
        <v>0</v>
      </c>
      <c r="BI156" s="200">
        <f t="shared" si="28"/>
        <v>0</v>
      </c>
      <c r="BJ156" s="20" t="s">
        <v>79</v>
      </c>
      <c r="BK156" s="200">
        <f t="shared" si="29"/>
        <v>0</v>
      </c>
      <c r="BL156" s="20" t="s">
        <v>140</v>
      </c>
      <c r="BM156" s="20" t="s">
        <v>367</v>
      </c>
    </row>
    <row r="157" spans="2:65" s="1" customFormat="1" ht="22.5" customHeight="1">
      <c r="B157" s="37"/>
      <c r="C157" s="189" t="s">
        <v>368</v>
      </c>
      <c r="D157" s="189" t="s">
        <v>135</v>
      </c>
      <c r="E157" s="190" t="s">
        <v>369</v>
      </c>
      <c r="F157" s="191" t="s">
        <v>370</v>
      </c>
      <c r="G157" s="192" t="s">
        <v>138</v>
      </c>
      <c r="H157" s="193">
        <v>1094.064</v>
      </c>
      <c r="I157" s="194"/>
      <c r="J157" s="195">
        <f t="shared" si="20"/>
        <v>0</v>
      </c>
      <c r="K157" s="191" t="s">
        <v>139</v>
      </c>
      <c r="L157" s="57"/>
      <c r="M157" s="196" t="s">
        <v>21</v>
      </c>
      <c r="N157" s="197" t="s">
        <v>42</v>
      </c>
      <c r="O157" s="38"/>
      <c r="P157" s="198">
        <f t="shared" si="21"/>
        <v>0</v>
      </c>
      <c r="Q157" s="198">
        <v>0</v>
      </c>
      <c r="R157" s="198">
        <f t="shared" si="22"/>
        <v>0</v>
      </c>
      <c r="S157" s="198">
        <v>0</v>
      </c>
      <c r="T157" s="199">
        <f t="shared" si="23"/>
        <v>0</v>
      </c>
      <c r="AR157" s="20" t="s">
        <v>140</v>
      </c>
      <c r="AT157" s="20" t="s">
        <v>135</v>
      </c>
      <c r="AU157" s="20" t="s">
        <v>81</v>
      </c>
      <c r="AY157" s="20" t="s">
        <v>133</v>
      </c>
      <c r="BE157" s="200">
        <f t="shared" si="24"/>
        <v>0</v>
      </c>
      <c r="BF157" s="200">
        <f t="shared" si="25"/>
        <v>0</v>
      </c>
      <c r="BG157" s="200">
        <f t="shared" si="26"/>
        <v>0</v>
      </c>
      <c r="BH157" s="200">
        <f t="shared" si="27"/>
        <v>0</v>
      </c>
      <c r="BI157" s="200">
        <f t="shared" si="28"/>
        <v>0</v>
      </c>
      <c r="BJ157" s="20" t="s">
        <v>79</v>
      </c>
      <c r="BK157" s="200">
        <f t="shared" si="29"/>
        <v>0</v>
      </c>
      <c r="BL157" s="20" t="s">
        <v>140</v>
      </c>
      <c r="BM157" s="20" t="s">
        <v>371</v>
      </c>
    </row>
    <row r="158" spans="2:65" s="1" customFormat="1" ht="31.5" customHeight="1">
      <c r="B158" s="37"/>
      <c r="C158" s="189" t="s">
        <v>372</v>
      </c>
      <c r="D158" s="189" t="s">
        <v>135</v>
      </c>
      <c r="E158" s="190" t="s">
        <v>373</v>
      </c>
      <c r="F158" s="191" t="s">
        <v>374</v>
      </c>
      <c r="G158" s="192" t="s">
        <v>138</v>
      </c>
      <c r="H158" s="193">
        <v>890</v>
      </c>
      <c r="I158" s="194"/>
      <c r="J158" s="195">
        <f t="shared" si="20"/>
        <v>0</v>
      </c>
      <c r="K158" s="191" t="s">
        <v>139</v>
      </c>
      <c r="L158" s="57"/>
      <c r="M158" s="196" t="s">
        <v>21</v>
      </c>
      <c r="N158" s="197" t="s">
        <v>42</v>
      </c>
      <c r="O158" s="38"/>
      <c r="P158" s="198">
        <f t="shared" si="21"/>
        <v>0</v>
      </c>
      <c r="Q158" s="198">
        <v>0.00013</v>
      </c>
      <c r="R158" s="198">
        <f t="shared" si="22"/>
        <v>0.11569999999999998</v>
      </c>
      <c r="S158" s="198">
        <v>0</v>
      </c>
      <c r="T158" s="199">
        <f t="shared" si="23"/>
        <v>0</v>
      </c>
      <c r="AR158" s="20" t="s">
        <v>140</v>
      </c>
      <c r="AT158" s="20" t="s">
        <v>135</v>
      </c>
      <c r="AU158" s="20" t="s">
        <v>81</v>
      </c>
      <c r="AY158" s="20" t="s">
        <v>133</v>
      </c>
      <c r="BE158" s="200">
        <f t="shared" si="24"/>
        <v>0</v>
      </c>
      <c r="BF158" s="200">
        <f t="shared" si="25"/>
        <v>0</v>
      </c>
      <c r="BG158" s="200">
        <f t="shared" si="26"/>
        <v>0</v>
      </c>
      <c r="BH158" s="200">
        <f t="shared" si="27"/>
        <v>0</v>
      </c>
      <c r="BI158" s="200">
        <f t="shared" si="28"/>
        <v>0</v>
      </c>
      <c r="BJ158" s="20" t="s">
        <v>79</v>
      </c>
      <c r="BK158" s="200">
        <f t="shared" si="29"/>
        <v>0</v>
      </c>
      <c r="BL158" s="20" t="s">
        <v>140</v>
      </c>
      <c r="BM158" s="20" t="s">
        <v>375</v>
      </c>
    </row>
    <row r="159" spans="2:65" s="1" customFormat="1" ht="31.5" customHeight="1">
      <c r="B159" s="37"/>
      <c r="C159" s="189" t="s">
        <v>376</v>
      </c>
      <c r="D159" s="189" t="s">
        <v>135</v>
      </c>
      <c r="E159" s="190" t="s">
        <v>377</v>
      </c>
      <c r="F159" s="191" t="s">
        <v>378</v>
      </c>
      <c r="G159" s="192" t="s">
        <v>138</v>
      </c>
      <c r="H159" s="193">
        <v>75</v>
      </c>
      <c r="I159" s="194"/>
      <c r="J159" s="195">
        <f t="shared" si="20"/>
        <v>0</v>
      </c>
      <c r="K159" s="191" t="s">
        <v>139</v>
      </c>
      <c r="L159" s="57"/>
      <c r="M159" s="196" t="s">
        <v>21</v>
      </c>
      <c r="N159" s="197" t="s">
        <v>42</v>
      </c>
      <c r="O159" s="38"/>
      <c r="P159" s="198">
        <f t="shared" si="21"/>
        <v>0</v>
      </c>
      <c r="Q159" s="198">
        <v>0</v>
      </c>
      <c r="R159" s="198">
        <f t="shared" si="22"/>
        <v>0</v>
      </c>
      <c r="S159" s="198">
        <v>0.55</v>
      </c>
      <c r="T159" s="199">
        <f t="shared" si="23"/>
        <v>41.25</v>
      </c>
      <c r="AR159" s="20" t="s">
        <v>140</v>
      </c>
      <c r="AT159" s="20" t="s">
        <v>135</v>
      </c>
      <c r="AU159" s="20" t="s">
        <v>81</v>
      </c>
      <c r="AY159" s="20" t="s">
        <v>133</v>
      </c>
      <c r="BE159" s="200">
        <f t="shared" si="24"/>
        <v>0</v>
      </c>
      <c r="BF159" s="200">
        <f t="shared" si="25"/>
        <v>0</v>
      </c>
      <c r="BG159" s="200">
        <f t="shared" si="26"/>
        <v>0</v>
      </c>
      <c r="BH159" s="200">
        <f t="shared" si="27"/>
        <v>0</v>
      </c>
      <c r="BI159" s="200">
        <f t="shared" si="28"/>
        <v>0</v>
      </c>
      <c r="BJ159" s="20" t="s">
        <v>79</v>
      </c>
      <c r="BK159" s="200">
        <f t="shared" si="29"/>
        <v>0</v>
      </c>
      <c r="BL159" s="20" t="s">
        <v>140</v>
      </c>
      <c r="BM159" s="20" t="s">
        <v>379</v>
      </c>
    </row>
    <row r="160" spans="2:65" s="1" customFormat="1" ht="22.5" customHeight="1">
      <c r="B160" s="37"/>
      <c r="C160" s="189" t="s">
        <v>380</v>
      </c>
      <c r="D160" s="189" t="s">
        <v>135</v>
      </c>
      <c r="E160" s="190" t="s">
        <v>381</v>
      </c>
      <c r="F160" s="191" t="s">
        <v>382</v>
      </c>
      <c r="G160" s="192" t="s">
        <v>138</v>
      </c>
      <c r="H160" s="193">
        <v>14.049</v>
      </c>
      <c r="I160" s="194"/>
      <c r="J160" s="195">
        <f t="shared" si="20"/>
        <v>0</v>
      </c>
      <c r="K160" s="191" t="s">
        <v>139</v>
      </c>
      <c r="L160" s="57"/>
      <c r="M160" s="196" t="s">
        <v>21</v>
      </c>
      <c r="N160" s="197" t="s">
        <v>42</v>
      </c>
      <c r="O160" s="38"/>
      <c r="P160" s="198">
        <f t="shared" si="21"/>
        <v>0</v>
      </c>
      <c r="Q160" s="198">
        <v>0</v>
      </c>
      <c r="R160" s="198">
        <f t="shared" si="22"/>
        <v>0</v>
      </c>
      <c r="S160" s="198">
        <v>0.062</v>
      </c>
      <c r="T160" s="199">
        <f t="shared" si="23"/>
        <v>0.871038</v>
      </c>
      <c r="AR160" s="20" t="s">
        <v>140</v>
      </c>
      <c r="AT160" s="20" t="s">
        <v>135</v>
      </c>
      <c r="AU160" s="20" t="s">
        <v>81</v>
      </c>
      <c r="AY160" s="20" t="s">
        <v>133</v>
      </c>
      <c r="BE160" s="200">
        <f t="shared" si="24"/>
        <v>0</v>
      </c>
      <c r="BF160" s="200">
        <f t="shared" si="25"/>
        <v>0</v>
      </c>
      <c r="BG160" s="200">
        <f t="shared" si="26"/>
        <v>0</v>
      </c>
      <c r="BH160" s="200">
        <f t="shared" si="27"/>
        <v>0</v>
      </c>
      <c r="BI160" s="200">
        <f t="shared" si="28"/>
        <v>0</v>
      </c>
      <c r="BJ160" s="20" t="s">
        <v>79</v>
      </c>
      <c r="BK160" s="200">
        <f t="shared" si="29"/>
        <v>0</v>
      </c>
      <c r="BL160" s="20" t="s">
        <v>140</v>
      </c>
      <c r="BM160" s="20" t="s">
        <v>383</v>
      </c>
    </row>
    <row r="161" spans="2:65" s="1" customFormat="1" ht="22.5" customHeight="1">
      <c r="B161" s="37"/>
      <c r="C161" s="189" t="s">
        <v>384</v>
      </c>
      <c r="D161" s="189" t="s">
        <v>135</v>
      </c>
      <c r="E161" s="190" t="s">
        <v>385</v>
      </c>
      <c r="F161" s="191" t="s">
        <v>386</v>
      </c>
      <c r="G161" s="192" t="s">
        <v>138</v>
      </c>
      <c r="H161" s="193">
        <v>106.65</v>
      </c>
      <c r="I161" s="194"/>
      <c r="J161" s="195">
        <f t="shared" si="20"/>
        <v>0</v>
      </c>
      <c r="K161" s="191" t="s">
        <v>139</v>
      </c>
      <c r="L161" s="57"/>
      <c r="M161" s="196" t="s">
        <v>21</v>
      </c>
      <c r="N161" s="197" t="s">
        <v>42</v>
      </c>
      <c r="O161" s="38"/>
      <c r="P161" s="198">
        <f t="shared" si="21"/>
        <v>0</v>
      </c>
      <c r="Q161" s="198">
        <v>0</v>
      </c>
      <c r="R161" s="198">
        <f t="shared" si="22"/>
        <v>0</v>
      </c>
      <c r="S161" s="198">
        <v>0.054</v>
      </c>
      <c r="T161" s="199">
        <f t="shared" si="23"/>
        <v>5.7591</v>
      </c>
      <c r="AR161" s="20" t="s">
        <v>140</v>
      </c>
      <c r="AT161" s="20" t="s">
        <v>135</v>
      </c>
      <c r="AU161" s="20" t="s">
        <v>81</v>
      </c>
      <c r="AY161" s="20" t="s">
        <v>133</v>
      </c>
      <c r="BE161" s="200">
        <f t="shared" si="24"/>
        <v>0</v>
      </c>
      <c r="BF161" s="200">
        <f t="shared" si="25"/>
        <v>0</v>
      </c>
      <c r="BG161" s="200">
        <f t="shared" si="26"/>
        <v>0</v>
      </c>
      <c r="BH161" s="200">
        <f t="shared" si="27"/>
        <v>0</v>
      </c>
      <c r="BI161" s="200">
        <f t="shared" si="28"/>
        <v>0</v>
      </c>
      <c r="BJ161" s="20" t="s">
        <v>79</v>
      </c>
      <c r="BK161" s="200">
        <f t="shared" si="29"/>
        <v>0</v>
      </c>
      <c r="BL161" s="20" t="s">
        <v>140</v>
      </c>
      <c r="BM161" s="20" t="s">
        <v>387</v>
      </c>
    </row>
    <row r="162" spans="2:65" s="1" customFormat="1" ht="22.5" customHeight="1">
      <c r="B162" s="37"/>
      <c r="C162" s="189" t="s">
        <v>388</v>
      </c>
      <c r="D162" s="189" t="s">
        <v>135</v>
      </c>
      <c r="E162" s="190" t="s">
        <v>389</v>
      </c>
      <c r="F162" s="191" t="s">
        <v>390</v>
      </c>
      <c r="G162" s="192" t="s">
        <v>138</v>
      </c>
      <c r="H162" s="193">
        <v>18.053</v>
      </c>
      <c r="I162" s="194"/>
      <c r="J162" s="195">
        <f t="shared" si="20"/>
        <v>0</v>
      </c>
      <c r="K162" s="191" t="s">
        <v>139</v>
      </c>
      <c r="L162" s="57"/>
      <c r="M162" s="196" t="s">
        <v>21</v>
      </c>
      <c r="N162" s="197" t="s">
        <v>42</v>
      </c>
      <c r="O162" s="38"/>
      <c r="P162" s="198">
        <f t="shared" si="21"/>
        <v>0</v>
      </c>
      <c r="Q162" s="198">
        <v>0</v>
      </c>
      <c r="R162" s="198">
        <f t="shared" si="22"/>
        <v>0</v>
      </c>
      <c r="S162" s="198">
        <v>0.047</v>
      </c>
      <c r="T162" s="199">
        <f t="shared" si="23"/>
        <v>0.848491</v>
      </c>
      <c r="AR162" s="20" t="s">
        <v>140</v>
      </c>
      <c r="AT162" s="20" t="s">
        <v>135</v>
      </c>
      <c r="AU162" s="20" t="s">
        <v>81</v>
      </c>
      <c r="AY162" s="20" t="s">
        <v>133</v>
      </c>
      <c r="BE162" s="200">
        <f t="shared" si="24"/>
        <v>0</v>
      </c>
      <c r="BF162" s="200">
        <f t="shared" si="25"/>
        <v>0</v>
      </c>
      <c r="BG162" s="200">
        <f t="shared" si="26"/>
        <v>0</v>
      </c>
      <c r="BH162" s="200">
        <f t="shared" si="27"/>
        <v>0</v>
      </c>
      <c r="BI162" s="200">
        <f t="shared" si="28"/>
        <v>0</v>
      </c>
      <c r="BJ162" s="20" t="s">
        <v>79</v>
      </c>
      <c r="BK162" s="200">
        <f t="shared" si="29"/>
        <v>0</v>
      </c>
      <c r="BL162" s="20" t="s">
        <v>140</v>
      </c>
      <c r="BM162" s="20" t="s">
        <v>391</v>
      </c>
    </row>
    <row r="163" spans="2:65" s="1" customFormat="1" ht="22.5" customHeight="1">
      <c r="B163" s="37"/>
      <c r="C163" s="189" t="s">
        <v>392</v>
      </c>
      <c r="D163" s="189" t="s">
        <v>135</v>
      </c>
      <c r="E163" s="190" t="s">
        <v>393</v>
      </c>
      <c r="F163" s="191" t="s">
        <v>394</v>
      </c>
      <c r="G163" s="192" t="s">
        <v>138</v>
      </c>
      <c r="H163" s="193">
        <v>15.548</v>
      </c>
      <c r="I163" s="194"/>
      <c r="J163" s="195">
        <f t="shared" si="20"/>
        <v>0</v>
      </c>
      <c r="K163" s="191" t="s">
        <v>139</v>
      </c>
      <c r="L163" s="57"/>
      <c r="M163" s="196" t="s">
        <v>21</v>
      </c>
      <c r="N163" s="197" t="s">
        <v>42</v>
      </c>
      <c r="O163" s="38"/>
      <c r="P163" s="198">
        <f t="shared" si="21"/>
        <v>0</v>
      </c>
      <c r="Q163" s="198">
        <v>0</v>
      </c>
      <c r="R163" s="198">
        <f t="shared" si="22"/>
        <v>0</v>
      </c>
      <c r="S163" s="198">
        <v>0.043</v>
      </c>
      <c r="T163" s="199">
        <f t="shared" si="23"/>
        <v>0.6685639999999999</v>
      </c>
      <c r="AR163" s="20" t="s">
        <v>140</v>
      </c>
      <c r="AT163" s="20" t="s">
        <v>135</v>
      </c>
      <c r="AU163" s="20" t="s">
        <v>81</v>
      </c>
      <c r="AY163" s="20" t="s">
        <v>133</v>
      </c>
      <c r="BE163" s="200">
        <f t="shared" si="24"/>
        <v>0</v>
      </c>
      <c r="BF163" s="200">
        <f t="shared" si="25"/>
        <v>0</v>
      </c>
      <c r="BG163" s="200">
        <f t="shared" si="26"/>
        <v>0</v>
      </c>
      <c r="BH163" s="200">
        <f t="shared" si="27"/>
        <v>0</v>
      </c>
      <c r="BI163" s="200">
        <f t="shared" si="28"/>
        <v>0</v>
      </c>
      <c r="BJ163" s="20" t="s">
        <v>79</v>
      </c>
      <c r="BK163" s="200">
        <f t="shared" si="29"/>
        <v>0</v>
      </c>
      <c r="BL163" s="20" t="s">
        <v>140</v>
      </c>
      <c r="BM163" s="20" t="s">
        <v>395</v>
      </c>
    </row>
    <row r="164" spans="2:65" s="1" customFormat="1" ht="22.5" customHeight="1">
      <c r="B164" s="37"/>
      <c r="C164" s="189" t="s">
        <v>396</v>
      </c>
      <c r="D164" s="189" t="s">
        <v>135</v>
      </c>
      <c r="E164" s="190" t="s">
        <v>397</v>
      </c>
      <c r="F164" s="191" t="s">
        <v>398</v>
      </c>
      <c r="G164" s="192" t="s">
        <v>138</v>
      </c>
      <c r="H164" s="193">
        <v>15.548</v>
      </c>
      <c r="I164" s="194"/>
      <c r="J164" s="195">
        <f t="shared" si="20"/>
        <v>0</v>
      </c>
      <c r="K164" s="191" t="s">
        <v>139</v>
      </c>
      <c r="L164" s="57"/>
      <c r="M164" s="196" t="s">
        <v>21</v>
      </c>
      <c r="N164" s="197" t="s">
        <v>42</v>
      </c>
      <c r="O164" s="38"/>
      <c r="P164" s="198">
        <f t="shared" si="21"/>
        <v>0</v>
      </c>
      <c r="Q164" s="198">
        <v>0</v>
      </c>
      <c r="R164" s="198">
        <f t="shared" si="22"/>
        <v>0</v>
      </c>
      <c r="S164" s="198">
        <v>0.062</v>
      </c>
      <c r="T164" s="199">
        <f t="shared" si="23"/>
        <v>0.9639759999999999</v>
      </c>
      <c r="AR164" s="20" t="s">
        <v>140</v>
      </c>
      <c r="AT164" s="20" t="s">
        <v>135</v>
      </c>
      <c r="AU164" s="20" t="s">
        <v>81</v>
      </c>
      <c r="AY164" s="20" t="s">
        <v>133</v>
      </c>
      <c r="BE164" s="200">
        <f t="shared" si="24"/>
        <v>0</v>
      </c>
      <c r="BF164" s="200">
        <f t="shared" si="25"/>
        <v>0</v>
      </c>
      <c r="BG164" s="200">
        <f t="shared" si="26"/>
        <v>0</v>
      </c>
      <c r="BH164" s="200">
        <f t="shared" si="27"/>
        <v>0</v>
      </c>
      <c r="BI164" s="200">
        <f t="shared" si="28"/>
        <v>0</v>
      </c>
      <c r="BJ164" s="20" t="s">
        <v>79</v>
      </c>
      <c r="BK164" s="200">
        <f t="shared" si="29"/>
        <v>0</v>
      </c>
      <c r="BL164" s="20" t="s">
        <v>140</v>
      </c>
      <c r="BM164" s="20" t="s">
        <v>399</v>
      </c>
    </row>
    <row r="165" spans="2:65" s="1" customFormat="1" ht="31.5" customHeight="1">
      <c r="B165" s="37"/>
      <c r="C165" s="189" t="s">
        <v>400</v>
      </c>
      <c r="D165" s="189" t="s">
        <v>135</v>
      </c>
      <c r="E165" s="190" t="s">
        <v>401</v>
      </c>
      <c r="F165" s="191" t="s">
        <v>402</v>
      </c>
      <c r="G165" s="192" t="s">
        <v>138</v>
      </c>
      <c r="H165" s="193">
        <v>330</v>
      </c>
      <c r="I165" s="194"/>
      <c r="J165" s="195">
        <f t="shared" si="20"/>
        <v>0</v>
      </c>
      <c r="K165" s="191" t="s">
        <v>139</v>
      </c>
      <c r="L165" s="57"/>
      <c r="M165" s="196" t="s">
        <v>21</v>
      </c>
      <c r="N165" s="197" t="s">
        <v>42</v>
      </c>
      <c r="O165" s="38"/>
      <c r="P165" s="198">
        <f t="shared" si="21"/>
        <v>0</v>
      </c>
      <c r="Q165" s="198">
        <v>0</v>
      </c>
      <c r="R165" s="198">
        <f t="shared" si="22"/>
        <v>0</v>
      </c>
      <c r="S165" s="198">
        <v>0.102</v>
      </c>
      <c r="T165" s="199">
        <f t="shared" si="23"/>
        <v>33.66</v>
      </c>
      <c r="AR165" s="20" t="s">
        <v>140</v>
      </c>
      <c r="AT165" s="20" t="s">
        <v>135</v>
      </c>
      <c r="AU165" s="20" t="s">
        <v>81</v>
      </c>
      <c r="AY165" s="20" t="s">
        <v>133</v>
      </c>
      <c r="BE165" s="200">
        <f t="shared" si="24"/>
        <v>0</v>
      </c>
      <c r="BF165" s="200">
        <f t="shared" si="25"/>
        <v>0</v>
      </c>
      <c r="BG165" s="200">
        <f t="shared" si="26"/>
        <v>0</v>
      </c>
      <c r="BH165" s="200">
        <f t="shared" si="27"/>
        <v>0</v>
      </c>
      <c r="BI165" s="200">
        <f t="shared" si="28"/>
        <v>0</v>
      </c>
      <c r="BJ165" s="20" t="s">
        <v>79</v>
      </c>
      <c r="BK165" s="200">
        <f t="shared" si="29"/>
        <v>0</v>
      </c>
      <c r="BL165" s="20" t="s">
        <v>140</v>
      </c>
      <c r="BM165" s="20" t="s">
        <v>403</v>
      </c>
    </row>
    <row r="166" spans="2:65" s="1" customFormat="1" ht="31.5" customHeight="1">
      <c r="B166" s="37"/>
      <c r="C166" s="189" t="s">
        <v>404</v>
      </c>
      <c r="D166" s="189" t="s">
        <v>135</v>
      </c>
      <c r="E166" s="190" t="s">
        <v>405</v>
      </c>
      <c r="F166" s="191" t="s">
        <v>406</v>
      </c>
      <c r="G166" s="192" t="s">
        <v>320</v>
      </c>
      <c r="H166" s="193">
        <v>1</v>
      </c>
      <c r="I166" s="194"/>
      <c r="J166" s="195">
        <f t="shared" si="20"/>
        <v>0</v>
      </c>
      <c r="K166" s="191" t="s">
        <v>21</v>
      </c>
      <c r="L166" s="57"/>
      <c r="M166" s="196" t="s">
        <v>21</v>
      </c>
      <c r="N166" s="197" t="s">
        <v>42</v>
      </c>
      <c r="O166" s="38"/>
      <c r="P166" s="198">
        <f t="shared" si="21"/>
        <v>0</v>
      </c>
      <c r="Q166" s="198">
        <v>0</v>
      </c>
      <c r="R166" s="198">
        <f t="shared" si="22"/>
        <v>0</v>
      </c>
      <c r="S166" s="198">
        <v>0</v>
      </c>
      <c r="T166" s="199">
        <f t="shared" si="23"/>
        <v>0</v>
      </c>
      <c r="AR166" s="20" t="s">
        <v>140</v>
      </c>
      <c r="AT166" s="20" t="s">
        <v>135</v>
      </c>
      <c r="AU166" s="20" t="s">
        <v>81</v>
      </c>
      <c r="AY166" s="20" t="s">
        <v>133</v>
      </c>
      <c r="BE166" s="200">
        <f t="shared" si="24"/>
        <v>0</v>
      </c>
      <c r="BF166" s="200">
        <f t="shared" si="25"/>
        <v>0</v>
      </c>
      <c r="BG166" s="200">
        <f t="shared" si="26"/>
        <v>0</v>
      </c>
      <c r="BH166" s="200">
        <f t="shared" si="27"/>
        <v>0</v>
      </c>
      <c r="BI166" s="200">
        <f t="shared" si="28"/>
        <v>0</v>
      </c>
      <c r="BJ166" s="20" t="s">
        <v>79</v>
      </c>
      <c r="BK166" s="200">
        <f t="shared" si="29"/>
        <v>0</v>
      </c>
      <c r="BL166" s="20" t="s">
        <v>140</v>
      </c>
      <c r="BM166" s="20" t="s">
        <v>407</v>
      </c>
    </row>
    <row r="167" spans="2:65" s="1" customFormat="1" ht="22.5" customHeight="1">
      <c r="B167" s="37"/>
      <c r="C167" s="189" t="s">
        <v>408</v>
      </c>
      <c r="D167" s="189" t="s">
        <v>135</v>
      </c>
      <c r="E167" s="190" t="s">
        <v>409</v>
      </c>
      <c r="F167" s="191" t="s">
        <v>410</v>
      </c>
      <c r="G167" s="192" t="s">
        <v>138</v>
      </c>
      <c r="H167" s="193">
        <v>275.5</v>
      </c>
      <c r="I167" s="194"/>
      <c r="J167" s="195">
        <f t="shared" si="20"/>
        <v>0</v>
      </c>
      <c r="K167" s="191" t="s">
        <v>21</v>
      </c>
      <c r="L167" s="57"/>
      <c r="M167" s="196" t="s">
        <v>21</v>
      </c>
      <c r="N167" s="197" t="s">
        <v>42</v>
      </c>
      <c r="O167" s="38"/>
      <c r="P167" s="198">
        <f t="shared" si="21"/>
        <v>0</v>
      </c>
      <c r="Q167" s="198">
        <v>0</v>
      </c>
      <c r="R167" s="198">
        <f t="shared" si="22"/>
        <v>0</v>
      </c>
      <c r="S167" s="198">
        <v>0</v>
      </c>
      <c r="T167" s="199">
        <f t="shared" si="23"/>
        <v>0</v>
      </c>
      <c r="AR167" s="20" t="s">
        <v>140</v>
      </c>
      <c r="AT167" s="20" t="s">
        <v>135</v>
      </c>
      <c r="AU167" s="20" t="s">
        <v>81</v>
      </c>
      <c r="AY167" s="20" t="s">
        <v>133</v>
      </c>
      <c r="BE167" s="200">
        <f t="shared" si="24"/>
        <v>0</v>
      </c>
      <c r="BF167" s="200">
        <f t="shared" si="25"/>
        <v>0</v>
      </c>
      <c r="BG167" s="200">
        <f t="shared" si="26"/>
        <v>0</v>
      </c>
      <c r="BH167" s="200">
        <f t="shared" si="27"/>
        <v>0</v>
      </c>
      <c r="BI167" s="200">
        <f t="shared" si="28"/>
        <v>0</v>
      </c>
      <c r="BJ167" s="20" t="s">
        <v>79</v>
      </c>
      <c r="BK167" s="200">
        <f t="shared" si="29"/>
        <v>0</v>
      </c>
      <c r="BL167" s="20" t="s">
        <v>140</v>
      </c>
      <c r="BM167" s="20" t="s">
        <v>411</v>
      </c>
    </row>
    <row r="168" spans="2:65" s="1" customFormat="1" ht="22.5" customHeight="1">
      <c r="B168" s="37"/>
      <c r="C168" s="189" t="s">
        <v>412</v>
      </c>
      <c r="D168" s="189" t="s">
        <v>135</v>
      </c>
      <c r="E168" s="190" t="s">
        <v>413</v>
      </c>
      <c r="F168" s="191" t="s">
        <v>414</v>
      </c>
      <c r="G168" s="192" t="s">
        <v>320</v>
      </c>
      <c r="H168" s="193">
        <v>1</v>
      </c>
      <c r="I168" s="194"/>
      <c r="J168" s="195">
        <f t="shared" si="20"/>
        <v>0</v>
      </c>
      <c r="K168" s="191" t="s">
        <v>21</v>
      </c>
      <c r="L168" s="57"/>
      <c r="M168" s="196" t="s">
        <v>21</v>
      </c>
      <c r="N168" s="197" t="s">
        <v>42</v>
      </c>
      <c r="O168" s="38"/>
      <c r="P168" s="198">
        <f t="shared" si="21"/>
        <v>0</v>
      </c>
      <c r="Q168" s="198">
        <v>0</v>
      </c>
      <c r="R168" s="198">
        <f t="shared" si="22"/>
        <v>0</v>
      </c>
      <c r="S168" s="198">
        <v>0</v>
      </c>
      <c r="T168" s="199">
        <f t="shared" si="23"/>
        <v>0</v>
      </c>
      <c r="AR168" s="20" t="s">
        <v>140</v>
      </c>
      <c r="AT168" s="20" t="s">
        <v>135</v>
      </c>
      <c r="AU168" s="20" t="s">
        <v>81</v>
      </c>
      <c r="AY168" s="20" t="s">
        <v>133</v>
      </c>
      <c r="BE168" s="200">
        <f t="shared" si="24"/>
        <v>0</v>
      </c>
      <c r="BF168" s="200">
        <f t="shared" si="25"/>
        <v>0</v>
      </c>
      <c r="BG168" s="200">
        <f t="shared" si="26"/>
        <v>0</v>
      </c>
      <c r="BH168" s="200">
        <f t="shared" si="27"/>
        <v>0</v>
      </c>
      <c r="BI168" s="200">
        <f t="shared" si="28"/>
        <v>0</v>
      </c>
      <c r="BJ168" s="20" t="s">
        <v>79</v>
      </c>
      <c r="BK168" s="200">
        <f t="shared" si="29"/>
        <v>0</v>
      </c>
      <c r="BL168" s="20" t="s">
        <v>140</v>
      </c>
      <c r="BM168" s="20" t="s">
        <v>415</v>
      </c>
    </row>
    <row r="169" spans="2:65" s="1" customFormat="1" ht="31.5" customHeight="1">
      <c r="B169" s="37"/>
      <c r="C169" s="189" t="s">
        <v>416</v>
      </c>
      <c r="D169" s="189" t="s">
        <v>135</v>
      </c>
      <c r="E169" s="190" t="s">
        <v>417</v>
      </c>
      <c r="F169" s="191" t="s">
        <v>418</v>
      </c>
      <c r="G169" s="192" t="s">
        <v>320</v>
      </c>
      <c r="H169" s="193">
        <v>4</v>
      </c>
      <c r="I169" s="194"/>
      <c r="J169" s="195">
        <f t="shared" si="20"/>
        <v>0</v>
      </c>
      <c r="K169" s="191" t="s">
        <v>21</v>
      </c>
      <c r="L169" s="57"/>
      <c r="M169" s="196" t="s">
        <v>21</v>
      </c>
      <c r="N169" s="197" t="s">
        <v>42</v>
      </c>
      <c r="O169" s="38"/>
      <c r="P169" s="198">
        <f t="shared" si="21"/>
        <v>0</v>
      </c>
      <c r="Q169" s="198">
        <v>0</v>
      </c>
      <c r="R169" s="198">
        <f t="shared" si="22"/>
        <v>0</v>
      </c>
      <c r="S169" s="198">
        <v>0</v>
      </c>
      <c r="T169" s="199">
        <f t="shared" si="23"/>
        <v>0</v>
      </c>
      <c r="AR169" s="20" t="s">
        <v>140</v>
      </c>
      <c r="AT169" s="20" t="s">
        <v>135</v>
      </c>
      <c r="AU169" s="20" t="s">
        <v>81</v>
      </c>
      <c r="AY169" s="20" t="s">
        <v>133</v>
      </c>
      <c r="BE169" s="200">
        <f t="shared" si="24"/>
        <v>0</v>
      </c>
      <c r="BF169" s="200">
        <f t="shared" si="25"/>
        <v>0</v>
      </c>
      <c r="BG169" s="200">
        <f t="shared" si="26"/>
        <v>0</v>
      </c>
      <c r="BH169" s="200">
        <f t="shared" si="27"/>
        <v>0</v>
      </c>
      <c r="BI169" s="200">
        <f t="shared" si="28"/>
        <v>0</v>
      </c>
      <c r="BJ169" s="20" t="s">
        <v>79</v>
      </c>
      <c r="BK169" s="200">
        <f t="shared" si="29"/>
        <v>0</v>
      </c>
      <c r="BL169" s="20" t="s">
        <v>140</v>
      </c>
      <c r="BM169" s="20" t="s">
        <v>419</v>
      </c>
    </row>
    <row r="170" spans="2:65" s="1" customFormat="1" ht="31.5" customHeight="1">
      <c r="B170" s="37"/>
      <c r="C170" s="189" t="s">
        <v>420</v>
      </c>
      <c r="D170" s="189" t="s">
        <v>135</v>
      </c>
      <c r="E170" s="190" t="s">
        <v>421</v>
      </c>
      <c r="F170" s="191" t="s">
        <v>422</v>
      </c>
      <c r="G170" s="192" t="s">
        <v>320</v>
      </c>
      <c r="H170" s="193">
        <v>4</v>
      </c>
      <c r="I170" s="194"/>
      <c r="J170" s="195">
        <f t="shared" si="20"/>
        <v>0</v>
      </c>
      <c r="K170" s="191" t="s">
        <v>21</v>
      </c>
      <c r="L170" s="57"/>
      <c r="M170" s="196" t="s">
        <v>21</v>
      </c>
      <c r="N170" s="197" t="s">
        <v>42</v>
      </c>
      <c r="O170" s="38"/>
      <c r="P170" s="198">
        <f t="shared" si="21"/>
        <v>0</v>
      </c>
      <c r="Q170" s="198">
        <v>0</v>
      </c>
      <c r="R170" s="198">
        <f t="shared" si="22"/>
        <v>0</v>
      </c>
      <c r="S170" s="198">
        <v>0</v>
      </c>
      <c r="T170" s="199">
        <f t="shared" si="23"/>
        <v>0</v>
      </c>
      <c r="AR170" s="20" t="s">
        <v>140</v>
      </c>
      <c r="AT170" s="20" t="s">
        <v>135</v>
      </c>
      <c r="AU170" s="20" t="s">
        <v>81</v>
      </c>
      <c r="AY170" s="20" t="s">
        <v>133</v>
      </c>
      <c r="BE170" s="200">
        <f t="shared" si="24"/>
        <v>0</v>
      </c>
      <c r="BF170" s="200">
        <f t="shared" si="25"/>
        <v>0</v>
      </c>
      <c r="BG170" s="200">
        <f t="shared" si="26"/>
        <v>0</v>
      </c>
      <c r="BH170" s="200">
        <f t="shared" si="27"/>
        <v>0</v>
      </c>
      <c r="BI170" s="200">
        <f t="shared" si="28"/>
        <v>0</v>
      </c>
      <c r="BJ170" s="20" t="s">
        <v>79</v>
      </c>
      <c r="BK170" s="200">
        <f t="shared" si="29"/>
        <v>0</v>
      </c>
      <c r="BL170" s="20" t="s">
        <v>140</v>
      </c>
      <c r="BM170" s="20" t="s">
        <v>423</v>
      </c>
    </row>
    <row r="171" spans="2:65" s="1" customFormat="1" ht="22.5" customHeight="1">
      <c r="B171" s="37"/>
      <c r="C171" s="189" t="s">
        <v>424</v>
      </c>
      <c r="D171" s="189" t="s">
        <v>135</v>
      </c>
      <c r="E171" s="190" t="s">
        <v>425</v>
      </c>
      <c r="F171" s="191" t="s">
        <v>426</v>
      </c>
      <c r="G171" s="192" t="s">
        <v>427</v>
      </c>
      <c r="H171" s="193">
        <v>2</v>
      </c>
      <c r="I171" s="194"/>
      <c r="J171" s="195">
        <f t="shared" si="20"/>
        <v>0</v>
      </c>
      <c r="K171" s="191" t="s">
        <v>21</v>
      </c>
      <c r="L171" s="57"/>
      <c r="M171" s="196" t="s">
        <v>21</v>
      </c>
      <c r="N171" s="197" t="s">
        <v>42</v>
      </c>
      <c r="O171" s="38"/>
      <c r="P171" s="198">
        <f t="shared" si="21"/>
        <v>0</v>
      </c>
      <c r="Q171" s="198">
        <v>0</v>
      </c>
      <c r="R171" s="198">
        <f t="shared" si="22"/>
        <v>0</v>
      </c>
      <c r="S171" s="198">
        <v>0</v>
      </c>
      <c r="T171" s="199">
        <f t="shared" si="23"/>
        <v>0</v>
      </c>
      <c r="AR171" s="20" t="s">
        <v>140</v>
      </c>
      <c r="AT171" s="20" t="s">
        <v>135</v>
      </c>
      <c r="AU171" s="20" t="s">
        <v>81</v>
      </c>
      <c r="AY171" s="20" t="s">
        <v>133</v>
      </c>
      <c r="BE171" s="200">
        <f t="shared" si="24"/>
        <v>0</v>
      </c>
      <c r="BF171" s="200">
        <f t="shared" si="25"/>
        <v>0</v>
      </c>
      <c r="BG171" s="200">
        <f t="shared" si="26"/>
        <v>0</v>
      </c>
      <c r="BH171" s="200">
        <f t="shared" si="27"/>
        <v>0</v>
      </c>
      <c r="BI171" s="200">
        <f t="shared" si="28"/>
        <v>0</v>
      </c>
      <c r="BJ171" s="20" t="s">
        <v>79</v>
      </c>
      <c r="BK171" s="200">
        <f t="shared" si="29"/>
        <v>0</v>
      </c>
      <c r="BL171" s="20" t="s">
        <v>140</v>
      </c>
      <c r="BM171" s="20" t="s">
        <v>428</v>
      </c>
    </row>
    <row r="172" spans="2:65" s="1" customFormat="1" ht="22.5" customHeight="1">
      <c r="B172" s="37"/>
      <c r="C172" s="189" t="s">
        <v>429</v>
      </c>
      <c r="D172" s="189" t="s">
        <v>135</v>
      </c>
      <c r="E172" s="190" t="s">
        <v>430</v>
      </c>
      <c r="F172" s="191" t="s">
        <v>431</v>
      </c>
      <c r="G172" s="192" t="s">
        <v>320</v>
      </c>
      <c r="H172" s="193">
        <v>11</v>
      </c>
      <c r="I172" s="194"/>
      <c r="J172" s="195">
        <f t="shared" si="20"/>
        <v>0</v>
      </c>
      <c r="K172" s="191" t="s">
        <v>21</v>
      </c>
      <c r="L172" s="57"/>
      <c r="M172" s="196" t="s">
        <v>21</v>
      </c>
      <c r="N172" s="197" t="s">
        <v>42</v>
      </c>
      <c r="O172" s="38"/>
      <c r="P172" s="198">
        <f t="shared" si="21"/>
        <v>0</v>
      </c>
      <c r="Q172" s="198">
        <v>0</v>
      </c>
      <c r="R172" s="198">
        <f t="shared" si="22"/>
        <v>0</v>
      </c>
      <c r="S172" s="198">
        <v>0</v>
      </c>
      <c r="T172" s="199">
        <f t="shared" si="23"/>
        <v>0</v>
      </c>
      <c r="AR172" s="20" t="s">
        <v>140</v>
      </c>
      <c r="AT172" s="20" t="s">
        <v>135</v>
      </c>
      <c r="AU172" s="20" t="s">
        <v>81</v>
      </c>
      <c r="AY172" s="20" t="s">
        <v>133</v>
      </c>
      <c r="BE172" s="200">
        <f t="shared" si="24"/>
        <v>0</v>
      </c>
      <c r="BF172" s="200">
        <f t="shared" si="25"/>
        <v>0</v>
      </c>
      <c r="BG172" s="200">
        <f t="shared" si="26"/>
        <v>0</v>
      </c>
      <c r="BH172" s="200">
        <f t="shared" si="27"/>
        <v>0</v>
      </c>
      <c r="BI172" s="200">
        <f t="shared" si="28"/>
        <v>0</v>
      </c>
      <c r="BJ172" s="20" t="s">
        <v>79</v>
      </c>
      <c r="BK172" s="200">
        <f t="shared" si="29"/>
        <v>0</v>
      </c>
      <c r="BL172" s="20" t="s">
        <v>140</v>
      </c>
      <c r="BM172" s="20" t="s">
        <v>432</v>
      </c>
    </row>
    <row r="173" spans="2:65" s="1" customFormat="1" ht="22.5" customHeight="1">
      <c r="B173" s="37"/>
      <c r="C173" s="189" t="s">
        <v>433</v>
      </c>
      <c r="D173" s="189" t="s">
        <v>135</v>
      </c>
      <c r="E173" s="190" t="s">
        <v>434</v>
      </c>
      <c r="F173" s="191" t="s">
        <v>435</v>
      </c>
      <c r="G173" s="192" t="s">
        <v>320</v>
      </c>
      <c r="H173" s="193">
        <v>4</v>
      </c>
      <c r="I173" s="194"/>
      <c r="J173" s="195">
        <f t="shared" si="20"/>
        <v>0</v>
      </c>
      <c r="K173" s="191" t="s">
        <v>21</v>
      </c>
      <c r="L173" s="57"/>
      <c r="M173" s="196" t="s">
        <v>21</v>
      </c>
      <c r="N173" s="197" t="s">
        <v>42</v>
      </c>
      <c r="O173" s="38"/>
      <c r="P173" s="198">
        <f t="shared" si="21"/>
        <v>0</v>
      </c>
      <c r="Q173" s="198">
        <v>0</v>
      </c>
      <c r="R173" s="198">
        <f t="shared" si="22"/>
        <v>0</v>
      </c>
      <c r="S173" s="198">
        <v>0</v>
      </c>
      <c r="T173" s="199">
        <f t="shared" si="23"/>
        <v>0</v>
      </c>
      <c r="AR173" s="20" t="s">
        <v>140</v>
      </c>
      <c r="AT173" s="20" t="s">
        <v>135</v>
      </c>
      <c r="AU173" s="20" t="s">
        <v>81</v>
      </c>
      <c r="AY173" s="20" t="s">
        <v>133</v>
      </c>
      <c r="BE173" s="200">
        <f t="shared" si="24"/>
        <v>0</v>
      </c>
      <c r="BF173" s="200">
        <f t="shared" si="25"/>
        <v>0</v>
      </c>
      <c r="BG173" s="200">
        <f t="shared" si="26"/>
        <v>0</v>
      </c>
      <c r="BH173" s="200">
        <f t="shared" si="27"/>
        <v>0</v>
      </c>
      <c r="BI173" s="200">
        <f t="shared" si="28"/>
        <v>0</v>
      </c>
      <c r="BJ173" s="20" t="s">
        <v>79</v>
      </c>
      <c r="BK173" s="200">
        <f t="shared" si="29"/>
        <v>0</v>
      </c>
      <c r="BL173" s="20" t="s">
        <v>140</v>
      </c>
      <c r="BM173" s="20" t="s">
        <v>436</v>
      </c>
    </row>
    <row r="174" spans="2:65" s="1" customFormat="1" ht="31.5" customHeight="1">
      <c r="B174" s="37"/>
      <c r="C174" s="189" t="s">
        <v>437</v>
      </c>
      <c r="D174" s="189" t="s">
        <v>135</v>
      </c>
      <c r="E174" s="190" t="s">
        <v>438</v>
      </c>
      <c r="F174" s="191" t="s">
        <v>439</v>
      </c>
      <c r="G174" s="192" t="s">
        <v>325</v>
      </c>
      <c r="H174" s="193">
        <v>1</v>
      </c>
      <c r="I174" s="194"/>
      <c r="J174" s="195">
        <f t="shared" si="20"/>
        <v>0</v>
      </c>
      <c r="K174" s="191" t="s">
        <v>21</v>
      </c>
      <c r="L174" s="57"/>
      <c r="M174" s="196" t="s">
        <v>21</v>
      </c>
      <c r="N174" s="197" t="s">
        <v>42</v>
      </c>
      <c r="O174" s="38"/>
      <c r="P174" s="198">
        <f t="shared" si="21"/>
        <v>0</v>
      </c>
      <c r="Q174" s="198">
        <v>0</v>
      </c>
      <c r="R174" s="198">
        <f t="shared" si="22"/>
        <v>0</v>
      </c>
      <c r="S174" s="198">
        <v>0</v>
      </c>
      <c r="T174" s="199">
        <f t="shared" si="23"/>
        <v>0</v>
      </c>
      <c r="AR174" s="20" t="s">
        <v>140</v>
      </c>
      <c r="AT174" s="20" t="s">
        <v>135</v>
      </c>
      <c r="AU174" s="20" t="s">
        <v>81</v>
      </c>
      <c r="AY174" s="20" t="s">
        <v>133</v>
      </c>
      <c r="BE174" s="200">
        <f t="shared" si="24"/>
        <v>0</v>
      </c>
      <c r="BF174" s="200">
        <f t="shared" si="25"/>
        <v>0</v>
      </c>
      <c r="BG174" s="200">
        <f t="shared" si="26"/>
        <v>0</v>
      </c>
      <c r="BH174" s="200">
        <f t="shared" si="27"/>
        <v>0</v>
      </c>
      <c r="BI174" s="200">
        <f t="shared" si="28"/>
        <v>0</v>
      </c>
      <c r="BJ174" s="20" t="s">
        <v>79</v>
      </c>
      <c r="BK174" s="200">
        <f t="shared" si="29"/>
        <v>0</v>
      </c>
      <c r="BL174" s="20" t="s">
        <v>140</v>
      </c>
      <c r="BM174" s="20" t="s">
        <v>440</v>
      </c>
    </row>
    <row r="175" spans="2:65" s="1" customFormat="1" ht="31.5" customHeight="1">
      <c r="B175" s="37"/>
      <c r="C175" s="189" t="s">
        <v>441</v>
      </c>
      <c r="D175" s="189" t="s">
        <v>135</v>
      </c>
      <c r="E175" s="190" t="s">
        <v>442</v>
      </c>
      <c r="F175" s="191" t="s">
        <v>443</v>
      </c>
      <c r="G175" s="192" t="s">
        <v>325</v>
      </c>
      <c r="H175" s="193">
        <v>1</v>
      </c>
      <c r="I175" s="194"/>
      <c r="J175" s="195">
        <f t="shared" si="20"/>
        <v>0</v>
      </c>
      <c r="K175" s="191" t="s">
        <v>21</v>
      </c>
      <c r="L175" s="57"/>
      <c r="M175" s="196" t="s">
        <v>21</v>
      </c>
      <c r="N175" s="197" t="s">
        <v>42</v>
      </c>
      <c r="O175" s="38"/>
      <c r="P175" s="198">
        <f t="shared" si="21"/>
        <v>0</v>
      </c>
      <c r="Q175" s="198">
        <v>0</v>
      </c>
      <c r="R175" s="198">
        <f t="shared" si="22"/>
        <v>0</v>
      </c>
      <c r="S175" s="198">
        <v>0</v>
      </c>
      <c r="T175" s="199">
        <f t="shared" si="23"/>
        <v>0</v>
      </c>
      <c r="AR175" s="20" t="s">
        <v>140</v>
      </c>
      <c r="AT175" s="20" t="s">
        <v>135</v>
      </c>
      <c r="AU175" s="20" t="s">
        <v>81</v>
      </c>
      <c r="AY175" s="20" t="s">
        <v>133</v>
      </c>
      <c r="BE175" s="200">
        <f t="shared" si="24"/>
        <v>0</v>
      </c>
      <c r="BF175" s="200">
        <f t="shared" si="25"/>
        <v>0</v>
      </c>
      <c r="BG175" s="200">
        <f t="shared" si="26"/>
        <v>0</v>
      </c>
      <c r="BH175" s="200">
        <f t="shared" si="27"/>
        <v>0</v>
      </c>
      <c r="BI175" s="200">
        <f t="shared" si="28"/>
        <v>0</v>
      </c>
      <c r="BJ175" s="20" t="s">
        <v>79</v>
      </c>
      <c r="BK175" s="200">
        <f t="shared" si="29"/>
        <v>0</v>
      </c>
      <c r="BL175" s="20" t="s">
        <v>140</v>
      </c>
      <c r="BM175" s="20" t="s">
        <v>444</v>
      </c>
    </row>
    <row r="176" spans="2:65" s="1" customFormat="1" ht="31.5" customHeight="1">
      <c r="B176" s="37"/>
      <c r="C176" s="189" t="s">
        <v>445</v>
      </c>
      <c r="D176" s="189" t="s">
        <v>135</v>
      </c>
      <c r="E176" s="190" t="s">
        <v>446</v>
      </c>
      <c r="F176" s="191" t="s">
        <v>447</v>
      </c>
      <c r="G176" s="192" t="s">
        <v>320</v>
      </c>
      <c r="H176" s="193">
        <v>1</v>
      </c>
      <c r="I176" s="194"/>
      <c r="J176" s="195">
        <f t="shared" si="20"/>
        <v>0</v>
      </c>
      <c r="K176" s="191" t="s">
        <v>21</v>
      </c>
      <c r="L176" s="57"/>
      <c r="M176" s="196" t="s">
        <v>21</v>
      </c>
      <c r="N176" s="197" t="s">
        <v>42</v>
      </c>
      <c r="O176" s="38"/>
      <c r="P176" s="198">
        <f t="shared" si="21"/>
        <v>0</v>
      </c>
      <c r="Q176" s="198">
        <v>0</v>
      </c>
      <c r="R176" s="198">
        <f t="shared" si="22"/>
        <v>0</v>
      </c>
      <c r="S176" s="198">
        <v>0</v>
      </c>
      <c r="T176" s="199">
        <f t="shared" si="23"/>
        <v>0</v>
      </c>
      <c r="AR176" s="20" t="s">
        <v>140</v>
      </c>
      <c r="AT176" s="20" t="s">
        <v>135</v>
      </c>
      <c r="AU176" s="20" t="s">
        <v>81</v>
      </c>
      <c r="AY176" s="20" t="s">
        <v>133</v>
      </c>
      <c r="BE176" s="200">
        <f t="shared" si="24"/>
        <v>0</v>
      </c>
      <c r="BF176" s="200">
        <f t="shared" si="25"/>
        <v>0</v>
      </c>
      <c r="BG176" s="200">
        <f t="shared" si="26"/>
        <v>0</v>
      </c>
      <c r="BH176" s="200">
        <f t="shared" si="27"/>
        <v>0</v>
      </c>
      <c r="BI176" s="200">
        <f t="shared" si="28"/>
        <v>0</v>
      </c>
      <c r="BJ176" s="20" t="s">
        <v>79</v>
      </c>
      <c r="BK176" s="200">
        <f t="shared" si="29"/>
        <v>0</v>
      </c>
      <c r="BL176" s="20" t="s">
        <v>140</v>
      </c>
      <c r="BM176" s="20" t="s">
        <v>448</v>
      </c>
    </row>
    <row r="177" spans="2:65" s="1" customFormat="1" ht="22.5" customHeight="1">
      <c r="B177" s="37"/>
      <c r="C177" s="189" t="s">
        <v>449</v>
      </c>
      <c r="D177" s="189" t="s">
        <v>135</v>
      </c>
      <c r="E177" s="190" t="s">
        <v>450</v>
      </c>
      <c r="F177" s="191" t="s">
        <v>451</v>
      </c>
      <c r="G177" s="192" t="s">
        <v>325</v>
      </c>
      <c r="H177" s="193">
        <v>1</v>
      </c>
      <c r="I177" s="194"/>
      <c r="J177" s="195">
        <f t="shared" si="20"/>
        <v>0</v>
      </c>
      <c r="K177" s="191" t="s">
        <v>21</v>
      </c>
      <c r="L177" s="57"/>
      <c r="M177" s="196" t="s">
        <v>21</v>
      </c>
      <c r="N177" s="197" t="s">
        <v>42</v>
      </c>
      <c r="O177" s="38"/>
      <c r="P177" s="198">
        <f t="shared" si="21"/>
        <v>0</v>
      </c>
      <c r="Q177" s="198">
        <v>0</v>
      </c>
      <c r="R177" s="198">
        <f t="shared" si="22"/>
        <v>0</v>
      </c>
      <c r="S177" s="198">
        <v>0</v>
      </c>
      <c r="T177" s="199">
        <f t="shared" si="23"/>
        <v>0</v>
      </c>
      <c r="AR177" s="20" t="s">
        <v>140</v>
      </c>
      <c r="AT177" s="20" t="s">
        <v>135</v>
      </c>
      <c r="AU177" s="20" t="s">
        <v>81</v>
      </c>
      <c r="AY177" s="20" t="s">
        <v>133</v>
      </c>
      <c r="BE177" s="200">
        <f t="shared" si="24"/>
        <v>0</v>
      </c>
      <c r="BF177" s="200">
        <f t="shared" si="25"/>
        <v>0</v>
      </c>
      <c r="BG177" s="200">
        <f t="shared" si="26"/>
        <v>0</v>
      </c>
      <c r="BH177" s="200">
        <f t="shared" si="27"/>
        <v>0</v>
      </c>
      <c r="BI177" s="200">
        <f t="shared" si="28"/>
        <v>0</v>
      </c>
      <c r="BJ177" s="20" t="s">
        <v>79</v>
      </c>
      <c r="BK177" s="200">
        <f t="shared" si="29"/>
        <v>0</v>
      </c>
      <c r="BL177" s="20" t="s">
        <v>140</v>
      </c>
      <c r="BM177" s="20" t="s">
        <v>452</v>
      </c>
    </row>
    <row r="178" spans="2:65" s="1" customFormat="1" ht="22.5" customHeight="1">
      <c r="B178" s="37"/>
      <c r="C178" s="189" t="s">
        <v>453</v>
      </c>
      <c r="D178" s="189" t="s">
        <v>135</v>
      </c>
      <c r="E178" s="190" t="s">
        <v>454</v>
      </c>
      <c r="F178" s="191" t="s">
        <v>455</v>
      </c>
      <c r="G178" s="192" t="s">
        <v>320</v>
      </c>
      <c r="H178" s="193">
        <v>1</v>
      </c>
      <c r="I178" s="194"/>
      <c r="J178" s="195">
        <f t="shared" si="20"/>
        <v>0</v>
      </c>
      <c r="K178" s="191" t="s">
        <v>21</v>
      </c>
      <c r="L178" s="57"/>
      <c r="M178" s="196" t="s">
        <v>21</v>
      </c>
      <c r="N178" s="197" t="s">
        <v>42</v>
      </c>
      <c r="O178" s="38"/>
      <c r="P178" s="198">
        <f t="shared" si="21"/>
        <v>0</v>
      </c>
      <c r="Q178" s="198">
        <v>0</v>
      </c>
      <c r="R178" s="198">
        <f t="shared" si="22"/>
        <v>0</v>
      </c>
      <c r="S178" s="198">
        <v>0</v>
      </c>
      <c r="T178" s="199">
        <f t="shared" si="23"/>
        <v>0</v>
      </c>
      <c r="AR178" s="20" t="s">
        <v>140</v>
      </c>
      <c r="AT178" s="20" t="s">
        <v>135</v>
      </c>
      <c r="AU178" s="20" t="s">
        <v>81</v>
      </c>
      <c r="AY178" s="20" t="s">
        <v>133</v>
      </c>
      <c r="BE178" s="200">
        <f t="shared" si="24"/>
        <v>0</v>
      </c>
      <c r="BF178" s="200">
        <f t="shared" si="25"/>
        <v>0</v>
      </c>
      <c r="BG178" s="200">
        <f t="shared" si="26"/>
        <v>0</v>
      </c>
      <c r="BH178" s="200">
        <f t="shared" si="27"/>
        <v>0</v>
      </c>
      <c r="BI178" s="200">
        <f t="shared" si="28"/>
        <v>0</v>
      </c>
      <c r="BJ178" s="20" t="s">
        <v>79</v>
      </c>
      <c r="BK178" s="200">
        <f t="shared" si="29"/>
        <v>0</v>
      </c>
      <c r="BL178" s="20" t="s">
        <v>140</v>
      </c>
      <c r="BM178" s="20" t="s">
        <v>456</v>
      </c>
    </row>
    <row r="179" spans="2:65" s="1" customFormat="1" ht="31.5" customHeight="1">
      <c r="B179" s="37"/>
      <c r="C179" s="189" t="s">
        <v>457</v>
      </c>
      <c r="D179" s="189" t="s">
        <v>135</v>
      </c>
      <c r="E179" s="190" t="s">
        <v>458</v>
      </c>
      <c r="F179" s="191" t="s">
        <v>459</v>
      </c>
      <c r="G179" s="192" t="s">
        <v>320</v>
      </c>
      <c r="H179" s="193">
        <v>7</v>
      </c>
      <c r="I179" s="194"/>
      <c r="J179" s="195">
        <f t="shared" si="20"/>
        <v>0</v>
      </c>
      <c r="K179" s="191" t="s">
        <v>21</v>
      </c>
      <c r="L179" s="57"/>
      <c r="M179" s="196" t="s">
        <v>21</v>
      </c>
      <c r="N179" s="197" t="s">
        <v>42</v>
      </c>
      <c r="O179" s="38"/>
      <c r="P179" s="198">
        <f t="shared" si="21"/>
        <v>0</v>
      </c>
      <c r="Q179" s="198">
        <v>0</v>
      </c>
      <c r="R179" s="198">
        <f t="shared" si="22"/>
        <v>0</v>
      </c>
      <c r="S179" s="198">
        <v>0</v>
      </c>
      <c r="T179" s="199">
        <f t="shared" si="23"/>
        <v>0</v>
      </c>
      <c r="AR179" s="20" t="s">
        <v>140</v>
      </c>
      <c r="AT179" s="20" t="s">
        <v>135</v>
      </c>
      <c r="AU179" s="20" t="s">
        <v>81</v>
      </c>
      <c r="AY179" s="20" t="s">
        <v>133</v>
      </c>
      <c r="BE179" s="200">
        <f t="shared" si="24"/>
        <v>0</v>
      </c>
      <c r="BF179" s="200">
        <f t="shared" si="25"/>
        <v>0</v>
      </c>
      <c r="BG179" s="200">
        <f t="shared" si="26"/>
        <v>0</v>
      </c>
      <c r="BH179" s="200">
        <f t="shared" si="27"/>
        <v>0</v>
      </c>
      <c r="BI179" s="200">
        <f t="shared" si="28"/>
        <v>0</v>
      </c>
      <c r="BJ179" s="20" t="s">
        <v>79</v>
      </c>
      <c r="BK179" s="200">
        <f t="shared" si="29"/>
        <v>0</v>
      </c>
      <c r="BL179" s="20" t="s">
        <v>140</v>
      </c>
      <c r="BM179" s="20" t="s">
        <v>460</v>
      </c>
    </row>
    <row r="180" spans="2:65" s="1" customFormat="1" ht="31.5" customHeight="1">
      <c r="B180" s="37"/>
      <c r="C180" s="189" t="s">
        <v>461</v>
      </c>
      <c r="D180" s="189" t="s">
        <v>135</v>
      </c>
      <c r="E180" s="190" t="s">
        <v>462</v>
      </c>
      <c r="F180" s="191" t="s">
        <v>463</v>
      </c>
      <c r="G180" s="192" t="s">
        <v>320</v>
      </c>
      <c r="H180" s="193">
        <v>2</v>
      </c>
      <c r="I180" s="194"/>
      <c r="J180" s="195">
        <f t="shared" si="20"/>
        <v>0</v>
      </c>
      <c r="K180" s="191" t="s">
        <v>21</v>
      </c>
      <c r="L180" s="57"/>
      <c r="M180" s="196" t="s">
        <v>21</v>
      </c>
      <c r="N180" s="197" t="s">
        <v>42</v>
      </c>
      <c r="O180" s="38"/>
      <c r="P180" s="198">
        <f t="shared" si="21"/>
        <v>0</v>
      </c>
      <c r="Q180" s="198">
        <v>0</v>
      </c>
      <c r="R180" s="198">
        <f t="shared" si="22"/>
        <v>0</v>
      </c>
      <c r="S180" s="198">
        <v>0</v>
      </c>
      <c r="T180" s="199">
        <f t="shared" si="23"/>
        <v>0</v>
      </c>
      <c r="AR180" s="20" t="s">
        <v>140</v>
      </c>
      <c r="AT180" s="20" t="s">
        <v>135</v>
      </c>
      <c r="AU180" s="20" t="s">
        <v>81</v>
      </c>
      <c r="AY180" s="20" t="s">
        <v>133</v>
      </c>
      <c r="BE180" s="200">
        <f t="shared" si="24"/>
        <v>0</v>
      </c>
      <c r="BF180" s="200">
        <f t="shared" si="25"/>
        <v>0</v>
      </c>
      <c r="BG180" s="200">
        <f t="shared" si="26"/>
        <v>0</v>
      </c>
      <c r="BH180" s="200">
        <f t="shared" si="27"/>
        <v>0</v>
      </c>
      <c r="BI180" s="200">
        <f t="shared" si="28"/>
        <v>0</v>
      </c>
      <c r="BJ180" s="20" t="s">
        <v>79</v>
      </c>
      <c r="BK180" s="200">
        <f t="shared" si="29"/>
        <v>0</v>
      </c>
      <c r="BL180" s="20" t="s">
        <v>140</v>
      </c>
      <c r="BM180" s="20" t="s">
        <v>464</v>
      </c>
    </row>
    <row r="181" spans="2:65" s="1" customFormat="1" ht="22.5" customHeight="1">
      <c r="B181" s="37"/>
      <c r="C181" s="189" t="s">
        <v>465</v>
      </c>
      <c r="D181" s="189" t="s">
        <v>135</v>
      </c>
      <c r="E181" s="190" t="s">
        <v>466</v>
      </c>
      <c r="F181" s="191" t="s">
        <v>467</v>
      </c>
      <c r="G181" s="192" t="s">
        <v>325</v>
      </c>
      <c r="H181" s="193">
        <v>1</v>
      </c>
      <c r="I181" s="194"/>
      <c r="J181" s="195">
        <f t="shared" si="20"/>
        <v>0</v>
      </c>
      <c r="K181" s="191" t="s">
        <v>21</v>
      </c>
      <c r="L181" s="57"/>
      <c r="M181" s="196" t="s">
        <v>21</v>
      </c>
      <c r="N181" s="197" t="s">
        <v>42</v>
      </c>
      <c r="O181" s="38"/>
      <c r="P181" s="198">
        <f t="shared" si="21"/>
        <v>0</v>
      </c>
      <c r="Q181" s="198">
        <v>0</v>
      </c>
      <c r="R181" s="198">
        <f t="shared" si="22"/>
        <v>0</v>
      </c>
      <c r="S181" s="198">
        <v>0</v>
      </c>
      <c r="T181" s="199">
        <f t="shared" si="23"/>
        <v>0</v>
      </c>
      <c r="AR181" s="20" t="s">
        <v>140</v>
      </c>
      <c r="AT181" s="20" t="s">
        <v>135</v>
      </c>
      <c r="AU181" s="20" t="s">
        <v>81</v>
      </c>
      <c r="AY181" s="20" t="s">
        <v>133</v>
      </c>
      <c r="BE181" s="200">
        <f t="shared" si="24"/>
        <v>0</v>
      </c>
      <c r="BF181" s="200">
        <f t="shared" si="25"/>
        <v>0</v>
      </c>
      <c r="BG181" s="200">
        <f t="shared" si="26"/>
        <v>0</v>
      </c>
      <c r="BH181" s="200">
        <f t="shared" si="27"/>
        <v>0</v>
      </c>
      <c r="BI181" s="200">
        <f t="shared" si="28"/>
        <v>0</v>
      </c>
      <c r="BJ181" s="20" t="s">
        <v>79</v>
      </c>
      <c r="BK181" s="200">
        <f t="shared" si="29"/>
        <v>0</v>
      </c>
      <c r="BL181" s="20" t="s">
        <v>140</v>
      </c>
      <c r="BM181" s="20" t="s">
        <v>468</v>
      </c>
    </row>
    <row r="182" spans="2:65" s="1" customFormat="1" ht="22.5" customHeight="1">
      <c r="B182" s="37"/>
      <c r="C182" s="189" t="s">
        <v>469</v>
      </c>
      <c r="D182" s="189" t="s">
        <v>135</v>
      </c>
      <c r="E182" s="190" t="s">
        <v>470</v>
      </c>
      <c r="F182" s="191" t="s">
        <v>471</v>
      </c>
      <c r="G182" s="192" t="s">
        <v>325</v>
      </c>
      <c r="H182" s="193">
        <v>1</v>
      </c>
      <c r="I182" s="194"/>
      <c r="J182" s="195">
        <f t="shared" si="20"/>
        <v>0</v>
      </c>
      <c r="K182" s="191" t="s">
        <v>21</v>
      </c>
      <c r="L182" s="57"/>
      <c r="M182" s="196" t="s">
        <v>21</v>
      </c>
      <c r="N182" s="197" t="s">
        <v>42</v>
      </c>
      <c r="O182" s="38"/>
      <c r="P182" s="198">
        <f t="shared" si="21"/>
        <v>0</v>
      </c>
      <c r="Q182" s="198">
        <v>0</v>
      </c>
      <c r="R182" s="198">
        <f t="shared" si="22"/>
        <v>0</v>
      </c>
      <c r="S182" s="198">
        <v>0</v>
      </c>
      <c r="T182" s="199">
        <f t="shared" si="23"/>
        <v>0</v>
      </c>
      <c r="AR182" s="20" t="s">
        <v>140</v>
      </c>
      <c r="AT182" s="20" t="s">
        <v>135</v>
      </c>
      <c r="AU182" s="20" t="s">
        <v>81</v>
      </c>
      <c r="AY182" s="20" t="s">
        <v>133</v>
      </c>
      <c r="BE182" s="200">
        <f t="shared" si="24"/>
        <v>0</v>
      </c>
      <c r="BF182" s="200">
        <f t="shared" si="25"/>
        <v>0</v>
      </c>
      <c r="BG182" s="200">
        <f t="shared" si="26"/>
        <v>0</v>
      </c>
      <c r="BH182" s="200">
        <f t="shared" si="27"/>
        <v>0</v>
      </c>
      <c r="BI182" s="200">
        <f t="shared" si="28"/>
        <v>0</v>
      </c>
      <c r="BJ182" s="20" t="s">
        <v>79</v>
      </c>
      <c r="BK182" s="200">
        <f t="shared" si="29"/>
        <v>0</v>
      </c>
      <c r="BL182" s="20" t="s">
        <v>140</v>
      </c>
      <c r="BM182" s="20" t="s">
        <v>472</v>
      </c>
    </row>
    <row r="183" spans="2:65" s="1" customFormat="1" ht="31.5" customHeight="1">
      <c r="B183" s="37"/>
      <c r="C183" s="189" t="s">
        <v>473</v>
      </c>
      <c r="D183" s="189" t="s">
        <v>135</v>
      </c>
      <c r="E183" s="190" t="s">
        <v>474</v>
      </c>
      <c r="F183" s="191" t="s">
        <v>475</v>
      </c>
      <c r="G183" s="192" t="s">
        <v>325</v>
      </c>
      <c r="H183" s="193">
        <v>1</v>
      </c>
      <c r="I183" s="194"/>
      <c r="J183" s="195">
        <f t="shared" si="20"/>
        <v>0</v>
      </c>
      <c r="K183" s="191" t="s">
        <v>21</v>
      </c>
      <c r="L183" s="57"/>
      <c r="M183" s="196" t="s">
        <v>21</v>
      </c>
      <c r="N183" s="197" t="s">
        <v>42</v>
      </c>
      <c r="O183" s="38"/>
      <c r="P183" s="198">
        <f t="shared" si="21"/>
        <v>0</v>
      </c>
      <c r="Q183" s="198">
        <v>0</v>
      </c>
      <c r="R183" s="198">
        <f t="shared" si="22"/>
        <v>0</v>
      </c>
      <c r="S183" s="198">
        <v>0</v>
      </c>
      <c r="T183" s="199">
        <f t="shared" si="23"/>
        <v>0</v>
      </c>
      <c r="AR183" s="20" t="s">
        <v>140</v>
      </c>
      <c r="AT183" s="20" t="s">
        <v>135</v>
      </c>
      <c r="AU183" s="20" t="s">
        <v>81</v>
      </c>
      <c r="AY183" s="20" t="s">
        <v>133</v>
      </c>
      <c r="BE183" s="200">
        <f t="shared" si="24"/>
        <v>0</v>
      </c>
      <c r="BF183" s="200">
        <f t="shared" si="25"/>
        <v>0</v>
      </c>
      <c r="BG183" s="200">
        <f t="shared" si="26"/>
        <v>0</v>
      </c>
      <c r="BH183" s="200">
        <f t="shared" si="27"/>
        <v>0</v>
      </c>
      <c r="BI183" s="200">
        <f t="shared" si="28"/>
        <v>0</v>
      </c>
      <c r="BJ183" s="20" t="s">
        <v>79</v>
      </c>
      <c r="BK183" s="200">
        <f t="shared" si="29"/>
        <v>0</v>
      </c>
      <c r="BL183" s="20" t="s">
        <v>140</v>
      </c>
      <c r="BM183" s="20" t="s">
        <v>476</v>
      </c>
    </row>
    <row r="184" spans="2:65" s="1" customFormat="1" ht="22.5" customHeight="1">
      <c r="B184" s="37"/>
      <c r="C184" s="189" t="s">
        <v>477</v>
      </c>
      <c r="D184" s="189" t="s">
        <v>135</v>
      </c>
      <c r="E184" s="190" t="s">
        <v>478</v>
      </c>
      <c r="F184" s="191" t="s">
        <v>479</v>
      </c>
      <c r="G184" s="192" t="s">
        <v>325</v>
      </c>
      <c r="H184" s="193">
        <v>1</v>
      </c>
      <c r="I184" s="194"/>
      <c r="J184" s="195">
        <f t="shared" si="20"/>
        <v>0</v>
      </c>
      <c r="K184" s="191" t="s">
        <v>21</v>
      </c>
      <c r="L184" s="57"/>
      <c r="M184" s="196" t="s">
        <v>21</v>
      </c>
      <c r="N184" s="197" t="s">
        <v>42</v>
      </c>
      <c r="O184" s="38"/>
      <c r="P184" s="198">
        <f t="shared" si="21"/>
        <v>0</v>
      </c>
      <c r="Q184" s="198">
        <v>0</v>
      </c>
      <c r="R184" s="198">
        <f t="shared" si="22"/>
        <v>0</v>
      </c>
      <c r="S184" s="198">
        <v>0</v>
      </c>
      <c r="T184" s="199">
        <f t="shared" si="23"/>
        <v>0</v>
      </c>
      <c r="AR184" s="20" t="s">
        <v>140</v>
      </c>
      <c r="AT184" s="20" t="s">
        <v>135</v>
      </c>
      <c r="AU184" s="20" t="s">
        <v>81</v>
      </c>
      <c r="AY184" s="20" t="s">
        <v>133</v>
      </c>
      <c r="BE184" s="200">
        <f t="shared" si="24"/>
        <v>0</v>
      </c>
      <c r="BF184" s="200">
        <f t="shared" si="25"/>
        <v>0</v>
      </c>
      <c r="BG184" s="200">
        <f t="shared" si="26"/>
        <v>0</v>
      </c>
      <c r="BH184" s="200">
        <f t="shared" si="27"/>
        <v>0</v>
      </c>
      <c r="BI184" s="200">
        <f t="shared" si="28"/>
        <v>0</v>
      </c>
      <c r="BJ184" s="20" t="s">
        <v>79</v>
      </c>
      <c r="BK184" s="200">
        <f t="shared" si="29"/>
        <v>0</v>
      </c>
      <c r="BL184" s="20" t="s">
        <v>140</v>
      </c>
      <c r="BM184" s="20" t="s">
        <v>480</v>
      </c>
    </row>
    <row r="185" spans="2:63" s="10" customFormat="1" ht="29.9" customHeight="1">
      <c r="B185" s="172"/>
      <c r="C185" s="173"/>
      <c r="D185" s="186" t="s">
        <v>70</v>
      </c>
      <c r="E185" s="187" t="s">
        <v>481</v>
      </c>
      <c r="F185" s="187" t="s">
        <v>482</v>
      </c>
      <c r="G185" s="173"/>
      <c r="H185" s="173"/>
      <c r="I185" s="176"/>
      <c r="J185" s="188">
        <f>BK185</f>
        <v>0</v>
      </c>
      <c r="K185" s="173"/>
      <c r="L185" s="178"/>
      <c r="M185" s="179"/>
      <c r="N185" s="180"/>
      <c r="O185" s="180"/>
      <c r="P185" s="181">
        <f>SUM(P186:P191)</f>
        <v>0</v>
      </c>
      <c r="Q185" s="180"/>
      <c r="R185" s="181">
        <f>SUM(R186:R191)</f>
        <v>0</v>
      </c>
      <c r="S185" s="180"/>
      <c r="T185" s="182">
        <f>SUM(T186:T191)</f>
        <v>0</v>
      </c>
      <c r="AR185" s="183" t="s">
        <v>79</v>
      </c>
      <c r="AT185" s="184" t="s">
        <v>70</v>
      </c>
      <c r="AU185" s="184" t="s">
        <v>79</v>
      </c>
      <c r="AY185" s="183" t="s">
        <v>133</v>
      </c>
      <c r="BK185" s="185">
        <f>SUM(BK186:BK191)</f>
        <v>0</v>
      </c>
    </row>
    <row r="186" spans="2:65" s="1" customFormat="1" ht="31.5" customHeight="1">
      <c r="B186" s="37"/>
      <c r="C186" s="189" t="s">
        <v>483</v>
      </c>
      <c r="D186" s="189" t="s">
        <v>135</v>
      </c>
      <c r="E186" s="190" t="s">
        <v>484</v>
      </c>
      <c r="F186" s="191" t="s">
        <v>485</v>
      </c>
      <c r="G186" s="192" t="s">
        <v>158</v>
      </c>
      <c r="H186" s="193">
        <v>167.402</v>
      </c>
      <c r="I186" s="194"/>
      <c r="J186" s="195">
        <f aca="true" t="shared" si="30" ref="J186:J191">ROUND(I186*H186,2)</f>
        <v>0</v>
      </c>
      <c r="K186" s="191" t="s">
        <v>139</v>
      </c>
      <c r="L186" s="57"/>
      <c r="M186" s="196" t="s">
        <v>21</v>
      </c>
      <c r="N186" s="197" t="s">
        <v>42</v>
      </c>
      <c r="O186" s="38"/>
      <c r="P186" s="198">
        <f aca="true" t="shared" si="31" ref="P186:P191">O186*H186</f>
        <v>0</v>
      </c>
      <c r="Q186" s="198">
        <v>0</v>
      </c>
      <c r="R186" s="198">
        <f aca="true" t="shared" si="32" ref="R186:R191">Q186*H186</f>
        <v>0</v>
      </c>
      <c r="S186" s="198">
        <v>0</v>
      </c>
      <c r="T186" s="199">
        <f aca="true" t="shared" si="33" ref="T186:T191">S186*H186</f>
        <v>0</v>
      </c>
      <c r="AR186" s="20" t="s">
        <v>140</v>
      </c>
      <c r="AT186" s="20" t="s">
        <v>135</v>
      </c>
      <c r="AU186" s="20" t="s">
        <v>81</v>
      </c>
      <c r="AY186" s="20" t="s">
        <v>133</v>
      </c>
      <c r="BE186" s="200">
        <f aca="true" t="shared" si="34" ref="BE186:BE191">IF(N186="základní",J186,0)</f>
        <v>0</v>
      </c>
      <c r="BF186" s="200">
        <f aca="true" t="shared" si="35" ref="BF186:BF191">IF(N186="snížená",J186,0)</f>
        <v>0</v>
      </c>
      <c r="BG186" s="200">
        <f aca="true" t="shared" si="36" ref="BG186:BG191">IF(N186="zákl. přenesená",J186,0)</f>
        <v>0</v>
      </c>
      <c r="BH186" s="200">
        <f aca="true" t="shared" si="37" ref="BH186:BH191">IF(N186="sníž. přenesená",J186,0)</f>
        <v>0</v>
      </c>
      <c r="BI186" s="200">
        <f aca="true" t="shared" si="38" ref="BI186:BI191">IF(N186="nulová",J186,0)</f>
        <v>0</v>
      </c>
      <c r="BJ186" s="20" t="s">
        <v>79</v>
      </c>
      <c r="BK186" s="200">
        <f aca="true" t="shared" si="39" ref="BK186:BK191">ROUND(I186*H186,2)</f>
        <v>0</v>
      </c>
      <c r="BL186" s="20" t="s">
        <v>140</v>
      </c>
      <c r="BM186" s="20" t="s">
        <v>486</v>
      </c>
    </row>
    <row r="187" spans="2:65" s="1" customFormat="1" ht="22.5" customHeight="1">
      <c r="B187" s="37"/>
      <c r="C187" s="189" t="s">
        <v>487</v>
      </c>
      <c r="D187" s="189" t="s">
        <v>135</v>
      </c>
      <c r="E187" s="190" t="s">
        <v>488</v>
      </c>
      <c r="F187" s="191" t="s">
        <v>489</v>
      </c>
      <c r="G187" s="192" t="s">
        <v>158</v>
      </c>
      <c r="H187" s="193">
        <v>167.402</v>
      </c>
      <c r="I187" s="194"/>
      <c r="J187" s="195">
        <f t="shared" si="30"/>
        <v>0</v>
      </c>
      <c r="K187" s="191" t="s">
        <v>139</v>
      </c>
      <c r="L187" s="57"/>
      <c r="M187" s="196" t="s">
        <v>21</v>
      </c>
      <c r="N187" s="197" t="s">
        <v>42</v>
      </c>
      <c r="O187" s="38"/>
      <c r="P187" s="198">
        <f t="shared" si="31"/>
        <v>0</v>
      </c>
      <c r="Q187" s="198">
        <v>0</v>
      </c>
      <c r="R187" s="198">
        <f t="shared" si="32"/>
        <v>0</v>
      </c>
      <c r="S187" s="198">
        <v>0</v>
      </c>
      <c r="T187" s="199">
        <f t="shared" si="33"/>
        <v>0</v>
      </c>
      <c r="AR187" s="20" t="s">
        <v>140</v>
      </c>
      <c r="AT187" s="20" t="s">
        <v>135</v>
      </c>
      <c r="AU187" s="20" t="s">
        <v>81</v>
      </c>
      <c r="AY187" s="20" t="s">
        <v>133</v>
      </c>
      <c r="BE187" s="200">
        <f t="shared" si="34"/>
        <v>0</v>
      </c>
      <c r="BF187" s="200">
        <f t="shared" si="35"/>
        <v>0</v>
      </c>
      <c r="BG187" s="200">
        <f t="shared" si="36"/>
        <v>0</v>
      </c>
      <c r="BH187" s="200">
        <f t="shared" si="37"/>
        <v>0</v>
      </c>
      <c r="BI187" s="200">
        <f t="shared" si="38"/>
        <v>0</v>
      </c>
      <c r="BJ187" s="20" t="s">
        <v>79</v>
      </c>
      <c r="BK187" s="200">
        <f t="shared" si="39"/>
        <v>0</v>
      </c>
      <c r="BL187" s="20" t="s">
        <v>140</v>
      </c>
      <c r="BM187" s="20" t="s">
        <v>490</v>
      </c>
    </row>
    <row r="188" spans="2:65" s="1" customFormat="1" ht="22.5" customHeight="1">
      <c r="B188" s="37"/>
      <c r="C188" s="189" t="s">
        <v>491</v>
      </c>
      <c r="D188" s="189" t="s">
        <v>135</v>
      </c>
      <c r="E188" s="190" t="s">
        <v>492</v>
      </c>
      <c r="F188" s="191" t="s">
        <v>493</v>
      </c>
      <c r="G188" s="192" t="s">
        <v>158</v>
      </c>
      <c r="H188" s="193">
        <v>167.402</v>
      </c>
      <c r="I188" s="194"/>
      <c r="J188" s="195">
        <f t="shared" si="30"/>
        <v>0</v>
      </c>
      <c r="K188" s="191" t="s">
        <v>139</v>
      </c>
      <c r="L188" s="57"/>
      <c r="M188" s="196" t="s">
        <v>21</v>
      </c>
      <c r="N188" s="197" t="s">
        <v>42</v>
      </c>
      <c r="O188" s="38"/>
      <c r="P188" s="198">
        <f t="shared" si="31"/>
        <v>0</v>
      </c>
      <c r="Q188" s="198">
        <v>0</v>
      </c>
      <c r="R188" s="198">
        <f t="shared" si="32"/>
        <v>0</v>
      </c>
      <c r="S188" s="198">
        <v>0</v>
      </c>
      <c r="T188" s="199">
        <f t="shared" si="33"/>
        <v>0</v>
      </c>
      <c r="AR188" s="20" t="s">
        <v>140</v>
      </c>
      <c r="AT188" s="20" t="s">
        <v>135</v>
      </c>
      <c r="AU188" s="20" t="s">
        <v>81</v>
      </c>
      <c r="AY188" s="20" t="s">
        <v>133</v>
      </c>
      <c r="BE188" s="200">
        <f t="shared" si="34"/>
        <v>0</v>
      </c>
      <c r="BF188" s="200">
        <f t="shared" si="35"/>
        <v>0</v>
      </c>
      <c r="BG188" s="200">
        <f t="shared" si="36"/>
        <v>0</v>
      </c>
      <c r="BH188" s="200">
        <f t="shared" si="37"/>
        <v>0</v>
      </c>
      <c r="BI188" s="200">
        <f t="shared" si="38"/>
        <v>0</v>
      </c>
      <c r="BJ188" s="20" t="s">
        <v>79</v>
      </c>
      <c r="BK188" s="200">
        <f t="shared" si="39"/>
        <v>0</v>
      </c>
      <c r="BL188" s="20" t="s">
        <v>140</v>
      </c>
      <c r="BM188" s="20" t="s">
        <v>494</v>
      </c>
    </row>
    <row r="189" spans="2:65" s="1" customFormat="1" ht="22.5" customHeight="1">
      <c r="B189" s="37"/>
      <c r="C189" s="189" t="s">
        <v>495</v>
      </c>
      <c r="D189" s="189" t="s">
        <v>135</v>
      </c>
      <c r="E189" s="190" t="s">
        <v>496</v>
      </c>
      <c r="F189" s="191" t="s">
        <v>497</v>
      </c>
      <c r="G189" s="192" t="s">
        <v>158</v>
      </c>
      <c r="H189" s="193">
        <v>0.5</v>
      </c>
      <c r="I189" s="194"/>
      <c r="J189" s="195">
        <f t="shared" si="30"/>
        <v>0</v>
      </c>
      <c r="K189" s="191" t="s">
        <v>139</v>
      </c>
      <c r="L189" s="57"/>
      <c r="M189" s="196" t="s">
        <v>21</v>
      </c>
      <c r="N189" s="197" t="s">
        <v>42</v>
      </c>
      <c r="O189" s="38"/>
      <c r="P189" s="198">
        <f t="shared" si="31"/>
        <v>0</v>
      </c>
      <c r="Q189" s="198">
        <v>0</v>
      </c>
      <c r="R189" s="198">
        <f t="shared" si="32"/>
        <v>0</v>
      </c>
      <c r="S189" s="198">
        <v>0</v>
      </c>
      <c r="T189" s="199">
        <f t="shared" si="33"/>
        <v>0</v>
      </c>
      <c r="AR189" s="20" t="s">
        <v>140</v>
      </c>
      <c r="AT189" s="20" t="s">
        <v>135</v>
      </c>
      <c r="AU189" s="20" t="s">
        <v>81</v>
      </c>
      <c r="AY189" s="20" t="s">
        <v>133</v>
      </c>
      <c r="BE189" s="200">
        <f t="shared" si="34"/>
        <v>0</v>
      </c>
      <c r="BF189" s="200">
        <f t="shared" si="35"/>
        <v>0</v>
      </c>
      <c r="BG189" s="200">
        <f t="shared" si="36"/>
        <v>0</v>
      </c>
      <c r="BH189" s="200">
        <f t="shared" si="37"/>
        <v>0</v>
      </c>
      <c r="BI189" s="200">
        <f t="shared" si="38"/>
        <v>0</v>
      </c>
      <c r="BJ189" s="20" t="s">
        <v>79</v>
      </c>
      <c r="BK189" s="200">
        <f t="shared" si="39"/>
        <v>0</v>
      </c>
      <c r="BL189" s="20" t="s">
        <v>140</v>
      </c>
      <c r="BM189" s="20" t="s">
        <v>498</v>
      </c>
    </row>
    <row r="190" spans="2:65" s="1" customFormat="1" ht="22.5" customHeight="1">
      <c r="B190" s="37"/>
      <c r="C190" s="189" t="s">
        <v>499</v>
      </c>
      <c r="D190" s="189" t="s">
        <v>135</v>
      </c>
      <c r="E190" s="190" t="s">
        <v>500</v>
      </c>
      <c r="F190" s="191" t="s">
        <v>501</v>
      </c>
      <c r="G190" s="192" t="s">
        <v>158</v>
      </c>
      <c r="H190" s="193">
        <v>33.6</v>
      </c>
      <c r="I190" s="194"/>
      <c r="J190" s="195">
        <f t="shared" si="30"/>
        <v>0</v>
      </c>
      <c r="K190" s="191" t="s">
        <v>139</v>
      </c>
      <c r="L190" s="57"/>
      <c r="M190" s="196" t="s">
        <v>21</v>
      </c>
      <c r="N190" s="197" t="s">
        <v>42</v>
      </c>
      <c r="O190" s="38"/>
      <c r="P190" s="198">
        <f t="shared" si="31"/>
        <v>0</v>
      </c>
      <c r="Q190" s="198">
        <v>0</v>
      </c>
      <c r="R190" s="198">
        <f t="shared" si="32"/>
        <v>0</v>
      </c>
      <c r="S190" s="198">
        <v>0</v>
      </c>
      <c r="T190" s="199">
        <f t="shared" si="33"/>
        <v>0</v>
      </c>
      <c r="AR190" s="20" t="s">
        <v>140</v>
      </c>
      <c r="AT190" s="20" t="s">
        <v>135</v>
      </c>
      <c r="AU190" s="20" t="s">
        <v>81</v>
      </c>
      <c r="AY190" s="20" t="s">
        <v>133</v>
      </c>
      <c r="BE190" s="200">
        <f t="shared" si="34"/>
        <v>0</v>
      </c>
      <c r="BF190" s="200">
        <f t="shared" si="35"/>
        <v>0</v>
      </c>
      <c r="BG190" s="200">
        <f t="shared" si="36"/>
        <v>0</v>
      </c>
      <c r="BH190" s="200">
        <f t="shared" si="37"/>
        <v>0</v>
      </c>
      <c r="BI190" s="200">
        <f t="shared" si="38"/>
        <v>0</v>
      </c>
      <c r="BJ190" s="20" t="s">
        <v>79</v>
      </c>
      <c r="BK190" s="200">
        <f t="shared" si="39"/>
        <v>0</v>
      </c>
      <c r="BL190" s="20" t="s">
        <v>140</v>
      </c>
      <c r="BM190" s="20" t="s">
        <v>502</v>
      </c>
    </row>
    <row r="191" spans="2:65" s="1" customFormat="1" ht="22.5" customHeight="1">
      <c r="B191" s="37"/>
      <c r="C191" s="189" t="s">
        <v>503</v>
      </c>
      <c r="D191" s="189" t="s">
        <v>135</v>
      </c>
      <c r="E191" s="190" t="s">
        <v>504</v>
      </c>
      <c r="F191" s="191" t="s">
        <v>505</v>
      </c>
      <c r="G191" s="192" t="s">
        <v>158</v>
      </c>
      <c r="H191" s="193">
        <v>133.302</v>
      </c>
      <c r="I191" s="194"/>
      <c r="J191" s="195">
        <f t="shared" si="30"/>
        <v>0</v>
      </c>
      <c r="K191" s="191" t="s">
        <v>139</v>
      </c>
      <c r="L191" s="57"/>
      <c r="M191" s="196" t="s">
        <v>21</v>
      </c>
      <c r="N191" s="197" t="s">
        <v>42</v>
      </c>
      <c r="O191" s="38"/>
      <c r="P191" s="198">
        <f t="shared" si="31"/>
        <v>0</v>
      </c>
      <c r="Q191" s="198">
        <v>0</v>
      </c>
      <c r="R191" s="198">
        <f t="shared" si="32"/>
        <v>0</v>
      </c>
      <c r="S191" s="198">
        <v>0</v>
      </c>
      <c r="T191" s="199">
        <f t="shared" si="33"/>
        <v>0</v>
      </c>
      <c r="AR191" s="20" t="s">
        <v>140</v>
      </c>
      <c r="AT191" s="20" t="s">
        <v>135</v>
      </c>
      <c r="AU191" s="20" t="s">
        <v>81</v>
      </c>
      <c r="AY191" s="20" t="s">
        <v>133</v>
      </c>
      <c r="BE191" s="200">
        <f t="shared" si="34"/>
        <v>0</v>
      </c>
      <c r="BF191" s="200">
        <f t="shared" si="35"/>
        <v>0</v>
      </c>
      <c r="BG191" s="200">
        <f t="shared" si="36"/>
        <v>0</v>
      </c>
      <c r="BH191" s="200">
        <f t="shared" si="37"/>
        <v>0</v>
      </c>
      <c r="BI191" s="200">
        <f t="shared" si="38"/>
        <v>0</v>
      </c>
      <c r="BJ191" s="20" t="s">
        <v>79</v>
      </c>
      <c r="BK191" s="200">
        <f t="shared" si="39"/>
        <v>0</v>
      </c>
      <c r="BL191" s="20" t="s">
        <v>140</v>
      </c>
      <c r="BM191" s="20" t="s">
        <v>506</v>
      </c>
    </row>
    <row r="192" spans="2:63" s="10" customFormat="1" ht="29.9" customHeight="1">
      <c r="B192" s="172"/>
      <c r="C192" s="173"/>
      <c r="D192" s="186" t="s">
        <v>70</v>
      </c>
      <c r="E192" s="187" t="s">
        <v>507</v>
      </c>
      <c r="F192" s="187" t="s">
        <v>508</v>
      </c>
      <c r="G192" s="173"/>
      <c r="H192" s="173"/>
      <c r="I192" s="176"/>
      <c r="J192" s="188">
        <f>BK192</f>
        <v>0</v>
      </c>
      <c r="K192" s="173"/>
      <c r="L192" s="178"/>
      <c r="M192" s="179"/>
      <c r="N192" s="180"/>
      <c r="O192" s="180"/>
      <c r="P192" s="181">
        <f>P193</f>
        <v>0</v>
      </c>
      <c r="Q192" s="180"/>
      <c r="R192" s="181">
        <f>R193</f>
        <v>0</v>
      </c>
      <c r="S192" s="180"/>
      <c r="T192" s="182">
        <f>T193</f>
        <v>0</v>
      </c>
      <c r="AR192" s="183" t="s">
        <v>79</v>
      </c>
      <c r="AT192" s="184" t="s">
        <v>70</v>
      </c>
      <c r="AU192" s="184" t="s">
        <v>79</v>
      </c>
      <c r="AY192" s="183" t="s">
        <v>133</v>
      </c>
      <c r="BK192" s="185">
        <f>BK193</f>
        <v>0</v>
      </c>
    </row>
    <row r="193" spans="2:65" s="1" customFormat="1" ht="22.5" customHeight="1">
      <c r="B193" s="37"/>
      <c r="C193" s="189" t="s">
        <v>509</v>
      </c>
      <c r="D193" s="189" t="s">
        <v>135</v>
      </c>
      <c r="E193" s="190" t="s">
        <v>510</v>
      </c>
      <c r="F193" s="191" t="s">
        <v>511</v>
      </c>
      <c r="G193" s="192" t="s">
        <v>158</v>
      </c>
      <c r="H193" s="193">
        <v>163.899</v>
      </c>
      <c r="I193" s="194"/>
      <c r="J193" s="195">
        <f>ROUND(I193*H193,2)</f>
        <v>0</v>
      </c>
      <c r="K193" s="191" t="s">
        <v>139</v>
      </c>
      <c r="L193" s="57"/>
      <c r="M193" s="196" t="s">
        <v>21</v>
      </c>
      <c r="N193" s="197" t="s">
        <v>42</v>
      </c>
      <c r="O193" s="38"/>
      <c r="P193" s="198">
        <f>O193*H193</f>
        <v>0</v>
      </c>
      <c r="Q193" s="198">
        <v>0</v>
      </c>
      <c r="R193" s="198">
        <f>Q193*H193</f>
        <v>0</v>
      </c>
      <c r="S193" s="198">
        <v>0</v>
      </c>
      <c r="T193" s="199">
        <f>S193*H193</f>
        <v>0</v>
      </c>
      <c r="AR193" s="20" t="s">
        <v>140</v>
      </c>
      <c r="AT193" s="20" t="s">
        <v>135</v>
      </c>
      <c r="AU193" s="20" t="s">
        <v>81</v>
      </c>
      <c r="AY193" s="20" t="s">
        <v>133</v>
      </c>
      <c r="BE193" s="200">
        <f>IF(N193="základní",J193,0)</f>
        <v>0</v>
      </c>
      <c r="BF193" s="200">
        <f>IF(N193="snížená",J193,0)</f>
        <v>0</v>
      </c>
      <c r="BG193" s="200">
        <f>IF(N193="zákl. přenesená",J193,0)</f>
        <v>0</v>
      </c>
      <c r="BH193" s="200">
        <f>IF(N193="sníž. přenesená",J193,0)</f>
        <v>0</v>
      </c>
      <c r="BI193" s="200">
        <f>IF(N193="nulová",J193,0)</f>
        <v>0</v>
      </c>
      <c r="BJ193" s="20" t="s">
        <v>79</v>
      </c>
      <c r="BK193" s="200">
        <f>ROUND(I193*H193,2)</f>
        <v>0</v>
      </c>
      <c r="BL193" s="20" t="s">
        <v>140</v>
      </c>
      <c r="BM193" s="20" t="s">
        <v>512</v>
      </c>
    </row>
    <row r="194" spans="2:63" s="10" customFormat="1" ht="37.4" customHeight="1">
      <c r="B194" s="172"/>
      <c r="C194" s="173"/>
      <c r="D194" s="174" t="s">
        <v>70</v>
      </c>
      <c r="E194" s="175" t="s">
        <v>513</v>
      </c>
      <c r="F194" s="175" t="s">
        <v>514</v>
      </c>
      <c r="G194" s="173"/>
      <c r="H194" s="173"/>
      <c r="I194" s="176"/>
      <c r="J194" s="177">
        <f>BK194</f>
        <v>0</v>
      </c>
      <c r="K194" s="173"/>
      <c r="L194" s="178"/>
      <c r="M194" s="179"/>
      <c r="N194" s="180"/>
      <c r="O194" s="180"/>
      <c r="P194" s="181">
        <f>P195+P201+P205+P213+P228+P250+P254+P264+P283+P291+P301</f>
        <v>0</v>
      </c>
      <c r="Q194" s="180"/>
      <c r="R194" s="181">
        <f>R195+R201+R205+R213+R228+R250+R254+R264+R283+R291+R301</f>
        <v>6.8645715651</v>
      </c>
      <c r="S194" s="180"/>
      <c r="T194" s="182">
        <f>T195+T201+T205+T213+T228+T250+T254+T264+T283+T291+T301</f>
        <v>8.6161548</v>
      </c>
      <c r="AR194" s="183" t="s">
        <v>81</v>
      </c>
      <c r="AT194" s="184" t="s">
        <v>70</v>
      </c>
      <c r="AU194" s="184" t="s">
        <v>71</v>
      </c>
      <c r="AY194" s="183" t="s">
        <v>133</v>
      </c>
      <c r="BK194" s="185">
        <f>BK195+BK201+BK205+BK213+BK228+BK250+BK254+BK264+BK283+BK291+BK301</f>
        <v>0</v>
      </c>
    </row>
    <row r="195" spans="2:63" s="10" customFormat="1" ht="19.9" customHeight="1">
      <c r="B195" s="172"/>
      <c r="C195" s="173"/>
      <c r="D195" s="186" t="s">
        <v>70</v>
      </c>
      <c r="E195" s="187" t="s">
        <v>515</v>
      </c>
      <c r="F195" s="187" t="s">
        <v>516</v>
      </c>
      <c r="G195" s="173"/>
      <c r="H195" s="173"/>
      <c r="I195" s="176"/>
      <c r="J195" s="188">
        <f>BK195</f>
        <v>0</v>
      </c>
      <c r="K195" s="173"/>
      <c r="L195" s="178"/>
      <c r="M195" s="179"/>
      <c r="N195" s="180"/>
      <c r="O195" s="180"/>
      <c r="P195" s="181">
        <f>SUM(P196:P200)</f>
        <v>0</v>
      </c>
      <c r="Q195" s="180"/>
      <c r="R195" s="181">
        <f>SUM(R196:R200)</f>
        <v>0.5297774</v>
      </c>
      <c r="S195" s="180"/>
      <c r="T195" s="182">
        <f>SUM(T196:T200)</f>
        <v>0</v>
      </c>
      <c r="AR195" s="183" t="s">
        <v>81</v>
      </c>
      <c r="AT195" s="184" t="s">
        <v>70</v>
      </c>
      <c r="AU195" s="184" t="s">
        <v>79</v>
      </c>
      <c r="AY195" s="183" t="s">
        <v>133</v>
      </c>
      <c r="BK195" s="185">
        <f>SUM(BK196:BK200)</f>
        <v>0</v>
      </c>
    </row>
    <row r="196" spans="2:65" s="1" customFormat="1" ht="22.5" customHeight="1">
      <c r="B196" s="37"/>
      <c r="C196" s="189" t="s">
        <v>517</v>
      </c>
      <c r="D196" s="189" t="s">
        <v>135</v>
      </c>
      <c r="E196" s="190" t="s">
        <v>518</v>
      </c>
      <c r="F196" s="191" t="s">
        <v>519</v>
      </c>
      <c r="G196" s="192" t="s">
        <v>138</v>
      </c>
      <c r="H196" s="193">
        <v>59.592</v>
      </c>
      <c r="I196" s="194"/>
      <c r="J196" s="195">
        <f>ROUND(I196*H196,2)</f>
        <v>0</v>
      </c>
      <c r="K196" s="191" t="s">
        <v>139</v>
      </c>
      <c r="L196" s="57"/>
      <c r="M196" s="196" t="s">
        <v>21</v>
      </c>
      <c r="N196" s="197" t="s">
        <v>42</v>
      </c>
      <c r="O196" s="38"/>
      <c r="P196" s="198">
        <f>O196*H196</f>
        <v>0</v>
      </c>
      <c r="Q196" s="198">
        <v>0</v>
      </c>
      <c r="R196" s="198">
        <f>Q196*H196</f>
        <v>0</v>
      </c>
      <c r="S196" s="198">
        <v>0</v>
      </c>
      <c r="T196" s="199">
        <f>S196*H196</f>
        <v>0</v>
      </c>
      <c r="AR196" s="20" t="s">
        <v>202</v>
      </c>
      <c r="AT196" s="20" t="s">
        <v>135</v>
      </c>
      <c r="AU196" s="20" t="s">
        <v>81</v>
      </c>
      <c r="AY196" s="20" t="s">
        <v>133</v>
      </c>
      <c r="BE196" s="200">
        <f>IF(N196="základní",J196,0)</f>
        <v>0</v>
      </c>
      <c r="BF196" s="200">
        <f>IF(N196="snížená",J196,0)</f>
        <v>0</v>
      </c>
      <c r="BG196" s="200">
        <f>IF(N196="zákl. přenesená",J196,0)</f>
        <v>0</v>
      </c>
      <c r="BH196" s="200">
        <f>IF(N196="sníž. přenesená",J196,0)</f>
        <v>0</v>
      </c>
      <c r="BI196" s="200">
        <f>IF(N196="nulová",J196,0)</f>
        <v>0</v>
      </c>
      <c r="BJ196" s="20" t="s">
        <v>79</v>
      </c>
      <c r="BK196" s="200">
        <f>ROUND(I196*H196,2)</f>
        <v>0</v>
      </c>
      <c r="BL196" s="20" t="s">
        <v>202</v>
      </c>
      <c r="BM196" s="20" t="s">
        <v>520</v>
      </c>
    </row>
    <row r="197" spans="2:65" s="1" customFormat="1" ht="22.5" customHeight="1">
      <c r="B197" s="37"/>
      <c r="C197" s="201" t="s">
        <v>521</v>
      </c>
      <c r="D197" s="201" t="s">
        <v>155</v>
      </c>
      <c r="E197" s="202" t="s">
        <v>522</v>
      </c>
      <c r="F197" s="203" t="s">
        <v>523</v>
      </c>
      <c r="G197" s="204" t="s">
        <v>158</v>
      </c>
      <c r="H197" s="205">
        <v>0.023</v>
      </c>
      <c r="I197" s="206"/>
      <c r="J197" s="207">
        <f>ROUND(I197*H197,2)</f>
        <v>0</v>
      </c>
      <c r="K197" s="203" t="s">
        <v>139</v>
      </c>
      <c r="L197" s="208"/>
      <c r="M197" s="209" t="s">
        <v>21</v>
      </c>
      <c r="N197" s="210" t="s">
        <v>42</v>
      </c>
      <c r="O197" s="38"/>
      <c r="P197" s="198">
        <f>O197*H197</f>
        <v>0</v>
      </c>
      <c r="Q197" s="198">
        <v>1</v>
      </c>
      <c r="R197" s="198">
        <f>Q197*H197</f>
        <v>0.023</v>
      </c>
      <c r="S197" s="198">
        <v>0</v>
      </c>
      <c r="T197" s="199">
        <f>S197*H197</f>
        <v>0</v>
      </c>
      <c r="AR197" s="20" t="s">
        <v>265</v>
      </c>
      <c r="AT197" s="20" t="s">
        <v>155</v>
      </c>
      <c r="AU197" s="20" t="s">
        <v>81</v>
      </c>
      <c r="AY197" s="20" t="s">
        <v>133</v>
      </c>
      <c r="BE197" s="200">
        <f>IF(N197="základní",J197,0)</f>
        <v>0</v>
      </c>
      <c r="BF197" s="200">
        <f>IF(N197="snížená",J197,0)</f>
        <v>0</v>
      </c>
      <c r="BG197" s="200">
        <f>IF(N197="zákl. přenesená",J197,0)</f>
        <v>0</v>
      </c>
      <c r="BH197" s="200">
        <f>IF(N197="sníž. přenesená",J197,0)</f>
        <v>0</v>
      </c>
      <c r="BI197" s="200">
        <f>IF(N197="nulová",J197,0)</f>
        <v>0</v>
      </c>
      <c r="BJ197" s="20" t="s">
        <v>79</v>
      </c>
      <c r="BK197" s="200">
        <f>ROUND(I197*H197,2)</f>
        <v>0</v>
      </c>
      <c r="BL197" s="20" t="s">
        <v>202</v>
      </c>
      <c r="BM197" s="20" t="s">
        <v>524</v>
      </c>
    </row>
    <row r="198" spans="2:65" s="1" customFormat="1" ht="22.5" customHeight="1">
      <c r="B198" s="37"/>
      <c r="C198" s="189" t="s">
        <v>525</v>
      </c>
      <c r="D198" s="189" t="s">
        <v>135</v>
      </c>
      <c r="E198" s="190" t="s">
        <v>526</v>
      </c>
      <c r="F198" s="191" t="s">
        <v>527</v>
      </c>
      <c r="G198" s="192" t="s">
        <v>138</v>
      </c>
      <c r="H198" s="193">
        <v>121.299</v>
      </c>
      <c r="I198" s="194"/>
      <c r="J198" s="195">
        <f>ROUND(I198*H198,2)</f>
        <v>0</v>
      </c>
      <c r="K198" s="191" t="s">
        <v>139</v>
      </c>
      <c r="L198" s="57"/>
      <c r="M198" s="196" t="s">
        <v>21</v>
      </c>
      <c r="N198" s="197" t="s">
        <v>42</v>
      </c>
      <c r="O198" s="38"/>
      <c r="P198" s="198">
        <f>O198*H198</f>
        <v>0</v>
      </c>
      <c r="Q198" s="198">
        <v>0.0004</v>
      </c>
      <c r="R198" s="198">
        <f>Q198*H198</f>
        <v>0.0485196</v>
      </c>
      <c r="S198" s="198">
        <v>0</v>
      </c>
      <c r="T198" s="199">
        <f>S198*H198</f>
        <v>0</v>
      </c>
      <c r="AR198" s="20" t="s">
        <v>202</v>
      </c>
      <c r="AT198" s="20" t="s">
        <v>135</v>
      </c>
      <c r="AU198" s="20" t="s">
        <v>81</v>
      </c>
      <c r="AY198" s="20" t="s">
        <v>133</v>
      </c>
      <c r="BE198" s="200">
        <f>IF(N198="základní",J198,0)</f>
        <v>0</v>
      </c>
      <c r="BF198" s="200">
        <f>IF(N198="snížená",J198,0)</f>
        <v>0</v>
      </c>
      <c r="BG198" s="200">
        <f>IF(N198="zákl. přenesená",J198,0)</f>
        <v>0</v>
      </c>
      <c r="BH198" s="200">
        <f>IF(N198="sníž. přenesená",J198,0)</f>
        <v>0</v>
      </c>
      <c r="BI198" s="200">
        <f>IF(N198="nulová",J198,0)</f>
        <v>0</v>
      </c>
      <c r="BJ198" s="20" t="s">
        <v>79</v>
      </c>
      <c r="BK198" s="200">
        <f>ROUND(I198*H198,2)</f>
        <v>0</v>
      </c>
      <c r="BL198" s="20" t="s">
        <v>202</v>
      </c>
      <c r="BM198" s="20" t="s">
        <v>528</v>
      </c>
    </row>
    <row r="199" spans="2:65" s="1" customFormat="1" ht="22.5" customHeight="1">
      <c r="B199" s="37"/>
      <c r="C199" s="201" t="s">
        <v>529</v>
      </c>
      <c r="D199" s="201" t="s">
        <v>155</v>
      </c>
      <c r="E199" s="202" t="s">
        <v>530</v>
      </c>
      <c r="F199" s="203" t="s">
        <v>531</v>
      </c>
      <c r="G199" s="204" t="s">
        <v>138</v>
      </c>
      <c r="H199" s="205">
        <v>93.522</v>
      </c>
      <c r="I199" s="206"/>
      <c r="J199" s="207">
        <f>ROUND(I199*H199,2)</f>
        <v>0</v>
      </c>
      <c r="K199" s="203" t="s">
        <v>139</v>
      </c>
      <c r="L199" s="208"/>
      <c r="M199" s="209" t="s">
        <v>21</v>
      </c>
      <c r="N199" s="210" t="s">
        <v>42</v>
      </c>
      <c r="O199" s="38"/>
      <c r="P199" s="198">
        <f>O199*H199</f>
        <v>0</v>
      </c>
      <c r="Q199" s="198">
        <v>0.0049</v>
      </c>
      <c r="R199" s="198">
        <f>Q199*H199</f>
        <v>0.4582578</v>
      </c>
      <c r="S199" s="198">
        <v>0</v>
      </c>
      <c r="T199" s="199">
        <f>S199*H199</f>
        <v>0</v>
      </c>
      <c r="AR199" s="20" t="s">
        <v>265</v>
      </c>
      <c r="AT199" s="20" t="s">
        <v>155</v>
      </c>
      <c r="AU199" s="20" t="s">
        <v>81</v>
      </c>
      <c r="AY199" s="20" t="s">
        <v>133</v>
      </c>
      <c r="BE199" s="200">
        <f>IF(N199="základní",J199,0)</f>
        <v>0</v>
      </c>
      <c r="BF199" s="200">
        <f>IF(N199="snížená",J199,0)</f>
        <v>0</v>
      </c>
      <c r="BG199" s="200">
        <f>IF(N199="zákl. přenesená",J199,0)</f>
        <v>0</v>
      </c>
      <c r="BH199" s="200">
        <f>IF(N199="sníž. přenesená",J199,0)</f>
        <v>0</v>
      </c>
      <c r="BI199" s="200">
        <f>IF(N199="nulová",J199,0)</f>
        <v>0</v>
      </c>
      <c r="BJ199" s="20" t="s">
        <v>79</v>
      </c>
      <c r="BK199" s="200">
        <f>ROUND(I199*H199,2)</f>
        <v>0</v>
      </c>
      <c r="BL199" s="20" t="s">
        <v>202</v>
      </c>
      <c r="BM199" s="20" t="s">
        <v>532</v>
      </c>
    </row>
    <row r="200" spans="2:65" s="1" customFormat="1" ht="22.5" customHeight="1">
      <c r="B200" s="37"/>
      <c r="C200" s="189" t="s">
        <v>533</v>
      </c>
      <c r="D200" s="189" t="s">
        <v>135</v>
      </c>
      <c r="E200" s="190" t="s">
        <v>534</v>
      </c>
      <c r="F200" s="191" t="s">
        <v>535</v>
      </c>
      <c r="G200" s="192" t="s">
        <v>158</v>
      </c>
      <c r="H200" s="193">
        <v>0.53</v>
      </c>
      <c r="I200" s="194"/>
      <c r="J200" s="195">
        <f>ROUND(I200*H200,2)</f>
        <v>0</v>
      </c>
      <c r="K200" s="191" t="s">
        <v>139</v>
      </c>
      <c r="L200" s="57"/>
      <c r="M200" s="196" t="s">
        <v>21</v>
      </c>
      <c r="N200" s="197" t="s">
        <v>42</v>
      </c>
      <c r="O200" s="38"/>
      <c r="P200" s="198">
        <f>O200*H200</f>
        <v>0</v>
      </c>
      <c r="Q200" s="198">
        <v>0</v>
      </c>
      <c r="R200" s="198">
        <f>Q200*H200</f>
        <v>0</v>
      </c>
      <c r="S200" s="198">
        <v>0</v>
      </c>
      <c r="T200" s="199">
        <f>S200*H200</f>
        <v>0</v>
      </c>
      <c r="AR200" s="20" t="s">
        <v>202</v>
      </c>
      <c r="AT200" s="20" t="s">
        <v>135</v>
      </c>
      <c r="AU200" s="20" t="s">
        <v>81</v>
      </c>
      <c r="AY200" s="20" t="s">
        <v>133</v>
      </c>
      <c r="BE200" s="200">
        <f>IF(N200="základní",J200,0)</f>
        <v>0</v>
      </c>
      <c r="BF200" s="200">
        <f>IF(N200="snížená",J200,0)</f>
        <v>0</v>
      </c>
      <c r="BG200" s="200">
        <f>IF(N200="zákl. přenesená",J200,0)</f>
        <v>0</v>
      </c>
      <c r="BH200" s="200">
        <f>IF(N200="sníž. přenesená",J200,0)</f>
        <v>0</v>
      </c>
      <c r="BI200" s="200">
        <f>IF(N200="nulová",J200,0)</f>
        <v>0</v>
      </c>
      <c r="BJ200" s="20" t="s">
        <v>79</v>
      </c>
      <c r="BK200" s="200">
        <f>ROUND(I200*H200,2)</f>
        <v>0</v>
      </c>
      <c r="BL200" s="20" t="s">
        <v>202</v>
      </c>
      <c r="BM200" s="20" t="s">
        <v>536</v>
      </c>
    </row>
    <row r="201" spans="2:63" s="10" customFormat="1" ht="29.9" customHeight="1">
      <c r="B201" s="172"/>
      <c r="C201" s="173"/>
      <c r="D201" s="186" t="s">
        <v>70</v>
      </c>
      <c r="E201" s="187" t="s">
        <v>537</v>
      </c>
      <c r="F201" s="187" t="s">
        <v>538</v>
      </c>
      <c r="G201" s="173"/>
      <c r="H201" s="173"/>
      <c r="I201" s="176"/>
      <c r="J201" s="188">
        <f>BK201</f>
        <v>0</v>
      </c>
      <c r="K201" s="173"/>
      <c r="L201" s="178"/>
      <c r="M201" s="179"/>
      <c r="N201" s="180"/>
      <c r="O201" s="180"/>
      <c r="P201" s="181">
        <f>SUM(P202:P204)</f>
        <v>0</v>
      </c>
      <c r="Q201" s="180"/>
      <c r="R201" s="181">
        <f>SUM(R202:R204)</f>
        <v>0.0201659</v>
      </c>
      <c r="S201" s="180"/>
      <c r="T201" s="182">
        <f>SUM(T202:T204)</f>
        <v>0</v>
      </c>
      <c r="AR201" s="183" t="s">
        <v>81</v>
      </c>
      <c r="AT201" s="184" t="s">
        <v>70</v>
      </c>
      <c r="AU201" s="184" t="s">
        <v>79</v>
      </c>
      <c r="AY201" s="183" t="s">
        <v>133</v>
      </c>
      <c r="BK201" s="185">
        <f>SUM(BK202:BK204)</f>
        <v>0</v>
      </c>
    </row>
    <row r="202" spans="2:65" s="1" customFormat="1" ht="22.5" customHeight="1">
      <c r="B202" s="37"/>
      <c r="C202" s="189" t="s">
        <v>539</v>
      </c>
      <c r="D202" s="189" t="s">
        <v>135</v>
      </c>
      <c r="E202" s="190" t="s">
        <v>540</v>
      </c>
      <c r="F202" s="191" t="s">
        <v>541</v>
      </c>
      <c r="G202" s="192" t="s">
        <v>138</v>
      </c>
      <c r="H202" s="193">
        <v>4.79</v>
      </c>
      <c r="I202" s="194"/>
      <c r="J202" s="195">
        <f>ROUND(I202*H202,2)</f>
        <v>0</v>
      </c>
      <c r="K202" s="191" t="s">
        <v>139</v>
      </c>
      <c r="L202" s="57"/>
      <c r="M202" s="196" t="s">
        <v>21</v>
      </c>
      <c r="N202" s="197" t="s">
        <v>42</v>
      </c>
      <c r="O202" s="38"/>
      <c r="P202" s="198">
        <f>O202*H202</f>
        <v>0</v>
      </c>
      <c r="Q202" s="198">
        <v>0.00036</v>
      </c>
      <c r="R202" s="198">
        <f>Q202*H202</f>
        <v>0.0017244</v>
      </c>
      <c r="S202" s="198">
        <v>0</v>
      </c>
      <c r="T202" s="199">
        <f>S202*H202</f>
        <v>0</v>
      </c>
      <c r="AR202" s="20" t="s">
        <v>202</v>
      </c>
      <c r="AT202" s="20" t="s">
        <v>135</v>
      </c>
      <c r="AU202" s="20" t="s">
        <v>81</v>
      </c>
      <c r="AY202" s="20" t="s">
        <v>133</v>
      </c>
      <c r="BE202" s="200">
        <f>IF(N202="základní",J202,0)</f>
        <v>0</v>
      </c>
      <c r="BF202" s="200">
        <f>IF(N202="snížená",J202,0)</f>
        <v>0</v>
      </c>
      <c r="BG202" s="200">
        <f>IF(N202="zákl. přenesená",J202,0)</f>
        <v>0</v>
      </c>
      <c r="BH202" s="200">
        <f>IF(N202="sníž. přenesená",J202,0)</f>
        <v>0</v>
      </c>
      <c r="BI202" s="200">
        <f>IF(N202="nulová",J202,0)</f>
        <v>0</v>
      </c>
      <c r="BJ202" s="20" t="s">
        <v>79</v>
      </c>
      <c r="BK202" s="200">
        <f>ROUND(I202*H202,2)</f>
        <v>0</v>
      </c>
      <c r="BL202" s="20" t="s">
        <v>202</v>
      </c>
      <c r="BM202" s="20" t="s">
        <v>542</v>
      </c>
    </row>
    <row r="203" spans="2:65" s="1" customFormat="1" ht="22.5" customHeight="1">
      <c r="B203" s="37"/>
      <c r="C203" s="201" t="s">
        <v>543</v>
      </c>
      <c r="D203" s="201" t="s">
        <v>155</v>
      </c>
      <c r="E203" s="202" t="s">
        <v>544</v>
      </c>
      <c r="F203" s="203" t="s">
        <v>545</v>
      </c>
      <c r="G203" s="204" t="s">
        <v>138</v>
      </c>
      <c r="H203" s="205">
        <v>5.269</v>
      </c>
      <c r="I203" s="206"/>
      <c r="J203" s="207">
        <f>ROUND(I203*H203,2)</f>
        <v>0</v>
      </c>
      <c r="K203" s="203" t="s">
        <v>139</v>
      </c>
      <c r="L203" s="208"/>
      <c r="M203" s="209" t="s">
        <v>21</v>
      </c>
      <c r="N203" s="210" t="s">
        <v>42</v>
      </c>
      <c r="O203" s="38"/>
      <c r="P203" s="198">
        <f>O203*H203</f>
        <v>0</v>
      </c>
      <c r="Q203" s="198">
        <v>0.0035</v>
      </c>
      <c r="R203" s="198">
        <f>Q203*H203</f>
        <v>0.0184415</v>
      </c>
      <c r="S203" s="198">
        <v>0</v>
      </c>
      <c r="T203" s="199">
        <f>S203*H203</f>
        <v>0</v>
      </c>
      <c r="AR203" s="20" t="s">
        <v>265</v>
      </c>
      <c r="AT203" s="20" t="s">
        <v>155</v>
      </c>
      <c r="AU203" s="20" t="s">
        <v>81</v>
      </c>
      <c r="AY203" s="20" t="s">
        <v>133</v>
      </c>
      <c r="BE203" s="200">
        <f>IF(N203="základní",J203,0)</f>
        <v>0</v>
      </c>
      <c r="BF203" s="200">
        <f>IF(N203="snížená",J203,0)</f>
        <v>0</v>
      </c>
      <c r="BG203" s="200">
        <f>IF(N203="zákl. přenesená",J203,0)</f>
        <v>0</v>
      </c>
      <c r="BH203" s="200">
        <f>IF(N203="sníž. přenesená",J203,0)</f>
        <v>0</v>
      </c>
      <c r="BI203" s="200">
        <f>IF(N203="nulová",J203,0)</f>
        <v>0</v>
      </c>
      <c r="BJ203" s="20" t="s">
        <v>79</v>
      </c>
      <c r="BK203" s="200">
        <f>ROUND(I203*H203,2)</f>
        <v>0</v>
      </c>
      <c r="BL203" s="20" t="s">
        <v>202</v>
      </c>
      <c r="BM203" s="20" t="s">
        <v>546</v>
      </c>
    </row>
    <row r="204" spans="2:65" s="1" customFormat="1" ht="22.5" customHeight="1">
      <c r="B204" s="37"/>
      <c r="C204" s="189" t="s">
        <v>547</v>
      </c>
      <c r="D204" s="189" t="s">
        <v>135</v>
      </c>
      <c r="E204" s="190" t="s">
        <v>548</v>
      </c>
      <c r="F204" s="191" t="s">
        <v>549</v>
      </c>
      <c r="G204" s="192" t="s">
        <v>158</v>
      </c>
      <c r="H204" s="193">
        <v>0.02</v>
      </c>
      <c r="I204" s="194"/>
      <c r="J204" s="195">
        <f>ROUND(I204*H204,2)</f>
        <v>0</v>
      </c>
      <c r="K204" s="191" t="s">
        <v>139</v>
      </c>
      <c r="L204" s="57"/>
      <c r="M204" s="196" t="s">
        <v>21</v>
      </c>
      <c r="N204" s="197" t="s">
        <v>42</v>
      </c>
      <c r="O204" s="38"/>
      <c r="P204" s="198">
        <f>O204*H204</f>
        <v>0</v>
      </c>
      <c r="Q204" s="198">
        <v>0</v>
      </c>
      <c r="R204" s="198">
        <f>Q204*H204</f>
        <v>0</v>
      </c>
      <c r="S204" s="198">
        <v>0</v>
      </c>
      <c r="T204" s="199">
        <f>S204*H204</f>
        <v>0</v>
      </c>
      <c r="AR204" s="20" t="s">
        <v>202</v>
      </c>
      <c r="AT204" s="20" t="s">
        <v>135</v>
      </c>
      <c r="AU204" s="20" t="s">
        <v>81</v>
      </c>
      <c r="AY204" s="20" t="s">
        <v>133</v>
      </c>
      <c r="BE204" s="200">
        <f>IF(N204="základní",J204,0)</f>
        <v>0</v>
      </c>
      <c r="BF204" s="200">
        <f>IF(N204="snížená",J204,0)</f>
        <v>0</v>
      </c>
      <c r="BG204" s="200">
        <f>IF(N204="zákl. přenesená",J204,0)</f>
        <v>0</v>
      </c>
      <c r="BH204" s="200">
        <f>IF(N204="sníž. přenesená",J204,0)</f>
        <v>0</v>
      </c>
      <c r="BI204" s="200">
        <f>IF(N204="nulová",J204,0)</f>
        <v>0</v>
      </c>
      <c r="BJ204" s="20" t="s">
        <v>79</v>
      </c>
      <c r="BK204" s="200">
        <f>ROUND(I204*H204,2)</f>
        <v>0</v>
      </c>
      <c r="BL204" s="20" t="s">
        <v>202</v>
      </c>
      <c r="BM204" s="20" t="s">
        <v>550</v>
      </c>
    </row>
    <row r="205" spans="2:63" s="10" customFormat="1" ht="29.9" customHeight="1">
      <c r="B205" s="172"/>
      <c r="C205" s="173"/>
      <c r="D205" s="186" t="s">
        <v>70</v>
      </c>
      <c r="E205" s="187" t="s">
        <v>551</v>
      </c>
      <c r="F205" s="187" t="s">
        <v>552</v>
      </c>
      <c r="G205" s="173"/>
      <c r="H205" s="173"/>
      <c r="I205" s="176"/>
      <c r="J205" s="188">
        <f>BK205</f>
        <v>0</v>
      </c>
      <c r="K205" s="173"/>
      <c r="L205" s="178"/>
      <c r="M205" s="179"/>
      <c r="N205" s="180"/>
      <c r="O205" s="180"/>
      <c r="P205" s="181">
        <f>SUM(P206:P212)</f>
        <v>0</v>
      </c>
      <c r="Q205" s="180"/>
      <c r="R205" s="181">
        <f>SUM(R206:R212)</f>
        <v>0.79173976</v>
      </c>
      <c r="S205" s="180"/>
      <c r="T205" s="182">
        <f>SUM(T206:T212)</f>
        <v>0</v>
      </c>
      <c r="AR205" s="183" t="s">
        <v>81</v>
      </c>
      <c r="AT205" s="184" t="s">
        <v>70</v>
      </c>
      <c r="AU205" s="184" t="s">
        <v>79</v>
      </c>
      <c r="AY205" s="183" t="s">
        <v>133</v>
      </c>
      <c r="BK205" s="185">
        <f>SUM(BK206:BK212)</f>
        <v>0</v>
      </c>
    </row>
    <row r="206" spans="2:65" s="1" customFormat="1" ht="22.5" customHeight="1">
      <c r="B206" s="37"/>
      <c r="C206" s="189" t="s">
        <v>553</v>
      </c>
      <c r="D206" s="189" t="s">
        <v>135</v>
      </c>
      <c r="E206" s="190" t="s">
        <v>554</v>
      </c>
      <c r="F206" s="191" t="s">
        <v>555</v>
      </c>
      <c r="G206" s="192" t="s">
        <v>138</v>
      </c>
      <c r="H206" s="193">
        <v>305.464</v>
      </c>
      <c r="I206" s="194"/>
      <c r="J206" s="195">
        <f aca="true" t="shared" si="40" ref="J206:J212">ROUND(I206*H206,2)</f>
        <v>0</v>
      </c>
      <c r="K206" s="191" t="s">
        <v>139</v>
      </c>
      <c r="L206" s="57"/>
      <c r="M206" s="196" t="s">
        <v>21</v>
      </c>
      <c r="N206" s="197" t="s">
        <v>42</v>
      </c>
      <c r="O206" s="38"/>
      <c r="P206" s="198">
        <f aca="true" t="shared" si="41" ref="P206:P212">O206*H206</f>
        <v>0</v>
      </c>
      <c r="Q206" s="198">
        <v>0</v>
      </c>
      <c r="R206" s="198">
        <f aca="true" t="shared" si="42" ref="R206:R212">Q206*H206</f>
        <v>0</v>
      </c>
      <c r="S206" s="198">
        <v>0</v>
      </c>
      <c r="T206" s="199">
        <f aca="true" t="shared" si="43" ref="T206:T212">S206*H206</f>
        <v>0</v>
      </c>
      <c r="AR206" s="20" t="s">
        <v>202</v>
      </c>
      <c r="AT206" s="20" t="s">
        <v>135</v>
      </c>
      <c r="AU206" s="20" t="s">
        <v>81</v>
      </c>
      <c r="AY206" s="20" t="s">
        <v>133</v>
      </c>
      <c r="BE206" s="200">
        <f aca="true" t="shared" si="44" ref="BE206:BE212">IF(N206="základní",J206,0)</f>
        <v>0</v>
      </c>
      <c r="BF206" s="200">
        <f aca="true" t="shared" si="45" ref="BF206:BF212">IF(N206="snížená",J206,0)</f>
        <v>0</v>
      </c>
      <c r="BG206" s="200">
        <f aca="true" t="shared" si="46" ref="BG206:BG212">IF(N206="zákl. přenesená",J206,0)</f>
        <v>0</v>
      </c>
      <c r="BH206" s="200">
        <f aca="true" t="shared" si="47" ref="BH206:BH212">IF(N206="sníž. přenesená",J206,0)</f>
        <v>0</v>
      </c>
      <c r="BI206" s="200">
        <f aca="true" t="shared" si="48" ref="BI206:BI212">IF(N206="nulová",J206,0)</f>
        <v>0</v>
      </c>
      <c r="BJ206" s="20" t="s">
        <v>79</v>
      </c>
      <c r="BK206" s="200">
        <f aca="true" t="shared" si="49" ref="BK206:BK212">ROUND(I206*H206,2)</f>
        <v>0</v>
      </c>
      <c r="BL206" s="20" t="s">
        <v>202</v>
      </c>
      <c r="BM206" s="20" t="s">
        <v>556</v>
      </c>
    </row>
    <row r="207" spans="2:65" s="1" customFormat="1" ht="22.5" customHeight="1">
      <c r="B207" s="37"/>
      <c r="C207" s="201" t="s">
        <v>557</v>
      </c>
      <c r="D207" s="201" t="s">
        <v>155</v>
      </c>
      <c r="E207" s="202" t="s">
        <v>558</v>
      </c>
      <c r="F207" s="203" t="s">
        <v>559</v>
      </c>
      <c r="G207" s="204" t="s">
        <v>138</v>
      </c>
      <c r="H207" s="205">
        <v>351.284</v>
      </c>
      <c r="I207" s="206"/>
      <c r="J207" s="207">
        <f t="shared" si="40"/>
        <v>0</v>
      </c>
      <c r="K207" s="203" t="s">
        <v>139</v>
      </c>
      <c r="L207" s="208"/>
      <c r="M207" s="209" t="s">
        <v>21</v>
      </c>
      <c r="N207" s="210" t="s">
        <v>42</v>
      </c>
      <c r="O207" s="38"/>
      <c r="P207" s="198">
        <f t="shared" si="41"/>
        <v>0</v>
      </c>
      <c r="Q207" s="198">
        <v>0.00014</v>
      </c>
      <c r="R207" s="198">
        <f t="shared" si="42"/>
        <v>0.049179759999999996</v>
      </c>
      <c r="S207" s="198">
        <v>0</v>
      </c>
      <c r="T207" s="199">
        <f t="shared" si="43"/>
        <v>0</v>
      </c>
      <c r="AR207" s="20" t="s">
        <v>265</v>
      </c>
      <c r="AT207" s="20" t="s">
        <v>155</v>
      </c>
      <c r="AU207" s="20" t="s">
        <v>81</v>
      </c>
      <c r="AY207" s="20" t="s">
        <v>133</v>
      </c>
      <c r="BE207" s="200">
        <f t="shared" si="44"/>
        <v>0</v>
      </c>
      <c r="BF207" s="200">
        <f t="shared" si="45"/>
        <v>0</v>
      </c>
      <c r="BG207" s="200">
        <f t="shared" si="46"/>
        <v>0</v>
      </c>
      <c r="BH207" s="200">
        <f t="shared" si="47"/>
        <v>0</v>
      </c>
      <c r="BI207" s="200">
        <f t="shared" si="48"/>
        <v>0</v>
      </c>
      <c r="BJ207" s="20" t="s">
        <v>79</v>
      </c>
      <c r="BK207" s="200">
        <f t="shared" si="49"/>
        <v>0</v>
      </c>
      <c r="BL207" s="20" t="s">
        <v>202</v>
      </c>
      <c r="BM207" s="20" t="s">
        <v>560</v>
      </c>
    </row>
    <row r="208" spans="2:65" s="1" customFormat="1" ht="22.5" customHeight="1">
      <c r="B208" s="37"/>
      <c r="C208" s="189" t="s">
        <v>561</v>
      </c>
      <c r="D208" s="189" t="s">
        <v>135</v>
      </c>
      <c r="E208" s="190" t="s">
        <v>562</v>
      </c>
      <c r="F208" s="191" t="s">
        <v>563</v>
      </c>
      <c r="G208" s="192" t="s">
        <v>138</v>
      </c>
      <c r="H208" s="193">
        <v>305.464</v>
      </c>
      <c r="I208" s="194"/>
      <c r="J208" s="195">
        <f t="shared" si="40"/>
        <v>0</v>
      </c>
      <c r="K208" s="191" t="s">
        <v>139</v>
      </c>
      <c r="L208" s="57"/>
      <c r="M208" s="196" t="s">
        <v>21</v>
      </c>
      <c r="N208" s="197" t="s">
        <v>42</v>
      </c>
      <c r="O208" s="38"/>
      <c r="P208" s="198">
        <f t="shared" si="41"/>
        <v>0</v>
      </c>
      <c r="Q208" s="198">
        <v>0</v>
      </c>
      <c r="R208" s="198">
        <f t="shared" si="42"/>
        <v>0</v>
      </c>
      <c r="S208" s="198">
        <v>0</v>
      </c>
      <c r="T208" s="199">
        <f t="shared" si="43"/>
        <v>0</v>
      </c>
      <c r="AR208" s="20" t="s">
        <v>140</v>
      </c>
      <c r="AT208" s="20" t="s">
        <v>135</v>
      </c>
      <c r="AU208" s="20" t="s">
        <v>81</v>
      </c>
      <c r="AY208" s="20" t="s">
        <v>133</v>
      </c>
      <c r="BE208" s="200">
        <f t="shared" si="44"/>
        <v>0</v>
      </c>
      <c r="BF208" s="200">
        <f t="shared" si="45"/>
        <v>0</v>
      </c>
      <c r="BG208" s="200">
        <f t="shared" si="46"/>
        <v>0</v>
      </c>
      <c r="BH208" s="200">
        <f t="shared" si="47"/>
        <v>0</v>
      </c>
      <c r="BI208" s="200">
        <f t="shared" si="48"/>
        <v>0</v>
      </c>
      <c r="BJ208" s="20" t="s">
        <v>79</v>
      </c>
      <c r="BK208" s="200">
        <f t="shared" si="49"/>
        <v>0</v>
      </c>
      <c r="BL208" s="20" t="s">
        <v>140</v>
      </c>
      <c r="BM208" s="20" t="s">
        <v>564</v>
      </c>
    </row>
    <row r="209" spans="2:65" s="1" customFormat="1" ht="22.5" customHeight="1">
      <c r="B209" s="37"/>
      <c r="C209" s="201" t="s">
        <v>565</v>
      </c>
      <c r="D209" s="201" t="s">
        <v>155</v>
      </c>
      <c r="E209" s="202" t="s">
        <v>566</v>
      </c>
      <c r="F209" s="203" t="s">
        <v>567</v>
      </c>
      <c r="G209" s="204" t="s">
        <v>138</v>
      </c>
      <c r="H209" s="205">
        <v>335.999</v>
      </c>
      <c r="I209" s="206"/>
      <c r="J209" s="207">
        <f t="shared" si="40"/>
        <v>0</v>
      </c>
      <c r="K209" s="203" t="s">
        <v>139</v>
      </c>
      <c r="L209" s="208"/>
      <c r="M209" s="209" t="s">
        <v>21</v>
      </c>
      <c r="N209" s="210" t="s">
        <v>42</v>
      </c>
      <c r="O209" s="38"/>
      <c r="P209" s="198">
        <f t="shared" si="41"/>
        <v>0</v>
      </c>
      <c r="Q209" s="198">
        <v>0</v>
      </c>
      <c r="R209" s="198">
        <f t="shared" si="42"/>
        <v>0</v>
      </c>
      <c r="S209" s="198">
        <v>0</v>
      </c>
      <c r="T209" s="199">
        <f t="shared" si="43"/>
        <v>0</v>
      </c>
      <c r="AR209" s="20" t="s">
        <v>159</v>
      </c>
      <c r="AT209" s="20" t="s">
        <v>155</v>
      </c>
      <c r="AU209" s="20" t="s">
        <v>81</v>
      </c>
      <c r="AY209" s="20" t="s">
        <v>133</v>
      </c>
      <c r="BE209" s="200">
        <f t="shared" si="44"/>
        <v>0</v>
      </c>
      <c r="BF209" s="200">
        <f t="shared" si="45"/>
        <v>0</v>
      </c>
      <c r="BG209" s="200">
        <f t="shared" si="46"/>
        <v>0</v>
      </c>
      <c r="BH209" s="200">
        <f t="shared" si="47"/>
        <v>0</v>
      </c>
      <c r="BI209" s="200">
        <f t="shared" si="48"/>
        <v>0</v>
      </c>
      <c r="BJ209" s="20" t="s">
        <v>79</v>
      </c>
      <c r="BK209" s="200">
        <f t="shared" si="49"/>
        <v>0</v>
      </c>
      <c r="BL209" s="20" t="s">
        <v>140</v>
      </c>
      <c r="BM209" s="20" t="s">
        <v>568</v>
      </c>
    </row>
    <row r="210" spans="2:65" s="1" customFormat="1" ht="31.5" customHeight="1">
      <c r="B210" s="37"/>
      <c r="C210" s="189" t="s">
        <v>569</v>
      </c>
      <c r="D210" s="189" t="s">
        <v>135</v>
      </c>
      <c r="E210" s="190" t="s">
        <v>570</v>
      </c>
      <c r="F210" s="191" t="s">
        <v>571</v>
      </c>
      <c r="G210" s="192" t="s">
        <v>138</v>
      </c>
      <c r="H210" s="193">
        <v>65</v>
      </c>
      <c r="I210" s="194"/>
      <c r="J210" s="195">
        <f t="shared" si="40"/>
        <v>0</v>
      </c>
      <c r="K210" s="191" t="s">
        <v>139</v>
      </c>
      <c r="L210" s="57"/>
      <c r="M210" s="196" t="s">
        <v>21</v>
      </c>
      <c r="N210" s="197" t="s">
        <v>42</v>
      </c>
      <c r="O210" s="38"/>
      <c r="P210" s="198">
        <f t="shared" si="41"/>
        <v>0</v>
      </c>
      <c r="Q210" s="198">
        <v>0</v>
      </c>
      <c r="R210" s="198">
        <f t="shared" si="42"/>
        <v>0</v>
      </c>
      <c r="S210" s="198">
        <v>0</v>
      </c>
      <c r="T210" s="199">
        <f t="shared" si="43"/>
        <v>0</v>
      </c>
      <c r="AR210" s="20" t="s">
        <v>202</v>
      </c>
      <c r="AT210" s="20" t="s">
        <v>135</v>
      </c>
      <c r="AU210" s="20" t="s">
        <v>81</v>
      </c>
      <c r="AY210" s="20" t="s">
        <v>133</v>
      </c>
      <c r="BE210" s="200">
        <f t="shared" si="44"/>
        <v>0</v>
      </c>
      <c r="BF210" s="200">
        <f t="shared" si="45"/>
        <v>0</v>
      </c>
      <c r="BG210" s="200">
        <f t="shared" si="46"/>
        <v>0</v>
      </c>
      <c r="BH210" s="200">
        <f t="shared" si="47"/>
        <v>0</v>
      </c>
      <c r="BI210" s="200">
        <f t="shared" si="48"/>
        <v>0</v>
      </c>
      <c r="BJ210" s="20" t="s">
        <v>79</v>
      </c>
      <c r="BK210" s="200">
        <f t="shared" si="49"/>
        <v>0</v>
      </c>
      <c r="BL210" s="20" t="s">
        <v>202</v>
      </c>
      <c r="BM210" s="20" t="s">
        <v>572</v>
      </c>
    </row>
    <row r="211" spans="2:65" s="1" customFormat="1" ht="22.5" customHeight="1">
      <c r="B211" s="37"/>
      <c r="C211" s="201" t="s">
        <v>573</v>
      </c>
      <c r="D211" s="201" t="s">
        <v>155</v>
      </c>
      <c r="E211" s="202" t="s">
        <v>574</v>
      </c>
      <c r="F211" s="203" t="s">
        <v>575</v>
      </c>
      <c r="G211" s="204" t="s">
        <v>138</v>
      </c>
      <c r="H211" s="205">
        <v>265.2</v>
      </c>
      <c r="I211" s="206"/>
      <c r="J211" s="207">
        <f t="shared" si="40"/>
        <v>0</v>
      </c>
      <c r="K211" s="203" t="s">
        <v>139</v>
      </c>
      <c r="L211" s="208"/>
      <c r="M211" s="209" t="s">
        <v>21</v>
      </c>
      <c r="N211" s="210" t="s">
        <v>42</v>
      </c>
      <c r="O211" s="38"/>
      <c r="P211" s="198">
        <f t="shared" si="41"/>
        <v>0</v>
      </c>
      <c r="Q211" s="198">
        <v>0.0028</v>
      </c>
      <c r="R211" s="198">
        <f t="shared" si="42"/>
        <v>0.74256</v>
      </c>
      <c r="S211" s="198">
        <v>0</v>
      </c>
      <c r="T211" s="199">
        <f t="shared" si="43"/>
        <v>0</v>
      </c>
      <c r="AR211" s="20" t="s">
        <v>265</v>
      </c>
      <c r="AT211" s="20" t="s">
        <v>155</v>
      </c>
      <c r="AU211" s="20" t="s">
        <v>81</v>
      </c>
      <c r="AY211" s="20" t="s">
        <v>133</v>
      </c>
      <c r="BE211" s="200">
        <f t="shared" si="44"/>
        <v>0</v>
      </c>
      <c r="BF211" s="200">
        <f t="shared" si="45"/>
        <v>0</v>
      </c>
      <c r="BG211" s="200">
        <f t="shared" si="46"/>
        <v>0</v>
      </c>
      <c r="BH211" s="200">
        <f t="shared" si="47"/>
        <v>0</v>
      </c>
      <c r="BI211" s="200">
        <f t="shared" si="48"/>
        <v>0</v>
      </c>
      <c r="BJ211" s="20" t="s">
        <v>79</v>
      </c>
      <c r="BK211" s="200">
        <f t="shared" si="49"/>
        <v>0</v>
      </c>
      <c r="BL211" s="20" t="s">
        <v>202</v>
      </c>
      <c r="BM211" s="20" t="s">
        <v>576</v>
      </c>
    </row>
    <row r="212" spans="2:65" s="1" customFormat="1" ht="22.5" customHeight="1">
      <c r="B212" s="37"/>
      <c r="C212" s="189" t="s">
        <v>577</v>
      </c>
      <c r="D212" s="189" t="s">
        <v>135</v>
      </c>
      <c r="E212" s="190" t="s">
        <v>578</v>
      </c>
      <c r="F212" s="191" t="s">
        <v>579</v>
      </c>
      <c r="G212" s="192" t="s">
        <v>158</v>
      </c>
      <c r="H212" s="193">
        <v>0.792</v>
      </c>
      <c r="I212" s="194"/>
      <c r="J212" s="195">
        <f t="shared" si="40"/>
        <v>0</v>
      </c>
      <c r="K212" s="191" t="s">
        <v>139</v>
      </c>
      <c r="L212" s="57"/>
      <c r="M212" s="196" t="s">
        <v>21</v>
      </c>
      <c r="N212" s="197" t="s">
        <v>42</v>
      </c>
      <c r="O212" s="38"/>
      <c r="P212" s="198">
        <f t="shared" si="41"/>
        <v>0</v>
      </c>
      <c r="Q212" s="198">
        <v>0</v>
      </c>
      <c r="R212" s="198">
        <f t="shared" si="42"/>
        <v>0</v>
      </c>
      <c r="S212" s="198">
        <v>0</v>
      </c>
      <c r="T212" s="199">
        <f t="shared" si="43"/>
        <v>0</v>
      </c>
      <c r="AR212" s="20" t="s">
        <v>202</v>
      </c>
      <c r="AT212" s="20" t="s">
        <v>135</v>
      </c>
      <c r="AU212" s="20" t="s">
        <v>81</v>
      </c>
      <c r="AY212" s="20" t="s">
        <v>133</v>
      </c>
      <c r="BE212" s="200">
        <f t="shared" si="44"/>
        <v>0</v>
      </c>
      <c r="BF212" s="200">
        <f t="shared" si="45"/>
        <v>0</v>
      </c>
      <c r="BG212" s="200">
        <f t="shared" si="46"/>
        <v>0</v>
      </c>
      <c r="BH212" s="200">
        <f t="shared" si="47"/>
        <v>0</v>
      </c>
      <c r="BI212" s="200">
        <f t="shared" si="48"/>
        <v>0</v>
      </c>
      <c r="BJ212" s="20" t="s">
        <v>79</v>
      </c>
      <c r="BK212" s="200">
        <f t="shared" si="49"/>
        <v>0</v>
      </c>
      <c r="BL212" s="20" t="s">
        <v>202</v>
      </c>
      <c r="BM212" s="20" t="s">
        <v>580</v>
      </c>
    </row>
    <row r="213" spans="2:63" s="10" customFormat="1" ht="29.9" customHeight="1">
      <c r="B213" s="172"/>
      <c r="C213" s="173"/>
      <c r="D213" s="186" t="s">
        <v>70</v>
      </c>
      <c r="E213" s="187" t="s">
        <v>581</v>
      </c>
      <c r="F213" s="187" t="s">
        <v>582</v>
      </c>
      <c r="G213" s="173"/>
      <c r="H213" s="173"/>
      <c r="I213" s="176"/>
      <c r="J213" s="188">
        <f>BK213</f>
        <v>0</v>
      </c>
      <c r="K213" s="173"/>
      <c r="L213" s="178"/>
      <c r="M213" s="179"/>
      <c r="N213" s="180"/>
      <c r="O213" s="180"/>
      <c r="P213" s="181">
        <f>SUM(P214:P227)</f>
        <v>0</v>
      </c>
      <c r="Q213" s="180"/>
      <c r="R213" s="181">
        <f>SUM(R214:R227)</f>
        <v>2.6107786051</v>
      </c>
      <c r="S213" s="180"/>
      <c r="T213" s="182">
        <f>SUM(T214:T227)</f>
        <v>4.4697759999999995</v>
      </c>
      <c r="AR213" s="183" t="s">
        <v>81</v>
      </c>
      <c r="AT213" s="184" t="s">
        <v>70</v>
      </c>
      <c r="AU213" s="184" t="s">
        <v>79</v>
      </c>
      <c r="AY213" s="183" t="s">
        <v>133</v>
      </c>
      <c r="BK213" s="185">
        <f>SUM(BK214:BK227)</f>
        <v>0</v>
      </c>
    </row>
    <row r="214" spans="2:65" s="1" customFormat="1" ht="22.5" customHeight="1">
      <c r="B214" s="37"/>
      <c r="C214" s="189" t="s">
        <v>583</v>
      </c>
      <c r="D214" s="189" t="s">
        <v>135</v>
      </c>
      <c r="E214" s="190" t="s">
        <v>584</v>
      </c>
      <c r="F214" s="191" t="s">
        <v>585</v>
      </c>
      <c r="G214" s="192" t="s">
        <v>320</v>
      </c>
      <c r="H214" s="193">
        <v>1</v>
      </c>
      <c r="I214" s="194"/>
      <c r="J214" s="195">
        <f aca="true" t="shared" si="50" ref="J214:J227">ROUND(I214*H214,2)</f>
        <v>0</v>
      </c>
      <c r="K214" s="191" t="s">
        <v>21</v>
      </c>
      <c r="L214" s="57"/>
      <c r="M214" s="196" t="s">
        <v>21</v>
      </c>
      <c r="N214" s="197" t="s">
        <v>42</v>
      </c>
      <c r="O214" s="38"/>
      <c r="P214" s="198">
        <f aca="true" t="shared" si="51" ref="P214:P227">O214*H214</f>
        <v>0</v>
      </c>
      <c r="Q214" s="198">
        <v>0</v>
      </c>
      <c r="R214" s="198">
        <f aca="true" t="shared" si="52" ref="R214:R227">Q214*H214</f>
        <v>0</v>
      </c>
      <c r="S214" s="198">
        <v>0</v>
      </c>
      <c r="T214" s="199">
        <f aca="true" t="shared" si="53" ref="T214:T227">S214*H214</f>
        <v>0</v>
      </c>
      <c r="AR214" s="20" t="s">
        <v>202</v>
      </c>
      <c r="AT214" s="20" t="s">
        <v>135</v>
      </c>
      <c r="AU214" s="20" t="s">
        <v>81</v>
      </c>
      <c r="AY214" s="20" t="s">
        <v>133</v>
      </c>
      <c r="BE214" s="200">
        <f aca="true" t="shared" si="54" ref="BE214:BE227">IF(N214="základní",J214,0)</f>
        <v>0</v>
      </c>
      <c r="BF214" s="200">
        <f aca="true" t="shared" si="55" ref="BF214:BF227">IF(N214="snížená",J214,0)</f>
        <v>0</v>
      </c>
      <c r="BG214" s="200">
        <f aca="true" t="shared" si="56" ref="BG214:BG227">IF(N214="zákl. přenesená",J214,0)</f>
        <v>0</v>
      </c>
      <c r="BH214" s="200">
        <f aca="true" t="shared" si="57" ref="BH214:BH227">IF(N214="sníž. přenesená",J214,0)</f>
        <v>0</v>
      </c>
      <c r="BI214" s="200">
        <f aca="true" t="shared" si="58" ref="BI214:BI227">IF(N214="nulová",J214,0)</f>
        <v>0</v>
      </c>
      <c r="BJ214" s="20" t="s">
        <v>79</v>
      </c>
      <c r="BK214" s="200">
        <f aca="true" t="shared" si="59" ref="BK214:BK227">ROUND(I214*H214,2)</f>
        <v>0</v>
      </c>
      <c r="BL214" s="20" t="s">
        <v>202</v>
      </c>
      <c r="BM214" s="20" t="s">
        <v>586</v>
      </c>
    </row>
    <row r="215" spans="2:65" s="1" customFormat="1" ht="22.5" customHeight="1">
      <c r="B215" s="37"/>
      <c r="C215" s="189" t="s">
        <v>587</v>
      </c>
      <c r="D215" s="189" t="s">
        <v>135</v>
      </c>
      <c r="E215" s="190" t="s">
        <v>588</v>
      </c>
      <c r="F215" s="191" t="s">
        <v>589</v>
      </c>
      <c r="G215" s="192" t="s">
        <v>320</v>
      </c>
      <c r="H215" s="193">
        <v>1</v>
      </c>
      <c r="I215" s="194"/>
      <c r="J215" s="195">
        <f t="shared" si="50"/>
        <v>0</v>
      </c>
      <c r="K215" s="191" t="s">
        <v>21</v>
      </c>
      <c r="L215" s="57"/>
      <c r="M215" s="196" t="s">
        <v>21</v>
      </c>
      <c r="N215" s="197" t="s">
        <v>42</v>
      </c>
      <c r="O215" s="38"/>
      <c r="P215" s="198">
        <f t="shared" si="51"/>
        <v>0</v>
      </c>
      <c r="Q215" s="198">
        <v>0</v>
      </c>
      <c r="R215" s="198">
        <f t="shared" si="52"/>
        <v>0</v>
      </c>
      <c r="S215" s="198">
        <v>0</v>
      </c>
      <c r="T215" s="199">
        <f t="shared" si="53"/>
        <v>0</v>
      </c>
      <c r="AR215" s="20" t="s">
        <v>202</v>
      </c>
      <c r="AT215" s="20" t="s">
        <v>135</v>
      </c>
      <c r="AU215" s="20" t="s">
        <v>81</v>
      </c>
      <c r="AY215" s="20" t="s">
        <v>133</v>
      </c>
      <c r="BE215" s="200">
        <f t="shared" si="54"/>
        <v>0</v>
      </c>
      <c r="BF215" s="200">
        <f t="shared" si="55"/>
        <v>0</v>
      </c>
      <c r="BG215" s="200">
        <f t="shared" si="56"/>
        <v>0</v>
      </c>
      <c r="BH215" s="200">
        <f t="shared" si="57"/>
        <v>0</v>
      </c>
      <c r="BI215" s="200">
        <f t="shared" si="58"/>
        <v>0</v>
      </c>
      <c r="BJ215" s="20" t="s">
        <v>79</v>
      </c>
      <c r="BK215" s="200">
        <f t="shared" si="59"/>
        <v>0</v>
      </c>
      <c r="BL215" s="20" t="s">
        <v>202</v>
      </c>
      <c r="BM215" s="20" t="s">
        <v>590</v>
      </c>
    </row>
    <row r="216" spans="2:65" s="1" customFormat="1" ht="22.5" customHeight="1">
      <c r="B216" s="37"/>
      <c r="C216" s="189" t="s">
        <v>591</v>
      </c>
      <c r="D216" s="189" t="s">
        <v>135</v>
      </c>
      <c r="E216" s="190" t="s">
        <v>592</v>
      </c>
      <c r="F216" s="191" t="s">
        <v>593</v>
      </c>
      <c r="G216" s="192" t="s">
        <v>138</v>
      </c>
      <c r="H216" s="193">
        <v>104.984</v>
      </c>
      <c r="I216" s="194"/>
      <c r="J216" s="195">
        <f t="shared" si="50"/>
        <v>0</v>
      </c>
      <c r="K216" s="191" t="s">
        <v>21</v>
      </c>
      <c r="L216" s="57"/>
      <c r="M216" s="196" t="s">
        <v>21</v>
      </c>
      <c r="N216" s="197" t="s">
        <v>42</v>
      </c>
      <c r="O216" s="38"/>
      <c r="P216" s="198">
        <f t="shared" si="51"/>
        <v>0</v>
      </c>
      <c r="Q216" s="198">
        <v>0</v>
      </c>
      <c r="R216" s="198">
        <f t="shared" si="52"/>
        <v>0</v>
      </c>
      <c r="S216" s="198">
        <v>0.014</v>
      </c>
      <c r="T216" s="199">
        <f t="shared" si="53"/>
        <v>1.469776</v>
      </c>
      <c r="AR216" s="20" t="s">
        <v>202</v>
      </c>
      <c r="AT216" s="20" t="s">
        <v>135</v>
      </c>
      <c r="AU216" s="20" t="s">
        <v>81</v>
      </c>
      <c r="AY216" s="20" t="s">
        <v>133</v>
      </c>
      <c r="BE216" s="200">
        <f t="shared" si="54"/>
        <v>0</v>
      </c>
      <c r="BF216" s="200">
        <f t="shared" si="55"/>
        <v>0</v>
      </c>
      <c r="BG216" s="200">
        <f t="shared" si="56"/>
        <v>0</v>
      </c>
      <c r="BH216" s="200">
        <f t="shared" si="57"/>
        <v>0</v>
      </c>
      <c r="BI216" s="200">
        <f t="shared" si="58"/>
        <v>0</v>
      </c>
      <c r="BJ216" s="20" t="s">
        <v>79</v>
      </c>
      <c r="BK216" s="200">
        <f t="shared" si="59"/>
        <v>0</v>
      </c>
      <c r="BL216" s="20" t="s">
        <v>202</v>
      </c>
      <c r="BM216" s="20" t="s">
        <v>594</v>
      </c>
    </row>
    <row r="217" spans="2:65" s="1" customFormat="1" ht="31.5" customHeight="1">
      <c r="B217" s="37"/>
      <c r="C217" s="189" t="s">
        <v>595</v>
      </c>
      <c r="D217" s="189" t="s">
        <v>135</v>
      </c>
      <c r="E217" s="190" t="s">
        <v>596</v>
      </c>
      <c r="F217" s="191" t="s">
        <v>597</v>
      </c>
      <c r="G217" s="192" t="s">
        <v>325</v>
      </c>
      <c r="H217" s="193">
        <v>1</v>
      </c>
      <c r="I217" s="194"/>
      <c r="J217" s="195">
        <f t="shared" si="50"/>
        <v>0</v>
      </c>
      <c r="K217" s="191" t="s">
        <v>21</v>
      </c>
      <c r="L217" s="57"/>
      <c r="M217" s="196" t="s">
        <v>21</v>
      </c>
      <c r="N217" s="197" t="s">
        <v>42</v>
      </c>
      <c r="O217" s="38"/>
      <c r="P217" s="198">
        <f t="shared" si="51"/>
        <v>0</v>
      </c>
      <c r="Q217" s="198">
        <v>0</v>
      </c>
      <c r="R217" s="198">
        <f t="shared" si="52"/>
        <v>0</v>
      </c>
      <c r="S217" s="198">
        <v>0</v>
      </c>
      <c r="T217" s="199">
        <f t="shared" si="53"/>
        <v>0</v>
      </c>
      <c r="AR217" s="20" t="s">
        <v>202</v>
      </c>
      <c r="AT217" s="20" t="s">
        <v>135</v>
      </c>
      <c r="AU217" s="20" t="s">
        <v>81</v>
      </c>
      <c r="AY217" s="20" t="s">
        <v>133</v>
      </c>
      <c r="BE217" s="200">
        <f t="shared" si="54"/>
        <v>0</v>
      </c>
      <c r="BF217" s="200">
        <f t="shared" si="55"/>
        <v>0</v>
      </c>
      <c r="BG217" s="200">
        <f t="shared" si="56"/>
        <v>0</v>
      </c>
      <c r="BH217" s="200">
        <f t="shared" si="57"/>
        <v>0</v>
      </c>
      <c r="BI217" s="200">
        <f t="shared" si="58"/>
        <v>0</v>
      </c>
      <c r="BJ217" s="20" t="s">
        <v>79</v>
      </c>
      <c r="BK217" s="200">
        <f t="shared" si="59"/>
        <v>0</v>
      </c>
      <c r="BL217" s="20" t="s">
        <v>202</v>
      </c>
      <c r="BM217" s="20" t="s">
        <v>598</v>
      </c>
    </row>
    <row r="218" spans="2:65" s="1" customFormat="1" ht="22.5" customHeight="1">
      <c r="B218" s="37"/>
      <c r="C218" s="189" t="s">
        <v>599</v>
      </c>
      <c r="D218" s="189" t="s">
        <v>135</v>
      </c>
      <c r="E218" s="190" t="s">
        <v>600</v>
      </c>
      <c r="F218" s="191" t="s">
        <v>601</v>
      </c>
      <c r="G218" s="192" t="s">
        <v>325</v>
      </c>
      <c r="H218" s="193">
        <v>1</v>
      </c>
      <c r="I218" s="194"/>
      <c r="J218" s="195">
        <f t="shared" si="50"/>
        <v>0</v>
      </c>
      <c r="K218" s="191" t="s">
        <v>21</v>
      </c>
      <c r="L218" s="57"/>
      <c r="M218" s="196" t="s">
        <v>21</v>
      </c>
      <c r="N218" s="197" t="s">
        <v>42</v>
      </c>
      <c r="O218" s="38"/>
      <c r="P218" s="198">
        <f t="shared" si="51"/>
        <v>0</v>
      </c>
      <c r="Q218" s="198">
        <v>0</v>
      </c>
      <c r="R218" s="198">
        <f t="shared" si="52"/>
        <v>0</v>
      </c>
      <c r="S218" s="198">
        <v>0</v>
      </c>
      <c r="T218" s="199">
        <f t="shared" si="53"/>
        <v>0</v>
      </c>
      <c r="AR218" s="20" t="s">
        <v>202</v>
      </c>
      <c r="AT218" s="20" t="s">
        <v>135</v>
      </c>
      <c r="AU218" s="20" t="s">
        <v>81</v>
      </c>
      <c r="AY218" s="20" t="s">
        <v>133</v>
      </c>
      <c r="BE218" s="200">
        <f t="shared" si="54"/>
        <v>0</v>
      </c>
      <c r="BF218" s="200">
        <f t="shared" si="55"/>
        <v>0</v>
      </c>
      <c r="BG218" s="200">
        <f t="shared" si="56"/>
        <v>0</v>
      </c>
      <c r="BH218" s="200">
        <f t="shared" si="57"/>
        <v>0</v>
      </c>
      <c r="BI218" s="200">
        <f t="shared" si="58"/>
        <v>0</v>
      </c>
      <c r="BJ218" s="20" t="s">
        <v>79</v>
      </c>
      <c r="BK218" s="200">
        <f t="shared" si="59"/>
        <v>0</v>
      </c>
      <c r="BL218" s="20" t="s">
        <v>202</v>
      </c>
      <c r="BM218" s="20" t="s">
        <v>602</v>
      </c>
    </row>
    <row r="219" spans="2:65" s="1" customFormat="1" ht="22.5" customHeight="1">
      <c r="B219" s="37"/>
      <c r="C219" s="189" t="s">
        <v>603</v>
      </c>
      <c r="D219" s="189" t="s">
        <v>135</v>
      </c>
      <c r="E219" s="190" t="s">
        <v>604</v>
      </c>
      <c r="F219" s="191" t="s">
        <v>605</v>
      </c>
      <c r="G219" s="192" t="s">
        <v>138</v>
      </c>
      <c r="H219" s="193">
        <v>65</v>
      </c>
      <c r="I219" s="194"/>
      <c r="J219" s="195">
        <f t="shared" si="50"/>
        <v>0</v>
      </c>
      <c r="K219" s="191" t="s">
        <v>139</v>
      </c>
      <c r="L219" s="57"/>
      <c r="M219" s="196" t="s">
        <v>21</v>
      </c>
      <c r="N219" s="197" t="s">
        <v>42</v>
      </c>
      <c r="O219" s="38"/>
      <c r="P219" s="198">
        <f t="shared" si="51"/>
        <v>0</v>
      </c>
      <c r="Q219" s="198">
        <v>0.00996</v>
      </c>
      <c r="R219" s="198">
        <f t="shared" si="52"/>
        <v>0.6474</v>
      </c>
      <c r="S219" s="198">
        <v>0</v>
      </c>
      <c r="T219" s="199">
        <f t="shared" si="53"/>
        <v>0</v>
      </c>
      <c r="AR219" s="20" t="s">
        <v>202</v>
      </c>
      <c r="AT219" s="20" t="s">
        <v>135</v>
      </c>
      <c r="AU219" s="20" t="s">
        <v>81</v>
      </c>
      <c r="AY219" s="20" t="s">
        <v>133</v>
      </c>
      <c r="BE219" s="200">
        <f t="shared" si="54"/>
        <v>0</v>
      </c>
      <c r="BF219" s="200">
        <f t="shared" si="55"/>
        <v>0</v>
      </c>
      <c r="BG219" s="200">
        <f t="shared" si="56"/>
        <v>0</v>
      </c>
      <c r="BH219" s="200">
        <f t="shared" si="57"/>
        <v>0</v>
      </c>
      <c r="BI219" s="200">
        <f t="shared" si="58"/>
        <v>0</v>
      </c>
      <c r="BJ219" s="20" t="s">
        <v>79</v>
      </c>
      <c r="BK219" s="200">
        <f t="shared" si="59"/>
        <v>0</v>
      </c>
      <c r="BL219" s="20" t="s">
        <v>202</v>
      </c>
      <c r="BM219" s="20" t="s">
        <v>606</v>
      </c>
    </row>
    <row r="220" spans="2:65" s="1" customFormat="1" ht="22.5" customHeight="1">
      <c r="B220" s="37"/>
      <c r="C220" s="189" t="s">
        <v>607</v>
      </c>
      <c r="D220" s="189" t="s">
        <v>135</v>
      </c>
      <c r="E220" s="190" t="s">
        <v>608</v>
      </c>
      <c r="F220" s="191" t="s">
        <v>609</v>
      </c>
      <c r="G220" s="192" t="s">
        <v>138</v>
      </c>
      <c r="H220" s="193">
        <v>65</v>
      </c>
      <c r="I220" s="194"/>
      <c r="J220" s="195">
        <f t="shared" si="50"/>
        <v>0</v>
      </c>
      <c r="K220" s="191" t="s">
        <v>139</v>
      </c>
      <c r="L220" s="57"/>
      <c r="M220" s="196" t="s">
        <v>21</v>
      </c>
      <c r="N220" s="197" t="s">
        <v>42</v>
      </c>
      <c r="O220" s="38"/>
      <c r="P220" s="198">
        <f t="shared" si="51"/>
        <v>0</v>
      </c>
      <c r="Q220" s="198">
        <v>0</v>
      </c>
      <c r="R220" s="198">
        <f t="shared" si="52"/>
        <v>0</v>
      </c>
      <c r="S220" s="198">
        <v>0</v>
      </c>
      <c r="T220" s="199">
        <f t="shared" si="53"/>
        <v>0</v>
      </c>
      <c r="AR220" s="20" t="s">
        <v>202</v>
      </c>
      <c r="AT220" s="20" t="s">
        <v>135</v>
      </c>
      <c r="AU220" s="20" t="s">
        <v>81</v>
      </c>
      <c r="AY220" s="20" t="s">
        <v>133</v>
      </c>
      <c r="BE220" s="200">
        <f t="shared" si="54"/>
        <v>0</v>
      </c>
      <c r="BF220" s="200">
        <f t="shared" si="55"/>
        <v>0</v>
      </c>
      <c r="BG220" s="200">
        <f t="shared" si="56"/>
        <v>0</v>
      </c>
      <c r="BH220" s="200">
        <f t="shared" si="57"/>
        <v>0</v>
      </c>
      <c r="BI220" s="200">
        <f t="shared" si="58"/>
        <v>0</v>
      </c>
      <c r="BJ220" s="20" t="s">
        <v>79</v>
      </c>
      <c r="BK220" s="200">
        <f t="shared" si="59"/>
        <v>0</v>
      </c>
      <c r="BL220" s="20" t="s">
        <v>202</v>
      </c>
      <c r="BM220" s="20" t="s">
        <v>610</v>
      </c>
    </row>
    <row r="221" spans="2:65" s="1" customFormat="1" ht="22.5" customHeight="1">
      <c r="B221" s="37"/>
      <c r="C221" s="201" t="s">
        <v>611</v>
      </c>
      <c r="D221" s="201" t="s">
        <v>155</v>
      </c>
      <c r="E221" s="202" t="s">
        <v>612</v>
      </c>
      <c r="F221" s="203" t="s">
        <v>613</v>
      </c>
      <c r="G221" s="204" t="s">
        <v>153</v>
      </c>
      <c r="H221" s="205">
        <v>1.82</v>
      </c>
      <c r="I221" s="206"/>
      <c r="J221" s="207">
        <f t="shared" si="50"/>
        <v>0</v>
      </c>
      <c r="K221" s="203" t="s">
        <v>139</v>
      </c>
      <c r="L221" s="208"/>
      <c r="M221" s="209" t="s">
        <v>21</v>
      </c>
      <c r="N221" s="210" t="s">
        <v>42</v>
      </c>
      <c r="O221" s="38"/>
      <c r="P221" s="198">
        <f t="shared" si="51"/>
        <v>0</v>
      </c>
      <c r="Q221" s="198">
        <v>0.55</v>
      </c>
      <c r="R221" s="198">
        <f t="shared" si="52"/>
        <v>1.0010000000000001</v>
      </c>
      <c r="S221" s="198">
        <v>0</v>
      </c>
      <c r="T221" s="199">
        <f t="shared" si="53"/>
        <v>0</v>
      </c>
      <c r="AR221" s="20" t="s">
        <v>265</v>
      </c>
      <c r="AT221" s="20" t="s">
        <v>155</v>
      </c>
      <c r="AU221" s="20" t="s">
        <v>81</v>
      </c>
      <c r="AY221" s="20" t="s">
        <v>133</v>
      </c>
      <c r="BE221" s="200">
        <f t="shared" si="54"/>
        <v>0</v>
      </c>
      <c r="BF221" s="200">
        <f t="shared" si="55"/>
        <v>0</v>
      </c>
      <c r="BG221" s="200">
        <f t="shared" si="56"/>
        <v>0</v>
      </c>
      <c r="BH221" s="200">
        <f t="shared" si="57"/>
        <v>0</v>
      </c>
      <c r="BI221" s="200">
        <f t="shared" si="58"/>
        <v>0</v>
      </c>
      <c r="BJ221" s="20" t="s">
        <v>79</v>
      </c>
      <c r="BK221" s="200">
        <f t="shared" si="59"/>
        <v>0</v>
      </c>
      <c r="BL221" s="20" t="s">
        <v>202</v>
      </c>
      <c r="BM221" s="20" t="s">
        <v>614</v>
      </c>
    </row>
    <row r="222" spans="2:65" s="1" customFormat="1" ht="22.5" customHeight="1">
      <c r="B222" s="37"/>
      <c r="C222" s="189" t="s">
        <v>615</v>
      </c>
      <c r="D222" s="189" t="s">
        <v>135</v>
      </c>
      <c r="E222" s="190" t="s">
        <v>616</v>
      </c>
      <c r="F222" s="191" t="s">
        <v>617</v>
      </c>
      <c r="G222" s="192" t="s">
        <v>325</v>
      </c>
      <c r="H222" s="193">
        <v>12</v>
      </c>
      <c r="I222" s="194"/>
      <c r="J222" s="195">
        <f t="shared" si="50"/>
        <v>0</v>
      </c>
      <c r="K222" s="191" t="s">
        <v>21</v>
      </c>
      <c r="L222" s="57"/>
      <c r="M222" s="196" t="s">
        <v>21</v>
      </c>
      <c r="N222" s="197" t="s">
        <v>42</v>
      </c>
      <c r="O222" s="38"/>
      <c r="P222" s="198">
        <f t="shared" si="51"/>
        <v>0</v>
      </c>
      <c r="Q222" s="198">
        <v>0</v>
      </c>
      <c r="R222" s="198">
        <f t="shared" si="52"/>
        <v>0</v>
      </c>
      <c r="S222" s="198">
        <v>0.25</v>
      </c>
      <c r="T222" s="199">
        <f t="shared" si="53"/>
        <v>3</v>
      </c>
      <c r="AR222" s="20" t="s">
        <v>202</v>
      </c>
      <c r="AT222" s="20" t="s">
        <v>135</v>
      </c>
      <c r="AU222" s="20" t="s">
        <v>81</v>
      </c>
      <c r="AY222" s="20" t="s">
        <v>133</v>
      </c>
      <c r="BE222" s="200">
        <f t="shared" si="54"/>
        <v>0</v>
      </c>
      <c r="BF222" s="200">
        <f t="shared" si="55"/>
        <v>0</v>
      </c>
      <c r="BG222" s="200">
        <f t="shared" si="56"/>
        <v>0</v>
      </c>
      <c r="BH222" s="200">
        <f t="shared" si="57"/>
        <v>0</v>
      </c>
      <c r="BI222" s="200">
        <f t="shared" si="58"/>
        <v>0</v>
      </c>
      <c r="BJ222" s="20" t="s">
        <v>79</v>
      </c>
      <c r="BK222" s="200">
        <f t="shared" si="59"/>
        <v>0</v>
      </c>
      <c r="BL222" s="20" t="s">
        <v>202</v>
      </c>
      <c r="BM222" s="20" t="s">
        <v>618</v>
      </c>
    </row>
    <row r="223" spans="2:65" s="1" customFormat="1" ht="22.5" customHeight="1">
      <c r="B223" s="37"/>
      <c r="C223" s="189" t="s">
        <v>619</v>
      </c>
      <c r="D223" s="189" t="s">
        <v>135</v>
      </c>
      <c r="E223" s="190" t="s">
        <v>620</v>
      </c>
      <c r="F223" s="191" t="s">
        <v>621</v>
      </c>
      <c r="G223" s="192" t="s">
        <v>153</v>
      </c>
      <c r="H223" s="193">
        <v>1.82</v>
      </c>
      <c r="I223" s="194"/>
      <c r="J223" s="195">
        <f t="shared" si="50"/>
        <v>0</v>
      </c>
      <c r="K223" s="191" t="s">
        <v>139</v>
      </c>
      <c r="L223" s="57"/>
      <c r="M223" s="196" t="s">
        <v>21</v>
      </c>
      <c r="N223" s="197" t="s">
        <v>42</v>
      </c>
      <c r="O223" s="38"/>
      <c r="P223" s="198">
        <f t="shared" si="51"/>
        <v>0</v>
      </c>
      <c r="Q223" s="198">
        <v>0.023367805</v>
      </c>
      <c r="R223" s="198">
        <f t="shared" si="52"/>
        <v>0.0425294051</v>
      </c>
      <c r="S223" s="198">
        <v>0</v>
      </c>
      <c r="T223" s="199">
        <f t="shared" si="53"/>
        <v>0</v>
      </c>
      <c r="AR223" s="20" t="s">
        <v>202</v>
      </c>
      <c r="AT223" s="20" t="s">
        <v>135</v>
      </c>
      <c r="AU223" s="20" t="s">
        <v>81</v>
      </c>
      <c r="AY223" s="20" t="s">
        <v>133</v>
      </c>
      <c r="BE223" s="200">
        <f t="shared" si="54"/>
        <v>0</v>
      </c>
      <c r="BF223" s="200">
        <f t="shared" si="55"/>
        <v>0</v>
      </c>
      <c r="BG223" s="200">
        <f t="shared" si="56"/>
        <v>0</v>
      </c>
      <c r="BH223" s="200">
        <f t="shared" si="57"/>
        <v>0</v>
      </c>
      <c r="BI223" s="200">
        <f t="shared" si="58"/>
        <v>0</v>
      </c>
      <c r="BJ223" s="20" t="s">
        <v>79</v>
      </c>
      <c r="BK223" s="200">
        <f t="shared" si="59"/>
        <v>0</v>
      </c>
      <c r="BL223" s="20" t="s">
        <v>202</v>
      </c>
      <c r="BM223" s="20" t="s">
        <v>622</v>
      </c>
    </row>
    <row r="224" spans="2:65" s="1" customFormat="1" ht="31.5" customHeight="1">
      <c r="B224" s="37"/>
      <c r="C224" s="189" t="s">
        <v>623</v>
      </c>
      <c r="D224" s="189" t="s">
        <v>135</v>
      </c>
      <c r="E224" s="190" t="s">
        <v>624</v>
      </c>
      <c r="F224" s="191" t="s">
        <v>625</v>
      </c>
      <c r="G224" s="192" t="s">
        <v>138</v>
      </c>
      <c r="H224" s="193">
        <v>104.984</v>
      </c>
      <c r="I224" s="194"/>
      <c r="J224" s="195">
        <f t="shared" si="50"/>
        <v>0</v>
      </c>
      <c r="K224" s="191" t="s">
        <v>21</v>
      </c>
      <c r="L224" s="57"/>
      <c r="M224" s="196" t="s">
        <v>21</v>
      </c>
      <c r="N224" s="197" t="s">
        <v>42</v>
      </c>
      <c r="O224" s="38"/>
      <c r="P224" s="198">
        <f t="shared" si="51"/>
        <v>0</v>
      </c>
      <c r="Q224" s="198">
        <v>0</v>
      </c>
      <c r="R224" s="198">
        <f t="shared" si="52"/>
        <v>0</v>
      </c>
      <c r="S224" s="198">
        <v>0</v>
      </c>
      <c r="T224" s="199">
        <f t="shared" si="53"/>
        <v>0</v>
      </c>
      <c r="AR224" s="20" t="s">
        <v>202</v>
      </c>
      <c r="AT224" s="20" t="s">
        <v>135</v>
      </c>
      <c r="AU224" s="20" t="s">
        <v>81</v>
      </c>
      <c r="AY224" s="20" t="s">
        <v>133</v>
      </c>
      <c r="BE224" s="200">
        <f t="shared" si="54"/>
        <v>0</v>
      </c>
      <c r="BF224" s="200">
        <f t="shared" si="55"/>
        <v>0</v>
      </c>
      <c r="BG224" s="200">
        <f t="shared" si="56"/>
        <v>0</v>
      </c>
      <c r="BH224" s="200">
        <f t="shared" si="57"/>
        <v>0</v>
      </c>
      <c r="BI224" s="200">
        <f t="shared" si="58"/>
        <v>0</v>
      </c>
      <c r="BJ224" s="20" t="s">
        <v>79</v>
      </c>
      <c r="BK224" s="200">
        <f t="shared" si="59"/>
        <v>0</v>
      </c>
      <c r="BL224" s="20" t="s">
        <v>202</v>
      </c>
      <c r="BM224" s="20" t="s">
        <v>626</v>
      </c>
    </row>
    <row r="225" spans="2:65" s="1" customFormat="1" ht="31.5" customHeight="1">
      <c r="B225" s="37"/>
      <c r="C225" s="201" t="s">
        <v>627</v>
      </c>
      <c r="D225" s="201" t="s">
        <v>155</v>
      </c>
      <c r="E225" s="202" t="s">
        <v>628</v>
      </c>
      <c r="F225" s="203" t="s">
        <v>629</v>
      </c>
      <c r="G225" s="204" t="s">
        <v>138</v>
      </c>
      <c r="H225" s="205">
        <v>120.732</v>
      </c>
      <c r="I225" s="206"/>
      <c r="J225" s="207">
        <f t="shared" si="50"/>
        <v>0</v>
      </c>
      <c r="K225" s="203" t="s">
        <v>139</v>
      </c>
      <c r="L225" s="208"/>
      <c r="M225" s="209" t="s">
        <v>21</v>
      </c>
      <c r="N225" s="210" t="s">
        <v>42</v>
      </c>
      <c r="O225" s="38"/>
      <c r="P225" s="198">
        <f t="shared" si="51"/>
        <v>0</v>
      </c>
      <c r="Q225" s="198">
        <v>0.00705</v>
      </c>
      <c r="R225" s="198">
        <f t="shared" si="52"/>
        <v>0.8511605999999999</v>
      </c>
      <c r="S225" s="198">
        <v>0</v>
      </c>
      <c r="T225" s="199">
        <f t="shared" si="53"/>
        <v>0</v>
      </c>
      <c r="AR225" s="20" t="s">
        <v>265</v>
      </c>
      <c r="AT225" s="20" t="s">
        <v>155</v>
      </c>
      <c r="AU225" s="20" t="s">
        <v>81</v>
      </c>
      <c r="AY225" s="20" t="s">
        <v>133</v>
      </c>
      <c r="BE225" s="200">
        <f t="shared" si="54"/>
        <v>0</v>
      </c>
      <c r="BF225" s="200">
        <f t="shared" si="55"/>
        <v>0</v>
      </c>
      <c r="BG225" s="200">
        <f t="shared" si="56"/>
        <v>0</v>
      </c>
      <c r="BH225" s="200">
        <f t="shared" si="57"/>
        <v>0</v>
      </c>
      <c r="BI225" s="200">
        <f t="shared" si="58"/>
        <v>0</v>
      </c>
      <c r="BJ225" s="20" t="s">
        <v>79</v>
      </c>
      <c r="BK225" s="200">
        <f t="shared" si="59"/>
        <v>0</v>
      </c>
      <c r="BL225" s="20" t="s">
        <v>202</v>
      </c>
      <c r="BM225" s="20" t="s">
        <v>630</v>
      </c>
    </row>
    <row r="226" spans="2:65" s="1" customFormat="1" ht="22.5" customHeight="1">
      <c r="B226" s="37"/>
      <c r="C226" s="189" t="s">
        <v>631</v>
      </c>
      <c r="D226" s="189" t="s">
        <v>135</v>
      </c>
      <c r="E226" s="190" t="s">
        <v>632</v>
      </c>
      <c r="F226" s="191" t="s">
        <v>633</v>
      </c>
      <c r="G226" s="192" t="s">
        <v>138</v>
      </c>
      <c r="H226" s="193">
        <v>4.79</v>
      </c>
      <c r="I226" s="194"/>
      <c r="J226" s="195">
        <f t="shared" si="50"/>
        <v>0</v>
      </c>
      <c r="K226" s="191" t="s">
        <v>139</v>
      </c>
      <c r="L226" s="57"/>
      <c r="M226" s="196" t="s">
        <v>21</v>
      </c>
      <c r="N226" s="197" t="s">
        <v>42</v>
      </c>
      <c r="O226" s="38"/>
      <c r="P226" s="198">
        <f t="shared" si="51"/>
        <v>0</v>
      </c>
      <c r="Q226" s="198">
        <v>0.01434</v>
      </c>
      <c r="R226" s="198">
        <f t="shared" si="52"/>
        <v>0.0686886</v>
      </c>
      <c r="S226" s="198">
        <v>0</v>
      </c>
      <c r="T226" s="199">
        <f t="shared" si="53"/>
        <v>0</v>
      </c>
      <c r="AR226" s="20" t="s">
        <v>202</v>
      </c>
      <c r="AT226" s="20" t="s">
        <v>135</v>
      </c>
      <c r="AU226" s="20" t="s">
        <v>81</v>
      </c>
      <c r="AY226" s="20" t="s">
        <v>133</v>
      </c>
      <c r="BE226" s="200">
        <f t="shared" si="54"/>
        <v>0</v>
      </c>
      <c r="BF226" s="200">
        <f t="shared" si="55"/>
        <v>0</v>
      </c>
      <c r="BG226" s="200">
        <f t="shared" si="56"/>
        <v>0</v>
      </c>
      <c r="BH226" s="200">
        <f t="shared" si="57"/>
        <v>0</v>
      </c>
      <c r="BI226" s="200">
        <f t="shared" si="58"/>
        <v>0</v>
      </c>
      <c r="BJ226" s="20" t="s">
        <v>79</v>
      </c>
      <c r="BK226" s="200">
        <f t="shared" si="59"/>
        <v>0</v>
      </c>
      <c r="BL226" s="20" t="s">
        <v>202</v>
      </c>
      <c r="BM226" s="20" t="s">
        <v>634</v>
      </c>
    </row>
    <row r="227" spans="2:65" s="1" customFormat="1" ht="22.5" customHeight="1">
      <c r="B227" s="37"/>
      <c r="C227" s="189" t="s">
        <v>635</v>
      </c>
      <c r="D227" s="189" t="s">
        <v>135</v>
      </c>
      <c r="E227" s="190" t="s">
        <v>636</v>
      </c>
      <c r="F227" s="191" t="s">
        <v>637</v>
      </c>
      <c r="G227" s="192" t="s">
        <v>158</v>
      </c>
      <c r="H227" s="193">
        <v>2.611</v>
      </c>
      <c r="I227" s="194"/>
      <c r="J227" s="195">
        <f t="shared" si="50"/>
        <v>0</v>
      </c>
      <c r="K227" s="191" t="s">
        <v>139</v>
      </c>
      <c r="L227" s="57"/>
      <c r="M227" s="196" t="s">
        <v>21</v>
      </c>
      <c r="N227" s="197" t="s">
        <v>42</v>
      </c>
      <c r="O227" s="38"/>
      <c r="P227" s="198">
        <f t="shared" si="51"/>
        <v>0</v>
      </c>
      <c r="Q227" s="198">
        <v>0</v>
      </c>
      <c r="R227" s="198">
        <f t="shared" si="52"/>
        <v>0</v>
      </c>
      <c r="S227" s="198">
        <v>0</v>
      </c>
      <c r="T227" s="199">
        <f t="shared" si="53"/>
        <v>0</v>
      </c>
      <c r="AR227" s="20" t="s">
        <v>202</v>
      </c>
      <c r="AT227" s="20" t="s">
        <v>135</v>
      </c>
      <c r="AU227" s="20" t="s">
        <v>81</v>
      </c>
      <c r="AY227" s="20" t="s">
        <v>133</v>
      </c>
      <c r="BE227" s="200">
        <f t="shared" si="54"/>
        <v>0</v>
      </c>
      <c r="BF227" s="200">
        <f t="shared" si="55"/>
        <v>0</v>
      </c>
      <c r="BG227" s="200">
        <f t="shared" si="56"/>
        <v>0</v>
      </c>
      <c r="BH227" s="200">
        <f t="shared" si="57"/>
        <v>0</v>
      </c>
      <c r="BI227" s="200">
        <f t="shared" si="58"/>
        <v>0</v>
      </c>
      <c r="BJ227" s="20" t="s">
        <v>79</v>
      </c>
      <c r="BK227" s="200">
        <f t="shared" si="59"/>
        <v>0</v>
      </c>
      <c r="BL227" s="20" t="s">
        <v>202</v>
      </c>
      <c r="BM227" s="20" t="s">
        <v>638</v>
      </c>
    </row>
    <row r="228" spans="2:63" s="10" customFormat="1" ht="29.9" customHeight="1">
      <c r="B228" s="172"/>
      <c r="C228" s="173"/>
      <c r="D228" s="186" t="s">
        <v>70</v>
      </c>
      <c r="E228" s="187" t="s">
        <v>639</v>
      </c>
      <c r="F228" s="187" t="s">
        <v>640</v>
      </c>
      <c r="G228" s="173"/>
      <c r="H228" s="173"/>
      <c r="I228" s="176"/>
      <c r="J228" s="188">
        <f>BK228</f>
        <v>0</v>
      </c>
      <c r="K228" s="173"/>
      <c r="L228" s="178"/>
      <c r="M228" s="179"/>
      <c r="N228" s="180"/>
      <c r="O228" s="180"/>
      <c r="P228" s="181">
        <f>SUM(P229:P249)</f>
        <v>0</v>
      </c>
      <c r="Q228" s="180"/>
      <c r="R228" s="181">
        <f>SUM(R229:R249)</f>
        <v>0.3933315</v>
      </c>
      <c r="S228" s="180"/>
      <c r="T228" s="182">
        <f>SUM(T229:T249)</f>
        <v>0.6254892000000001</v>
      </c>
      <c r="AR228" s="183" t="s">
        <v>81</v>
      </c>
      <c r="AT228" s="184" t="s">
        <v>70</v>
      </c>
      <c r="AU228" s="184" t="s">
        <v>79</v>
      </c>
      <c r="AY228" s="183" t="s">
        <v>133</v>
      </c>
      <c r="BK228" s="185">
        <f>SUM(BK229:BK249)</f>
        <v>0</v>
      </c>
    </row>
    <row r="229" spans="2:65" s="1" customFormat="1" ht="22.5" customHeight="1">
      <c r="B229" s="37"/>
      <c r="C229" s="189" t="s">
        <v>641</v>
      </c>
      <c r="D229" s="189" t="s">
        <v>135</v>
      </c>
      <c r="E229" s="190" t="s">
        <v>642</v>
      </c>
      <c r="F229" s="191" t="s">
        <v>643</v>
      </c>
      <c r="G229" s="192" t="s">
        <v>183</v>
      </c>
      <c r="H229" s="193">
        <v>80.76</v>
      </c>
      <c r="I229" s="194"/>
      <c r="J229" s="195">
        <f aca="true" t="shared" si="60" ref="J229:J249">ROUND(I229*H229,2)</f>
        <v>0</v>
      </c>
      <c r="K229" s="191" t="s">
        <v>139</v>
      </c>
      <c r="L229" s="57"/>
      <c r="M229" s="196" t="s">
        <v>21</v>
      </c>
      <c r="N229" s="197" t="s">
        <v>42</v>
      </c>
      <c r="O229" s="38"/>
      <c r="P229" s="198">
        <f aca="true" t="shared" si="61" ref="P229:P249">O229*H229</f>
        <v>0</v>
      </c>
      <c r="Q229" s="198">
        <v>0</v>
      </c>
      <c r="R229" s="198">
        <f aca="true" t="shared" si="62" ref="R229:R249">Q229*H229</f>
        <v>0</v>
      </c>
      <c r="S229" s="198">
        <v>0.00167</v>
      </c>
      <c r="T229" s="199">
        <f aca="true" t="shared" si="63" ref="T229:T249">S229*H229</f>
        <v>0.13486920000000002</v>
      </c>
      <c r="AR229" s="20" t="s">
        <v>202</v>
      </c>
      <c r="AT229" s="20" t="s">
        <v>135</v>
      </c>
      <c r="AU229" s="20" t="s">
        <v>81</v>
      </c>
      <c r="AY229" s="20" t="s">
        <v>133</v>
      </c>
      <c r="BE229" s="200">
        <f aca="true" t="shared" si="64" ref="BE229:BE249">IF(N229="základní",J229,0)</f>
        <v>0</v>
      </c>
      <c r="BF229" s="200">
        <f aca="true" t="shared" si="65" ref="BF229:BF249">IF(N229="snížená",J229,0)</f>
        <v>0</v>
      </c>
      <c r="BG229" s="200">
        <f aca="true" t="shared" si="66" ref="BG229:BG249">IF(N229="zákl. přenesená",J229,0)</f>
        <v>0</v>
      </c>
      <c r="BH229" s="200">
        <f aca="true" t="shared" si="67" ref="BH229:BH249">IF(N229="sníž. přenesená",J229,0)</f>
        <v>0</v>
      </c>
      <c r="BI229" s="200">
        <f aca="true" t="shared" si="68" ref="BI229:BI249">IF(N229="nulová",J229,0)</f>
        <v>0</v>
      </c>
      <c r="BJ229" s="20" t="s">
        <v>79</v>
      </c>
      <c r="BK229" s="200">
        <f aca="true" t="shared" si="69" ref="BK229:BK249">ROUND(I229*H229,2)</f>
        <v>0</v>
      </c>
      <c r="BL229" s="20" t="s">
        <v>202</v>
      </c>
      <c r="BM229" s="20" t="s">
        <v>644</v>
      </c>
    </row>
    <row r="230" spans="2:65" s="1" customFormat="1" ht="22.5" customHeight="1">
      <c r="B230" s="37"/>
      <c r="C230" s="189" t="s">
        <v>645</v>
      </c>
      <c r="D230" s="189" t="s">
        <v>135</v>
      </c>
      <c r="E230" s="190" t="s">
        <v>646</v>
      </c>
      <c r="F230" s="191" t="s">
        <v>647</v>
      </c>
      <c r="G230" s="192" t="s">
        <v>183</v>
      </c>
      <c r="H230" s="193">
        <v>70.5</v>
      </c>
      <c r="I230" s="194"/>
      <c r="J230" s="195">
        <f t="shared" si="60"/>
        <v>0</v>
      </c>
      <c r="K230" s="191" t="s">
        <v>139</v>
      </c>
      <c r="L230" s="57"/>
      <c r="M230" s="196" t="s">
        <v>21</v>
      </c>
      <c r="N230" s="197" t="s">
        <v>42</v>
      </c>
      <c r="O230" s="38"/>
      <c r="P230" s="198">
        <f t="shared" si="61"/>
        <v>0</v>
      </c>
      <c r="Q230" s="198">
        <v>0</v>
      </c>
      <c r="R230" s="198">
        <f t="shared" si="62"/>
        <v>0</v>
      </c>
      <c r="S230" s="198">
        <v>0.0026</v>
      </c>
      <c r="T230" s="199">
        <f t="shared" si="63"/>
        <v>0.1833</v>
      </c>
      <c r="AR230" s="20" t="s">
        <v>202</v>
      </c>
      <c r="AT230" s="20" t="s">
        <v>135</v>
      </c>
      <c r="AU230" s="20" t="s">
        <v>81</v>
      </c>
      <c r="AY230" s="20" t="s">
        <v>133</v>
      </c>
      <c r="BE230" s="200">
        <f t="shared" si="64"/>
        <v>0</v>
      </c>
      <c r="BF230" s="200">
        <f t="shared" si="65"/>
        <v>0</v>
      </c>
      <c r="BG230" s="200">
        <f t="shared" si="66"/>
        <v>0</v>
      </c>
      <c r="BH230" s="200">
        <f t="shared" si="67"/>
        <v>0</v>
      </c>
      <c r="BI230" s="200">
        <f t="shared" si="68"/>
        <v>0</v>
      </c>
      <c r="BJ230" s="20" t="s">
        <v>79</v>
      </c>
      <c r="BK230" s="200">
        <f t="shared" si="69"/>
        <v>0</v>
      </c>
      <c r="BL230" s="20" t="s">
        <v>202</v>
      </c>
      <c r="BM230" s="20" t="s">
        <v>648</v>
      </c>
    </row>
    <row r="231" spans="2:65" s="1" customFormat="1" ht="22.5" customHeight="1">
      <c r="B231" s="37"/>
      <c r="C231" s="189" t="s">
        <v>649</v>
      </c>
      <c r="D231" s="189" t="s">
        <v>135</v>
      </c>
      <c r="E231" s="190" t="s">
        <v>650</v>
      </c>
      <c r="F231" s="191" t="s">
        <v>651</v>
      </c>
      <c r="G231" s="192" t="s">
        <v>183</v>
      </c>
      <c r="H231" s="193">
        <v>78</v>
      </c>
      <c r="I231" s="194"/>
      <c r="J231" s="195">
        <f t="shared" si="60"/>
        <v>0</v>
      </c>
      <c r="K231" s="191" t="s">
        <v>139</v>
      </c>
      <c r="L231" s="57"/>
      <c r="M231" s="196" t="s">
        <v>21</v>
      </c>
      <c r="N231" s="197" t="s">
        <v>42</v>
      </c>
      <c r="O231" s="38"/>
      <c r="P231" s="198">
        <f t="shared" si="61"/>
        <v>0</v>
      </c>
      <c r="Q231" s="198">
        <v>0</v>
      </c>
      <c r="R231" s="198">
        <f t="shared" si="62"/>
        <v>0</v>
      </c>
      <c r="S231" s="198">
        <v>0.00394</v>
      </c>
      <c r="T231" s="199">
        <f t="shared" si="63"/>
        <v>0.30732</v>
      </c>
      <c r="AR231" s="20" t="s">
        <v>202</v>
      </c>
      <c r="AT231" s="20" t="s">
        <v>135</v>
      </c>
      <c r="AU231" s="20" t="s">
        <v>81</v>
      </c>
      <c r="AY231" s="20" t="s">
        <v>133</v>
      </c>
      <c r="BE231" s="200">
        <f t="shared" si="64"/>
        <v>0</v>
      </c>
      <c r="BF231" s="200">
        <f t="shared" si="65"/>
        <v>0</v>
      </c>
      <c r="BG231" s="200">
        <f t="shared" si="66"/>
        <v>0</v>
      </c>
      <c r="BH231" s="200">
        <f t="shared" si="67"/>
        <v>0</v>
      </c>
      <c r="BI231" s="200">
        <f t="shared" si="68"/>
        <v>0</v>
      </c>
      <c r="BJ231" s="20" t="s">
        <v>79</v>
      </c>
      <c r="BK231" s="200">
        <f t="shared" si="69"/>
        <v>0</v>
      </c>
      <c r="BL231" s="20" t="s">
        <v>202</v>
      </c>
      <c r="BM231" s="20" t="s">
        <v>652</v>
      </c>
    </row>
    <row r="232" spans="2:65" s="1" customFormat="1" ht="22.5" customHeight="1">
      <c r="B232" s="37"/>
      <c r="C232" s="189" t="s">
        <v>653</v>
      </c>
      <c r="D232" s="189" t="s">
        <v>135</v>
      </c>
      <c r="E232" s="190" t="s">
        <v>654</v>
      </c>
      <c r="F232" s="191" t="s">
        <v>655</v>
      </c>
      <c r="G232" s="192" t="s">
        <v>138</v>
      </c>
      <c r="H232" s="193">
        <v>218</v>
      </c>
      <c r="I232" s="194"/>
      <c r="J232" s="195">
        <f t="shared" si="60"/>
        <v>0</v>
      </c>
      <c r="K232" s="191" t="s">
        <v>21</v>
      </c>
      <c r="L232" s="57"/>
      <c r="M232" s="196" t="s">
        <v>21</v>
      </c>
      <c r="N232" s="197" t="s">
        <v>42</v>
      </c>
      <c r="O232" s="38"/>
      <c r="P232" s="198">
        <f t="shared" si="61"/>
        <v>0</v>
      </c>
      <c r="Q232" s="198">
        <v>0</v>
      </c>
      <c r="R232" s="198">
        <f t="shared" si="62"/>
        <v>0</v>
      </c>
      <c r="S232" s="198">
        <v>0</v>
      </c>
      <c r="T232" s="199">
        <f t="shared" si="63"/>
        <v>0</v>
      </c>
      <c r="AR232" s="20" t="s">
        <v>202</v>
      </c>
      <c r="AT232" s="20" t="s">
        <v>135</v>
      </c>
      <c r="AU232" s="20" t="s">
        <v>81</v>
      </c>
      <c r="AY232" s="20" t="s">
        <v>133</v>
      </c>
      <c r="BE232" s="200">
        <f t="shared" si="64"/>
        <v>0</v>
      </c>
      <c r="BF232" s="200">
        <f t="shared" si="65"/>
        <v>0</v>
      </c>
      <c r="BG232" s="200">
        <f t="shared" si="66"/>
        <v>0</v>
      </c>
      <c r="BH232" s="200">
        <f t="shared" si="67"/>
        <v>0</v>
      </c>
      <c r="BI232" s="200">
        <f t="shared" si="68"/>
        <v>0</v>
      </c>
      <c r="BJ232" s="20" t="s">
        <v>79</v>
      </c>
      <c r="BK232" s="200">
        <f t="shared" si="69"/>
        <v>0</v>
      </c>
      <c r="BL232" s="20" t="s">
        <v>202</v>
      </c>
      <c r="BM232" s="20" t="s">
        <v>656</v>
      </c>
    </row>
    <row r="233" spans="2:65" s="1" customFormat="1" ht="22.5" customHeight="1">
      <c r="B233" s="37"/>
      <c r="C233" s="189" t="s">
        <v>657</v>
      </c>
      <c r="D233" s="189" t="s">
        <v>135</v>
      </c>
      <c r="E233" s="190" t="s">
        <v>658</v>
      </c>
      <c r="F233" s="191" t="s">
        <v>659</v>
      </c>
      <c r="G233" s="192" t="s">
        <v>183</v>
      </c>
      <c r="H233" s="193">
        <v>70.5</v>
      </c>
      <c r="I233" s="194"/>
      <c r="J233" s="195">
        <f t="shared" si="60"/>
        <v>0</v>
      </c>
      <c r="K233" s="191" t="s">
        <v>139</v>
      </c>
      <c r="L233" s="57"/>
      <c r="M233" s="196" t="s">
        <v>21</v>
      </c>
      <c r="N233" s="197" t="s">
        <v>42</v>
      </c>
      <c r="O233" s="38"/>
      <c r="P233" s="198">
        <f t="shared" si="61"/>
        <v>0</v>
      </c>
      <c r="Q233" s="198">
        <v>0</v>
      </c>
      <c r="R233" s="198">
        <f t="shared" si="62"/>
        <v>0</v>
      </c>
      <c r="S233" s="198">
        <v>0</v>
      </c>
      <c r="T233" s="199">
        <f t="shared" si="63"/>
        <v>0</v>
      </c>
      <c r="AR233" s="20" t="s">
        <v>202</v>
      </c>
      <c r="AT233" s="20" t="s">
        <v>135</v>
      </c>
      <c r="AU233" s="20" t="s">
        <v>81</v>
      </c>
      <c r="AY233" s="20" t="s">
        <v>133</v>
      </c>
      <c r="BE233" s="200">
        <f t="shared" si="64"/>
        <v>0</v>
      </c>
      <c r="BF233" s="200">
        <f t="shared" si="65"/>
        <v>0</v>
      </c>
      <c r="BG233" s="200">
        <f t="shared" si="66"/>
        <v>0</v>
      </c>
      <c r="BH233" s="200">
        <f t="shared" si="67"/>
        <v>0</v>
      </c>
      <c r="BI233" s="200">
        <f t="shared" si="68"/>
        <v>0</v>
      </c>
      <c r="BJ233" s="20" t="s">
        <v>79</v>
      </c>
      <c r="BK233" s="200">
        <f t="shared" si="69"/>
        <v>0</v>
      </c>
      <c r="BL233" s="20" t="s">
        <v>202</v>
      </c>
      <c r="BM233" s="20" t="s">
        <v>660</v>
      </c>
    </row>
    <row r="234" spans="2:65" s="1" customFormat="1" ht="22.5" customHeight="1">
      <c r="B234" s="37"/>
      <c r="C234" s="201" t="s">
        <v>661</v>
      </c>
      <c r="D234" s="201" t="s">
        <v>155</v>
      </c>
      <c r="E234" s="202" t="s">
        <v>662</v>
      </c>
      <c r="F234" s="203" t="s">
        <v>663</v>
      </c>
      <c r="G234" s="204" t="s">
        <v>183</v>
      </c>
      <c r="H234" s="205">
        <v>3.5</v>
      </c>
      <c r="I234" s="206"/>
      <c r="J234" s="207">
        <f t="shared" si="60"/>
        <v>0</v>
      </c>
      <c r="K234" s="203" t="s">
        <v>139</v>
      </c>
      <c r="L234" s="208"/>
      <c r="M234" s="209" t="s">
        <v>21</v>
      </c>
      <c r="N234" s="210" t="s">
        <v>42</v>
      </c>
      <c r="O234" s="38"/>
      <c r="P234" s="198">
        <f t="shared" si="61"/>
        <v>0</v>
      </c>
      <c r="Q234" s="198">
        <v>0.00177</v>
      </c>
      <c r="R234" s="198">
        <f t="shared" si="62"/>
        <v>0.006195</v>
      </c>
      <c r="S234" s="198">
        <v>0</v>
      </c>
      <c r="T234" s="199">
        <f t="shared" si="63"/>
        <v>0</v>
      </c>
      <c r="AR234" s="20" t="s">
        <v>265</v>
      </c>
      <c r="AT234" s="20" t="s">
        <v>155</v>
      </c>
      <c r="AU234" s="20" t="s">
        <v>81</v>
      </c>
      <c r="AY234" s="20" t="s">
        <v>133</v>
      </c>
      <c r="BE234" s="200">
        <f t="shared" si="64"/>
        <v>0</v>
      </c>
      <c r="BF234" s="200">
        <f t="shared" si="65"/>
        <v>0</v>
      </c>
      <c r="BG234" s="200">
        <f t="shared" si="66"/>
        <v>0</v>
      </c>
      <c r="BH234" s="200">
        <f t="shared" si="67"/>
        <v>0</v>
      </c>
      <c r="BI234" s="200">
        <f t="shared" si="68"/>
        <v>0</v>
      </c>
      <c r="BJ234" s="20" t="s">
        <v>79</v>
      </c>
      <c r="BK234" s="200">
        <f t="shared" si="69"/>
        <v>0</v>
      </c>
      <c r="BL234" s="20" t="s">
        <v>202</v>
      </c>
      <c r="BM234" s="20" t="s">
        <v>664</v>
      </c>
    </row>
    <row r="235" spans="2:65" s="1" customFormat="1" ht="22.5" customHeight="1">
      <c r="B235" s="37"/>
      <c r="C235" s="201" t="s">
        <v>665</v>
      </c>
      <c r="D235" s="201" t="s">
        <v>155</v>
      </c>
      <c r="E235" s="202" t="s">
        <v>666</v>
      </c>
      <c r="F235" s="203" t="s">
        <v>667</v>
      </c>
      <c r="G235" s="204" t="s">
        <v>183</v>
      </c>
      <c r="H235" s="205">
        <v>67</v>
      </c>
      <c r="I235" s="206"/>
      <c r="J235" s="207">
        <f t="shared" si="60"/>
        <v>0</v>
      </c>
      <c r="K235" s="203" t="s">
        <v>139</v>
      </c>
      <c r="L235" s="208"/>
      <c r="M235" s="209" t="s">
        <v>21</v>
      </c>
      <c r="N235" s="210" t="s">
        <v>42</v>
      </c>
      <c r="O235" s="38"/>
      <c r="P235" s="198">
        <f t="shared" si="61"/>
        <v>0</v>
      </c>
      <c r="Q235" s="198">
        <v>0.00134</v>
      </c>
      <c r="R235" s="198">
        <f t="shared" si="62"/>
        <v>0.08978</v>
      </c>
      <c r="S235" s="198">
        <v>0</v>
      </c>
      <c r="T235" s="199">
        <f t="shared" si="63"/>
        <v>0</v>
      </c>
      <c r="AR235" s="20" t="s">
        <v>265</v>
      </c>
      <c r="AT235" s="20" t="s">
        <v>155</v>
      </c>
      <c r="AU235" s="20" t="s">
        <v>81</v>
      </c>
      <c r="AY235" s="20" t="s">
        <v>133</v>
      </c>
      <c r="BE235" s="200">
        <f t="shared" si="64"/>
        <v>0</v>
      </c>
      <c r="BF235" s="200">
        <f t="shared" si="65"/>
        <v>0</v>
      </c>
      <c r="BG235" s="200">
        <f t="shared" si="66"/>
        <v>0</v>
      </c>
      <c r="BH235" s="200">
        <f t="shared" si="67"/>
        <v>0</v>
      </c>
      <c r="BI235" s="200">
        <f t="shared" si="68"/>
        <v>0</v>
      </c>
      <c r="BJ235" s="20" t="s">
        <v>79</v>
      </c>
      <c r="BK235" s="200">
        <f t="shared" si="69"/>
        <v>0</v>
      </c>
      <c r="BL235" s="20" t="s">
        <v>202</v>
      </c>
      <c r="BM235" s="20" t="s">
        <v>668</v>
      </c>
    </row>
    <row r="236" spans="2:65" s="1" customFormat="1" ht="22.5" customHeight="1">
      <c r="B236" s="37"/>
      <c r="C236" s="189" t="s">
        <v>669</v>
      </c>
      <c r="D236" s="189" t="s">
        <v>135</v>
      </c>
      <c r="E236" s="190" t="s">
        <v>670</v>
      </c>
      <c r="F236" s="191" t="s">
        <v>671</v>
      </c>
      <c r="G236" s="192" t="s">
        <v>183</v>
      </c>
      <c r="H236" s="193">
        <v>78</v>
      </c>
      <c r="I236" s="194"/>
      <c r="J236" s="195">
        <f t="shared" si="60"/>
        <v>0</v>
      </c>
      <c r="K236" s="191" t="s">
        <v>139</v>
      </c>
      <c r="L236" s="57"/>
      <c r="M236" s="196" t="s">
        <v>21</v>
      </c>
      <c r="N236" s="197" t="s">
        <v>42</v>
      </c>
      <c r="O236" s="38"/>
      <c r="P236" s="198">
        <f t="shared" si="61"/>
        <v>0</v>
      </c>
      <c r="Q236" s="198">
        <v>0</v>
      </c>
      <c r="R236" s="198">
        <f t="shared" si="62"/>
        <v>0</v>
      </c>
      <c r="S236" s="198">
        <v>0</v>
      </c>
      <c r="T236" s="199">
        <f t="shared" si="63"/>
        <v>0</v>
      </c>
      <c r="AR236" s="20" t="s">
        <v>202</v>
      </c>
      <c r="AT236" s="20" t="s">
        <v>135</v>
      </c>
      <c r="AU236" s="20" t="s">
        <v>81</v>
      </c>
      <c r="AY236" s="20" t="s">
        <v>133</v>
      </c>
      <c r="BE236" s="200">
        <f t="shared" si="64"/>
        <v>0</v>
      </c>
      <c r="BF236" s="200">
        <f t="shared" si="65"/>
        <v>0</v>
      </c>
      <c r="BG236" s="200">
        <f t="shared" si="66"/>
        <v>0</v>
      </c>
      <c r="BH236" s="200">
        <f t="shared" si="67"/>
        <v>0</v>
      </c>
      <c r="BI236" s="200">
        <f t="shared" si="68"/>
        <v>0</v>
      </c>
      <c r="BJ236" s="20" t="s">
        <v>79</v>
      </c>
      <c r="BK236" s="200">
        <f t="shared" si="69"/>
        <v>0</v>
      </c>
      <c r="BL236" s="20" t="s">
        <v>202</v>
      </c>
      <c r="BM236" s="20" t="s">
        <v>672</v>
      </c>
    </row>
    <row r="237" spans="2:65" s="1" customFormat="1" ht="22.5" customHeight="1">
      <c r="B237" s="37"/>
      <c r="C237" s="201" t="s">
        <v>673</v>
      </c>
      <c r="D237" s="201" t="s">
        <v>155</v>
      </c>
      <c r="E237" s="202" t="s">
        <v>674</v>
      </c>
      <c r="F237" s="203" t="s">
        <v>675</v>
      </c>
      <c r="G237" s="204" t="s">
        <v>183</v>
      </c>
      <c r="H237" s="205">
        <v>72</v>
      </c>
      <c r="I237" s="206"/>
      <c r="J237" s="207">
        <f t="shared" si="60"/>
        <v>0</v>
      </c>
      <c r="K237" s="203" t="s">
        <v>139</v>
      </c>
      <c r="L237" s="208"/>
      <c r="M237" s="209" t="s">
        <v>21</v>
      </c>
      <c r="N237" s="210" t="s">
        <v>42</v>
      </c>
      <c r="O237" s="38"/>
      <c r="P237" s="198">
        <f t="shared" si="61"/>
        <v>0</v>
      </c>
      <c r="Q237" s="198">
        <v>0.00164</v>
      </c>
      <c r="R237" s="198">
        <f t="shared" si="62"/>
        <v>0.11807999999999999</v>
      </c>
      <c r="S237" s="198">
        <v>0</v>
      </c>
      <c r="T237" s="199">
        <f t="shared" si="63"/>
        <v>0</v>
      </c>
      <c r="AR237" s="20" t="s">
        <v>265</v>
      </c>
      <c r="AT237" s="20" t="s">
        <v>155</v>
      </c>
      <c r="AU237" s="20" t="s">
        <v>81</v>
      </c>
      <c r="AY237" s="20" t="s">
        <v>133</v>
      </c>
      <c r="BE237" s="200">
        <f t="shared" si="64"/>
        <v>0</v>
      </c>
      <c r="BF237" s="200">
        <f t="shared" si="65"/>
        <v>0</v>
      </c>
      <c r="BG237" s="200">
        <f t="shared" si="66"/>
        <v>0</v>
      </c>
      <c r="BH237" s="200">
        <f t="shared" si="67"/>
        <v>0</v>
      </c>
      <c r="BI237" s="200">
        <f t="shared" si="68"/>
        <v>0</v>
      </c>
      <c r="BJ237" s="20" t="s">
        <v>79</v>
      </c>
      <c r="BK237" s="200">
        <f t="shared" si="69"/>
        <v>0</v>
      </c>
      <c r="BL237" s="20" t="s">
        <v>202</v>
      </c>
      <c r="BM237" s="20" t="s">
        <v>676</v>
      </c>
    </row>
    <row r="238" spans="2:65" s="1" customFormat="1" ht="22.5" customHeight="1">
      <c r="B238" s="37"/>
      <c r="C238" s="201" t="s">
        <v>677</v>
      </c>
      <c r="D238" s="201" t="s">
        <v>155</v>
      </c>
      <c r="E238" s="202" t="s">
        <v>678</v>
      </c>
      <c r="F238" s="203" t="s">
        <v>679</v>
      </c>
      <c r="G238" s="204" t="s">
        <v>183</v>
      </c>
      <c r="H238" s="205">
        <v>6</v>
      </c>
      <c r="I238" s="206"/>
      <c r="J238" s="207">
        <f t="shared" si="60"/>
        <v>0</v>
      </c>
      <c r="K238" s="203" t="s">
        <v>139</v>
      </c>
      <c r="L238" s="208"/>
      <c r="M238" s="209" t="s">
        <v>21</v>
      </c>
      <c r="N238" s="210" t="s">
        <v>42</v>
      </c>
      <c r="O238" s="38"/>
      <c r="P238" s="198">
        <f t="shared" si="61"/>
        <v>0</v>
      </c>
      <c r="Q238" s="198">
        <v>0.00155</v>
      </c>
      <c r="R238" s="198">
        <f t="shared" si="62"/>
        <v>0.0093</v>
      </c>
      <c r="S238" s="198">
        <v>0</v>
      </c>
      <c r="T238" s="199">
        <f t="shared" si="63"/>
        <v>0</v>
      </c>
      <c r="AR238" s="20" t="s">
        <v>265</v>
      </c>
      <c r="AT238" s="20" t="s">
        <v>155</v>
      </c>
      <c r="AU238" s="20" t="s">
        <v>81</v>
      </c>
      <c r="AY238" s="20" t="s">
        <v>133</v>
      </c>
      <c r="BE238" s="200">
        <f t="shared" si="64"/>
        <v>0</v>
      </c>
      <c r="BF238" s="200">
        <f t="shared" si="65"/>
        <v>0</v>
      </c>
      <c r="BG238" s="200">
        <f t="shared" si="66"/>
        <v>0</v>
      </c>
      <c r="BH238" s="200">
        <f t="shared" si="67"/>
        <v>0</v>
      </c>
      <c r="BI238" s="200">
        <f t="shared" si="68"/>
        <v>0</v>
      </c>
      <c r="BJ238" s="20" t="s">
        <v>79</v>
      </c>
      <c r="BK238" s="200">
        <f t="shared" si="69"/>
        <v>0</v>
      </c>
      <c r="BL238" s="20" t="s">
        <v>202</v>
      </c>
      <c r="BM238" s="20" t="s">
        <v>680</v>
      </c>
    </row>
    <row r="239" spans="2:65" s="1" customFormat="1" ht="31.5" customHeight="1">
      <c r="B239" s="37"/>
      <c r="C239" s="189" t="s">
        <v>681</v>
      </c>
      <c r="D239" s="189" t="s">
        <v>135</v>
      </c>
      <c r="E239" s="190" t="s">
        <v>682</v>
      </c>
      <c r="F239" s="191" t="s">
        <v>683</v>
      </c>
      <c r="G239" s="192" t="s">
        <v>325</v>
      </c>
      <c r="H239" s="193">
        <v>1</v>
      </c>
      <c r="I239" s="194"/>
      <c r="J239" s="195">
        <f t="shared" si="60"/>
        <v>0</v>
      </c>
      <c r="K239" s="191" t="s">
        <v>21</v>
      </c>
      <c r="L239" s="57"/>
      <c r="M239" s="196" t="s">
        <v>21</v>
      </c>
      <c r="N239" s="197" t="s">
        <v>42</v>
      </c>
      <c r="O239" s="38"/>
      <c r="P239" s="198">
        <f t="shared" si="61"/>
        <v>0</v>
      </c>
      <c r="Q239" s="198">
        <v>0</v>
      </c>
      <c r="R239" s="198">
        <f t="shared" si="62"/>
        <v>0</v>
      </c>
      <c r="S239" s="198">
        <v>0</v>
      </c>
      <c r="T239" s="199">
        <f t="shared" si="63"/>
        <v>0</v>
      </c>
      <c r="AR239" s="20" t="s">
        <v>140</v>
      </c>
      <c r="AT239" s="20" t="s">
        <v>135</v>
      </c>
      <c r="AU239" s="20" t="s">
        <v>81</v>
      </c>
      <c r="AY239" s="20" t="s">
        <v>133</v>
      </c>
      <c r="BE239" s="200">
        <f t="shared" si="64"/>
        <v>0</v>
      </c>
      <c r="BF239" s="200">
        <f t="shared" si="65"/>
        <v>0</v>
      </c>
      <c r="BG239" s="200">
        <f t="shared" si="66"/>
        <v>0</v>
      </c>
      <c r="BH239" s="200">
        <f t="shared" si="67"/>
        <v>0</v>
      </c>
      <c r="BI239" s="200">
        <f t="shared" si="68"/>
        <v>0</v>
      </c>
      <c r="BJ239" s="20" t="s">
        <v>79</v>
      </c>
      <c r="BK239" s="200">
        <f t="shared" si="69"/>
        <v>0</v>
      </c>
      <c r="BL239" s="20" t="s">
        <v>140</v>
      </c>
      <c r="BM239" s="20" t="s">
        <v>684</v>
      </c>
    </row>
    <row r="240" spans="2:65" s="1" customFormat="1" ht="31.5" customHeight="1">
      <c r="B240" s="37"/>
      <c r="C240" s="189" t="s">
        <v>685</v>
      </c>
      <c r="D240" s="189" t="s">
        <v>135</v>
      </c>
      <c r="E240" s="190" t="s">
        <v>686</v>
      </c>
      <c r="F240" s="191" t="s">
        <v>687</v>
      </c>
      <c r="G240" s="192" t="s">
        <v>325</v>
      </c>
      <c r="H240" s="193">
        <v>1</v>
      </c>
      <c r="I240" s="194"/>
      <c r="J240" s="195">
        <f t="shared" si="60"/>
        <v>0</v>
      </c>
      <c r="K240" s="191" t="s">
        <v>21</v>
      </c>
      <c r="L240" s="57"/>
      <c r="M240" s="196" t="s">
        <v>21</v>
      </c>
      <c r="N240" s="197" t="s">
        <v>42</v>
      </c>
      <c r="O240" s="38"/>
      <c r="P240" s="198">
        <f t="shared" si="61"/>
        <v>0</v>
      </c>
      <c r="Q240" s="198">
        <v>0</v>
      </c>
      <c r="R240" s="198">
        <f t="shared" si="62"/>
        <v>0</v>
      </c>
      <c r="S240" s="198">
        <v>0</v>
      </c>
      <c r="T240" s="199">
        <f t="shared" si="63"/>
        <v>0</v>
      </c>
      <c r="AR240" s="20" t="s">
        <v>140</v>
      </c>
      <c r="AT240" s="20" t="s">
        <v>135</v>
      </c>
      <c r="AU240" s="20" t="s">
        <v>81</v>
      </c>
      <c r="AY240" s="20" t="s">
        <v>133</v>
      </c>
      <c r="BE240" s="200">
        <f t="shared" si="64"/>
        <v>0</v>
      </c>
      <c r="BF240" s="200">
        <f t="shared" si="65"/>
        <v>0</v>
      </c>
      <c r="BG240" s="200">
        <f t="shared" si="66"/>
        <v>0</v>
      </c>
      <c r="BH240" s="200">
        <f t="shared" si="67"/>
        <v>0</v>
      </c>
      <c r="BI240" s="200">
        <f t="shared" si="68"/>
        <v>0</v>
      </c>
      <c r="BJ240" s="20" t="s">
        <v>79</v>
      </c>
      <c r="BK240" s="200">
        <f t="shared" si="69"/>
        <v>0</v>
      </c>
      <c r="BL240" s="20" t="s">
        <v>140</v>
      </c>
      <c r="BM240" s="20" t="s">
        <v>688</v>
      </c>
    </row>
    <row r="241" spans="2:65" s="1" customFormat="1" ht="22.5" customHeight="1">
      <c r="B241" s="37"/>
      <c r="C241" s="189" t="s">
        <v>689</v>
      </c>
      <c r="D241" s="189" t="s">
        <v>135</v>
      </c>
      <c r="E241" s="190" t="s">
        <v>690</v>
      </c>
      <c r="F241" s="191" t="s">
        <v>691</v>
      </c>
      <c r="G241" s="192" t="s">
        <v>138</v>
      </c>
      <c r="H241" s="193">
        <v>65</v>
      </c>
      <c r="I241" s="194"/>
      <c r="J241" s="195">
        <f t="shared" si="60"/>
        <v>0</v>
      </c>
      <c r="K241" s="191" t="s">
        <v>21</v>
      </c>
      <c r="L241" s="57"/>
      <c r="M241" s="196" t="s">
        <v>21</v>
      </c>
      <c r="N241" s="197" t="s">
        <v>42</v>
      </c>
      <c r="O241" s="38"/>
      <c r="P241" s="198">
        <f t="shared" si="61"/>
        <v>0</v>
      </c>
      <c r="Q241" s="198">
        <v>0</v>
      </c>
      <c r="R241" s="198">
        <f t="shared" si="62"/>
        <v>0</v>
      </c>
      <c r="S241" s="198">
        <v>0</v>
      </c>
      <c r="T241" s="199">
        <f t="shared" si="63"/>
        <v>0</v>
      </c>
      <c r="AR241" s="20" t="s">
        <v>140</v>
      </c>
      <c r="AT241" s="20" t="s">
        <v>135</v>
      </c>
      <c r="AU241" s="20" t="s">
        <v>81</v>
      </c>
      <c r="AY241" s="20" t="s">
        <v>133</v>
      </c>
      <c r="BE241" s="200">
        <f t="shared" si="64"/>
        <v>0</v>
      </c>
      <c r="BF241" s="200">
        <f t="shared" si="65"/>
        <v>0</v>
      </c>
      <c r="BG241" s="200">
        <f t="shared" si="66"/>
        <v>0</v>
      </c>
      <c r="BH241" s="200">
        <f t="shared" si="67"/>
        <v>0</v>
      </c>
      <c r="BI241" s="200">
        <f t="shared" si="68"/>
        <v>0</v>
      </c>
      <c r="BJ241" s="20" t="s">
        <v>79</v>
      </c>
      <c r="BK241" s="200">
        <f t="shared" si="69"/>
        <v>0</v>
      </c>
      <c r="BL241" s="20" t="s">
        <v>140</v>
      </c>
      <c r="BM241" s="20" t="s">
        <v>692</v>
      </c>
    </row>
    <row r="242" spans="2:65" s="1" customFormat="1" ht="22.5" customHeight="1">
      <c r="B242" s="37"/>
      <c r="C242" s="189" t="s">
        <v>693</v>
      </c>
      <c r="D242" s="189" t="s">
        <v>135</v>
      </c>
      <c r="E242" s="190" t="s">
        <v>694</v>
      </c>
      <c r="F242" s="191" t="s">
        <v>695</v>
      </c>
      <c r="G242" s="192" t="s">
        <v>325</v>
      </c>
      <c r="H242" s="193">
        <v>1</v>
      </c>
      <c r="I242" s="194"/>
      <c r="J242" s="195">
        <f t="shared" si="60"/>
        <v>0</v>
      </c>
      <c r="K242" s="191" t="s">
        <v>21</v>
      </c>
      <c r="L242" s="57"/>
      <c r="M242" s="196" t="s">
        <v>21</v>
      </c>
      <c r="N242" s="197" t="s">
        <v>42</v>
      </c>
      <c r="O242" s="38"/>
      <c r="P242" s="198">
        <f t="shared" si="61"/>
        <v>0</v>
      </c>
      <c r="Q242" s="198">
        <v>0</v>
      </c>
      <c r="R242" s="198">
        <f t="shared" si="62"/>
        <v>0</v>
      </c>
      <c r="S242" s="198">
        <v>0</v>
      </c>
      <c r="T242" s="199">
        <f t="shared" si="63"/>
        <v>0</v>
      </c>
      <c r="AR242" s="20" t="s">
        <v>140</v>
      </c>
      <c r="AT242" s="20" t="s">
        <v>135</v>
      </c>
      <c r="AU242" s="20" t="s">
        <v>81</v>
      </c>
      <c r="AY242" s="20" t="s">
        <v>133</v>
      </c>
      <c r="BE242" s="200">
        <f t="shared" si="64"/>
        <v>0</v>
      </c>
      <c r="BF242" s="200">
        <f t="shared" si="65"/>
        <v>0</v>
      </c>
      <c r="BG242" s="200">
        <f t="shared" si="66"/>
        <v>0</v>
      </c>
      <c r="BH242" s="200">
        <f t="shared" si="67"/>
        <v>0</v>
      </c>
      <c r="BI242" s="200">
        <f t="shared" si="68"/>
        <v>0</v>
      </c>
      <c r="BJ242" s="20" t="s">
        <v>79</v>
      </c>
      <c r="BK242" s="200">
        <f t="shared" si="69"/>
        <v>0</v>
      </c>
      <c r="BL242" s="20" t="s">
        <v>140</v>
      </c>
      <c r="BM242" s="20" t="s">
        <v>696</v>
      </c>
    </row>
    <row r="243" spans="2:65" s="1" customFormat="1" ht="22.5" customHeight="1">
      <c r="B243" s="37"/>
      <c r="C243" s="189" t="s">
        <v>697</v>
      </c>
      <c r="D243" s="189" t="s">
        <v>135</v>
      </c>
      <c r="E243" s="190" t="s">
        <v>698</v>
      </c>
      <c r="F243" s="191" t="s">
        <v>699</v>
      </c>
      <c r="G243" s="192" t="s">
        <v>325</v>
      </c>
      <c r="H243" s="193">
        <v>1</v>
      </c>
      <c r="I243" s="194"/>
      <c r="J243" s="195">
        <f t="shared" si="60"/>
        <v>0</v>
      </c>
      <c r="K243" s="191" t="s">
        <v>21</v>
      </c>
      <c r="L243" s="57"/>
      <c r="M243" s="196" t="s">
        <v>21</v>
      </c>
      <c r="N243" s="197" t="s">
        <v>42</v>
      </c>
      <c r="O243" s="38"/>
      <c r="P243" s="198">
        <f t="shared" si="61"/>
        <v>0</v>
      </c>
      <c r="Q243" s="198">
        <v>0</v>
      </c>
      <c r="R243" s="198">
        <f t="shared" si="62"/>
        <v>0</v>
      </c>
      <c r="S243" s="198">
        <v>0</v>
      </c>
      <c r="T243" s="199">
        <f t="shared" si="63"/>
        <v>0</v>
      </c>
      <c r="AR243" s="20" t="s">
        <v>140</v>
      </c>
      <c r="AT243" s="20" t="s">
        <v>135</v>
      </c>
      <c r="AU243" s="20" t="s">
        <v>81</v>
      </c>
      <c r="AY243" s="20" t="s">
        <v>133</v>
      </c>
      <c r="BE243" s="200">
        <f t="shared" si="64"/>
        <v>0</v>
      </c>
      <c r="BF243" s="200">
        <f t="shared" si="65"/>
        <v>0</v>
      </c>
      <c r="BG243" s="200">
        <f t="shared" si="66"/>
        <v>0</v>
      </c>
      <c r="BH243" s="200">
        <f t="shared" si="67"/>
        <v>0</v>
      </c>
      <c r="BI243" s="200">
        <f t="shared" si="68"/>
        <v>0</v>
      </c>
      <c r="BJ243" s="20" t="s">
        <v>79</v>
      </c>
      <c r="BK243" s="200">
        <f t="shared" si="69"/>
        <v>0</v>
      </c>
      <c r="BL243" s="20" t="s">
        <v>140</v>
      </c>
      <c r="BM243" s="20" t="s">
        <v>700</v>
      </c>
    </row>
    <row r="244" spans="2:65" s="1" customFormat="1" ht="22.5" customHeight="1">
      <c r="B244" s="37"/>
      <c r="C244" s="189" t="s">
        <v>701</v>
      </c>
      <c r="D244" s="189" t="s">
        <v>135</v>
      </c>
      <c r="E244" s="190" t="s">
        <v>702</v>
      </c>
      <c r="F244" s="191" t="s">
        <v>703</v>
      </c>
      <c r="G244" s="192" t="s">
        <v>325</v>
      </c>
      <c r="H244" s="193">
        <v>1</v>
      </c>
      <c r="I244" s="194"/>
      <c r="J244" s="195">
        <f t="shared" si="60"/>
        <v>0</v>
      </c>
      <c r="K244" s="191" t="s">
        <v>21</v>
      </c>
      <c r="L244" s="57"/>
      <c r="M244" s="196" t="s">
        <v>21</v>
      </c>
      <c r="N244" s="197" t="s">
        <v>42</v>
      </c>
      <c r="O244" s="38"/>
      <c r="P244" s="198">
        <f t="shared" si="61"/>
        <v>0</v>
      </c>
      <c r="Q244" s="198">
        <v>0</v>
      </c>
      <c r="R244" s="198">
        <f t="shared" si="62"/>
        <v>0</v>
      </c>
      <c r="S244" s="198">
        <v>0</v>
      </c>
      <c r="T244" s="199">
        <f t="shared" si="63"/>
        <v>0</v>
      </c>
      <c r="AR244" s="20" t="s">
        <v>140</v>
      </c>
      <c r="AT244" s="20" t="s">
        <v>135</v>
      </c>
      <c r="AU244" s="20" t="s">
        <v>81</v>
      </c>
      <c r="AY244" s="20" t="s">
        <v>133</v>
      </c>
      <c r="BE244" s="200">
        <f t="shared" si="64"/>
        <v>0</v>
      </c>
      <c r="BF244" s="200">
        <f t="shared" si="65"/>
        <v>0</v>
      </c>
      <c r="BG244" s="200">
        <f t="shared" si="66"/>
        <v>0</v>
      </c>
      <c r="BH244" s="200">
        <f t="shared" si="67"/>
        <v>0</v>
      </c>
      <c r="BI244" s="200">
        <f t="shared" si="68"/>
        <v>0</v>
      </c>
      <c r="BJ244" s="20" t="s">
        <v>79</v>
      </c>
      <c r="BK244" s="200">
        <f t="shared" si="69"/>
        <v>0</v>
      </c>
      <c r="BL244" s="20" t="s">
        <v>140</v>
      </c>
      <c r="BM244" s="20" t="s">
        <v>704</v>
      </c>
    </row>
    <row r="245" spans="2:65" s="1" customFormat="1" ht="22.5" customHeight="1">
      <c r="B245" s="37"/>
      <c r="C245" s="189" t="s">
        <v>705</v>
      </c>
      <c r="D245" s="189" t="s">
        <v>135</v>
      </c>
      <c r="E245" s="190" t="s">
        <v>706</v>
      </c>
      <c r="F245" s="191" t="s">
        <v>707</v>
      </c>
      <c r="G245" s="192" t="s">
        <v>325</v>
      </c>
      <c r="H245" s="193">
        <v>1</v>
      </c>
      <c r="I245" s="194"/>
      <c r="J245" s="195">
        <f t="shared" si="60"/>
        <v>0</v>
      </c>
      <c r="K245" s="191" t="s">
        <v>21</v>
      </c>
      <c r="L245" s="57"/>
      <c r="M245" s="196" t="s">
        <v>21</v>
      </c>
      <c r="N245" s="197" t="s">
        <v>42</v>
      </c>
      <c r="O245" s="38"/>
      <c r="P245" s="198">
        <f t="shared" si="61"/>
        <v>0</v>
      </c>
      <c r="Q245" s="198">
        <v>0</v>
      </c>
      <c r="R245" s="198">
        <f t="shared" si="62"/>
        <v>0</v>
      </c>
      <c r="S245" s="198">
        <v>0</v>
      </c>
      <c r="T245" s="199">
        <f t="shared" si="63"/>
        <v>0</v>
      </c>
      <c r="AR245" s="20" t="s">
        <v>140</v>
      </c>
      <c r="AT245" s="20" t="s">
        <v>135</v>
      </c>
      <c r="AU245" s="20" t="s">
        <v>81</v>
      </c>
      <c r="AY245" s="20" t="s">
        <v>133</v>
      </c>
      <c r="BE245" s="200">
        <f t="shared" si="64"/>
        <v>0</v>
      </c>
      <c r="BF245" s="200">
        <f t="shared" si="65"/>
        <v>0</v>
      </c>
      <c r="BG245" s="200">
        <f t="shared" si="66"/>
        <v>0</v>
      </c>
      <c r="BH245" s="200">
        <f t="shared" si="67"/>
        <v>0</v>
      </c>
      <c r="BI245" s="200">
        <f t="shared" si="68"/>
        <v>0</v>
      </c>
      <c r="BJ245" s="20" t="s">
        <v>79</v>
      </c>
      <c r="BK245" s="200">
        <f t="shared" si="69"/>
        <v>0</v>
      </c>
      <c r="BL245" s="20" t="s">
        <v>140</v>
      </c>
      <c r="BM245" s="20" t="s">
        <v>708</v>
      </c>
    </row>
    <row r="246" spans="2:65" s="1" customFormat="1" ht="31.5" customHeight="1">
      <c r="B246" s="37"/>
      <c r="C246" s="189" t="s">
        <v>709</v>
      </c>
      <c r="D246" s="189" t="s">
        <v>135</v>
      </c>
      <c r="E246" s="190" t="s">
        <v>710</v>
      </c>
      <c r="F246" s="191" t="s">
        <v>711</v>
      </c>
      <c r="G246" s="192" t="s">
        <v>183</v>
      </c>
      <c r="H246" s="193">
        <v>0.37</v>
      </c>
      <c r="I246" s="194"/>
      <c r="J246" s="195">
        <f t="shared" si="60"/>
        <v>0</v>
      </c>
      <c r="K246" s="191" t="s">
        <v>139</v>
      </c>
      <c r="L246" s="57"/>
      <c r="M246" s="196" t="s">
        <v>21</v>
      </c>
      <c r="N246" s="197" t="s">
        <v>42</v>
      </c>
      <c r="O246" s="38"/>
      <c r="P246" s="198">
        <f t="shared" si="61"/>
        <v>0</v>
      </c>
      <c r="Q246" s="198">
        <v>0.00151</v>
      </c>
      <c r="R246" s="198">
        <f t="shared" si="62"/>
        <v>0.0005587</v>
      </c>
      <c r="S246" s="198">
        <v>0</v>
      </c>
      <c r="T246" s="199">
        <f t="shared" si="63"/>
        <v>0</v>
      </c>
      <c r="AR246" s="20" t="s">
        <v>202</v>
      </c>
      <c r="AT246" s="20" t="s">
        <v>135</v>
      </c>
      <c r="AU246" s="20" t="s">
        <v>81</v>
      </c>
      <c r="AY246" s="20" t="s">
        <v>133</v>
      </c>
      <c r="BE246" s="200">
        <f t="shared" si="64"/>
        <v>0</v>
      </c>
      <c r="BF246" s="200">
        <f t="shared" si="65"/>
        <v>0</v>
      </c>
      <c r="BG246" s="200">
        <f t="shared" si="66"/>
        <v>0</v>
      </c>
      <c r="BH246" s="200">
        <f t="shared" si="67"/>
        <v>0</v>
      </c>
      <c r="BI246" s="200">
        <f t="shared" si="68"/>
        <v>0</v>
      </c>
      <c r="BJ246" s="20" t="s">
        <v>79</v>
      </c>
      <c r="BK246" s="200">
        <f t="shared" si="69"/>
        <v>0</v>
      </c>
      <c r="BL246" s="20" t="s">
        <v>202</v>
      </c>
      <c r="BM246" s="20" t="s">
        <v>712</v>
      </c>
    </row>
    <row r="247" spans="2:65" s="1" customFormat="1" ht="31.5" customHeight="1">
      <c r="B247" s="37"/>
      <c r="C247" s="189" t="s">
        <v>713</v>
      </c>
      <c r="D247" s="189" t="s">
        <v>135</v>
      </c>
      <c r="E247" s="190" t="s">
        <v>714</v>
      </c>
      <c r="F247" s="191" t="s">
        <v>715</v>
      </c>
      <c r="G247" s="192" t="s">
        <v>183</v>
      </c>
      <c r="H247" s="193">
        <v>53.44</v>
      </c>
      <c r="I247" s="194"/>
      <c r="J247" s="195">
        <f t="shared" si="60"/>
        <v>0</v>
      </c>
      <c r="K247" s="191" t="s">
        <v>139</v>
      </c>
      <c r="L247" s="57"/>
      <c r="M247" s="196" t="s">
        <v>21</v>
      </c>
      <c r="N247" s="197" t="s">
        <v>42</v>
      </c>
      <c r="O247" s="38"/>
      <c r="P247" s="198">
        <f t="shared" si="61"/>
        <v>0</v>
      </c>
      <c r="Q247" s="198">
        <v>0.00197</v>
      </c>
      <c r="R247" s="198">
        <f t="shared" si="62"/>
        <v>0.10527679999999999</v>
      </c>
      <c r="S247" s="198">
        <v>0</v>
      </c>
      <c r="T247" s="199">
        <f t="shared" si="63"/>
        <v>0</v>
      </c>
      <c r="AR247" s="20" t="s">
        <v>202</v>
      </c>
      <c r="AT247" s="20" t="s">
        <v>135</v>
      </c>
      <c r="AU247" s="20" t="s">
        <v>81</v>
      </c>
      <c r="AY247" s="20" t="s">
        <v>133</v>
      </c>
      <c r="BE247" s="200">
        <f t="shared" si="64"/>
        <v>0</v>
      </c>
      <c r="BF247" s="200">
        <f t="shared" si="65"/>
        <v>0</v>
      </c>
      <c r="BG247" s="200">
        <f t="shared" si="66"/>
        <v>0</v>
      </c>
      <c r="BH247" s="200">
        <f t="shared" si="67"/>
        <v>0</v>
      </c>
      <c r="BI247" s="200">
        <f t="shared" si="68"/>
        <v>0</v>
      </c>
      <c r="BJ247" s="20" t="s">
        <v>79</v>
      </c>
      <c r="BK247" s="200">
        <f t="shared" si="69"/>
        <v>0</v>
      </c>
      <c r="BL247" s="20" t="s">
        <v>202</v>
      </c>
      <c r="BM247" s="20" t="s">
        <v>716</v>
      </c>
    </row>
    <row r="248" spans="2:65" s="1" customFormat="1" ht="31.5" customHeight="1">
      <c r="B248" s="37"/>
      <c r="C248" s="189" t="s">
        <v>717</v>
      </c>
      <c r="D248" s="189" t="s">
        <v>135</v>
      </c>
      <c r="E248" s="190" t="s">
        <v>718</v>
      </c>
      <c r="F248" s="191" t="s">
        <v>719</v>
      </c>
      <c r="G248" s="192" t="s">
        <v>183</v>
      </c>
      <c r="H248" s="193">
        <v>26.95</v>
      </c>
      <c r="I248" s="194"/>
      <c r="J248" s="195">
        <f t="shared" si="60"/>
        <v>0</v>
      </c>
      <c r="K248" s="191" t="s">
        <v>139</v>
      </c>
      <c r="L248" s="57"/>
      <c r="M248" s="196" t="s">
        <v>21</v>
      </c>
      <c r="N248" s="197" t="s">
        <v>42</v>
      </c>
      <c r="O248" s="38"/>
      <c r="P248" s="198">
        <f t="shared" si="61"/>
        <v>0</v>
      </c>
      <c r="Q248" s="198">
        <v>0.00238</v>
      </c>
      <c r="R248" s="198">
        <f t="shared" si="62"/>
        <v>0.064141</v>
      </c>
      <c r="S248" s="198">
        <v>0</v>
      </c>
      <c r="T248" s="199">
        <f t="shared" si="63"/>
        <v>0</v>
      </c>
      <c r="AR248" s="20" t="s">
        <v>202</v>
      </c>
      <c r="AT248" s="20" t="s">
        <v>135</v>
      </c>
      <c r="AU248" s="20" t="s">
        <v>81</v>
      </c>
      <c r="AY248" s="20" t="s">
        <v>133</v>
      </c>
      <c r="BE248" s="200">
        <f t="shared" si="64"/>
        <v>0</v>
      </c>
      <c r="BF248" s="200">
        <f t="shared" si="65"/>
        <v>0</v>
      </c>
      <c r="BG248" s="200">
        <f t="shared" si="66"/>
        <v>0</v>
      </c>
      <c r="BH248" s="200">
        <f t="shared" si="67"/>
        <v>0</v>
      </c>
      <c r="BI248" s="200">
        <f t="shared" si="68"/>
        <v>0</v>
      </c>
      <c r="BJ248" s="20" t="s">
        <v>79</v>
      </c>
      <c r="BK248" s="200">
        <f t="shared" si="69"/>
        <v>0</v>
      </c>
      <c r="BL248" s="20" t="s">
        <v>202</v>
      </c>
      <c r="BM248" s="20" t="s">
        <v>720</v>
      </c>
    </row>
    <row r="249" spans="2:65" s="1" customFormat="1" ht="22.5" customHeight="1">
      <c r="B249" s="37"/>
      <c r="C249" s="189" t="s">
        <v>721</v>
      </c>
      <c r="D249" s="189" t="s">
        <v>135</v>
      </c>
      <c r="E249" s="190" t="s">
        <v>722</v>
      </c>
      <c r="F249" s="191" t="s">
        <v>723</v>
      </c>
      <c r="G249" s="192" t="s">
        <v>158</v>
      </c>
      <c r="H249" s="193">
        <v>0.393</v>
      </c>
      <c r="I249" s="194"/>
      <c r="J249" s="195">
        <f t="shared" si="60"/>
        <v>0</v>
      </c>
      <c r="K249" s="191" t="s">
        <v>139</v>
      </c>
      <c r="L249" s="57"/>
      <c r="M249" s="196" t="s">
        <v>21</v>
      </c>
      <c r="N249" s="197" t="s">
        <v>42</v>
      </c>
      <c r="O249" s="38"/>
      <c r="P249" s="198">
        <f t="shared" si="61"/>
        <v>0</v>
      </c>
      <c r="Q249" s="198">
        <v>0</v>
      </c>
      <c r="R249" s="198">
        <f t="shared" si="62"/>
        <v>0</v>
      </c>
      <c r="S249" s="198">
        <v>0</v>
      </c>
      <c r="T249" s="199">
        <f t="shared" si="63"/>
        <v>0</v>
      </c>
      <c r="AR249" s="20" t="s">
        <v>202</v>
      </c>
      <c r="AT249" s="20" t="s">
        <v>135</v>
      </c>
      <c r="AU249" s="20" t="s">
        <v>81</v>
      </c>
      <c r="AY249" s="20" t="s">
        <v>133</v>
      </c>
      <c r="BE249" s="200">
        <f t="shared" si="64"/>
        <v>0</v>
      </c>
      <c r="BF249" s="200">
        <f t="shared" si="65"/>
        <v>0</v>
      </c>
      <c r="BG249" s="200">
        <f t="shared" si="66"/>
        <v>0</v>
      </c>
      <c r="BH249" s="200">
        <f t="shared" si="67"/>
        <v>0</v>
      </c>
      <c r="BI249" s="200">
        <f t="shared" si="68"/>
        <v>0</v>
      </c>
      <c r="BJ249" s="20" t="s">
        <v>79</v>
      </c>
      <c r="BK249" s="200">
        <f t="shared" si="69"/>
        <v>0</v>
      </c>
      <c r="BL249" s="20" t="s">
        <v>202</v>
      </c>
      <c r="BM249" s="20" t="s">
        <v>724</v>
      </c>
    </row>
    <row r="250" spans="2:63" s="10" customFormat="1" ht="29.9" customHeight="1">
      <c r="B250" s="172"/>
      <c r="C250" s="173"/>
      <c r="D250" s="186" t="s">
        <v>70</v>
      </c>
      <c r="E250" s="187" t="s">
        <v>725</v>
      </c>
      <c r="F250" s="187" t="s">
        <v>726</v>
      </c>
      <c r="G250" s="173"/>
      <c r="H250" s="173"/>
      <c r="I250" s="176"/>
      <c r="J250" s="188">
        <f>BK250</f>
        <v>0</v>
      </c>
      <c r="K250" s="173"/>
      <c r="L250" s="178"/>
      <c r="M250" s="179"/>
      <c r="N250" s="180"/>
      <c r="O250" s="180"/>
      <c r="P250" s="181">
        <f>SUM(P251:P253)</f>
        <v>0</v>
      </c>
      <c r="Q250" s="180"/>
      <c r="R250" s="181">
        <f>SUM(R251:R253)</f>
        <v>0.0006500000000000001</v>
      </c>
      <c r="S250" s="180"/>
      <c r="T250" s="182">
        <f>SUM(T251:T253)</f>
        <v>0</v>
      </c>
      <c r="AR250" s="183" t="s">
        <v>81</v>
      </c>
      <c r="AT250" s="184" t="s">
        <v>70</v>
      </c>
      <c r="AU250" s="184" t="s">
        <v>79</v>
      </c>
      <c r="AY250" s="183" t="s">
        <v>133</v>
      </c>
      <c r="BK250" s="185">
        <f>SUM(BK251:BK253)</f>
        <v>0</v>
      </c>
    </row>
    <row r="251" spans="2:65" s="1" customFormat="1" ht="22.5" customHeight="1">
      <c r="B251" s="37"/>
      <c r="C251" s="189" t="s">
        <v>727</v>
      </c>
      <c r="D251" s="189" t="s">
        <v>135</v>
      </c>
      <c r="E251" s="190" t="s">
        <v>728</v>
      </c>
      <c r="F251" s="191" t="s">
        <v>729</v>
      </c>
      <c r="G251" s="192" t="s">
        <v>138</v>
      </c>
      <c r="H251" s="193">
        <v>65</v>
      </c>
      <c r="I251" s="194"/>
      <c r="J251" s="195">
        <f>ROUND(I251*H251,2)</f>
        <v>0</v>
      </c>
      <c r="K251" s="191" t="s">
        <v>21</v>
      </c>
      <c r="L251" s="57"/>
      <c r="M251" s="196" t="s">
        <v>21</v>
      </c>
      <c r="N251" s="197" t="s">
        <v>42</v>
      </c>
      <c r="O251" s="38"/>
      <c r="P251" s="198">
        <f>O251*H251</f>
        <v>0</v>
      </c>
      <c r="Q251" s="198">
        <v>1E-05</v>
      </c>
      <c r="R251" s="198">
        <f>Q251*H251</f>
        <v>0.0006500000000000001</v>
      </c>
      <c r="S251" s="198">
        <v>0</v>
      </c>
      <c r="T251" s="199">
        <f>S251*H251</f>
        <v>0</v>
      </c>
      <c r="AR251" s="20" t="s">
        <v>202</v>
      </c>
      <c r="AT251" s="20" t="s">
        <v>135</v>
      </c>
      <c r="AU251" s="20" t="s">
        <v>81</v>
      </c>
      <c r="AY251" s="20" t="s">
        <v>133</v>
      </c>
      <c r="BE251" s="200">
        <f>IF(N251="základní",J251,0)</f>
        <v>0</v>
      </c>
      <c r="BF251" s="200">
        <f>IF(N251="snížená",J251,0)</f>
        <v>0</v>
      </c>
      <c r="BG251" s="200">
        <f>IF(N251="zákl. přenesená",J251,0)</f>
        <v>0</v>
      </c>
      <c r="BH251" s="200">
        <f>IF(N251="sníž. přenesená",J251,0)</f>
        <v>0</v>
      </c>
      <c r="BI251" s="200">
        <f>IF(N251="nulová",J251,0)</f>
        <v>0</v>
      </c>
      <c r="BJ251" s="20" t="s">
        <v>79</v>
      </c>
      <c r="BK251" s="200">
        <f>ROUND(I251*H251,2)</f>
        <v>0</v>
      </c>
      <c r="BL251" s="20" t="s">
        <v>202</v>
      </c>
      <c r="BM251" s="20" t="s">
        <v>730</v>
      </c>
    </row>
    <row r="252" spans="2:65" s="1" customFormat="1" ht="31.5" customHeight="1">
      <c r="B252" s="37"/>
      <c r="C252" s="189" t="s">
        <v>731</v>
      </c>
      <c r="D252" s="189" t="s">
        <v>135</v>
      </c>
      <c r="E252" s="190" t="s">
        <v>732</v>
      </c>
      <c r="F252" s="191" t="s">
        <v>733</v>
      </c>
      <c r="G252" s="192" t="s">
        <v>138</v>
      </c>
      <c r="H252" s="193">
        <v>65</v>
      </c>
      <c r="I252" s="194"/>
      <c r="J252" s="195">
        <f>ROUND(I252*H252,2)</f>
        <v>0</v>
      </c>
      <c r="K252" s="191" t="s">
        <v>21</v>
      </c>
      <c r="L252" s="57"/>
      <c r="M252" s="196" t="s">
        <v>21</v>
      </c>
      <c r="N252" s="197" t="s">
        <v>42</v>
      </c>
      <c r="O252" s="38"/>
      <c r="P252" s="198">
        <f>O252*H252</f>
        <v>0</v>
      </c>
      <c r="Q252" s="198">
        <v>0</v>
      </c>
      <c r="R252" s="198">
        <f>Q252*H252</f>
        <v>0</v>
      </c>
      <c r="S252" s="198">
        <v>0</v>
      </c>
      <c r="T252" s="199">
        <f>S252*H252</f>
        <v>0</v>
      </c>
      <c r="AR252" s="20" t="s">
        <v>202</v>
      </c>
      <c r="AT252" s="20" t="s">
        <v>135</v>
      </c>
      <c r="AU252" s="20" t="s">
        <v>81</v>
      </c>
      <c r="AY252" s="20" t="s">
        <v>133</v>
      </c>
      <c r="BE252" s="200">
        <f>IF(N252="základní",J252,0)</f>
        <v>0</v>
      </c>
      <c r="BF252" s="200">
        <f>IF(N252="snížená",J252,0)</f>
        <v>0</v>
      </c>
      <c r="BG252" s="200">
        <f>IF(N252="zákl. přenesená",J252,0)</f>
        <v>0</v>
      </c>
      <c r="BH252" s="200">
        <f>IF(N252="sníž. přenesená",J252,0)</f>
        <v>0</v>
      </c>
      <c r="BI252" s="200">
        <f>IF(N252="nulová",J252,0)</f>
        <v>0</v>
      </c>
      <c r="BJ252" s="20" t="s">
        <v>79</v>
      </c>
      <c r="BK252" s="200">
        <f>ROUND(I252*H252,2)</f>
        <v>0</v>
      </c>
      <c r="BL252" s="20" t="s">
        <v>202</v>
      </c>
      <c r="BM252" s="20" t="s">
        <v>734</v>
      </c>
    </row>
    <row r="253" spans="2:65" s="1" customFormat="1" ht="22.5" customHeight="1">
      <c r="B253" s="37"/>
      <c r="C253" s="189" t="s">
        <v>735</v>
      </c>
      <c r="D253" s="189" t="s">
        <v>135</v>
      </c>
      <c r="E253" s="190" t="s">
        <v>736</v>
      </c>
      <c r="F253" s="191" t="s">
        <v>737</v>
      </c>
      <c r="G253" s="192" t="s">
        <v>158</v>
      </c>
      <c r="H253" s="193">
        <v>0.001</v>
      </c>
      <c r="I253" s="194"/>
      <c r="J253" s="195">
        <f>ROUND(I253*H253,2)</f>
        <v>0</v>
      </c>
      <c r="K253" s="191" t="s">
        <v>139</v>
      </c>
      <c r="L253" s="57"/>
      <c r="M253" s="196" t="s">
        <v>21</v>
      </c>
      <c r="N253" s="197" t="s">
        <v>42</v>
      </c>
      <c r="O253" s="38"/>
      <c r="P253" s="198">
        <f>O253*H253</f>
        <v>0</v>
      </c>
      <c r="Q253" s="198">
        <v>0</v>
      </c>
      <c r="R253" s="198">
        <f>Q253*H253</f>
        <v>0</v>
      </c>
      <c r="S253" s="198">
        <v>0</v>
      </c>
      <c r="T253" s="199">
        <f>S253*H253</f>
        <v>0</v>
      </c>
      <c r="AR253" s="20" t="s">
        <v>202</v>
      </c>
      <c r="AT253" s="20" t="s">
        <v>135</v>
      </c>
      <c r="AU253" s="20" t="s">
        <v>81</v>
      </c>
      <c r="AY253" s="20" t="s">
        <v>133</v>
      </c>
      <c r="BE253" s="200">
        <f>IF(N253="základní",J253,0)</f>
        <v>0</v>
      </c>
      <c r="BF253" s="200">
        <f>IF(N253="snížená",J253,0)</f>
        <v>0</v>
      </c>
      <c r="BG253" s="200">
        <f>IF(N253="zákl. přenesená",J253,0)</f>
        <v>0</v>
      </c>
      <c r="BH253" s="200">
        <f>IF(N253="sníž. přenesená",J253,0)</f>
        <v>0</v>
      </c>
      <c r="BI253" s="200">
        <f>IF(N253="nulová",J253,0)</f>
        <v>0</v>
      </c>
      <c r="BJ253" s="20" t="s">
        <v>79</v>
      </c>
      <c r="BK253" s="200">
        <f>ROUND(I253*H253,2)</f>
        <v>0</v>
      </c>
      <c r="BL253" s="20" t="s">
        <v>202</v>
      </c>
      <c r="BM253" s="20" t="s">
        <v>738</v>
      </c>
    </row>
    <row r="254" spans="2:63" s="10" customFormat="1" ht="29.9" customHeight="1">
      <c r="B254" s="172"/>
      <c r="C254" s="173"/>
      <c r="D254" s="186" t="s">
        <v>70</v>
      </c>
      <c r="E254" s="187" t="s">
        <v>739</v>
      </c>
      <c r="F254" s="187" t="s">
        <v>740</v>
      </c>
      <c r="G254" s="173"/>
      <c r="H254" s="173"/>
      <c r="I254" s="176"/>
      <c r="J254" s="188">
        <f>BK254</f>
        <v>0</v>
      </c>
      <c r="K254" s="173"/>
      <c r="L254" s="178"/>
      <c r="M254" s="179"/>
      <c r="N254" s="180"/>
      <c r="O254" s="180"/>
      <c r="P254" s="181">
        <f>SUM(P255:P263)</f>
        <v>0</v>
      </c>
      <c r="Q254" s="180"/>
      <c r="R254" s="181">
        <f>SUM(R255:R263)</f>
        <v>0.18426599999999999</v>
      </c>
      <c r="S254" s="180"/>
      <c r="T254" s="182">
        <f>SUM(T255:T263)</f>
        <v>0.278</v>
      </c>
      <c r="AR254" s="183" t="s">
        <v>81</v>
      </c>
      <c r="AT254" s="184" t="s">
        <v>70</v>
      </c>
      <c r="AU254" s="184" t="s">
        <v>79</v>
      </c>
      <c r="AY254" s="183" t="s">
        <v>133</v>
      </c>
      <c r="BK254" s="185">
        <f>SUM(BK255:BK263)</f>
        <v>0</v>
      </c>
    </row>
    <row r="255" spans="2:65" s="1" customFormat="1" ht="31.5" customHeight="1">
      <c r="B255" s="37"/>
      <c r="C255" s="189" t="s">
        <v>741</v>
      </c>
      <c r="D255" s="189" t="s">
        <v>135</v>
      </c>
      <c r="E255" s="190" t="s">
        <v>742</v>
      </c>
      <c r="F255" s="191" t="s">
        <v>743</v>
      </c>
      <c r="G255" s="192" t="s">
        <v>188</v>
      </c>
      <c r="H255" s="193">
        <v>11</v>
      </c>
      <c r="I255" s="194"/>
      <c r="J255" s="195">
        <f aca="true" t="shared" si="70" ref="J255:J263">ROUND(I255*H255,2)</f>
        <v>0</v>
      </c>
      <c r="K255" s="191" t="s">
        <v>139</v>
      </c>
      <c r="L255" s="57"/>
      <c r="M255" s="196" t="s">
        <v>21</v>
      </c>
      <c r="N255" s="197" t="s">
        <v>42</v>
      </c>
      <c r="O255" s="38"/>
      <c r="P255" s="198">
        <f aca="true" t="shared" si="71" ref="P255:P263">O255*H255</f>
        <v>0</v>
      </c>
      <c r="Q255" s="198">
        <v>0</v>
      </c>
      <c r="R255" s="198">
        <f aca="true" t="shared" si="72" ref="R255:R263">Q255*H255</f>
        <v>0</v>
      </c>
      <c r="S255" s="198">
        <v>0.004</v>
      </c>
      <c r="T255" s="199">
        <f aca="true" t="shared" si="73" ref="T255:T263">S255*H255</f>
        <v>0.044</v>
      </c>
      <c r="AR255" s="20" t="s">
        <v>202</v>
      </c>
      <c r="AT255" s="20" t="s">
        <v>135</v>
      </c>
      <c r="AU255" s="20" t="s">
        <v>81</v>
      </c>
      <c r="AY255" s="20" t="s">
        <v>133</v>
      </c>
      <c r="BE255" s="200">
        <f aca="true" t="shared" si="74" ref="BE255:BE263">IF(N255="základní",J255,0)</f>
        <v>0</v>
      </c>
      <c r="BF255" s="200">
        <f aca="true" t="shared" si="75" ref="BF255:BF263">IF(N255="snížená",J255,0)</f>
        <v>0</v>
      </c>
      <c r="BG255" s="200">
        <f aca="true" t="shared" si="76" ref="BG255:BG263">IF(N255="zákl. přenesená",J255,0)</f>
        <v>0</v>
      </c>
      <c r="BH255" s="200">
        <f aca="true" t="shared" si="77" ref="BH255:BH263">IF(N255="sníž. přenesená",J255,0)</f>
        <v>0</v>
      </c>
      <c r="BI255" s="200">
        <f aca="true" t="shared" si="78" ref="BI255:BI263">IF(N255="nulová",J255,0)</f>
        <v>0</v>
      </c>
      <c r="BJ255" s="20" t="s">
        <v>79</v>
      </c>
      <c r="BK255" s="200">
        <f aca="true" t="shared" si="79" ref="BK255:BK263">ROUND(I255*H255,2)</f>
        <v>0</v>
      </c>
      <c r="BL255" s="20" t="s">
        <v>202</v>
      </c>
      <c r="BM255" s="20" t="s">
        <v>744</v>
      </c>
    </row>
    <row r="256" spans="2:65" s="1" customFormat="1" ht="31.5" customHeight="1">
      <c r="B256" s="37"/>
      <c r="C256" s="189" t="s">
        <v>745</v>
      </c>
      <c r="D256" s="189" t="s">
        <v>135</v>
      </c>
      <c r="E256" s="190" t="s">
        <v>746</v>
      </c>
      <c r="F256" s="191" t="s">
        <v>747</v>
      </c>
      <c r="G256" s="192" t="s">
        <v>188</v>
      </c>
      <c r="H256" s="193">
        <v>39</v>
      </c>
      <c r="I256" s="194"/>
      <c r="J256" s="195">
        <f t="shared" si="70"/>
        <v>0</v>
      </c>
      <c r="K256" s="191" t="s">
        <v>139</v>
      </c>
      <c r="L256" s="57"/>
      <c r="M256" s="196" t="s">
        <v>21</v>
      </c>
      <c r="N256" s="197" t="s">
        <v>42</v>
      </c>
      <c r="O256" s="38"/>
      <c r="P256" s="198">
        <f t="shared" si="71"/>
        <v>0</v>
      </c>
      <c r="Q256" s="198">
        <v>0</v>
      </c>
      <c r="R256" s="198">
        <f t="shared" si="72"/>
        <v>0</v>
      </c>
      <c r="S256" s="198">
        <v>0.006</v>
      </c>
      <c r="T256" s="199">
        <f t="shared" si="73"/>
        <v>0.234</v>
      </c>
      <c r="AR256" s="20" t="s">
        <v>202</v>
      </c>
      <c r="AT256" s="20" t="s">
        <v>135</v>
      </c>
      <c r="AU256" s="20" t="s">
        <v>81</v>
      </c>
      <c r="AY256" s="20" t="s">
        <v>133</v>
      </c>
      <c r="BE256" s="200">
        <f t="shared" si="74"/>
        <v>0</v>
      </c>
      <c r="BF256" s="200">
        <f t="shared" si="75"/>
        <v>0</v>
      </c>
      <c r="BG256" s="200">
        <f t="shared" si="76"/>
        <v>0</v>
      </c>
      <c r="BH256" s="200">
        <f t="shared" si="77"/>
        <v>0</v>
      </c>
      <c r="BI256" s="200">
        <f t="shared" si="78"/>
        <v>0</v>
      </c>
      <c r="BJ256" s="20" t="s">
        <v>79</v>
      </c>
      <c r="BK256" s="200">
        <f t="shared" si="79"/>
        <v>0</v>
      </c>
      <c r="BL256" s="20" t="s">
        <v>202</v>
      </c>
      <c r="BM256" s="20" t="s">
        <v>748</v>
      </c>
    </row>
    <row r="257" spans="2:65" s="1" customFormat="1" ht="22.5" customHeight="1">
      <c r="B257" s="37"/>
      <c r="C257" s="189" t="s">
        <v>749</v>
      </c>
      <c r="D257" s="189" t="s">
        <v>135</v>
      </c>
      <c r="E257" s="190" t="s">
        <v>750</v>
      </c>
      <c r="F257" s="191" t="s">
        <v>751</v>
      </c>
      <c r="G257" s="192" t="s">
        <v>320</v>
      </c>
      <c r="H257" s="193">
        <v>1</v>
      </c>
      <c r="I257" s="194"/>
      <c r="J257" s="195">
        <f t="shared" si="70"/>
        <v>0</v>
      </c>
      <c r="K257" s="191" t="s">
        <v>21</v>
      </c>
      <c r="L257" s="57"/>
      <c r="M257" s="196" t="s">
        <v>21</v>
      </c>
      <c r="N257" s="197" t="s">
        <v>42</v>
      </c>
      <c r="O257" s="38"/>
      <c r="P257" s="198">
        <f t="shared" si="71"/>
        <v>0</v>
      </c>
      <c r="Q257" s="198">
        <v>0</v>
      </c>
      <c r="R257" s="198">
        <f t="shared" si="72"/>
        <v>0</v>
      </c>
      <c r="S257" s="198">
        <v>0</v>
      </c>
      <c r="T257" s="199">
        <f t="shared" si="73"/>
        <v>0</v>
      </c>
      <c r="AR257" s="20" t="s">
        <v>202</v>
      </c>
      <c r="AT257" s="20" t="s">
        <v>135</v>
      </c>
      <c r="AU257" s="20" t="s">
        <v>81</v>
      </c>
      <c r="AY257" s="20" t="s">
        <v>133</v>
      </c>
      <c r="BE257" s="200">
        <f t="shared" si="74"/>
        <v>0</v>
      </c>
      <c r="BF257" s="200">
        <f t="shared" si="75"/>
        <v>0</v>
      </c>
      <c r="BG257" s="200">
        <f t="shared" si="76"/>
        <v>0</v>
      </c>
      <c r="BH257" s="200">
        <f t="shared" si="77"/>
        <v>0</v>
      </c>
      <c r="BI257" s="200">
        <f t="shared" si="78"/>
        <v>0</v>
      </c>
      <c r="BJ257" s="20" t="s">
        <v>79</v>
      </c>
      <c r="BK257" s="200">
        <f t="shared" si="79"/>
        <v>0</v>
      </c>
      <c r="BL257" s="20" t="s">
        <v>202</v>
      </c>
      <c r="BM257" s="20" t="s">
        <v>752</v>
      </c>
    </row>
    <row r="258" spans="2:65" s="1" customFormat="1" ht="22.5" customHeight="1">
      <c r="B258" s="37"/>
      <c r="C258" s="189" t="s">
        <v>753</v>
      </c>
      <c r="D258" s="189" t="s">
        <v>135</v>
      </c>
      <c r="E258" s="190" t="s">
        <v>754</v>
      </c>
      <c r="F258" s="191" t="s">
        <v>755</v>
      </c>
      <c r="G258" s="192" t="s">
        <v>188</v>
      </c>
      <c r="H258" s="193">
        <v>11</v>
      </c>
      <c r="I258" s="194"/>
      <c r="J258" s="195">
        <f t="shared" si="70"/>
        <v>0</v>
      </c>
      <c r="K258" s="191" t="s">
        <v>139</v>
      </c>
      <c r="L258" s="57"/>
      <c r="M258" s="196" t="s">
        <v>21</v>
      </c>
      <c r="N258" s="197" t="s">
        <v>42</v>
      </c>
      <c r="O258" s="38"/>
      <c r="P258" s="198">
        <f t="shared" si="71"/>
        <v>0</v>
      </c>
      <c r="Q258" s="198">
        <v>0</v>
      </c>
      <c r="R258" s="198">
        <f t="shared" si="72"/>
        <v>0</v>
      </c>
      <c r="S258" s="198">
        <v>0</v>
      </c>
      <c r="T258" s="199">
        <f t="shared" si="73"/>
        <v>0</v>
      </c>
      <c r="AR258" s="20" t="s">
        <v>202</v>
      </c>
      <c r="AT258" s="20" t="s">
        <v>135</v>
      </c>
      <c r="AU258" s="20" t="s">
        <v>81</v>
      </c>
      <c r="AY258" s="20" t="s">
        <v>133</v>
      </c>
      <c r="BE258" s="200">
        <f t="shared" si="74"/>
        <v>0</v>
      </c>
      <c r="BF258" s="200">
        <f t="shared" si="75"/>
        <v>0</v>
      </c>
      <c r="BG258" s="200">
        <f t="shared" si="76"/>
        <v>0</v>
      </c>
      <c r="BH258" s="200">
        <f t="shared" si="77"/>
        <v>0</v>
      </c>
      <c r="BI258" s="200">
        <f t="shared" si="78"/>
        <v>0</v>
      </c>
      <c r="BJ258" s="20" t="s">
        <v>79</v>
      </c>
      <c r="BK258" s="200">
        <f t="shared" si="79"/>
        <v>0</v>
      </c>
      <c r="BL258" s="20" t="s">
        <v>202</v>
      </c>
      <c r="BM258" s="20" t="s">
        <v>756</v>
      </c>
    </row>
    <row r="259" spans="2:65" s="1" customFormat="1" ht="22.5" customHeight="1">
      <c r="B259" s="37"/>
      <c r="C259" s="189" t="s">
        <v>757</v>
      </c>
      <c r="D259" s="189" t="s">
        <v>135</v>
      </c>
      <c r="E259" s="190" t="s">
        <v>758</v>
      </c>
      <c r="F259" s="191" t="s">
        <v>759</v>
      </c>
      <c r="G259" s="192" t="s">
        <v>188</v>
      </c>
      <c r="H259" s="193">
        <v>39</v>
      </c>
      <c r="I259" s="194"/>
      <c r="J259" s="195">
        <f t="shared" si="70"/>
        <v>0</v>
      </c>
      <c r="K259" s="191" t="s">
        <v>139</v>
      </c>
      <c r="L259" s="57"/>
      <c r="M259" s="196" t="s">
        <v>21</v>
      </c>
      <c r="N259" s="197" t="s">
        <v>42</v>
      </c>
      <c r="O259" s="38"/>
      <c r="P259" s="198">
        <f t="shared" si="71"/>
        <v>0</v>
      </c>
      <c r="Q259" s="198">
        <v>0</v>
      </c>
      <c r="R259" s="198">
        <f t="shared" si="72"/>
        <v>0</v>
      </c>
      <c r="S259" s="198">
        <v>0</v>
      </c>
      <c r="T259" s="199">
        <f t="shared" si="73"/>
        <v>0</v>
      </c>
      <c r="AR259" s="20" t="s">
        <v>202</v>
      </c>
      <c r="AT259" s="20" t="s">
        <v>135</v>
      </c>
      <c r="AU259" s="20" t="s">
        <v>81</v>
      </c>
      <c r="AY259" s="20" t="s">
        <v>133</v>
      </c>
      <c r="BE259" s="200">
        <f t="shared" si="74"/>
        <v>0</v>
      </c>
      <c r="BF259" s="200">
        <f t="shared" si="75"/>
        <v>0</v>
      </c>
      <c r="BG259" s="200">
        <f t="shared" si="76"/>
        <v>0</v>
      </c>
      <c r="BH259" s="200">
        <f t="shared" si="77"/>
        <v>0</v>
      </c>
      <c r="BI259" s="200">
        <f t="shared" si="78"/>
        <v>0</v>
      </c>
      <c r="BJ259" s="20" t="s">
        <v>79</v>
      </c>
      <c r="BK259" s="200">
        <f t="shared" si="79"/>
        <v>0</v>
      </c>
      <c r="BL259" s="20" t="s">
        <v>202</v>
      </c>
      <c r="BM259" s="20" t="s">
        <v>760</v>
      </c>
    </row>
    <row r="260" spans="2:65" s="1" customFormat="1" ht="22.5" customHeight="1">
      <c r="B260" s="37"/>
      <c r="C260" s="201" t="s">
        <v>761</v>
      </c>
      <c r="D260" s="201" t="s">
        <v>155</v>
      </c>
      <c r="E260" s="202" t="s">
        <v>762</v>
      </c>
      <c r="F260" s="203" t="s">
        <v>763</v>
      </c>
      <c r="G260" s="204" t="s">
        <v>183</v>
      </c>
      <c r="H260" s="205">
        <v>45.33</v>
      </c>
      <c r="I260" s="206"/>
      <c r="J260" s="207">
        <f t="shared" si="70"/>
        <v>0</v>
      </c>
      <c r="K260" s="203" t="s">
        <v>139</v>
      </c>
      <c r="L260" s="208"/>
      <c r="M260" s="209" t="s">
        <v>21</v>
      </c>
      <c r="N260" s="210" t="s">
        <v>42</v>
      </c>
      <c r="O260" s="38"/>
      <c r="P260" s="198">
        <f t="shared" si="71"/>
        <v>0</v>
      </c>
      <c r="Q260" s="198">
        <v>0.0018</v>
      </c>
      <c r="R260" s="198">
        <f t="shared" si="72"/>
        <v>0.081594</v>
      </c>
      <c r="S260" s="198">
        <v>0</v>
      </c>
      <c r="T260" s="199">
        <f t="shared" si="73"/>
        <v>0</v>
      </c>
      <c r="AR260" s="20" t="s">
        <v>265</v>
      </c>
      <c r="AT260" s="20" t="s">
        <v>155</v>
      </c>
      <c r="AU260" s="20" t="s">
        <v>81</v>
      </c>
      <c r="AY260" s="20" t="s">
        <v>133</v>
      </c>
      <c r="BE260" s="200">
        <f t="shared" si="74"/>
        <v>0</v>
      </c>
      <c r="BF260" s="200">
        <f t="shared" si="75"/>
        <v>0</v>
      </c>
      <c r="BG260" s="200">
        <f t="shared" si="76"/>
        <v>0</v>
      </c>
      <c r="BH260" s="200">
        <f t="shared" si="77"/>
        <v>0</v>
      </c>
      <c r="BI260" s="200">
        <f t="shared" si="78"/>
        <v>0</v>
      </c>
      <c r="BJ260" s="20" t="s">
        <v>79</v>
      </c>
      <c r="BK260" s="200">
        <f t="shared" si="79"/>
        <v>0</v>
      </c>
      <c r="BL260" s="20" t="s">
        <v>202</v>
      </c>
      <c r="BM260" s="20" t="s">
        <v>764</v>
      </c>
    </row>
    <row r="261" spans="2:65" s="1" customFormat="1" ht="22.5" customHeight="1">
      <c r="B261" s="37"/>
      <c r="C261" s="201" t="s">
        <v>765</v>
      </c>
      <c r="D261" s="201" t="s">
        <v>155</v>
      </c>
      <c r="E261" s="202" t="s">
        <v>766</v>
      </c>
      <c r="F261" s="203" t="s">
        <v>767</v>
      </c>
      <c r="G261" s="204" t="s">
        <v>183</v>
      </c>
      <c r="H261" s="205">
        <v>14.28</v>
      </c>
      <c r="I261" s="206"/>
      <c r="J261" s="207">
        <f t="shared" si="70"/>
        <v>0</v>
      </c>
      <c r="K261" s="203" t="s">
        <v>139</v>
      </c>
      <c r="L261" s="208"/>
      <c r="M261" s="209" t="s">
        <v>21</v>
      </c>
      <c r="N261" s="210" t="s">
        <v>42</v>
      </c>
      <c r="O261" s="38"/>
      <c r="P261" s="198">
        <f t="shared" si="71"/>
        <v>0</v>
      </c>
      <c r="Q261" s="198">
        <v>0.0024</v>
      </c>
      <c r="R261" s="198">
        <f t="shared" si="72"/>
        <v>0.034272</v>
      </c>
      <c r="S261" s="198">
        <v>0</v>
      </c>
      <c r="T261" s="199">
        <f t="shared" si="73"/>
        <v>0</v>
      </c>
      <c r="AR261" s="20" t="s">
        <v>265</v>
      </c>
      <c r="AT261" s="20" t="s">
        <v>155</v>
      </c>
      <c r="AU261" s="20" t="s">
        <v>81</v>
      </c>
      <c r="AY261" s="20" t="s">
        <v>133</v>
      </c>
      <c r="BE261" s="200">
        <f t="shared" si="74"/>
        <v>0</v>
      </c>
      <c r="BF261" s="200">
        <f t="shared" si="75"/>
        <v>0</v>
      </c>
      <c r="BG261" s="200">
        <f t="shared" si="76"/>
        <v>0</v>
      </c>
      <c r="BH261" s="200">
        <f t="shared" si="77"/>
        <v>0</v>
      </c>
      <c r="BI261" s="200">
        <f t="shared" si="78"/>
        <v>0</v>
      </c>
      <c r="BJ261" s="20" t="s">
        <v>79</v>
      </c>
      <c r="BK261" s="200">
        <f t="shared" si="79"/>
        <v>0</v>
      </c>
      <c r="BL261" s="20" t="s">
        <v>202</v>
      </c>
      <c r="BM261" s="20" t="s">
        <v>768</v>
      </c>
    </row>
    <row r="262" spans="2:65" s="1" customFormat="1" ht="22.5" customHeight="1">
      <c r="B262" s="37"/>
      <c r="C262" s="201" t="s">
        <v>769</v>
      </c>
      <c r="D262" s="201" t="s">
        <v>155</v>
      </c>
      <c r="E262" s="202" t="s">
        <v>770</v>
      </c>
      <c r="F262" s="203" t="s">
        <v>771</v>
      </c>
      <c r="G262" s="204" t="s">
        <v>183</v>
      </c>
      <c r="H262" s="205">
        <v>22.8</v>
      </c>
      <c r="I262" s="206"/>
      <c r="J262" s="207">
        <f t="shared" si="70"/>
        <v>0</v>
      </c>
      <c r="K262" s="203" t="s">
        <v>139</v>
      </c>
      <c r="L262" s="208"/>
      <c r="M262" s="209" t="s">
        <v>21</v>
      </c>
      <c r="N262" s="210" t="s">
        <v>42</v>
      </c>
      <c r="O262" s="38"/>
      <c r="P262" s="198">
        <f t="shared" si="71"/>
        <v>0</v>
      </c>
      <c r="Q262" s="198">
        <v>0.003</v>
      </c>
      <c r="R262" s="198">
        <f t="shared" si="72"/>
        <v>0.0684</v>
      </c>
      <c r="S262" s="198">
        <v>0</v>
      </c>
      <c r="T262" s="199">
        <f t="shared" si="73"/>
        <v>0</v>
      </c>
      <c r="AR262" s="20" t="s">
        <v>265</v>
      </c>
      <c r="AT262" s="20" t="s">
        <v>155</v>
      </c>
      <c r="AU262" s="20" t="s">
        <v>81</v>
      </c>
      <c r="AY262" s="20" t="s">
        <v>133</v>
      </c>
      <c r="BE262" s="200">
        <f t="shared" si="74"/>
        <v>0</v>
      </c>
      <c r="BF262" s="200">
        <f t="shared" si="75"/>
        <v>0</v>
      </c>
      <c r="BG262" s="200">
        <f t="shared" si="76"/>
        <v>0</v>
      </c>
      <c r="BH262" s="200">
        <f t="shared" si="77"/>
        <v>0</v>
      </c>
      <c r="BI262" s="200">
        <f t="shared" si="78"/>
        <v>0</v>
      </c>
      <c r="BJ262" s="20" t="s">
        <v>79</v>
      </c>
      <c r="BK262" s="200">
        <f t="shared" si="79"/>
        <v>0</v>
      </c>
      <c r="BL262" s="20" t="s">
        <v>202</v>
      </c>
      <c r="BM262" s="20" t="s">
        <v>772</v>
      </c>
    </row>
    <row r="263" spans="2:65" s="1" customFormat="1" ht="22.5" customHeight="1">
      <c r="B263" s="37"/>
      <c r="C263" s="189" t="s">
        <v>773</v>
      </c>
      <c r="D263" s="189" t="s">
        <v>135</v>
      </c>
      <c r="E263" s="190" t="s">
        <v>774</v>
      </c>
      <c r="F263" s="191" t="s">
        <v>775</v>
      </c>
      <c r="G263" s="192" t="s">
        <v>158</v>
      </c>
      <c r="H263" s="193">
        <v>0.184</v>
      </c>
      <c r="I263" s="194"/>
      <c r="J263" s="195">
        <f t="shared" si="70"/>
        <v>0</v>
      </c>
      <c r="K263" s="191" t="s">
        <v>139</v>
      </c>
      <c r="L263" s="57"/>
      <c r="M263" s="196" t="s">
        <v>21</v>
      </c>
      <c r="N263" s="197" t="s">
        <v>42</v>
      </c>
      <c r="O263" s="38"/>
      <c r="P263" s="198">
        <f t="shared" si="71"/>
        <v>0</v>
      </c>
      <c r="Q263" s="198">
        <v>0</v>
      </c>
      <c r="R263" s="198">
        <f t="shared" si="72"/>
        <v>0</v>
      </c>
      <c r="S263" s="198">
        <v>0</v>
      </c>
      <c r="T263" s="199">
        <f t="shared" si="73"/>
        <v>0</v>
      </c>
      <c r="AR263" s="20" t="s">
        <v>202</v>
      </c>
      <c r="AT263" s="20" t="s">
        <v>135</v>
      </c>
      <c r="AU263" s="20" t="s">
        <v>81</v>
      </c>
      <c r="AY263" s="20" t="s">
        <v>133</v>
      </c>
      <c r="BE263" s="200">
        <f t="shared" si="74"/>
        <v>0</v>
      </c>
      <c r="BF263" s="200">
        <f t="shared" si="75"/>
        <v>0</v>
      </c>
      <c r="BG263" s="200">
        <f t="shared" si="76"/>
        <v>0</v>
      </c>
      <c r="BH263" s="200">
        <f t="shared" si="77"/>
        <v>0</v>
      </c>
      <c r="BI263" s="200">
        <f t="shared" si="78"/>
        <v>0</v>
      </c>
      <c r="BJ263" s="20" t="s">
        <v>79</v>
      </c>
      <c r="BK263" s="200">
        <f t="shared" si="79"/>
        <v>0</v>
      </c>
      <c r="BL263" s="20" t="s">
        <v>202</v>
      </c>
      <c r="BM263" s="20" t="s">
        <v>776</v>
      </c>
    </row>
    <row r="264" spans="2:63" s="10" customFormat="1" ht="29.9" customHeight="1">
      <c r="B264" s="172"/>
      <c r="C264" s="173"/>
      <c r="D264" s="186" t="s">
        <v>70</v>
      </c>
      <c r="E264" s="187" t="s">
        <v>777</v>
      </c>
      <c r="F264" s="187" t="s">
        <v>778</v>
      </c>
      <c r="G264" s="173"/>
      <c r="H264" s="173"/>
      <c r="I264" s="176"/>
      <c r="J264" s="188">
        <f>BK264</f>
        <v>0</v>
      </c>
      <c r="K264" s="173"/>
      <c r="L264" s="178"/>
      <c r="M264" s="179"/>
      <c r="N264" s="180"/>
      <c r="O264" s="180"/>
      <c r="P264" s="181">
        <f>SUM(P265:P282)</f>
        <v>0</v>
      </c>
      <c r="Q264" s="180"/>
      <c r="R264" s="181">
        <f>SUM(R265:R282)</f>
        <v>0.034328000000000004</v>
      </c>
      <c r="S264" s="180"/>
      <c r="T264" s="182">
        <f>SUM(T265:T282)</f>
        <v>0</v>
      </c>
      <c r="AR264" s="183" t="s">
        <v>81</v>
      </c>
      <c r="AT264" s="184" t="s">
        <v>70</v>
      </c>
      <c r="AU264" s="184" t="s">
        <v>79</v>
      </c>
      <c r="AY264" s="183" t="s">
        <v>133</v>
      </c>
      <c r="BK264" s="185">
        <f>SUM(BK265:BK282)</f>
        <v>0</v>
      </c>
    </row>
    <row r="265" spans="2:65" s="1" customFormat="1" ht="22.5" customHeight="1">
      <c r="B265" s="37"/>
      <c r="C265" s="189" t="s">
        <v>779</v>
      </c>
      <c r="D265" s="189" t="s">
        <v>135</v>
      </c>
      <c r="E265" s="190" t="s">
        <v>780</v>
      </c>
      <c r="F265" s="191" t="s">
        <v>781</v>
      </c>
      <c r="G265" s="192" t="s">
        <v>138</v>
      </c>
      <c r="H265" s="193">
        <v>12.609</v>
      </c>
      <c r="I265" s="194"/>
      <c r="J265" s="195">
        <f aca="true" t="shared" si="80" ref="J265:J282">ROUND(I265*H265,2)</f>
        <v>0</v>
      </c>
      <c r="K265" s="191" t="s">
        <v>139</v>
      </c>
      <c r="L265" s="57"/>
      <c r="M265" s="196" t="s">
        <v>21</v>
      </c>
      <c r="N265" s="197" t="s">
        <v>42</v>
      </c>
      <c r="O265" s="38"/>
      <c r="P265" s="198">
        <f aca="true" t="shared" si="81" ref="P265:P282">O265*H265</f>
        <v>0</v>
      </c>
      <c r="Q265" s="198">
        <v>0.00025</v>
      </c>
      <c r="R265" s="198">
        <f aca="true" t="shared" si="82" ref="R265:R282">Q265*H265</f>
        <v>0.00315225</v>
      </c>
      <c r="S265" s="198">
        <v>0</v>
      </c>
      <c r="T265" s="199">
        <f aca="true" t="shared" si="83" ref="T265:T282">S265*H265</f>
        <v>0</v>
      </c>
      <c r="AR265" s="20" t="s">
        <v>202</v>
      </c>
      <c r="AT265" s="20" t="s">
        <v>135</v>
      </c>
      <c r="AU265" s="20" t="s">
        <v>81</v>
      </c>
      <c r="AY265" s="20" t="s">
        <v>133</v>
      </c>
      <c r="BE265" s="200">
        <f aca="true" t="shared" si="84" ref="BE265:BE282">IF(N265="základní",J265,0)</f>
        <v>0</v>
      </c>
      <c r="BF265" s="200">
        <f aca="true" t="shared" si="85" ref="BF265:BF282">IF(N265="snížená",J265,0)</f>
        <v>0</v>
      </c>
      <c r="BG265" s="200">
        <f aca="true" t="shared" si="86" ref="BG265:BG282">IF(N265="zákl. přenesená",J265,0)</f>
        <v>0</v>
      </c>
      <c r="BH265" s="200">
        <f aca="true" t="shared" si="87" ref="BH265:BH282">IF(N265="sníž. přenesená",J265,0)</f>
        <v>0</v>
      </c>
      <c r="BI265" s="200">
        <f aca="true" t="shared" si="88" ref="BI265:BI282">IF(N265="nulová",J265,0)</f>
        <v>0</v>
      </c>
      <c r="BJ265" s="20" t="s">
        <v>79</v>
      </c>
      <c r="BK265" s="200">
        <f aca="true" t="shared" si="89" ref="BK265:BK282">ROUND(I265*H265,2)</f>
        <v>0</v>
      </c>
      <c r="BL265" s="20" t="s">
        <v>202</v>
      </c>
      <c r="BM265" s="20" t="s">
        <v>782</v>
      </c>
    </row>
    <row r="266" spans="2:65" s="1" customFormat="1" ht="22.5" customHeight="1">
      <c r="B266" s="37"/>
      <c r="C266" s="201" t="s">
        <v>783</v>
      </c>
      <c r="D266" s="201" t="s">
        <v>155</v>
      </c>
      <c r="E266" s="202" t="s">
        <v>784</v>
      </c>
      <c r="F266" s="203" t="s">
        <v>785</v>
      </c>
      <c r="G266" s="204" t="s">
        <v>320</v>
      </c>
      <c r="H266" s="205">
        <v>8</v>
      </c>
      <c r="I266" s="206"/>
      <c r="J266" s="207">
        <f t="shared" si="80"/>
        <v>0</v>
      </c>
      <c r="K266" s="203" t="s">
        <v>21</v>
      </c>
      <c r="L266" s="208"/>
      <c r="M266" s="209" t="s">
        <v>21</v>
      </c>
      <c r="N266" s="210" t="s">
        <v>42</v>
      </c>
      <c r="O266" s="38"/>
      <c r="P266" s="198">
        <f t="shared" si="81"/>
        <v>0</v>
      </c>
      <c r="Q266" s="198">
        <v>0</v>
      </c>
      <c r="R266" s="198">
        <f t="shared" si="82"/>
        <v>0</v>
      </c>
      <c r="S266" s="198">
        <v>0</v>
      </c>
      <c r="T266" s="199">
        <f t="shared" si="83"/>
        <v>0</v>
      </c>
      <c r="AR266" s="20" t="s">
        <v>265</v>
      </c>
      <c r="AT266" s="20" t="s">
        <v>155</v>
      </c>
      <c r="AU266" s="20" t="s">
        <v>81</v>
      </c>
      <c r="AY266" s="20" t="s">
        <v>133</v>
      </c>
      <c r="BE266" s="200">
        <f t="shared" si="84"/>
        <v>0</v>
      </c>
      <c r="BF266" s="200">
        <f t="shared" si="85"/>
        <v>0</v>
      </c>
      <c r="BG266" s="200">
        <f t="shared" si="86"/>
        <v>0</v>
      </c>
      <c r="BH266" s="200">
        <f t="shared" si="87"/>
        <v>0</v>
      </c>
      <c r="BI266" s="200">
        <f t="shared" si="88"/>
        <v>0</v>
      </c>
      <c r="BJ266" s="20" t="s">
        <v>79</v>
      </c>
      <c r="BK266" s="200">
        <f t="shared" si="89"/>
        <v>0</v>
      </c>
      <c r="BL266" s="20" t="s">
        <v>202</v>
      </c>
      <c r="BM266" s="20" t="s">
        <v>786</v>
      </c>
    </row>
    <row r="267" spans="2:65" s="1" customFormat="1" ht="22.5" customHeight="1">
      <c r="B267" s="37"/>
      <c r="C267" s="201" t="s">
        <v>787</v>
      </c>
      <c r="D267" s="201" t="s">
        <v>155</v>
      </c>
      <c r="E267" s="202" t="s">
        <v>788</v>
      </c>
      <c r="F267" s="203" t="s">
        <v>789</v>
      </c>
      <c r="G267" s="204" t="s">
        <v>320</v>
      </c>
      <c r="H267" s="205">
        <v>2</v>
      </c>
      <c r="I267" s="206"/>
      <c r="J267" s="207">
        <f t="shared" si="80"/>
        <v>0</v>
      </c>
      <c r="K267" s="203" t="s">
        <v>21</v>
      </c>
      <c r="L267" s="208"/>
      <c r="M267" s="209" t="s">
        <v>21</v>
      </c>
      <c r="N267" s="210" t="s">
        <v>42</v>
      </c>
      <c r="O267" s="38"/>
      <c r="P267" s="198">
        <f t="shared" si="81"/>
        <v>0</v>
      </c>
      <c r="Q267" s="198">
        <v>0</v>
      </c>
      <c r="R267" s="198">
        <f t="shared" si="82"/>
        <v>0</v>
      </c>
      <c r="S267" s="198">
        <v>0</v>
      </c>
      <c r="T267" s="199">
        <f t="shared" si="83"/>
        <v>0</v>
      </c>
      <c r="AR267" s="20" t="s">
        <v>265</v>
      </c>
      <c r="AT267" s="20" t="s">
        <v>155</v>
      </c>
      <c r="AU267" s="20" t="s">
        <v>81</v>
      </c>
      <c r="AY267" s="20" t="s">
        <v>133</v>
      </c>
      <c r="BE267" s="200">
        <f t="shared" si="84"/>
        <v>0</v>
      </c>
      <c r="BF267" s="200">
        <f t="shared" si="85"/>
        <v>0</v>
      </c>
      <c r="BG267" s="200">
        <f t="shared" si="86"/>
        <v>0</v>
      </c>
      <c r="BH267" s="200">
        <f t="shared" si="87"/>
        <v>0</v>
      </c>
      <c r="BI267" s="200">
        <f t="shared" si="88"/>
        <v>0</v>
      </c>
      <c r="BJ267" s="20" t="s">
        <v>79</v>
      </c>
      <c r="BK267" s="200">
        <f t="shared" si="89"/>
        <v>0</v>
      </c>
      <c r="BL267" s="20" t="s">
        <v>202</v>
      </c>
      <c r="BM267" s="20" t="s">
        <v>790</v>
      </c>
    </row>
    <row r="268" spans="2:65" s="1" customFormat="1" ht="22.5" customHeight="1">
      <c r="B268" s="37"/>
      <c r="C268" s="201" t="s">
        <v>791</v>
      </c>
      <c r="D268" s="201" t="s">
        <v>155</v>
      </c>
      <c r="E268" s="202" t="s">
        <v>792</v>
      </c>
      <c r="F268" s="203" t="s">
        <v>793</v>
      </c>
      <c r="G268" s="204" t="s">
        <v>320</v>
      </c>
      <c r="H268" s="205">
        <v>1</v>
      </c>
      <c r="I268" s="206"/>
      <c r="J268" s="207">
        <f t="shared" si="80"/>
        <v>0</v>
      </c>
      <c r="K268" s="203" t="s">
        <v>21</v>
      </c>
      <c r="L268" s="208"/>
      <c r="M268" s="209" t="s">
        <v>21</v>
      </c>
      <c r="N268" s="210" t="s">
        <v>42</v>
      </c>
      <c r="O268" s="38"/>
      <c r="P268" s="198">
        <f t="shared" si="81"/>
        <v>0</v>
      </c>
      <c r="Q268" s="198">
        <v>0</v>
      </c>
      <c r="R268" s="198">
        <f t="shared" si="82"/>
        <v>0</v>
      </c>
      <c r="S268" s="198">
        <v>0</v>
      </c>
      <c r="T268" s="199">
        <f t="shared" si="83"/>
        <v>0</v>
      </c>
      <c r="AR268" s="20" t="s">
        <v>265</v>
      </c>
      <c r="AT268" s="20" t="s">
        <v>155</v>
      </c>
      <c r="AU268" s="20" t="s">
        <v>81</v>
      </c>
      <c r="AY268" s="20" t="s">
        <v>133</v>
      </c>
      <c r="BE268" s="200">
        <f t="shared" si="84"/>
        <v>0</v>
      </c>
      <c r="BF268" s="200">
        <f t="shared" si="85"/>
        <v>0</v>
      </c>
      <c r="BG268" s="200">
        <f t="shared" si="86"/>
        <v>0</v>
      </c>
      <c r="BH268" s="200">
        <f t="shared" si="87"/>
        <v>0</v>
      </c>
      <c r="BI268" s="200">
        <f t="shared" si="88"/>
        <v>0</v>
      </c>
      <c r="BJ268" s="20" t="s">
        <v>79</v>
      </c>
      <c r="BK268" s="200">
        <f t="shared" si="89"/>
        <v>0</v>
      </c>
      <c r="BL268" s="20" t="s">
        <v>202</v>
      </c>
      <c r="BM268" s="20" t="s">
        <v>794</v>
      </c>
    </row>
    <row r="269" spans="2:65" s="1" customFormat="1" ht="22.5" customHeight="1">
      <c r="B269" s="37"/>
      <c r="C269" s="189" t="s">
        <v>795</v>
      </c>
      <c r="D269" s="189" t="s">
        <v>135</v>
      </c>
      <c r="E269" s="190" t="s">
        <v>796</v>
      </c>
      <c r="F269" s="191" t="s">
        <v>797</v>
      </c>
      <c r="G269" s="192" t="s">
        <v>138</v>
      </c>
      <c r="H269" s="193">
        <v>124.703</v>
      </c>
      <c r="I269" s="194"/>
      <c r="J269" s="195">
        <f t="shared" si="80"/>
        <v>0</v>
      </c>
      <c r="K269" s="191" t="s">
        <v>139</v>
      </c>
      <c r="L269" s="57"/>
      <c r="M269" s="196" t="s">
        <v>21</v>
      </c>
      <c r="N269" s="197" t="s">
        <v>42</v>
      </c>
      <c r="O269" s="38"/>
      <c r="P269" s="198">
        <f t="shared" si="81"/>
        <v>0</v>
      </c>
      <c r="Q269" s="198">
        <v>0.00025</v>
      </c>
      <c r="R269" s="198">
        <f t="shared" si="82"/>
        <v>0.031175750000000002</v>
      </c>
      <c r="S269" s="198">
        <v>0</v>
      </c>
      <c r="T269" s="199">
        <f t="shared" si="83"/>
        <v>0</v>
      </c>
      <c r="AR269" s="20" t="s">
        <v>202</v>
      </c>
      <c r="AT269" s="20" t="s">
        <v>135</v>
      </c>
      <c r="AU269" s="20" t="s">
        <v>81</v>
      </c>
      <c r="AY269" s="20" t="s">
        <v>133</v>
      </c>
      <c r="BE269" s="200">
        <f t="shared" si="84"/>
        <v>0</v>
      </c>
      <c r="BF269" s="200">
        <f t="shared" si="85"/>
        <v>0</v>
      </c>
      <c r="BG269" s="200">
        <f t="shared" si="86"/>
        <v>0</v>
      </c>
      <c r="BH269" s="200">
        <f t="shared" si="87"/>
        <v>0</v>
      </c>
      <c r="BI269" s="200">
        <f t="shared" si="88"/>
        <v>0</v>
      </c>
      <c r="BJ269" s="20" t="s">
        <v>79</v>
      </c>
      <c r="BK269" s="200">
        <f t="shared" si="89"/>
        <v>0</v>
      </c>
      <c r="BL269" s="20" t="s">
        <v>202</v>
      </c>
      <c r="BM269" s="20" t="s">
        <v>798</v>
      </c>
    </row>
    <row r="270" spans="2:65" s="1" customFormat="1" ht="22.5" customHeight="1">
      <c r="B270" s="37"/>
      <c r="C270" s="201" t="s">
        <v>799</v>
      </c>
      <c r="D270" s="201" t="s">
        <v>155</v>
      </c>
      <c r="E270" s="202" t="s">
        <v>800</v>
      </c>
      <c r="F270" s="203" t="s">
        <v>801</v>
      </c>
      <c r="G270" s="204" t="s">
        <v>320</v>
      </c>
      <c r="H270" s="205">
        <v>22</v>
      </c>
      <c r="I270" s="206"/>
      <c r="J270" s="207">
        <f t="shared" si="80"/>
        <v>0</v>
      </c>
      <c r="K270" s="203" t="s">
        <v>21</v>
      </c>
      <c r="L270" s="208"/>
      <c r="M270" s="209" t="s">
        <v>21</v>
      </c>
      <c r="N270" s="210" t="s">
        <v>42</v>
      </c>
      <c r="O270" s="38"/>
      <c r="P270" s="198">
        <f t="shared" si="81"/>
        <v>0</v>
      </c>
      <c r="Q270" s="198">
        <v>0</v>
      </c>
      <c r="R270" s="198">
        <f t="shared" si="82"/>
        <v>0</v>
      </c>
      <c r="S270" s="198">
        <v>0</v>
      </c>
      <c r="T270" s="199">
        <f t="shared" si="83"/>
        <v>0</v>
      </c>
      <c r="AR270" s="20" t="s">
        <v>265</v>
      </c>
      <c r="AT270" s="20" t="s">
        <v>155</v>
      </c>
      <c r="AU270" s="20" t="s">
        <v>81</v>
      </c>
      <c r="AY270" s="20" t="s">
        <v>133</v>
      </c>
      <c r="BE270" s="200">
        <f t="shared" si="84"/>
        <v>0</v>
      </c>
      <c r="BF270" s="200">
        <f t="shared" si="85"/>
        <v>0</v>
      </c>
      <c r="BG270" s="200">
        <f t="shared" si="86"/>
        <v>0</v>
      </c>
      <c r="BH270" s="200">
        <f t="shared" si="87"/>
        <v>0</v>
      </c>
      <c r="BI270" s="200">
        <f t="shared" si="88"/>
        <v>0</v>
      </c>
      <c r="BJ270" s="20" t="s">
        <v>79</v>
      </c>
      <c r="BK270" s="200">
        <f t="shared" si="89"/>
        <v>0</v>
      </c>
      <c r="BL270" s="20" t="s">
        <v>202</v>
      </c>
      <c r="BM270" s="20" t="s">
        <v>802</v>
      </c>
    </row>
    <row r="271" spans="2:65" s="1" customFormat="1" ht="22.5" customHeight="1">
      <c r="B271" s="37"/>
      <c r="C271" s="201" t="s">
        <v>803</v>
      </c>
      <c r="D271" s="201" t="s">
        <v>155</v>
      </c>
      <c r="E271" s="202" t="s">
        <v>804</v>
      </c>
      <c r="F271" s="203" t="s">
        <v>805</v>
      </c>
      <c r="G271" s="204" t="s">
        <v>320</v>
      </c>
      <c r="H271" s="205">
        <v>15</v>
      </c>
      <c r="I271" s="206"/>
      <c r="J271" s="207">
        <f t="shared" si="80"/>
        <v>0</v>
      </c>
      <c r="K271" s="203" t="s">
        <v>21</v>
      </c>
      <c r="L271" s="208"/>
      <c r="M271" s="209" t="s">
        <v>21</v>
      </c>
      <c r="N271" s="210" t="s">
        <v>42</v>
      </c>
      <c r="O271" s="38"/>
      <c r="P271" s="198">
        <f t="shared" si="81"/>
        <v>0</v>
      </c>
      <c r="Q271" s="198">
        <v>0</v>
      </c>
      <c r="R271" s="198">
        <f t="shared" si="82"/>
        <v>0</v>
      </c>
      <c r="S271" s="198">
        <v>0</v>
      </c>
      <c r="T271" s="199">
        <f t="shared" si="83"/>
        <v>0</v>
      </c>
      <c r="AR271" s="20" t="s">
        <v>265</v>
      </c>
      <c r="AT271" s="20" t="s">
        <v>155</v>
      </c>
      <c r="AU271" s="20" t="s">
        <v>81</v>
      </c>
      <c r="AY271" s="20" t="s">
        <v>133</v>
      </c>
      <c r="BE271" s="200">
        <f t="shared" si="84"/>
        <v>0</v>
      </c>
      <c r="BF271" s="200">
        <f t="shared" si="85"/>
        <v>0</v>
      </c>
      <c r="BG271" s="200">
        <f t="shared" si="86"/>
        <v>0</v>
      </c>
      <c r="BH271" s="200">
        <f t="shared" si="87"/>
        <v>0</v>
      </c>
      <c r="BI271" s="200">
        <f t="shared" si="88"/>
        <v>0</v>
      </c>
      <c r="BJ271" s="20" t="s">
        <v>79</v>
      </c>
      <c r="BK271" s="200">
        <f t="shared" si="89"/>
        <v>0</v>
      </c>
      <c r="BL271" s="20" t="s">
        <v>202</v>
      </c>
      <c r="BM271" s="20" t="s">
        <v>806</v>
      </c>
    </row>
    <row r="272" spans="2:65" s="1" customFormat="1" ht="31.5" customHeight="1">
      <c r="B272" s="37"/>
      <c r="C272" s="201" t="s">
        <v>807</v>
      </c>
      <c r="D272" s="201" t="s">
        <v>155</v>
      </c>
      <c r="E272" s="202" t="s">
        <v>808</v>
      </c>
      <c r="F272" s="203" t="s">
        <v>809</v>
      </c>
      <c r="G272" s="204" t="s">
        <v>320</v>
      </c>
      <c r="H272" s="205">
        <v>1</v>
      </c>
      <c r="I272" s="206"/>
      <c r="J272" s="207">
        <f t="shared" si="80"/>
        <v>0</v>
      </c>
      <c r="K272" s="203" t="s">
        <v>21</v>
      </c>
      <c r="L272" s="208"/>
      <c r="M272" s="209" t="s">
        <v>21</v>
      </c>
      <c r="N272" s="210" t="s">
        <v>42</v>
      </c>
      <c r="O272" s="38"/>
      <c r="P272" s="198">
        <f t="shared" si="81"/>
        <v>0</v>
      </c>
      <c r="Q272" s="198">
        <v>0</v>
      </c>
      <c r="R272" s="198">
        <f t="shared" si="82"/>
        <v>0</v>
      </c>
      <c r="S272" s="198">
        <v>0</v>
      </c>
      <c r="T272" s="199">
        <f t="shared" si="83"/>
        <v>0</v>
      </c>
      <c r="AR272" s="20" t="s">
        <v>265</v>
      </c>
      <c r="AT272" s="20" t="s">
        <v>155</v>
      </c>
      <c r="AU272" s="20" t="s">
        <v>81</v>
      </c>
      <c r="AY272" s="20" t="s">
        <v>133</v>
      </c>
      <c r="BE272" s="200">
        <f t="shared" si="84"/>
        <v>0</v>
      </c>
      <c r="BF272" s="200">
        <f t="shared" si="85"/>
        <v>0</v>
      </c>
      <c r="BG272" s="200">
        <f t="shared" si="86"/>
        <v>0</v>
      </c>
      <c r="BH272" s="200">
        <f t="shared" si="87"/>
        <v>0</v>
      </c>
      <c r="BI272" s="200">
        <f t="shared" si="88"/>
        <v>0</v>
      </c>
      <c r="BJ272" s="20" t="s">
        <v>79</v>
      </c>
      <c r="BK272" s="200">
        <f t="shared" si="89"/>
        <v>0</v>
      </c>
      <c r="BL272" s="20" t="s">
        <v>202</v>
      </c>
      <c r="BM272" s="20" t="s">
        <v>810</v>
      </c>
    </row>
    <row r="273" spans="2:65" s="1" customFormat="1" ht="31.5" customHeight="1">
      <c r="B273" s="37"/>
      <c r="C273" s="201" t="s">
        <v>811</v>
      </c>
      <c r="D273" s="201" t="s">
        <v>155</v>
      </c>
      <c r="E273" s="202" t="s">
        <v>812</v>
      </c>
      <c r="F273" s="203" t="s">
        <v>813</v>
      </c>
      <c r="G273" s="204" t="s">
        <v>320</v>
      </c>
      <c r="H273" s="205">
        <v>1</v>
      </c>
      <c r="I273" s="206"/>
      <c r="J273" s="207">
        <f t="shared" si="80"/>
        <v>0</v>
      </c>
      <c r="K273" s="203" t="s">
        <v>21</v>
      </c>
      <c r="L273" s="208"/>
      <c r="M273" s="209" t="s">
        <v>21</v>
      </c>
      <c r="N273" s="210" t="s">
        <v>42</v>
      </c>
      <c r="O273" s="38"/>
      <c r="P273" s="198">
        <f t="shared" si="81"/>
        <v>0</v>
      </c>
      <c r="Q273" s="198">
        <v>0</v>
      </c>
      <c r="R273" s="198">
        <f t="shared" si="82"/>
        <v>0</v>
      </c>
      <c r="S273" s="198">
        <v>0</v>
      </c>
      <c r="T273" s="199">
        <f t="shared" si="83"/>
        <v>0</v>
      </c>
      <c r="AR273" s="20" t="s">
        <v>265</v>
      </c>
      <c r="AT273" s="20" t="s">
        <v>155</v>
      </c>
      <c r="AU273" s="20" t="s">
        <v>81</v>
      </c>
      <c r="AY273" s="20" t="s">
        <v>133</v>
      </c>
      <c r="BE273" s="200">
        <f t="shared" si="84"/>
        <v>0</v>
      </c>
      <c r="BF273" s="200">
        <f t="shared" si="85"/>
        <v>0</v>
      </c>
      <c r="BG273" s="200">
        <f t="shared" si="86"/>
        <v>0</v>
      </c>
      <c r="BH273" s="200">
        <f t="shared" si="87"/>
        <v>0</v>
      </c>
      <c r="BI273" s="200">
        <f t="shared" si="88"/>
        <v>0</v>
      </c>
      <c r="BJ273" s="20" t="s">
        <v>79</v>
      </c>
      <c r="BK273" s="200">
        <f t="shared" si="89"/>
        <v>0</v>
      </c>
      <c r="BL273" s="20" t="s">
        <v>202</v>
      </c>
      <c r="BM273" s="20" t="s">
        <v>814</v>
      </c>
    </row>
    <row r="274" spans="2:65" s="1" customFormat="1" ht="22.5" customHeight="1">
      <c r="B274" s="37"/>
      <c r="C274" s="189" t="s">
        <v>815</v>
      </c>
      <c r="D274" s="189" t="s">
        <v>135</v>
      </c>
      <c r="E274" s="190" t="s">
        <v>816</v>
      </c>
      <c r="F274" s="191" t="s">
        <v>817</v>
      </c>
      <c r="G274" s="192" t="s">
        <v>188</v>
      </c>
      <c r="H274" s="193">
        <v>2</v>
      </c>
      <c r="I274" s="194"/>
      <c r="J274" s="195">
        <f t="shared" si="80"/>
        <v>0</v>
      </c>
      <c r="K274" s="191" t="s">
        <v>139</v>
      </c>
      <c r="L274" s="57"/>
      <c r="M274" s="196" t="s">
        <v>21</v>
      </c>
      <c r="N274" s="197" t="s">
        <v>42</v>
      </c>
      <c r="O274" s="38"/>
      <c r="P274" s="198">
        <f t="shared" si="81"/>
        <v>0</v>
      </c>
      <c r="Q274" s="198">
        <v>0</v>
      </c>
      <c r="R274" s="198">
        <f t="shared" si="82"/>
        <v>0</v>
      </c>
      <c r="S274" s="198">
        <v>0</v>
      </c>
      <c r="T274" s="199">
        <f t="shared" si="83"/>
        <v>0</v>
      </c>
      <c r="AR274" s="20" t="s">
        <v>202</v>
      </c>
      <c r="AT274" s="20" t="s">
        <v>135</v>
      </c>
      <c r="AU274" s="20" t="s">
        <v>81</v>
      </c>
      <c r="AY274" s="20" t="s">
        <v>133</v>
      </c>
      <c r="BE274" s="200">
        <f t="shared" si="84"/>
        <v>0</v>
      </c>
      <c r="BF274" s="200">
        <f t="shared" si="85"/>
        <v>0</v>
      </c>
      <c r="BG274" s="200">
        <f t="shared" si="86"/>
        <v>0</v>
      </c>
      <c r="BH274" s="200">
        <f t="shared" si="87"/>
        <v>0</v>
      </c>
      <c r="BI274" s="200">
        <f t="shared" si="88"/>
        <v>0</v>
      </c>
      <c r="BJ274" s="20" t="s">
        <v>79</v>
      </c>
      <c r="BK274" s="200">
        <f t="shared" si="89"/>
        <v>0</v>
      </c>
      <c r="BL274" s="20" t="s">
        <v>202</v>
      </c>
      <c r="BM274" s="20" t="s">
        <v>818</v>
      </c>
    </row>
    <row r="275" spans="2:65" s="1" customFormat="1" ht="31.5" customHeight="1">
      <c r="B275" s="37"/>
      <c r="C275" s="201" t="s">
        <v>819</v>
      </c>
      <c r="D275" s="201" t="s">
        <v>155</v>
      </c>
      <c r="E275" s="202" t="s">
        <v>820</v>
      </c>
      <c r="F275" s="203" t="s">
        <v>821</v>
      </c>
      <c r="G275" s="204" t="s">
        <v>320</v>
      </c>
      <c r="H275" s="205">
        <v>1</v>
      </c>
      <c r="I275" s="206"/>
      <c r="J275" s="207">
        <f t="shared" si="80"/>
        <v>0</v>
      </c>
      <c r="K275" s="203" t="s">
        <v>21</v>
      </c>
      <c r="L275" s="208"/>
      <c r="M275" s="209" t="s">
        <v>21</v>
      </c>
      <c r="N275" s="210" t="s">
        <v>42</v>
      </c>
      <c r="O275" s="38"/>
      <c r="P275" s="198">
        <f t="shared" si="81"/>
        <v>0</v>
      </c>
      <c r="Q275" s="198">
        <v>0</v>
      </c>
      <c r="R275" s="198">
        <f t="shared" si="82"/>
        <v>0</v>
      </c>
      <c r="S275" s="198">
        <v>0</v>
      </c>
      <c r="T275" s="199">
        <f t="shared" si="83"/>
        <v>0</v>
      </c>
      <c r="AR275" s="20" t="s">
        <v>265</v>
      </c>
      <c r="AT275" s="20" t="s">
        <v>155</v>
      </c>
      <c r="AU275" s="20" t="s">
        <v>81</v>
      </c>
      <c r="AY275" s="20" t="s">
        <v>133</v>
      </c>
      <c r="BE275" s="200">
        <f t="shared" si="84"/>
        <v>0</v>
      </c>
      <c r="BF275" s="200">
        <f t="shared" si="85"/>
        <v>0</v>
      </c>
      <c r="BG275" s="200">
        <f t="shared" si="86"/>
        <v>0</v>
      </c>
      <c r="BH275" s="200">
        <f t="shared" si="87"/>
        <v>0</v>
      </c>
      <c r="BI275" s="200">
        <f t="shared" si="88"/>
        <v>0</v>
      </c>
      <c r="BJ275" s="20" t="s">
        <v>79</v>
      </c>
      <c r="BK275" s="200">
        <f t="shared" si="89"/>
        <v>0</v>
      </c>
      <c r="BL275" s="20" t="s">
        <v>202</v>
      </c>
      <c r="BM275" s="20" t="s">
        <v>822</v>
      </c>
    </row>
    <row r="276" spans="2:65" s="1" customFormat="1" ht="31.5" customHeight="1">
      <c r="B276" s="37"/>
      <c r="C276" s="201" t="s">
        <v>823</v>
      </c>
      <c r="D276" s="201" t="s">
        <v>155</v>
      </c>
      <c r="E276" s="202" t="s">
        <v>824</v>
      </c>
      <c r="F276" s="203" t="s">
        <v>825</v>
      </c>
      <c r="G276" s="204" t="s">
        <v>320</v>
      </c>
      <c r="H276" s="205">
        <v>1</v>
      </c>
      <c r="I276" s="206"/>
      <c r="J276" s="207">
        <f t="shared" si="80"/>
        <v>0</v>
      </c>
      <c r="K276" s="203" t="s">
        <v>21</v>
      </c>
      <c r="L276" s="208"/>
      <c r="M276" s="209" t="s">
        <v>21</v>
      </c>
      <c r="N276" s="210" t="s">
        <v>42</v>
      </c>
      <c r="O276" s="38"/>
      <c r="P276" s="198">
        <f t="shared" si="81"/>
        <v>0</v>
      </c>
      <c r="Q276" s="198">
        <v>0</v>
      </c>
      <c r="R276" s="198">
        <f t="shared" si="82"/>
        <v>0</v>
      </c>
      <c r="S276" s="198">
        <v>0</v>
      </c>
      <c r="T276" s="199">
        <f t="shared" si="83"/>
        <v>0</v>
      </c>
      <c r="AR276" s="20" t="s">
        <v>265</v>
      </c>
      <c r="AT276" s="20" t="s">
        <v>155</v>
      </c>
      <c r="AU276" s="20" t="s">
        <v>81</v>
      </c>
      <c r="AY276" s="20" t="s">
        <v>133</v>
      </c>
      <c r="BE276" s="200">
        <f t="shared" si="84"/>
        <v>0</v>
      </c>
      <c r="BF276" s="200">
        <f t="shared" si="85"/>
        <v>0</v>
      </c>
      <c r="BG276" s="200">
        <f t="shared" si="86"/>
        <v>0</v>
      </c>
      <c r="BH276" s="200">
        <f t="shared" si="87"/>
        <v>0</v>
      </c>
      <c r="BI276" s="200">
        <f t="shared" si="88"/>
        <v>0</v>
      </c>
      <c r="BJ276" s="20" t="s">
        <v>79</v>
      </c>
      <c r="BK276" s="200">
        <f t="shared" si="89"/>
        <v>0</v>
      </c>
      <c r="BL276" s="20" t="s">
        <v>202</v>
      </c>
      <c r="BM276" s="20" t="s">
        <v>826</v>
      </c>
    </row>
    <row r="277" spans="2:65" s="1" customFormat="1" ht="22.5" customHeight="1">
      <c r="B277" s="37"/>
      <c r="C277" s="189" t="s">
        <v>827</v>
      </c>
      <c r="D277" s="189" t="s">
        <v>135</v>
      </c>
      <c r="E277" s="190" t="s">
        <v>828</v>
      </c>
      <c r="F277" s="191" t="s">
        <v>829</v>
      </c>
      <c r="G277" s="192" t="s">
        <v>188</v>
      </c>
      <c r="H277" s="193">
        <v>1</v>
      </c>
      <c r="I277" s="194"/>
      <c r="J277" s="195">
        <f t="shared" si="80"/>
        <v>0</v>
      </c>
      <c r="K277" s="191" t="s">
        <v>139</v>
      </c>
      <c r="L277" s="57"/>
      <c r="M277" s="196" t="s">
        <v>21</v>
      </c>
      <c r="N277" s="197" t="s">
        <v>42</v>
      </c>
      <c r="O277" s="38"/>
      <c r="P277" s="198">
        <f t="shared" si="81"/>
        <v>0</v>
      </c>
      <c r="Q277" s="198">
        <v>0</v>
      </c>
      <c r="R277" s="198">
        <f t="shared" si="82"/>
        <v>0</v>
      </c>
      <c r="S277" s="198">
        <v>0</v>
      </c>
      <c r="T277" s="199">
        <f t="shared" si="83"/>
        <v>0</v>
      </c>
      <c r="AR277" s="20" t="s">
        <v>202</v>
      </c>
      <c r="AT277" s="20" t="s">
        <v>135</v>
      </c>
      <c r="AU277" s="20" t="s">
        <v>81</v>
      </c>
      <c r="AY277" s="20" t="s">
        <v>133</v>
      </c>
      <c r="BE277" s="200">
        <f t="shared" si="84"/>
        <v>0</v>
      </c>
      <c r="BF277" s="200">
        <f t="shared" si="85"/>
        <v>0</v>
      </c>
      <c r="BG277" s="200">
        <f t="shared" si="86"/>
        <v>0</v>
      </c>
      <c r="BH277" s="200">
        <f t="shared" si="87"/>
        <v>0</v>
      </c>
      <c r="BI277" s="200">
        <f t="shared" si="88"/>
        <v>0</v>
      </c>
      <c r="BJ277" s="20" t="s">
        <v>79</v>
      </c>
      <c r="BK277" s="200">
        <f t="shared" si="89"/>
        <v>0</v>
      </c>
      <c r="BL277" s="20" t="s">
        <v>202</v>
      </c>
      <c r="BM277" s="20" t="s">
        <v>830</v>
      </c>
    </row>
    <row r="278" spans="2:65" s="1" customFormat="1" ht="31.5" customHeight="1">
      <c r="B278" s="37"/>
      <c r="C278" s="201" t="s">
        <v>831</v>
      </c>
      <c r="D278" s="201" t="s">
        <v>155</v>
      </c>
      <c r="E278" s="202" t="s">
        <v>832</v>
      </c>
      <c r="F278" s="203" t="s">
        <v>833</v>
      </c>
      <c r="G278" s="204" t="s">
        <v>834</v>
      </c>
      <c r="H278" s="205">
        <v>1</v>
      </c>
      <c r="I278" s="206"/>
      <c r="J278" s="207">
        <f t="shared" si="80"/>
        <v>0</v>
      </c>
      <c r="K278" s="203" t="s">
        <v>21</v>
      </c>
      <c r="L278" s="208"/>
      <c r="M278" s="209" t="s">
        <v>21</v>
      </c>
      <c r="N278" s="210" t="s">
        <v>42</v>
      </c>
      <c r="O278" s="38"/>
      <c r="P278" s="198">
        <f t="shared" si="81"/>
        <v>0</v>
      </c>
      <c r="Q278" s="198">
        <v>0</v>
      </c>
      <c r="R278" s="198">
        <f t="shared" si="82"/>
        <v>0</v>
      </c>
      <c r="S278" s="198">
        <v>0</v>
      </c>
      <c r="T278" s="199">
        <f t="shared" si="83"/>
        <v>0</v>
      </c>
      <c r="AR278" s="20" t="s">
        <v>265</v>
      </c>
      <c r="AT278" s="20" t="s">
        <v>155</v>
      </c>
      <c r="AU278" s="20" t="s">
        <v>81</v>
      </c>
      <c r="AY278" s="20" t="s">
        <v>133</v>
      </c>
      <c r="BE278" s="200">
        <f t="shared" si="84"/>
        <v>0</v>
      </c>
      <c r="BF278" s="200">
        <f t="shared" si="85"/>
        <v>0</v>
      </c>
      <c r="BG278" s="200">
        <f t="shared" si="86"/>
        <v>0</v>
      </c>
      <c r="BH278" s="200">
        <f t="shared" si="87"/>
        <v>0</v>
      </c>
      <c r="BI278" s="200">
        <f t="shared" si="88"/>
        <v>0</v>
      </c>
      <c r="BJ278" s="20" t="s">
        <v>79</v>
      </c>
      <c r="BK278" s="200">
        <f t="shared" si="89"/>
        <v>0</v>
      </c>
      <c r="BL278" s="20" t="s">
        <v>202</v>
      </c>
      <c r="BM278" s="20" t="s">
        <v>835</v>
      </c>
    </row>
    <row r="279" spans="2:65" s="1" customFormat="1" ht="22.5" customHeight="1">
      <c r="B279" s="37"/>
      <c r="C279" s="189" t="s">
        <v>836</v>
      </c>
      <c r="D279" s="189" t="s">
        <v>135</v>
      </c>
      <c r="E279" s="190" t="s">
        <v>837</v>
      </c>
      <c r="F279" s="191" t="s">
        <v>838</v>
      </c>
      <c r="G279" s="192" t="s">
        <v>138</v>
      </c>
      <c r="H279" s="193">
        <v>1.08</v>
      </c>
      <c r="I279" s="194"/>
      <c r="J279" s="195">
        <f t="shared" si="80"/>
        <v>0</v>
      </c>
      <c r="K279" s="191" t="s">
        <v>139</v>
      </c>
      <c r="L279" s="57"/>
      <c r="M279" s="196" t="s">
        <v>21</v>
      </c>
      <c r="N279" s="197" t="s">
        <v>42</v>
      </c>
      <c r="O279" s="38"/>
      <c r="P279" s="198">
        <f t="shared" si="81"/>
        <v>0</v>
      </c>
      <c r="Q279" s="198">
        <v>0</v>
      </c>
      <c r="R279" s="198">
        <f t="shared" si="82"/>
        <v>0</v>
      </c>
      <c r="S279" s="198">
        <v>0</v>
      </c>
      <c r="T279" s="199">
        <f t="shared" si="83"/>
        <v>0</v>
      </c>
      <c r="AR279" s="20" t="s">
        <v>202</v>
      </c>
      <c r="AT279" s="20" t="s">
        <v>135</v>
      </c>
      <c r="AU279" s="20" t="s">
        <v>81</v>
      </c>
      <c r="AY279" s="20" t="s">
        <v>133</v>
      </c>
      <c r="BE279" s="200">
        <f t="shared" si="84"/>
        <v>0</v>
      </c>
      <c r="BF279" s="200">
        <f t="shared" si="85"/>
        <v>0</v>
      </c>
      <c r="BG279" s="200">
        <f t="shared" si="86"/>
        <v>0</v>
      </c>
      <c r="BH279" s="200">
        <f t="shared" si="87"/>
        <v>0</v>
      </c>
      <c r="BI279" s="200">
        <f t="shared" si="88"/>
        <v>0</v>
      </c>
      <c r="BJ279" s="20" t="s">
        <v>79</v>
      </c>
      <c r="BK279" s="200">
        <f t="shared" si="89"/>
        <v>0</v>
      </c>
      <c r="BL279" s="20" t="s">
        <v>202</v>
      </c>
      <c r="BM279" s="20" t="s">
        <v>839</v>
      </c>
    </row>
    <row r="280" spans="2:65" s="1" customFormat="1" ht="31.5" customHeight="1">
      <c r="B280" s="37"/>
      <c r="C280" s="201" t="s">
        <v>840</v>
      </c>
      <c r="D280" s="201" t="s">
        <v>155</v>
      </c>
      <c r="E280" s="202" t="s">
        <v>841</v>
      </c>
      <c r="F280" s="203" t="s">
        <v>842</v>
      </c>
      <c r="G280" s="204" t="s">
        <v>320</v>
      </c>
      <c r="H280" s="205">
        <v>1</v>
      </c>
      <c r="I280" s="206"/>
      <c r="J280" s="207">
        <f t="shared" si="80"/>
        <v>0</v>
      </c>
      <c r="K280" s="203" t="s">
        <v>21</v>
      </c>
      <c r="L280" s="208"/>
      <c r="M280" s="209" t="s">
        <v>21</v>
      </c>
      <c r="N280" s="210" t="s">
        <v>42</v>
      </c>
      <c r="O280" s="38"/>
      <c r="P280" s="198">
        <f t="shared" si="81"/>
        <v>0</v>
      </c>
      <c r="Q280" s="198">
        <v>0</v>
      </c>
      <c r="R280" s="198">
        <f t="shared" si="82"/>
        <v>0</v>
      </c>
      <c r="S280" s="198">
        <v>0</v>
      </c>
      <c r="T280" s="199">
        <f t="shared" si="83"/>
        <v>0</v>
      </c>
      <c r="AR280" s="20" t="s">
        <v>265</v>
      </c>
      <c r="AT280" s="20" t="s">
        <v>155</v>
      </c>
      <c r="AU280" s="20" t="s">
        <v>81</v>
      </c>
      <c r="AY280" s="20" t="s">
        <v>133</v>
      </c>
      <c r="BE280" s="200">
        <f t="shared" si="84"/>
        <v>0</v>
      </c>
      <c r="BF280" s="200">
        <f t="shared" si="85"/>
        <v>0</v>
      </c>
      <c r="BG280" s="200">
        <f t="shared" si="86"/>
        <v>0</v>
      </c>
      <c r="BH280" s="200">
        <f t="shared" si="87"/>
        <v>0</v>
      </c>
      <c r="BI280" s="200">
        <f t="shared" si="88"/>
        <v>0</v>
      </c>
      <c r="BJ280" s="20" t="s">
        <v>79</v>
      </c>
      <c r="BK280" s="200">
        <f t="shared" si="89"/>
        <v>0</v>
      </c>
      <c r="BL280" s="20" t="s">
        <v>202</v>
      </c>
      <c r="BM280" s="20" t="s">
        <v>843</v>
      </c>
    </row>
    <row r="281" spans="2:65" s="1" customFormat="1" ht="22.5" customHeight="1">
      <c r="B281" s="37"/>
      <c r="C281" s="189" t="s">
        <v>844</v>
      </c>
      <c r="D281" s="189" t="s">
        <v>135</v>
      </c>
      <c r="E281" s="190" t="s">
        <v>845</v>
      </c>
      <c r="F281" s="191" t="s">
        <v>846</v>
      </c>
      <c r="G281" s="192" t="s">
        <v>834</v>
      </c>
      <c r="H281" s="193">
        <v>5</v>
      </c>
      <c r="I281" s="194"/>
      <c r="J281" s="195">
        <f t="shared" si="80"/>
        <v>0</v>
      </c>
      <c r="K281" s="191" t="s">
        <v>21</v>
      </c>
      <c r="L281" s="57"/>
      <c r="M281" s="196" t="s">
        <v>21</v>
      </c>
      <c r="N281" s="197" t="s">
        <v>42</v>
      </c>
      <c r="O281" s="38"/>
      <c r="P281" s="198">
        <f t="shared" si="81"/>
        <v>0</v>
      </c>
      <c r="Q281" s="198">
        <v>0</v>
      </c>
      <c r="R281" s="198">
        <f t="shared" si="82"/>
        <v>0</v>
      </c>
      <c r="S281" s="198">
        <v>0</v>
      </c>
      <c r="T281" s="199">
        <f t="shared" si="83"/>
        <v>0</v>
      </c>
      <c r="AR281" s="20" t="s">
        <v>202</v>
      </c>
      <c r="AT281" s="20" t="s">
        <v>135</v>
      </c>
      <c r="AU281" s="20" t="s">
        <v>81</v>
      </c>
      <c r="AY281" s="20" t="s">
        <v>133</v>
      </c>
      <c r="BE281" s="200">
        <f t="shared" si="84"/>
        <v>0</v>
      </c>
      <c r="BF281" s="200">
        <f t="shared" si="85"/>
        <v>0</v>
      </c>
      <c r="BG281" s="200">
        <f t="shared" si="86"/>
        <v>0</v>
      </c>
      <c r="BH281" s="200">
        <f t="shared" si="87"/>
        <v>0</v>
      </c>
      <c r="BI281" s="200">
        <f t="shared" si="88"/>
        <v>0</v>
      </c>
      <c r="BJ281" s="20" t="s">
        <v>79</v>
      </c>
      <c r="BK281" s="200">
        <f t="shared" si="89"/>
        <v>0</v>
      </c>
      <c r="BL281" s="20" t="s">
        <v>202</v>
      </c>
      <c r="BM281" s="20" t="s">
        <v>847</v>
      </c>
    </row>
    <row r="282" spans="2:65" s="1" customFormat="1" ht="22.5" customHeight="1">
      <c r="B282" s="37"/>
      <c r="C282" s="189" t="s">
        <v>848</v>
      </c>
      <c r="D282" s="189" t="s">
        <v>135</v>
      </c>
      <c r="E282" s="190" t="s">
        <v>849</v>
      </c>
      <c r="F282" s="191" t="s">
        <v>850</v>
      </c>
      <c r="G282" s="192" t="s">
        <v>158</v>
      </c>
      <c r="H282" s="193">
        <v>3.4</v>
      </c>
      <c r="I282" s="194"/>
      <c r="J282" s="195">
        <f t="shared" si="80"/>
        <v>0</v>
      </c>
      <c r="K282" s="191" t="s">
        <v>139</v>
      </c>
      <c r="L282" s="57"/>
      <c r="M282" s="196" t="s">
        <v>21</v>
      </c>
      <c r="N282" s="197" t="s">
        <v>42</v>
      </c>
      <c r="O282" s="38"/>
      <c r="P282" s="198">
        <f t="shared" si="81"/>
        <v>0</v>
      </c>
      <c r="Q282" s="198">
        <v>0</v>
      </c>
      <c r="R282" s="198">
        <f t="shared" si="82"/>
        <v>0</v>
      </c>
      <c r="S282" s="198">
        <v>0</v>
      </c>
      <c r="T282" s="199">
        <f t="shared" si="83"/>
        <v>0</v>
      </c>
      <c r="AR282" s="20" t="s">
        <v>202</v>
      </c>
      <c r="AT282" s="20" t="s">
        <v>135</v>
      </c>
      <c r="AU282" s="20" t="s">
        <v>81</v>
      </c>
      <c r="AY282" s="20" t="s">
        <v>133</v>
      </c>
      <c r="BE282" s="200">
        <f t="shared" si="84"/>
        <v>0</v>
      </c>
      <c r="BF282" s="200">
        <f t="shared" si="85"/>
        <v>0</v>
      </c>
      <c r="BG282" s="200">
        <f t="shared" si="86"/>
        <v>0</v>
      </c>
      <c r="BH282" s="200">
        <f t="shared" si="87"/>
        <v>0</v>
      </c>
      <c r="BI282" s="200">
        <f t="shared" si="88"/>
        <v>0</v>
      </c>
      <c r="BJ282" s="20" t="s">
        <v>79</v>
      </c>
      <c r="BK282" s="200">
        <f t="shared" si="89"/>
        <v>0</v>
      </c>
      <c r="BL282" s="20" t="s">
        <v>202</v>
      </c>
      <c r="BM282" s="20" t="s">
        <v>851</v>
      </c>
    </row>
    <row r="283" spans="2:63" s="10" customFormat="1" ht="29.9" customHeight="1">
      <c r="B283" s="172"/>
      <c r="C283" s="173"/>
      <c r="D283" s="186" t="s">
        <v>70</v>
      </c>
      <c r="E283" s="187" t="s">
        <v>852</v>
      </c>
      <c r="F283" s="187" t="s">
        <v>853</v>
      </c>
      <c r="G283" s="173"/>
      <c r="H283" s="173"/>
      <c r="I283" s="176"/>
      <c r="J283" s="188">
        <f>BK283</f>
        <v>0</v>
      </c>
      <c r="K283" s="173"/>
      <c r="L283" s="178"/>
      <c r="M283" s="179"/>
      <c r="N283" s="180"/>
      <c r="O283" s="180"/>
      <c r="P283" s="181">
        <f>SUM(P284:P290)</f>
        <v>0</v>
      </c>
      <c r="Q283" s="180"/>
      <c r="R283" s="181">
        <f>SUM(R284:R290)</f>
        <v>1.6651244</v>
      </c>
      <c r="S283" s="180"/>
      <c r="T283" s="182">
        <f>SUM(T284:T290)</f>
        <v>3.2428896000000003</v>
      </c>
      <c r="AR283" s="183" t="s">
        <v>81</v>
      </c>
      <c r="AT283" s="184" t="s">
        <v>70</v>
      </c>
      <c r="AU283" s="184" t="s">
        <v>79</v>
      </c>
      <c r="AY283" s="183" t="s">
        <v>133</v>
      </c>
      <c r="BK283" s="185">
        <f>SUM(BK284:BK290)</f>
        <v>0</v>
      </c>
    </row>
    <row r="284" spans="2:65" s="1" customFormat="1" ht="22.5" customHeight="1">
      <c r="B284" s="37"/>
      <c r="C284" s="189" t="s">
        <v>854</v>
      </c>
      <c r="D284" s="189" t="s">
        <v>135</v>
      </c>
      <c r="E284" s="190" t="s">
        <v>855</v>
      </c>
      <c r="F284" s="191" t="s">
        <v>856</v>
      </c>
      <c r="G284" s="192" t="s">
        <v>138</v>
      </c>
      <c r="H284" s="193">
        <v>7.8</v>
      </c>
      <c r="I284" s="194"/>
      <c r="J284" s="195">
        <f aca="true" t="shared" si="90" ref="J284:J290">ROUND(I284*H284,2)</f>
        <v>0</v>
      </c>
      <c r="K284" s="191" t="s">
        <v>139</v>
      </c>
      <c r="L284" s="57"/>
      <c r="M284" s="196" t="s">
        <v>21</v>
      </c>
      <c r="N284" s="197" t="s">
        <v>42</v>
      </c>
      <c r="O284" s="38"/>
      <c r="P284" s="198">
        <f aca="true" t="shared" si="91" ref="P284:P290">O284*H284</f>
        <v>0</v>
      </c>
      <c r="Q284" s="198">
        <v>0.02446</v>
      </c>
      <c r="R284" s="198">
        <f aca="true" t="shared" si="92" ref="R284:R290">Q284*H284</f>
        <v>0.19078799999999999</v>
      </c>
      <c r="S284" s="198">
        <v>0</v>
      </c>
      <c r="T284" s="199">
        <f aca="true" t="shared" si="93" ref="T284:T290">S284*H284</f>
        <v>0</v>
      </c>
      <c r="AR284" s="20" t="s">
        <v>202</v>
      </c>
      <c r="AT284" s="20" t="s">
        <v>135</v>
      </c>
      <c r="AU284" s="20" t="s">
        <v>81</v>
      </c>
      <c r="AY284" s="20" t="s">
        <v>133</v>
      </c>
      <c r="BE284" s="200">
        <f aca="true" t="shared" si="94" ref="BE284:BE290">IF(N284="základní",J284,0)</f>
        <v>0</v>
      </c>
      <c r="BF284" s="200">
        <f aca="true" t="shared" si="95" ref="BF284:BF290">IF(N284="snížená",J284,0)</f>
        <v>0</v>
      </c>
      <c r="BG284" s="200">
        <f aca="true" t="shared" si="96" ref="BG284:BG290">IF(N284="zákl. přenesená",J284,0)</f>
        <v>0</v>
      </c>
      <c r="BH284" s="200">
        <f aca="true" t="shared" si="97" ref="BH284:BH290">IF(N284="sníž. přenesená",J284,0)</f>
        <v>0</v>
      </c>
      <c r="BI284" s="200">
        <f aca="true" t="shared" si="98" ref="BI284:BI290">IF(N284="nulová",J284,0)</f>
        <v>0</v>
      </c>
      <c r="BJ284" s="20" t="s">
        <v>79</v>
      </c>
      <c r="BK284" s="200">
        <f aca="true" t="shared" si="99" ref="BK284:BK290">ROUND(I284*H284,2)</f>
        <v>0</v>
      </c>
      <c r="BL284" s="20" t="s">
        <v>202</v>
      </c>
      <c r="BM284" s="20" t="s">
        <v>857</v>
      </c>
    </row>
    <row r="285" spans="2:65" s="1" customFormat="1" ht="22.5" customHeight="1">
      <c r="B285" s="37"/>
      <c r="C285" s="201" t="s">
        <v>858</v>
      </c>
      <c r="D285" s="201" t="s">
        <v>155</v>
      </c>
      <c r="E285" s="202" t="s">
        <v>859</v>
      </c>
      <c r="F285" s="203" t="s">
        <v>860</v>
      </c>
      <c r="G285" s="204" t="s">
        <v>138</v>
      </c>
      <c r="H285" s="205">
        <v>8.58</v>
      </c>
      <c r="I285" s="206"/>
      <c r="J285" s="207">
        <f t="shared" si="90"/>
        <v>0</v>
      </c>
      <c r="K285" s="203" t="s">
        <v>139</v>
      </c>
      <c r="L285" s="208"/>
      <c r="M285" s="209" t="s">
        <v>21</v>
      </c>
      <c r="N285" s="210" t="s">
        <v>42</v>
      </c>
      <c r="O285" s="38"/>
      <c r="P285" s="198">
        <f t="shared" si="91"/>
        <v>0</v>
      </c>
      <c r="Q285" s="198">
        <v>0.0118</v>
      </c>
      <c r="R285" s="198">
        <f t="shared" si="92"/>
        <v>0.101244</v>
      </c>
      <c r="S285" s="198">
        <v>0</v>
      </c>
      <c r="T285" s="199">
        <f t="shared" si="93"/>
        <v>0</v>
      </c>
      <c r="AR285" s="20" t="s">
        <v>265</v>
      </c>
      <c r="AT285" s="20" t="s">
        <v>155</v>
      </c>
      <c r="AU285" s="20" t="s">
        <v>81</v>
      </c>
      <c r="AY285" s="20" t="s">
        <v>133</v>
      </c>
      <c r="BE285" s="200">
        <f t="shared" si="94"/>
        <v>0</v>
      </c>
      <c r="BF285" s="200">
        <f t="shared" si="95"/>
        <v>0</v>
      </c>
      <c r="BG285" s="200">
        <f t="shared" si="96"/>
        <v>0</v>
      </c>
      <c r="BH285" s="200">
        <f t="shared" si="97"/>
        <v>0</v>
      </c>
      <c r="BI285" s="200">
        <f t="shared" si="98"/>
        <v>0</v>
      </c>
      <c r="BJ285" s="20" t="s">
        <v>79</v>
      </c>
      <c r="BK285" s="200">
        <f t="shared" si="99"/>
        <v>0</v>
      </c>
      <c r="BL285" s="20" t="s">
        <v>202</v>
      </c>
      <c r="BM285" s="20" t="s">
        <v>861</v>
      </c>
    </row>
    <row r="286" spans="2:65" s="1" customFormat="1" ht="22.5" customHeight="1">
      <c r="B286" s="37"/>
      <c r="C286" s="189" t="s">
        <v>862</v>
      </c>
      <c r="D286" s="189" t="s">
        <v>135</v>
      </c>
      <c r="E286" s="190" t="s">
        <v>863</v>
      </c>
      <c r="F286" s="191" t="s">
        <v>864</v>
      </c>
      <c r="G286" s="192" t="s">
        <v>138</v>
      </c>
      <c r="H286" s="193">
        <v>7.8</v>
      </c>
      <c r="I286" s="194"/>
      <c r="J286" s="195">
        <f t="shared" si="90"/>
        <v>0</v>
      </c>
      <c r="K286" s="191" t="s">
        <v>139</v>
      </c>
      <c r="L286" s="57"/>
      <c r="M286" s="196" t="s">
        <v>21</v>
      </c>
      <c r="N286" s="197" t="s">
        <v>42</v>
      </c>
      <c r="O286" s="38"/>
      <c r="P286" s="198">
        <f t="shared" si="91"/>
        <v>0</v>
      </c>
      <c r="Q286" s="198">
        <v>0</v>
      </c>
      <c r="R286" s="198">
        <f t="shared" si="92"/>
        <v>0</v>
      </c>
      <c r="S286" s="198">
        <v>0.0551</v>
      </c>
      <c r="T286" s="199">
        <f t="shared" si="93"/>
        <v>0.42978</v>
      </c>
      <c r="AR286" s="20" t="s">
        <v>202</v>
      </c>
      <c r="AT286" s="20" t="s">
        <v>135</v>
      </c>
      <c r="AU286" s="20" t="s">
        <v>81</v>
      </c>
      <c r="AY286" s="20" t="s">
        <v>133</v>
      </c>
      <c r="BE286" s="200">
        <f t="shared" si="94"/>
        <v>0</v>
      </c>
      <c r="BF286" s="200">
        <f t="shared" si="95"/>
        <v>0</v>
      </c>
      <c r="BG286" s="200">
        <f t="shared" si="96"/>
        <v>0</v>
      </c>
      <c r="BH286" s="200">
        <f t="shared" si="97"/>
        <v>0</v>
      </c>
      <c r="BI286" s="200">
        <f t="shared" si="98"/>
        <v>0</v>
      </c>
      <c r="BJ286" s="20" t="s">
        <v>79</v>
      </c>
      <c r="BK286" s="200">
        <f t="shared" si="99"/>
        <v>0</v>
      </c>
      <c r="BL286" s="20" t="s">
        <v>202</v>
      </c>
      <c r="BM286" s="20" t="s">
        <v>865</v>
      </c>
    </row>
    <row r="287" spans="2:65" s="1" customFormat="1" ht="22.5" customHeight="1">
      <c r="B287" s="37"/>
      <c r="C287" s="189" t="s">
        <v>866</v>
      </c>
      <c r="D287" s="189" t="s">
        <v>135</v>
      </c>
      <c r="E287" s="190" t="s">
        <v>867</v>
      </c>
      <c r="F287" s="191" t="s">
        <v>868</v>
      </c>
      <c r="G287" s="192" t="s">
        <v>138</v>
      </c>
      <c r="H287" s="193">
        <v>30.216</v>
      </c>
      <c r="I287" s="194"/>
      <c r="J287" s="195">
        <f t="shared" si="90"/>
        <v>0</v>
      </c>
      <c r="K287" s="191" t="s">
        <v>139</v>
      </c>
      <c r="L287" s="57"/>
      <c r="M287" s="196" t="s">
        <v>21</v>
      </c>
      <c r="N287" s="197" t="s">
        <v>42</v>
      </c>
      <c r="O287" s="38"/>
      <c r="P287" s="198">
        <f t="shared" si="91"/>
        <v>0</v>
      </c>
      <c r="Q287" s="198">
        <v>0</v>
      </c>
      <c r="R287" s="198">
        <f t="shared" si="92"/>
        <v>0</v>
      </c>
      <c r="S287" s="198">
        <v>0.0931</v>
      </c>
      <c r="T287" s="199">
        <f t="shared" si="93"/>
        <v>2.8131096</v>
      </c>
      <c r="AR287" s="20" t="s">
        <v>202</v>
      </c>
      <c r="AT287" s="20" t="s">
        <v>135</v>
      </c>
      <c r="AU287" s="20" t="s">
        <v>81</v>
      </c>
      <c r="AY287" s="20" t="s">
        <v>133</v>
      </c>
      <c r="BE287" s="200">
        <f t="shared" si="94"/>
        <v>0</v>
      </c>
      <c r="BF287" s="200">
        <f t="shared" si="95"/>
        <v>0</v>
      </c>
      <c r="BG287" s="200">
        <f t="shared" si="96"/>
        <v>0</v>
      </c>
      <c r="BH287" s="200">
        <f t="shared" si="97"/>
        <v>0</v>
      </c>
      <c r="BI287" s="200">
        <f t="shared" si="98"/>
        <v>0</v>
      </c>
      <c r="BJ287" s="20" t="s">
        <v>79</v>
      </c>
      <c r="BK287" s="200">
        <f t="shared" si="99"/>
        <v>0</v>
      </c>
      <c r="BL287" s="20" t="s">
        <v>202</v>
      </c>
      <c r="BM287" s="20" t="s">
        <v>869</v>
      </c>
    </row>
    <row r="288" spans="2:65" s="1" customFormat="1" ht="22.5" customHeight="1">
      <c r="B288" s="37"/>
      <c r="C288" s="189" t="s">
        <v>870</v>
      </c>
      <c r="D288" s="189" t="s">
        <v>135</v>
      </c>
      <c r="E288" s="190" t="s">
        <v>871</v>
      </c>
      <c r="F288" s="191" t="s">
        <v>872</v>
      </c>
      <c r="G288" s="192" t="s">
        <v>138</v>
      </c>
      <c r="H288" s="193">
        <v>34.762</v>
      </c>
      <c r="I288" s="194"/>
      <c r="J288" s="195">
        <f t="shared" si="90"/>
        <v>0</v>
      </c>
      <c r="K288" s="191" t="s">
        <v>139</v>
      </c>
      <c r="L288" s="57"/>
      <c r="M288" s="196" t="s">
        <v>21</v>
      </c>
      <c r="N288" s="197" t="s">
        <v>42</v>
      </c>
      <c r="O288" s="38"/>
      <c r="P288" s="198">
        <f t="shared" si="91"/>
        <v>0</v>
      </c>
      <c r="Q288" s="198">
        <v>0.0032</v>
      </c>
      <c r="R288" s="198">
        <f t="shared" si="92"/>
        <v>0.1112384</v>
      </c>
      <c r="S288" s="198">
        <v>0</v>
      </c>
      <c r="T288" s="199">
        <f t="shared" si="93"/>
        <v>0</v>
      </c>
      <c r="AR288" s="20" t="s">
        <v>202</v>
      </c>
      <c r="AT288" s="20" t="s">
        <v>135</v>
      </c>
      <c r="AU288" s="20" t="s">
        <v>81</v>
      </c>
      <c r="AY288" s="20" t="s">
        <v>133</v>
      </c>
      <c r="BE288" s="200">
        <f t="shared" si="94"/>
        <v>0</v>
      </c>
      <c r="BF288" s="200">
        <f t="shared" si="95"/>
        <v>0</v>
      </c>
      <c r="BG288" s="200">
        <f t="shared" si="96"/>
        <v>0</v>
      </c>
      <c r="BH288" s="200">
        <f t="shared" si="97"/>
        <v>0</v>
      </c>
      <c r="BI288" s="200">
        <f t="shared" si="98"/>
        <v>0</v>
      </c>
      <c r="BJ288" s="20" t="s">
        <v>79</v>
      </c>
      <c r="BK288" s="200">
        <f t="shared" si="99"/>
        <v>0</v>
      </c>
      <c r="BL288" s="20" t="s">
        <v>202</v>
      </c>
      <c r="BM288" s="20" t="s">
        <v>873</v>
      </c>
    </row>
    <row r="289" spans="2:65" s="1" customFormat="1" ht="22.5" customHeight="1">
      <c r="B289" s="37"/>
      <c r="C289" s="201" t="s">
        <v>874</v>
      </c>
      <c r="D289" s="201" t="s">
        <v>155</v>
      </c>
      <c r="E289" s="202" t="s">
        <v>875</v>
      </c>
      <c r="F289" s="203" t="s">
        <v>876</v>
      </c>
      <c r="G289" s="204" t="s">
        <v>138</v>
      </c>
      <c r="H289" s="205">
        <v>38.238</v>
      </c>
      <c r="I289" s="206"/>
      <c r="J289" s="207">
        <f t="shared" si="90"/>
        <v>0</v>
      </c>
      <c r="K289" s="203" t="s">
        <v>139</v>
      </c>
      <c r="L289" s="208"/>
      <c r="M289" s="209" t="s">
        <v>21</v>
      </c>
      <c r="N289" s="210" t="s">
        <v>42</v>
      </c>
      <c r="O289" s="38"/>
      <c r="P289" s="198">
        <f t="shared" si="91"/>
        <v>0</v>
      </c>
      <c r="Q289" s="198">
        <v>0.033</v>
      </c>
      <c r="R289" s="198">
        <f t="shared" si="92"/>
        <v>1.261854</v>
      </c>
      <c r="S289" s="198">
        <v>0</v>
      </c>
      <c r="T289" s="199">
        <f t="shared" si="93"/>
        <v>0</v>
      </c>
      <c r="AR289" s="20" t="s">
        <v>265</v>
      </c>
      <c r="AT289" s="20" t="s">
        <v>155</v>
      </c>
      <c r="AU289" s="20" t="s">
        <v>81</v>
      </c>
      <c r="AY289" s="20" t="s">
        <v>133</v>
      </c>
      <c r="BE289" s="200">
        <f t="shared" si="94"/>
        <v>0</v>
      </c>
      <c r="BF289" s="200">
        <f t="shared" si="95"/>
        <v>0</v>
      </c>
      <c r="BG289" s="200">
        <f t="shared" si="96"/>
        <v>0</v>
      </c>
      <c r="BH289" s="200">
        <f t="shared" si="97"/>
        <v>0</v>
      </c>
      <c r="BI289" s="200">
        <f t="shared" si="98"/>
        <v>0</v>
      </c>
      <c r="BJ289" s="20" t="s">
        <v>79</v>
      </c>
      <c r="BK289" s="200">
        <f t="shared" si="99"/>
        <v>0</v>
      </c>
      <c r="BL289" s="20" t="s">
        <v>202</v>
      </c>
      <c r="BM289" s="20" t="s">
        <v>877</v>
      </c>
    </row>
    <row r="290" spans="2:65" s="1" customFormat="1" ht="22.5" customHeight="1">
      <c r="B290" s="37"/>
      <c r="C290" s="189" t="s">
        <v>878</v>
      </c>
      <c r="D290" s="189" t="s">
        <v>135</v>
      </c>
      <c r="E290" s="190" t="s">
        <v>879</v>
      </c>
      <c r="F290" s="191" t="s">
        <v>880</v>
      </c>
      <c r="G290" s="192" t="s">
        <v>158</v>
      </c>
      <c r="H290" s="193">
        <v>1.665</v>
      </c>
      <c r="I290" s="194"/>
      <c r="J290" s="195">
        <f t="shared" si="90"/>
        <v>0</v>
      </c>
      <c r="K290" s="191" t="s">
        <v>139</v>
      </c>
      <c r="L290" s="57"/>
      <c r="M290" s="196" t="s">
        <v>21</v>
      </c>
      <c r="N290" s="197" t="s">
        <v>42</v>
      </c>
      <c r="O290" s="38"/>
      <c r="P290" s="198">
        <f t="shared" si="91"/>
        <v>0</v>
      </c>
      <c r="Q290" s="198">
        <v>0</v>
      </c>
      <c r="R290" s="198">
        <f t="shared" si="92"/>
        <v>0</v>
      </c>
      <c r="S290" s="198">
        <v>0</v>
      </c>
      <c r="T290" s="199">
        <f t="shared" si="93"/>
        <v>0</v>
      </c>
      <c r="AR290" s="20" t="s">
        <v>202</v>
      </c>
      <c r="AT290" s="20" t="s">
        <v>135</v>
      </c>
      <c r="AU290" s="20" t="s">
        <v>81</v>
      </c>
      <c r="AY290" s="20" t="s">
        <v>133</v>
      </c>
      <c r="BE290" s="200">
        <f t="shared" si="94"/>
        <v>0</v>
      </c>
      <c r="BF290" s="200">
        <f t="shared" si="95"/>
        <v>0</v>
      </c>
      <c r="BG290" s="200">
        <f t="shared" si="96"/>
        <v>0</v>
      </c>
      <c r="BH290" s="200">
        <f t="shared" si="97"/>
        <v>0</v>
      </c>
      <c r="BI290" s="200">
        <f t="shared" si="98"/>
        <v>0</v>
      </c>
      <c r="BJ290" s="20" t="s">
        <v>79</v>
      </c>
      <c r="BK290" s="200">
        <f t="shared" si="99"/>
        <v>0</v>
      </c>
      <c r="BL290" s="20" t="s">
        <v>202</v>
      </c>
      <c r="BM290" s="20" t="s">
        <v>881</v>
      </c>
    </row>
    <row r="291" spans="2:63" s="10" customFormat="1" ht="29.9" customHeight="1">
      <c r="B291" s="172"/>
      <c r="C291" s="173"/>
      <c r="D291" s="186" t="s">
        <v>70</v>
      </c>
      <c r="E291" s="187" t="s">
        <v>882</v>
      </c>
      <c r="F291" s="187" t="s">
        <v>853</v>
      </c>
      <c r="G291" s="173"/>
      <c r="H291" s="173"/>
      <c r="I291" s="176"/>
      <c r="J291" s="188">
        <f>BK291</f>
        <v>0</v>
      </c>
      <c r="K291" s="173"/>
      <c r="L291" s="178"/>
      <c r="M291" s="179"/>
      <c r="N291" s="180"/>
      <c r="O291" s="180"/>
      <c r="P291" s="181">
        <f>SUM(P292:P300)</f>
        <v>0</v>
      </c>
      <c r="Q291" s="180"/>
      <c r="R291" s="181">
        <f>SUM(R292:R300)</f>
        <v>0.43350999999999995</v>
      </c>
      <c r="S291" s="180"/>
      <c r="T291" s="182">
        <f>SUM(T292:T300)</f>
        <v>0</v>
      </c>
      <c r="AR291" s="183" t="s">
        <v>81</v>
      </c>
      <c r="AT291" s="184" t="s">
        <v>70</v>
      </c>
      <c r="AU291" s="184" t="s">
        <v>79</v>
      </c>
      <c r="AY291" s="183" t="s">
        <v>133</v>
      </c>
      <c r="BK291" s="185">
        <f>SUM(BK292:BK300)</f>
        <v>0</v>
      </c>
    </row>
    <row r="292" spans="2:65" s="1" customFormat="1" ht="31.5" customHeight="1">
      <c r="B292" s="37"/>
      <c r="C292" s="189" t="s">
        <v>883</v>
      </c>
      <c r="D292" s="189" t="s">
        <v>135</v>
      </c>
      <c r="E292" s="190" t="s">
        <v>884</v>
      </c>
      <c r="F292" s="191" t="s">
        <v>885</v>
      </c>
      <c r="G292" s="192" t="s">
        <v>138</v>
      </c>
      <c r="H292" s="193">
        <v>170</v>
      </c>
      <c r="I292" s="194"/>
      <c r="J292" s="195">
        <f aca="true" t="shared" si="100" ref="J292:J300">ROUND(I292*H292,2)</f>
        <v>0</v>
      </c>
      <c r="K292" s="191" t="s">
        <v>139</v>
      </c>
      <c r="L292" s="57"/>
      <c r="M292" s="196" t="s">
        <v>21</v>
      </c>
      <c r="N292" s="197" t="s">
        <v>42</v>
      </c>
      <c r="O292" s="38"/>
      <c r="P292" s="198">
        <f aca="true" t="shared" si="101" ref="P292:P300">O292*H292</f>
        <v>0</v>
      </c>
      <c r="Q292" s="198">
        <v>0.00014</v>
      </c>
      <c r="R292" s="198">
        <f aca="true" t="shared" si="102" ref="R292:R300">Q292*H292</f>
        <v>0.023799999999999998</v>
      </c>
      <c r="S292" s="198">
        <v>0</v>
      </c>
      <c r="T292" s="199">
        <f aca="true" t="shared" si="103" ref="T292:T300">S292*H292</f>
        <v>0</v>
      </c>
      <c r="AR292" s="20" t="s">
        <v>202</v>
      </c>
      <c r="AT292" s="20" t="s">
        <v>135</v>
      </c>
      <c r="AU292" s="20" t="s">
        <v>81</v>
      </c>
      <c r="AY292" s="20" t="s">
        <v>133</v>
      </c>
      <c r="BE292" s="200">
        <f aca="true" t="shared" si="104" ref="BE292:BE300">IF(N292="základní",J292,0)</f>
        <v>0</v>
      </c>
      <c r="BF292" s="200">
        <f aca="true" t="shared" si="105" ref="BF292:BF300">IF(N292="snížená",J292,0)</f>
        <v>0</v>
      </c>
      <c r="BG292" s="200">
        <f aca="true" t="shared" si="106" ref="BG292:BG300">IF(N292="zákl. přenesená",J292,0)</f>
        <v>0</v>
      </c>
      <c r="BH292" s="200">
        <f aca="true" t="shared" si="107" ref="BH292:BH300">IF(N292="sníž. přenesená",J292,0)</f>
        <v>0</v>
      </c>
      <c r="BI292" s="200">
        <f aca="true" t="shared" si="108" ref="BI292:BI300">IF(N292="nulová",J292,0)</f>
        <v>0</v>
      </c>
      <c r="BJ292" s="20" t="s">
        <v>79</v>
      </c>
      <c r="BK292" s="200">
        <f aca="true" t="shared" si="109" ref="BK292:BK300">ROUND(I292*H292,2)</f>
        <v>0</v>
      </c>
      <c r="BL292" s="20" t="s">
        <v>202</v>
      </c>
      <c r="BM292" s="20" t="s">
        <v>886</v>
      </c>
    </row>
    <row r="293" spans="2:65" s="1" customFormat="1" ht="22.5" customHeight="1">
      <c r="B293" s="37"/>
      <c r="C293" s="189" t="s">
        <v>887</v>
      </c>
      <c r="D293" s="189" t="s">
        <v>135</v>
      </c>
      <c r="E293" s="190" t="s">
        <v>888</v>
      </c>
      <c r="F293" s="191" t="s">
        <v>889</v>
      </c>
      <c r="G293" s="192" t="s">
        <v>138</v>
      </c>
      <c r="H293" s="193">
        <v>170</v>
      </c>
      <c r="I293" s="194"/>
      <c r="J293" s="195">
        <f t="shared" si="100"/>
        <v>0</v>
      </c>
      <c r="K293" s="191" t="s">
        <v>139</v>
      </c>
      <c r="L293" s="57"/>
      <c r="M293" s="196" t="s">
        <v>21</v>
      </c>
      <c r="N293" s="197" t="s">
        <v>42</v>
      </c>
      <c r="O293" s="38"/>
      <c r="P293" s="198">
        <f t="shared" si="101"/>
        <v>0</v>
      </c>
      <c r="Q293" s="198">
        <v>0.00013</v>
      </c>
      <c r="R293" s="198">
        <f t="shared" si="102"/>
        <v>0.022099999999999998</v>
      </c>
      <c r="S293" s="198">
        <v>0</v>
      </c>
      <c r="T293" s="199">
        <f t="shared" si="103"/>
        <v>0</v>
      </c>
      <c r="AR293" s="20" t="s">
        <v>202</v>
      </c>
      <c r="AT293" s="20" t="s">
        <v>135</v>
      </c>
      <c r="AU293" s="20" t="s">
        <v>81</v>
      </c>
      <c r="AY293" s="20" t="s">
        <v>133</v>
      </c>
      <c r="BE293" s="200">
        <f t="shared" si="104"/>
        <v>0</v>
      </c>
      <c r="BF293" s="200">
        <f t="shared" si="105"/>
        <v>0</v>
      </c>
      <c r="BG293" s="200">
        <f t="shared" si="106"/>
        <v>0</v>
      </c>
      <c r="BH293" s="200">
        <f t="shared" si="107"/>
        <v>0</v>
      </c>
      <c r="BI293" s="200">
        <f t="shared" si="108"/>
        <v>0</v>
      </c>
      <c r="BJ293" s="20" t="s">
        <v>79</v>
      </c>
      <c r="BK293" s="200">
        <f t="shared" si="109"/>
        <v>0</v>
      </c>
      <c r="BL293" s="20" t="s">
        <v>202</v>
      </c>
      <c r="BM293" s="20" t="s">
        <v>890</v>
      </c>
    </row>
    <row r="294" spans="2:65" s="1" customFormat="1" ht="22.5" customHeight="1">
      <c r="B294" s="37"/>
      <c r="C294" s="189" t="s">
        <v>891</v>
      </c>
      <c r="D294" s="189" t="s">
        <v>135</v>
      </c>
      <c r="E294" s="190" t="s">
        <v>892</v>
      </c>
      <c r="F294" s="191" t="s">
        <v>893</v>
      </c>
      <c r="G294" s="192" t="s">
        <v>138</v>
      </c>
      <c r="H294" s="193">
        <v>170</v>
      </c>
      <c r="I294" s="194"/>
      <c r="J294" s="195">
        <f t="shared" si="100"/>
        <v>0</v>
      </c>
      <c r="K294" s="191" t="s">
        <v>139</v>
      </c>
      <c r="L294" s="57"/>
      <c r="M294" s="196" t="s">
        <v>21</v>
      </c>
      <c r="N294" s="197" t="s">
        <v>42</v>
      </c>
      <c r="O294" s="38"/>
      <c r="P294" s="198">
        <f t="shared" si="101"/>
        <v>0</v>
      </c>
      <c r="Q294" s="198">
        <v>0.00011</v>
      </c>
      <c r="R294" s="198">
        <f t="shared" si="102"/>
        <v>0.0187</v>
      </c>
      <c r="S294" s="198">
        <v>0</v>
      </c>
      <c r="T294" s="199">
        <f t="shared" si="103"/>
        <v>0</v>
      </c>
      <c r="AR294" s="20" t="s">
        <v>202</v>
      </c>
      <c r="AT294" s="20" t="s">
        <v>135</v>
      </c>
      <c r="AU294" s="20" t="s">
        <v>81</v>
      </c>
      <c r="AY294" s="20" t="s">
        <v>133</v>
      </c>
      <c r="BE294" s="200">
        <f t="shared" si="104"/>
        <v>0</v>
      </c>
      <c r="BF294" s="200">
        <f t="shared" si="105"/>
        <v>0</v>
      </c>
      <c r="BG294" s="200">
        <f t="shared" si="106"/>
        <v>0</v>
      </c>
      <c r="BH294" s="200">
        <f t="shared" si="107"/>
        <v>0</v>
      </c>
      <c r="BI294" s="200">
        <f t="shared" si="108"/>
        <v>0</v>
      </c>
      <c r="BJ294" s="20" t="s">
        <v>79</v>
      </c>
      <c r="BK294" s="200">
        <f t="shared" si="109"/>
        <v>0</v>
      </c>
      <c r="BL294" s="20" t="s">
        <v>202</v>
      </c>
      <c r="BM294" s="20" t="s">
        <v>894</v>
      </c>
    </row>
    <row r="295" spans="2:65" s="1" customFormat="1" ht="22.5" customHeight="1">
      <c r="B295" s="37"/>
      <c r="C295" s="189" t="s">
        <v>895</v>
      </c>
      <c r="D295" s="189" t="s">
        <v>135</v>
      </c>
      <c r="E295" s="190" t="s">
        <v>896</v>
      </c>
      <c r="F295" s="191" t="s">
        <v>897</v>
      </c>
      <c r="G295" s="192" t="s">
        <v>138</v>
      </c>
      <c r="H295" s="193">
        <v>647</v>
      </c>
      <c r="I295" s="194"/>
      <c r="J295" s="195">
        <f t="shared" si="100"/>
        <v>0</v>
      </c>
      <c r="K295" s="191" t="s">
        <v>139</v>
      </c>
      <c r="L295" s="57"/>
      <c r="M295" s="196" t="s">
        <v>21</v>
      </c>
      <c r="N295" s="197" t="s">
        <v>42</v>
      </c>
      <c r="O295" s="38"/>
      <c r="P295" s="198">
        <f t="shared" si="101"/>
        <v>0</v>
      </c>
      <c r="Q295" s="198">
        <v>7E-05</v>
      </c>
      <c r="R295" s="198">
        <f t="shared" si="102"/>
        <v>0.04529</v>
      </c>
      <c r="S295" s="198">
        <v>0</v>
      </c>
      <c r="T295" s="199">
        <f t="shared" si="103"/>
        <v>0</v>
      </c>
      <c r="AR295" s="20" t="s">
        <v>202</v>
      </c>
      <c r="AT295" s="20" t="s">
        <v>135</v>
      </c>
      <c r="AU295" s="20" t="s">
        <v>81</v>
      </c>
      <c r="AY295" s="20" t="s">
        <v>133</v>
      </c>
      <c r="BE295" s="200">
        <f t="shared" si="104"/>
        <v>0</v>
      </c>
      <c r="BF295" s="200">
        <f t="shared" si="105"/>
        <v>0</v>
      </c>
      <c r="BG295" s="200">
        <f t="shared" si="106"/>
        <v>0</v>
      </c>
      <c r="BH295" s="200">
        <f t="shared" si="107"/>
        <v>0</v>
      </c>
      <c r="BI295" s="200">
        <f t="shared" si="108"/>
        <v>0</v>
      </c>
      <c r="BJ295" s="20" t="s">
        <v>79</v>
      </c>
      <c r="BK295" s="200">
        <f t="shared" si="109"/>
        <v>0</v>
      </c>
      <c r="BL295" s="20" t="s">
        <v>202</v>
      </c>
      <c r="BM295" s="20" t="s">
        <v>898</v>
      </c>
    </row>
    <row r="296" spans="2:65" s="1" customFormat="1" ht="22.5" customHeight="1">
      <c r="B296" s="37"/>
      <c r="C296" s="189" t="s">
        <v>899</v>
      </c>
      <c r="D296" s="189" t="s">
        <v>135</v>
      </c>
      <c r="E296" s="190" t="s">
        <v>900</v>
      </c>
      <c r="F296" s="191" t="s">
        <v>901</v>
      </c>
      <c r="G296" s="192" t="s">
        <v>138</v>
      </c>
      <c r="H296" s="193">
        <v>647</v>
      </c>
      <c r="I296" s="194"/>
      <c r="J296" s="195">
        <f t="shared" si="100"/>
        <v>0</v>
      </c>
      <c r="K296" s="191" t="s">
        <v>139</v>
      </c>
      <c r="L296" s="57"/>
      <c r="M296" s="196" t="s">
        <v>21</v>
      </c>
      <c r="N296" s="197" t="s">
        <v>42</v>
      </c>
      <c r="O296" s="38"/>
      <c r="P296" s="198">
        <f t="shared" si="101"/>
        <v>0</v>
      </c>
      <c r="Q296" s="198">
        <v>6E-05</v>
      </c>
      <c r="R296" s="198">
        <f t="shared" si="102"/>
        <v>0.03882</v>
      </c>
      <c r="S296" s="198">
        <v>0</v>
      </c>
      <c r="T296" s="199">
        <f t="shared" si="103"/>
        <v>0</v>
      </c>
      <c r="AR296" s="20" t="s">
        <v>202</v>
      </c>
      <c r="AT296" s="20" t="s">
        <v>135</v>
      </c>
      <c r="AU296" s="20" t="s">
        <v>81</v>
      </c>
      <c r="AY296" s="20" t="s">
        <v>133</v>
      </c>
      <c r="BE296" s="200">
        <f t="shared" si="104"/>
        <v>0</v>
      </c>
      <c r="BF296" s="200">
        <f t="shared" si="105"/>
        <v>0</v>
      </c>
      <c r="BG296" s="200">
        <f t="shared" si="106"/>
        <v>0</v>
      </c>
      <c r="BH296" s="200">
        <f t="shared" si="107"/>
        <v>0</v>
      </c>
      <c r="BI296" s="200">
        <f t="shared" si="108"/>
        <v>0</v>
      </c>
      <c r="BJ296" s="20" t="s">
        <v>79</v>
      </c>
      <c r="BK296" s="200">
        <f t="shared" si="109"/>
        <v>0</v>
      </c>
      <c r="BL296" s="20" t="s">
        <v>202</v>
      </c>
      <c r="BM296" s="20" t="s">
        <v>902</v>
      </c>
    </row>
    <row r="297" spans="2:65" s="1" customFormat="1" ht="22.5" customHeight="1">
      <c r="B297" s="37"/>
      <c r="C297" s="189" t="s">
        <v>903</v>
      </c>
      <c r="D297" s="189" t="s">
        <v>135</v>
      </c>
      <c r="E297" s="190" t="s">
        <v>904</v>
      </c>
      <c r="F297" s="191" t="s">
        <v>905</v>
      </c>
      <c r="G297" s="192" t="s">
        <v>138</v>
      </c>
      <c r="H297" s="193">
        <v>712</v>
      </c>
      <c r="I297" s="194"/>
      <c r="J297" s="195">
        <f t="shared" si="100"/>
        <v>0</v>
      </c>
      <c r="K297" s="191" t="s">
        <v>139</v>
      </c>
      <c r="L297" s="57"/>
      <c r="M297" s="196" t="s">
        <v>21</v>
      </c>
      <c r="N297" s="197" t="s">
        <v>42</v>
      </c>
      <c r="O297" s="38"/>
      <c r="P297" s="198">
        <f t="shared" si="101"/>
        <v>0</v>
      </c>
      <c r="Q297" s="198">
        <v>0.00014</v>
      </c>
      <c r="R297" s="198">
        <f t="shared" si="102"/>
        <v>0.09967999999999999</v>
      </c>
      <c r="S297" s="198">
        <v>0</v>
      </c>
      <c r="T297" s="199">
        <f t="shared" si="103"/>
        <v>0</v>
      </c>
      <c r="AR297" s="20" t="s">
        <v>202</v>
      </c>
      <c r="AT297" s="20" t="s">
        <v>135</v>
      </c>
      <c r="AU297" s="20" t="s">
        <v>81</v>
      </c>
      <c r="AY297" s="20" t="s">
        <v>133</v>
      </c>
      <c r="BE297" s="200">
        <f t="shared" si="104"/>
        <v>0</v>
      </c>
      <c r="BF297" s="200">
        <f t="shared" si="105"/>
        <v>0</v>
      </c>
      <c r="BG297" s="200">
        <f t="shared" si="106"/>
        <v>0</v>
      </c>
      <c r="BH297" s="200">
        <f t="shared" si="107"/>
        <v>0</v>
      </c>
      <c r="BI297" s="200">
        <f t="shared" si="108"/>
        <v>0</v>
      </c>
      <c r="BJ297" s="20" t="s">
        <v>79</v>
      </c>
      <c r="BK297" s="200">
        <f t="shared" si="109"/>
        <v>0</v>
      </c>
      <c r="BL297" s="20" t="s">
        <v>202</v>
      </c>
      <c r="BM297" s="20" t="s">
        <v>906</v>
      </c>
    </row>
    <row r="298" spans="2:65" s="1" customFormat="1" ht="22.5" customHeight="1">
      <c r="B298" s="37"/>
      <c r="C298" s="189" t="s">
        <v>907</v>
      </c>
      <c r="D298" s="189" t="s">
        <v>135</v>
      </c>
      <c r="E298" s="190" t="s">
        <v>908</v>
      </c>
      <c r="F298" s="191" t="s">
        <v>909</v>
      </c>
      <c r="G298" s="192" t="s">
        <v>138</v>
      </c>
      <c r="H298" s="193">
        <v>712</v>
      </c>
      <c r="I298" s="194"/>
      <c r="J298" s="195">
        <f t="shared" si="100"/>
        <v>0</v>
      </c>
      <c r="K298" s="191" t="s">
        <v>139</v>
      </c>
      <c r="L298" s="57"/>
      <c r="M298" s="196" t="s">
        <v>21</v>
      </c>
      <c r="N298" s="197" t="s">
        <v>42</v>
      </c>
      <c r="O298" s="38"/>
      <c r="P298" s="198">
        <f t="shared" si="101"/>
        <v>0</v>
      </c>
      <c r="Q298" s="198">
        <v>0.00013</v>
      </c>
      <c r="R298" s="198">
        <f t="shared" si="102"/>
        <v>0.09255999999999999</v>
      </c>
      <c r="S298" s="198">
        <v>0</v>
      </c>
      <c r="T298" s="199">
        <f t="shared" si="103"/>
        <v>0</v>
      </c>
      <c r="AR298" s="20" t="s">
        <v>202</v>
      </c>
      <c r="AT298" s="20" t="s">
        <v>135</v>
      </c>
      <c r="AU298" s="20" t="s">
        <v>81</v>
      </c>
      <c r="AY298" s="20" t="s">
        <v>133</v>
      </c>
      <c r="BE298" s="200">
        <f t="shared" si="104"/>
        <v>0</v>
      </c>
      <c r="BF298" s="200">
        <f t="shared" si="105"/>
        <v>0</v>
      </c>
      <c r="BG298" s="200">
        <f t="shared" si="106"/>
        <v>0</v>
      </c>
      <c r="BH298" s="200">
        <f t="shared" si="107"/>
        <v>0</v>
      </c>
      <c r="BI298" s="200">
        <f t="shared" si="108"/>
        <v>0</v>
      </c>
      <c r="BJ298" s="20" t="s">
        <v>79</v>
      </c>
      <c r="BK298" s="200">
        <f t="shared" si="109"/>
        <v>0</v>
      </c>
      <c r="BL298" s="20" t="s">
        <v>202</v>
      </c>
      <c r="BM298" s="20" t="s">
        <v>910</v>
      </c>
    </row>
    <row r="299" spans="2:65" s="1" customFormat="1" ht="22.5" customHeight="1">
      <c r="B299" s="37"/>
      <c r="C299" s="189" t="s">
        <v>911</v>
      </c>
      <c r="D299" s="189" t="s">
        <v>135</v>
      </c>
      <c r="E299" s="190" t="s">
        <v>912</v>
      </c>
      <c r="F299" s="191" t="s">
        <v>913</v>
      </c>
      <c r="G299" s="192" t="s">
        <v>138</v>
      </c>
      <c r="H299" s="193">
        <v>712</v>
      </c>
      <c r="I299" s="194"/>
      <c r="J299" s="195">
        <f t="shared" si="100"/>
        <v>0</v>
      </c>
      <c r="K299" s="191" t="s">
        <v>139</v>
      </c>
      <c r="L299" s="57"/>
      <c r="M299" s="196" t="s">
        <v>21</v>
      </c>
      <c r="N299" s="197" t="s">
        <v>42</v>
      </c>
      <c r="O299" s="38"/>
      <c r="P299" s="198">
        <f t="shared" si="101"/>
        <v>0</v>
      </c>
      <c r="Q299" s="198">
        <v>0.00013</v>
      </c>
      <c r="R299" s="198">
        <f t="shared" si="102"/>
        <v>0.09255999999999999</v>
      </c>
      <c r="S299" s="198">
        <v>0</v>
      </c>
      <c r="T299" s="199">
        <f t="shared" si="103"/>
        <v>0</v>
      </c>
      <c r="AR299" s="20" t="s">
        <v>202</v>
      </c>
      <c r="AT299" s="20" t="s">
        <v>135</v>
      </c>
      <c r="AU299" s="20" t="s">
        <v>81</v>
      </c>
      <c r="AY299" s="20" t="s">
        <v>133</v>
      </c>
      <c r="BE299" s="200">
        <f t="shared" si="104"/>
        <v>0</v>
      </c>
      <c r="BF299" s="200">
        <f t="shared" si="105"/>
        <v>0</v>
      </c>
      <c r="BG299" s="200">
        <f t="shared" si="106"/>
        <v>0</v>
      </c>
      <c r="BH299" s="200">
        <f t="shared" si="107"/>
        <v>0</v>
      </c>
      <c r="BI299" s="200">
        <f t="shared" si="108"/>
        <v>0</v>
      </c>
      <c r="BJ299" s="20" t="s">
        <v>79</v>
      </c>
      <c r="BK299" s="200">
        <f t="shared" si="109"/>
        <v>0</v>
      </c>
      <c r="BL299" s="20" t="s">
        <v>202</v>
      </c>
      <c r="BM299" s="20" t="s">
        <v>914</v>
      </c>
    </row>
    <row r="300" spans="2:65" s="1" customFormat="1" ht="31.5" customHeight="1">
      <c r="B300" s="37"/>
      <c r="C300" s="189" t="s">
        <v>915</v>
      </c>
      <c r="D300" s="189" t="s">
        <v>135</v>
      </c>
      <c r="E300" s="190" t="s">
        <v>916</v>
      </c>
      <c r="F300" s="191" t="s">
        <v>917</v>
      </c>
      <c r="G300" s="192" t="s">
        <v>138</v>
      </c>
      <c r="H300" s="193">
        <v>712</v>
      </c>
      <c r="I300" s="194"/>
      <c r="J300" s="195">
        <f t="shared" si="100"/>
        <v>0</v>
      </c>
      <c r="K300" s="191" t="s">
        <v>139</v>
      </c>
      <c r="L300" s="57"/>
      <c r="M300" s="196" t="s">
        <v>21</v>
      </c>
      <c r="N300" s="197" t="s">
        <v>42</v>
      </c>
      <c r="O300" s="38"/>
      <c r="P300" s="198">
        <f t="shared" si="101"/>
        <v>0</v>
      </c>
      <c r="Q300" s="198">
        <v>0</v>
      </c>
      <c r="R300" s="198">
        <f t="shared" si="102"/>
        <v>0</v>
      </c>
      <c r="S300" s="198">
        <v>0</v>
      </c>
      <c r="T300" s="199">
        <f t="shared" si="103"/>
        <v>0</v>
      </c>
      <c r="AR300" s="20" t="s">
        <v>202</v>
      </c>
      <c r="AT300" s="20" t="s">
        <v>135</v>
      </c>
      <c r="AU300" s="20" t="s">
        <v>81</v>
      </c>
      <c r="AY300" s="20" t="s">
        <v>133</v>
      </c>
      <c r="BE300" s="200">
        <f t="shared" si="104"/>
        <v>0</v>
      </c>
      <c r="BF300" s="200">
        <f t="shared" si="105"/>
        <v>0</v>
      </c>
      <c r="BG300" s="200">
        <f t="shared" si="106"/>
        <v>0</v>
      </c>
      <c r="BH300" s="200">
        <f t="shared" si="107"/>
        <v>0</v>
      </c>
      <c r="BI300" s="200">
        <f t="shared" si="108"/>
        <v>0</v>
      </c>
      <c r="BJ300" s="20" t="s">
        <v>79</v>
      </c>
      <c r="BK300" s="200">
        <f t="shared" si="109"/>
        <v>0</v>
      </c>
      <c r="BL300" s="20" t="s">
        <v>202</v>
      </c>
      <c r="BM300" s="20" t="s">
        <v>918</v>
      </c>
    </row>
    <row r="301" spans="2:63" s="10" customFormat="1" ht="29.9" customHeight="1">
      <c r="B301" s="172"/>
      <c r="C301" s="173"/>
      <c r="D301" s="186" t="s">
        <v>70</v>
      </c>
      <c r="E301" s="187" t="s">
        <v>919</v>
      </c>
      <c r="F301" s="187" t="s">
        <v>853</v>
      </c>
      <c r="G301" s="173"/>
      <c r="H301" s="173"/>
      <c r="I301" s="176"/>
      <c r="J301" s="188">
        <f>BK301</f>
        <v>0</v>
      </c>
      <c r="K301" s="173"/>
      <c r="L301" s="178"/>
      <c r="M301" s="179"/>
      <c r="N301" s="180"/>
      <c r="O301" s="180"/>
      <c r="P301" s="181">
        <f>SUM(P302:P303)</f>
        <v>0</v>
      </c>
      <c r="Q301" s="180"/>
      <c r="R301" s="181">
        <f>SUM(R302:R303)</f>
        <v>0.20090000000000002</v>
      </c>
      <c r="S301" s="180"/>
      <c r="T301" s="182">
        <f>SUM(T302:T303)</f>
        <v>0</v>
      </c>
      <c r="AR301" s="183" t="s">
        <v>81</v>
      </c>
      <c r="AT301" s="184" t="s">
        <v>70</v>
      </c>
      <c r="AU301" s="184" t="s">
        <v>79</v>
      </c>
      <c r="AY301" s="183" t="s">
        <v>133</v>
      </c>
      <c r="BK301" s="185">
        <f>SUM(BK302:BK303)</f>
        <v>0</v>
      </c>
    </row>
    <row r="302" spans="2:65" s="1" customFormat="1" ht="22.5" customHeight="1">
      <c r="B302" s="37"/>
      <c r="C302" s="189" t="s">
        <v>920</v>
      </c>
      <c r="D302" s="189" t="s">
        <v>135</v>
      </c>
      <c r="E302" s="190" t="s">
        <v>921</v>
      </c>
      <c r="F302" s="191" t="s">
        <v>922</v>
      </c>
      <c r="G302" s="192" t="s">
        <v>138</v>
      </c>
      <c r="H302" s="193">
        <v>410</v>
      </c>
      <c r="I302" s="194"/>
      <c r="J302" s="195">
        <f>ROUND(I302*H302,2)</f>
        <v>0</v>
      </c>
      <c r="K302" s="191" t="s">
        <v>139</v>
      </c>
      <c r="L302" s="57"/>
      <c r="M302" s="196" t="s">
        <v>21</v>
      </c>
      <c r="N302" s="197" t="s">
        <v>42</v>
      </c>
      <c r="O302" s="38"/>
      <c r="P302" s="198">
        <f>O302*H302</f>
        <v>0</v>
      </c>
      <c r="Q302" s="198">
        <v>0.0002</v>
      </c>
      <c r="R302" s="198">
        <f>Q302*H302</f>
        <v>0.082</v>
      </c>
      <c r="S302" s="198">
        <v>0</v>
      </c>
      <c r="T302" s="199">
        <f>S302*H302</f>
        <v>0</v>
      </c>
      <c r="AR302" s="20" t="s">
        <v>202</v>
      </c>
      <c r="AT302" s="20" t="s">
        <v>135</v>
      </c>
      <c r="AU302" s="20" t="s">
        <v>81</v>
      </c>
      <c r="AY302" s="20" t="s">
        <v>133</v>
      </c>
      <c r="BE302" s="200">
        <f>IF(N302="základní",J302,0)</f>
        <v>0</v>
      </c>
      <c r="BF302" s="200">
        <f>IF(N302="snížená",J302,0)</f>
        <v>0</v>
      </c>
      <c r="BG302" s="200">
        <f>IF(N302="zákl. přenesená",J302,0)</f>
        <v>0</v>
      </c>
      <c r="BH302" s="200">
        <f>IF(N302="sníž. přenesená",J302,0)</f>
        <v>0</v>
      </c>
      <c r="BI302" s="200">
        <f>IF(N302="nulová",J302,0)</f>
        <v>0</v>
      </c>
      <c r="BJ302" s="20" t="s">
        <v>79</v>
      </c>
      <c r="BK302" s="200">
        <f>ROUND(I302*H302,2)</f>
        <v>0</v>
      </c>
      <c r="BL302" s="20" t="s">
        <v>202</v>
      </c>
      <c r="BM302" s="20" t="s">
        <v>923</v>
      </c>
    </row>
    <row r="303" spans="2:65" s="1" customFormat="1" ht="31.5" customHeight="1">
      <c r="B303" s="37"/>
      <c r="C303" s="189" t="s">
        <v>924</v>
      </c>
      <c r="D303" s="189" t="s">
        <v>135</v>
      </c>
      <c r="E303" s="190" t="s">
        <v>925</v>
      </c>
      <c r="F303" s="191" t="s">
        <v>926</v>
      </c>
      <c r="G303" s="192" t="s">
        <v>138</v>
      </c>
      <c r="H303" s="193">
        <v>410</v>
      </c>
      <c r="I303" s="194"/>
      <c r="J303" s="195">
        <f>ROUND(I303*H303,2)</f>
        <v>0</v>
      </c>
      <c r="K303" s="191" t="s">
        <v>139</v>
      </c>
      <c r="L303" s="57"/>
      <c r="M303" s="196" t="s">
        <v>21</v>
      </c>
      <c r="N303" s="211" t="s">
        <v>42</v>
      </c>
      <c r="O303" s="212"/>
      <c r="P303" s="213">
        <f>O303*H303</f>
        <v>0</v>
      </c>
      <c r="Q303" s="213">
        <v>0.00029</v>
      </c>
      <c r="R303" s="213">
        <f>Q303*H303</f>
        <v>0.1189</v>
      </c>
      <c r="S303" s="213">
        <v>0</v>
      </c>
      <c r="T303" s="214">
        <f>S303*H303</f>
        <v>0</v>
      </c>
      <c r="AR303" s="20" t="s">
        <v>202</v>
      </c>
      <c r="AT303" s="20" t="s">
        <v>135</v>
      </c>
      <c r="AU303" s="20" t="s">
        <v>81</v>
      </c>
      <c r="AY303" s="20" t="s">
        <v>133</v>
      </c>
      <c r="BE303" s="200">
        <f>IF(N303="základní",J303,0)</f>
        <v>0</v>
      </c>
      <c r="BF303" s="200">
        <f>IF(N303="snížená",J303,0)</f>
        <v>0</v>
      </c>
      <c r="BG303" s="200">
        <f>IF(N303="zákl. přenesená",J303,0)</f>
        <v>0</v>
      </c>
      <c r="BH303" s="200">
        <f>IF(N303="sníž. přenesená",J303,0)</f>
        <v>0</v>
      </c>
      <c r="BI303" s="200">
        <f>IF(N303="nulová",J303,0)</f>
        <v>0</v>
      </c>
      <c r="BJ303" s="20" t="s">
        <v>79</v>
      </c>
      <c r="BK303" s="200">
        <f>ROUND(I303*H303,2)</f>
        <v>0</v>
      </c>
      <c r="BL303" s="20" t="s">
        <v>202</v>
      </c>
      <c r="BM303" s="20" t="s">
        <v>927</v>
      </c>
    </row>
    <row r="304" spans="2:12" s="1" customFormat="1" ht="7" customHeight="1">
      <c r="B304" s="52"/>
      <c r="C304" s="53"/>
      <c r="D304" s="53"/>
      <c r="E304" s="53"/>
      <c r="F304" s="53"/>
      <c r="G304" s="53"/>
      <c r="H304" s="53"/>
      <c r="I304" s="135"/>
      <c r="J304" s="53"/>
      <c r="K304" s="53"/>
      <c r="L304" s="57"/>
    </row>
  </sheetData>
  <sheetProtection algorithmName="SHA-512" hashValue="ncfUhZ5ZQwbogEzBnvdxAGdgWHf0azb6fyQkovup342xAE1fXqZpU2kne/OQSp2IWYMOnUla6UsOV646AqkLVg==" saltValue="2HTw7j6OPaOfDh7L8UNjpw==" spinCount="100000" sheet="1" objects="1" scenarios="1" formatCells="0" formatColumns="0" formatRows="0" sort="0" autoFilter="0"/>
  <autoFilter ref="C94:K303"/>
  <mergeCells count="9">
    <mergeCell ref="E85:H85"/>
    <mergeCell ref="E87:H8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7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7"/>
      <c r="B1" s="108"/>
      <c r="C1" s="108"/>
      <c r="D1" s="109" t="s">
        <v>1</v>
      </c>
      <c r="E1" s="108"/>
      <c r="F1" s="110" t="s">
        <v>85</v>
      </c>
      <c r="G1" s="338" t="s">
        <v>86</v>
      </c>
      <c r="H1" s="338"/>
      <c r="I1" s="111"/>
      <c r="J1" s="110" t="s">
        <v>87</v>
      </c>
      <c r="K1" s="109" t="s">
        <v>88</v>
      </c>
      <c r="L1" s="110" t="s">
        <v>89</v>
      </c>
      <c r="M1" s="110"/>
      <c r="N1" s="110"/>
      <c r="O1" s="110"/>
      <c r="P1" s="110"/>
      <c r="Q1" s="110"/>
      <c r="R1" s="110"/>
      <c r="S1" s="110"/>
      <c r="T1" s="110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7" customHeight="1"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AT2" s="20" t="s">
        <v>84</v>
      </c>
    </row>
    <row r="3" spans="2:46" ht="7" customHeight="1">
      <c r="B3" s="21"/>
      <c r="C3" s="22"/>
      <c r="D3" s="22"/>
      <c r="E3" s="22"/>
      <c r="F3" s="22"/>
      <c r="G3" s="22"/>
      <c r="H3" s="22"/>
      <c r="I3" s="112"/>
      <c r="J3" s="22"/>
      <c r="K3" s="23"/>
      <c r="AT3" s="20" t="s">
        <v>81</v>
      </c>
    </row>
    <row r="4" spans="2:46" ht="37" customHeight="1">
      <c r="B4" s="24"/>
      <c r="C4" s="25"/>
      <c r="D4" s="26" t="s">
        <v>90</v>
      </c>
      <c r="E4" s="25"/>
      <c r="F4" s="25"/>
      <c r="G4" s="25"/>
      <c r="H4" s="25"/>
      <c r="I4" s="113"/>
      <c r="J4" s="25"/>
      <c r="K4" s="27"/>
      <c r="M4" s="28" t="s">
        <v>12</v>
      </c>
      <c r="AT4" s="20" t="s">
        <v>6</v>
      </c>
    </row>
    <row r="5" spans="2:11" ht="7" customHeight="1">
      <c r="B5" s="24"/>
      <c r="C5" s="25"/>
      <c r="D5" s="25"/>
      <c r="E5" s="25"/>
      <c r="F5" s="25"/>
      <c r="G5" s="25"/>
      <c r="H5" s="25"/>
      <c r="I5" s="113"/>
      <c r="J5" s="25"/>
      <c r="K5" s="27"/>
    </row>
    <row r="6" spans="2:11" ht="12">
      <c r="B6" s="24"/>
      <c r="C6" s="25"/>
      <c r="D6" s="33" t="s">
        <v>18</v>
      </c>
      <c r="E6" s="25"/>
      <c r="F6" s="25"/>
      <c r="G6" s="25"/>
      <c r="H6" s="25"/>
      <c r="I6" s="113"/>
      <c r="J6" s="25"/>
      <c r="K6" s="27"/>
    </row>
    <row r="7" spans="2:11" ht="22.5" customHeight="1">
      <c r="B7" s="24"/>
      <c r="C7" s="25"/>
      <c r="D7" s="25"/>
      <c r="E7" s="331" t="str">
        <f>'Rekapitulace stavby'!K6</f>
        <v>Snížení energetické náročnosti včetně nezbytných oprav administrativní budovy SÚS Královehradeckého kraje a.s. - Plačice</v>
      </c>
      <c r="F7" s="332"/>
      <c r="G7" s="332"/>
      <c r="H7" s="332"/>
      <c r="I7" s="113"/>
      <c r="J7" s="25"/>
      <c r="K7" s="27"/>
    </row>
    <row r="8" spans="2:11" s="1" customFormat="1" ht="12">
      <c r="B8" s="37"/>
      <c r="C8" s="38"/>
      <c r="D8" s="33" t="s">
        <v>91</v>
      </c>
      <c r="E8" s="38"/>
      <c r="F8" s="38"/>
      <c r="G8" s="38"/>
      <c r="H8" s="38"/>
      <c r="I8" s="114"/>
      <c r="J8" s="38"/>
      <c r="K8" s="41"/>
    </row>
    <row r="9" spans="2:11" s="1" customFormat="1" ht="37" customHeight="1">
      <c r="B9" s="37"/>
      <c r="C9" s="38"/>
      <c r="D9" s="38"/>
      <c r="E9" s="333" t="s">
        <v>928</v>
      </c>
      <c r="F9" s="334"/>
      <c r="G9" s="334"/>
      <c r="H9" s="334"/>
      <c r="I9" s="114"/>
      <c r="J9" s="38"/>
      <c r="K9" s="41"/>
    </row>
    <row r="10" spans="2:11" s="1" customFormat="1" ht="12">
      <c r="B10" s="37"/>
      <c r="C10" s="38"/>
      <c r="D10" s="38"/>
      <c r="E10" s="38"/>
      <c r="F10" s="38"/>
      <c r="G10" s="38"/>
      <c r="H10" s="38"/>
      <c r="I10" s="114"/>
      <c r="J10" s="38"/>
      <c r="K10" s="41"/>
    </row>
    <row r="11" spans="2:11" s="1" customFormat="1" ht="14.4" customHeight="1">
      <c r="B11" s="37"/>
      <c r="C11" s="38"/>
      <c r="D11" s="33" t="s">
        <v>20</v>
      </c>
      <c r="E11" s="38"/>
      <c r="F11" s="31" t="s">
        <v>21</v>
      </c>
      <c r="G11" s="38"/>
      <c r="H11" s="38"/>
      <c r="I11" s="115" t="s">
        <v>22</v>
      </c>
      <c r="J11" s="31" t="s">
        <v>21</v>
      </c>
      <c r="K11" s="41"/>
    </row>
    <row r="12" spans="2:11" s="1" customFormat="1" ht="14.4" customHeight="1">
      <c r="B12" s="37"/>
      <c r="C12" s="38"/>
      <c r="D12" s="33" t="s">
        <v>23</v>
      </c>
      <c r="E12" s="38"/>
      <c r="F12" s="31" t="s">
        <v>24</v>
      </c>
      <c r="G12" s="38"/>
      <c r="H12" s="38"/>
      <c r="I12" s="115" t="s">
        <v>25</v>
      </c>
      <c r="J12" s="116" t="str">
        <f>'Rekapitulace stavby'!AN8</f>
        <v>3.4.2017</v>
      </c>
      <c r="K12" s="41"/>
    </row>
    <row r="13" spans="2:11" s="1" customFormat="1" ht="10.75" customHeight="1">
      <c r="B13" s="37"/>
      <c r="C13" s="38"/>
      <c r="D13" s="38"/>
      <c r="E13" s="38"/>
      <c r="F13" s="38"/>
      <c r="G13" s="38"/>
      <c r="H13" s="38"/>
      <c r="I13" s="114"/>
      <c r="J13" s="38"/>
      <c r="K13" s="41"/>
    </row>
    <row r="14" spans="2:11" s="1" customFormat="1" ht="14.4" customHeight="1">
      <c r="B14" s="37"/>
      <c r="C14" s="38"/>
      <c r="D14" s="33" t="s">
        <v>27</v>
      </c>
      <c r="E14" s="38"/>
      <c r="F14" s="38"/>
      <c r="G14" s="38"/>
      <c r="H14" s="38"/>
      <c r="I14" s="115" t="s">
        <v>28</v>
      </c>
      <c r="J14" s="31" t="s">
        <v>21</v>
      </c>
      <c r="K14" s="41"/>
    </row>
    <row r="15" spans="2:11" s="1" customFormat="1" ht="18" customHeight="1">
      <c r="B15" s="37"/>
      <c r="C15" s="38"/>
      <c r="D15" s="38"/>
      <c r="E15" s="31" t="s">
        <v>29</v>
      </c>
      <c r="F15" s="38"/>
      <c r="G15" s="38"/>
      <c r="H15" s="38"/>
      <c r="I15" s="115" t="s">
        <v>30</v>
      </c>
      <c r="J15" s="31" t="s">
        <v>21</v>
      </c>
      <c r="K15" s="41"/>
    </row>
    <row r="16" spans="2:11" s="1" customFormat="1" ht="7" customHeight="1">
      <c r="B16" s="37"/>
      <c r="C16" s="38"/>
      <c r="D16" s="38"/>
      <c r="E16" s="38"/>
      <c r="F16" s="38"/>
      <c r="G16" s="38"/>
      <c r="H16" s="38"/>
      <c r="I16" s="114"/>
      <c r="J16" s="38"/>
      <c r="K16" s="41"/>
    </row>
    <row r="17" spans="2:11" s="1" customFormat="1" ht="14.4" customHeight="1">
      <c r="B17" s="37"/>
      <c r="C17" s="38"/>
      <c r="D17" s="33" t="s">
        <v>31</v>
      </c>
      <c r="E17" s="38"/>
      <c r="F17" s="38"/>
      <c r="G17" s="38"/>
      <c r="H17" s="38"/>
      <c r="I17" s="115" t="s">
        <v>28</v>
      </c>
      <c r="J17" s="31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1" t="str">
        <f>IF('Rekapitulace stavby'!E14="Vyplň údaj","",IF('Rekapitulace stavby'!E14="","",'Rekapitulace stavby'!E14))</f>
        <v/>
      </c>
      <c r="F18" s="38"/>
      <c r="G18" s="38"/>
      <c r="H18" s="38"/>
      <c r="I18" s="115" t="s">
        <v>30</v>
      </c>
      <c r="J18" s="31" t="str">
        <f>IF('Rekapitulace stavby'!AN14="Vyplň údaj","",IF('Rekapitulace stavby'!AN14="","",'Rekapitulace stavby'!AN14))</f>
        <v/>
      </c>
      <c r="K18" s="41"/>
    </row>
    <row r="19" spans="2:11" s="1" customFormat="1" ht="7" customHeight="1">
      <c r="B19" s="37"/>
      <c r="C19" s="38"/>
      <c r="D19" s="38"/>
      <c r="E19" s="38"/>
      <c r="F19" s="38"/>
      <c r="G19" s="38"/>
      <c r="H19" s="38"/>
      <c r="I19" s="114"/>
      <c r="J19" s="38"/>
      <c r="K19" s="41"/>
    </row>
    <row r="20" spans="2:11" s="1" customFormat="1" ht="14.4" customHeight="1">
      <c r="B20" s="37"/>
      <c r="C20" s="38"/>
      <c r="D20" s="33" t="s">
        <v>33</v>
      </c>
      <c r="E20" s="38"/>
      <c r="F20" s="38"/>
      <c r="G20" s="38"/>
      <c r="H20" s="38"/>
      <c r="I20" s="115" t="s">
        <v>28</v>
      </c>
      <c r="J20" s="31" t="s">
        <v>21</v>
      </c>
      <c r="K20" s="41"/>
    </row>
    <row r="21" spans="2:11" s="1" customFormat="1" ht="18" customHeight="1">
      <c r="B21" s="37"/>
      <c r="C21" s="38"/>
      <c r="D21" s="38"/>
      <c r="E21" s="31" t="s">
        <v>34</v>
      </c>
      <c r="F21" s="38"/>
      <c r="G21" s="38"/>
      <c r="H21" s="38"/>
      <c r="I21" s="115" t="s">
        <v>30</v>
      </c>
      <c r="J21" s="31" t="s">
        <v>21</v>
      </c>
      <c r="K21" s="41"/>
    </row>
    <row r="22" spans="2:11" s="1" customFormat="1" ht="7" customHeight="1">
      <c r="B22" s="37"/>
      <c r="C22" s="38"/>
      <c r="D22" s="38"/>
      <c r="E22" s="38"/>
      <c r="F22" s="38"/>
      <c r="G22" s="38"/>
      <c r="H22" s="38"/>
      <c r="I22" s="114"/>
      <c r="J22" s="38"/>
      <c r="K22" s="41"/>
    </row>
    <row r="23" spans="2:11" s="1" customFormat="1" ht="14.4" customHeight="1">
      <c r="B23" s="37"/>
      <c r="C23" s="38"/>
      <c r="D23" s="33" t="s">
        <v>36</v>
      </c>
      <c r="E23" s="38"/>
      <c r="F23" s="38"/>
      <c r="G23" s="38"/>
      <c r="H23" s="38"/>
      <c r="I23" s="114"/>
      <c r="J23" s="38"/>
      <c r="K23" s="41"/>
    </row>
    <row r="24" spans="2:11" s="6" customFormat="1" ht="22.5" customHeight="1">
      <c r="B24" s="117"/>
      <c r="C24" s="118"/>
      <c r="D24" s="118"/>
      <c r="E24" s="300" t="s">
        <v>21</v>
      </c>
      <c r="F24" s="300"/>
      <c r="G24" s="300"/>
      <c r="H24" s="300"/>
      <c r="I24" s="119"/>
      <c r="J24" s="118"/>
      <c r="K24" s="120"/>
    </row>
    <row r="25" spans="2:11" s="1" customFormat="1" ht="7" customHeight="1">
      <c r="B25" s="37"/>
      <c r="C25" s="38"/>
      <c r="D25" s="38"/>
      <c r="E25" s="38"/>
      <c r="F25" s="38"/>
      <c r="G25" s="38"/>
      <c r="H25" s="38"/>
      <c r="I25" s="114"/>
      <c r="J25" s="38"/>
      <c r="K25" s="41"/>
    </row>
    <row r="26" spans="2:11" s="1" customFormat="1" ht="7" customHeight="1">
      <c r="B26" s="37"/>
      <c r="C26" s="38"/>
      <c r="D26" s="81"/>
      <c r="E26" s="81"/>
      <c r="F26" s="81"/>
      <c r="G26" s="81"/>
      <c r="H26" s="81"/>
      <c r="I26" s="121"/>
      <c r="J26" s="81"/>
      <c r="K26" s="122"/>
    </row>
    <row r="27" spans="2:11" s="1" customFormat="1" ht="25.4" customHeight="1">
      <c r="B27" s="37"/>
      <c r="C27" s="38"/>
      <c r="D27" s="123" t="s">
        <v>37</v>
      </c>
      <c r="E27" s="38"/>
      <c r="F27" s="38"/>
      <c r="G27" s="38"/>
      <c r="H27" s="38"/>
      <c r="I27" s="114"/>
      <c r="J27" s="124">
        <f>ROUND(J80,2)</f>
        <v>0</v>
      </c>
      <c r="K27" s="41"/>
    </row>
    <row r="28" spans="2:11" s="1" customFormat="1" ht="7" customHeight="1">
      <c r="B28" s="37"/>
      <c r="C28" s="38"/>
      <c r="D28" s="81"/>
      <c r="E28" s="81"/>
      <c r="F28" s="81"/>
      <c r="G28" s="81"/>
      <c r="H28" s="81"/>
      <c r="I28" s="121"/>
      <c r="J28" s="81"/>
      <c r="K28" s="122"/>
    </row>
    <row r="29" spans="2:11" s="1" customFormat="1" ht="14.4" customHeight="1">
      <c r="B29" s="37"/>
      <c r="C29" s="38"/>
      <c r="D29" s="38"/>
      <c r="E29" s="38"/>
      <c r="F29" s="42" t="s">
        <v>39</v>
      </c>
      <c r="G29" s="38"/>
      <c r="H29" s="38"/>
      <c r="I29" s="125" t="s">
        <v>38</v>
      </c>
      <c r="J29" s="42" t="s">
        <v>40</v>
      </c>
      <c r="K29" s="41"/>
    </row>
    <row r="30" spans="2:11" s="1" customFormat="1" ht="14.4" customHeight="1">
      <c r="B30" s="37"/>
      <c r="C30" s="38"/>
      <c r="D30" s="45" t="s">
        <v>41</v>
      </c>
      <c r="E30" s="45" t="s">
        <v>42</v>
      </c>
      <c r="F30" s="126">
        <f>ROUND(SUM(BE80:BE95),2)</f>
        <v>0</v>
      </c>
      <c r="G30" s="38"/>
      <c r="H30" s="38"/>
      <c r="I30" s="127">
        <v>0.21</v>
      </c>
      <c r="J30" s="126">
        <f>ROUND(ROUND((SUM(BE80:BE95)),2)*I30,2)</f>
        <v>0</v>
      </c>
      <c r="K30" s="41"/>
    </row>
    <row r="31" spans="2:11" s="1" customFormat="1" ht="14.4" customHeight="1">
      <c r="B31" s="37"/>
      <c r="C31" s="38"/>
      <c r="D31" s="38"/>
      <c r="E31" s="45" t="s">
        <v>43</v>
      </c>
      <c r="F31" s="126">
        <f>ROUND(SUM(BF80:BF95),2)</f>
        <v>0</v>
      </c>
      <c r="G31" s="38"/>
      <c r="H31" s="38"/>
      <c r="I31" s="127">
        <v>0.15</v>
      </c>
      <c r="J31" s="126">
        <f>ROUND(ROUND((SUM(BF80:BF95)),2)*I31,2)</f>
        <v>0</v>
      </c>
      <c r="K31" s="41"/>
    </row>
    <row r="32" spans="2:11" s="1" customFormat="1" ht="14.4" customHeight="1" hidden="1">
      <c r="B32" s="37"/>
      <c r="C32" s="38"/>
      <c r="D32" s="38"/>
      <c r="E32" s="45" t="s">
        <v>44</v>
      </c>
      <c r="F32" s="126">
        <f>ROUND(SUM(BG80:BG95),2)</f>
        <v>0</v>
      </c>
      <c r="G32" s="38"/>
      <c r="H32" s="38"/>
      <c r="I32" s="127">
        <v>0.21</v>
      </c>
      <c r="J32" s="126">
        <v>0</v>
      </c>
      <c r="K32" s="41"/>
    </row>
    <row r="33" spans="2:11" s="1" customFormat="1" ht="14.4" customHeight="1" hidden="1">
      <c r="B33" s="37"/>
      <c r="C33" s="38"/>
      <c r="D33" s="38"/>
      <c r="E33" s="45" t="s">
        <v>45</v>
      </c>
      <c r="F33" s="126">
        <f>ROUND(SUM(BH80:BH95),2)</f>
        <v>0</v>
      </c>
      <c r="G33" s="38"/>
      <c r="H33" s="38"/>
      <c r="I33" s="127">
        <v>0.15</v>
      </c>
      <c r="J33" s="126">
        <v>0</v>
      </c>
      <c r="K33" s="41"/>
    </row>
    <row r="34" spans="2:11" s="1" customFormat="1" ht="14.4" customHeight="1" hidden="1">
      <c r="B34" s="37"/>
      <c r="C34" s="38"/>
      <c r="D34" s="38"/>
      <c r="E34" s="45" t="s">
        <v>46</v>
      </c>
      <c r="F34" s="126">
        <f>ROUND(SUM(BI80:BI95),2)</f>
        <v>0</v>
      </c>
      <c r="G34" s="38"/>
      <c r="H34" s="38"/>
      <c r="I34" s="127">
        <v>0</v>
      </c>
      <c r="J34" s="126">
        <v>0</v>
      </c>
      <c r="K34" s="41"/>
    </row>
    <row r="35" spans="2:11" s="1" customFormat="1" ht="7" customHeight="1">
      <c r="B35" s="37"/>
      <c r="C35" s="38"/>
      <c r="D35" s="38"/>
      <c r="E35" s="38"/>
      <c r="F35" s="38"/>
      <c r="G35" s="38"/>
      <c r="H35" s="38"/>
      <c r="I35" s="114"/>
      <c r="J35" s="38"/>
      <c r="K35" s="41"/>
    </row>
    <row r="36" spans="2:11" s="1" customFormat="1" ht="25.4" customHeight="1">
      <c r="B36" s="37"/>
      <c r="C36" s="128"/>
      <c r="D36" s="129" t="s">
        <v>47</v>
      </c>
      <c r="E36" s="75"/>
      <c r="F36" s="75"/>
      <c r="G36" s="130" t="s">
        <v>48</v>
      </c>
      <c r="H36" s="131" t="s">
        <v>49</v>
      </c>
      <c r="I36" s="132"/>
      <c r="J36" s="133">
        <f>SUM(J27:J34)</f>
        <v>0</v>
      </c>
      <c r="K36" s="134"/>
    </row>
    <row r="37" spans="2:11" s="1" customFormat="1" ht="14.4" customHeight="1">
      <c r="B37" s="52"/>
      <c r="C37" s="53"/>
      <c r="D37" s="53"/>
      <c r="E37" s="53"/>
      <c r="F37" s="53"/>
      <c r="G37" s="53"/>
      <c r="H37" s="53"/>
      <c r="I37" s="135"/>
      <c r="J37" s="53"/>
      <c r="K37" s="54"/>
    </row>
    <row r="41" spans="2:11" s="1" customFormat="1" ht="7" customHeight="1">
      <c r="B41" s="136"/>
      <c r="C41" s="137"/>
      <c r="D41" s="137"/>
      <c r="E41" s="137"/>
      <c r="F41" s="137"/>
      <c r="G41" s="137"/>
      <c r="H41" s="137"/>
      <c r="I41" s="138"/>
      <c r="J41" s="137"/>
      <c r="K41" s="139"/>
    </row>
    <row r="42" spans="2:11" s="1" customFormat="1" ht="37" customHeight="1">
      <c r="B42" s="37"/>
      <c r="C42" s="26" t="s">
        <v>93</v>
      </c>
      <c r="D42" s="38"/>
      <c r="E42" s="38"/>
      <c r="F42" s="38"/>
      <c r="G42" s="38"/>
      <c r="H42" s="38"/>
      <c r="I42" s="114"/>
      <c r="J42" s="38"/>
      <c r="K42" s="41"/>
    </row>
    <row r="43" spans="2:11" s="1" customFormat="1" ht="7" customHeight="1">
      <c r="B43" s="37"/>
      <c r="C43" s="38"/>
      <c r="D43" s="38"/>
      <c r="E43" s="38"/>
      <c r="F43" s="38"/>
      <c r="G43" s="38"/>
      <c r="H43" s="38"/>
      <c r="I43" s="114"/>
      <c r="J43" s="38"/>
      <c r="K43" s="41"/>
    </row>
    <row r="44" spans="2:11" s="1" customFormat="1" ht="14.4" customHeight="1">
      <c r="B44" s="37"/>
      <c r="C44" s="33" t="s">
        <v>18</v>
      </c>
      <c r="D44" s="38"/>
      <c r="E44" s="38"/>
      <c r="F44" s="38"/>
      <c r="G44" s="38"/>
      <c r="H44" s="38"/>
      <c r="I44" s="114"/>
      <c r="J44" s="38"/>
      <c r="K44" s="41"/>
    </row>
    <row r="45" spans="2:11" s="1" customFormat="1" ht="22.5" customHeight="1">
      <c r="B45" s="37"/>
      <c r="C45" s="38"/>
      <c r="D45" s="38"/>
      <c r="E45" s="331" t="str">
        <f>E7</f>
        <v>Snížení energetické náročnosti včetně nezbytných oprav administrativní budovy SÚS Královehradeckého kraje a.s. - Plačice</v>
      </c>
      <c r="F45" s="332"/>
      <c r="G45" s="332"/>
      <c r="H45" s="332"/>
      <c r="I45" s="114"/>
      <c r="J45" s="38"/>
      <c r="K45" s="41"/>
    </row>
    <row r="46" spans="2:11" s="1" customFormat="1" ht="14.4" customHeight="1">
      <c r="B46" s="37"/>
      <c r="C46" s="33" t="s">
        <v>91</v>
      </c>
      <c r="D46" s="38"/>
      <c r="E46" s="38"/>
      <c r="F46" s="38"/>
      <c r="G46" s="38"/>
      <c r="H46" s="38"/>
      <c r="I46" s="114"/>
      <c r="J46" s="38"/>
      <c r="K46" s="41"/>
    </row>
    <row r="47" spans="2:11" s="1" customFormat="1" ht="23.25" customHeight="1">
      <c r="B47" s="37"/>
      <c r="C47" s="38"/>
      <c r="D47" s="38"/>
      <c r="E47" s="333" t="str">
        <f>E9</f>
        <v>02 - Ostatní a vedlejší náklady</v>
      </c>
      <c r="F47" s="334"/>
      <c r="G47" s="334"/>
      <c r="H47" s="334"/>
      <c r="I47" s="114"/>
      <c r="J47" s="38"/>
      <c r="K47" s="41"/>
    </row>
    <row r="48" spans="2:11" s="1" customFormat="1" ht="7" customHeight="1">
      <c r="B48" s="37"/>
      <c r="C48" s="38"/>
      <c r="D48" s="38"/>
      <c r="E48" s="38"/>
      <c r="F48" s="38"/>
      <c r="G48" s="38"/>
      <c r="H48" s="38"/>
      <c r="I48" s="114"/>
      <c r="J48" s="38"/>
      <c r="K48" s="41"/>
    </row>
    <row r="49" spans="2:11" s="1" customFormat="1" ht="18" customHeight="1">
      <c r="B49" s="37"/>
      <c r="C49" s="33" t="s">
        <v>23</v>
      </c>
      <c r="D49" s="38"/>
      <c r="E49" s="38"/>
      <c r="F49" s="31" t="str">
        <f>F12</f>
        <v>Kutnohorská 59, Hradec Králové - Plačice</v>
      </c>
      <c r="G49" s="38"/>
      <c r="H49" s="38"/>
      <c r="I49" s="115" t="s">
        <v>25</v>
      </c>
      <c r="J49" s="116" t="str">
        <f>IF(J12="","",J12)</f>
        <v>3.4.2017</v>
      </c>
      <c r="K49" s="41"/>
    </row>
    <row r="50" spans="2:11" s="1" customFormat="1" ht="7" customHeight="1">
      <c r="B50" s="37"/>
      <c r="C50" s="38"/>
      <c r="D50" s="38"/>
      <c r="E50" s="38"/>
      <c r="F50" s="38"/>
      <c r="G50" s="38"/>
      <c r="H50" s="38"/>
      <c r="I50" s="114"/>
      <c r="J50" s="38"/>
      <c r="K50" s="41"/>
    </row>
    <row r="51" spans="2:11" s="1" customFormat="1" ht="12">
      <c r="B51" s="37"/>
      <c r="C51" s="33" t="s">
        <v>27</v>
      </c>
      <c r="D51" s="38"/>
      <c r="E51" s="38"/>
      <c r="F51" s="31" t="str">
        <f>E15</f>
        <v>SÚS Královehradeckého kraje  a.s.</v>
      </c>
      <c r="G51" s="38"/>
      <c r="H51" s="38"/>
      <c r="I51" s="115" t="s">
        <v>33</v>
      </c>
      <c r="J51" s="31" t="str">
        <f>E21</f>
        <v xml:space="preserve">Projecticon s.r.o.,A.Kopeckého 151, Nový Hrádek </v>
      </c>
      <c r="K51" s="41"/>
    </row>
    <row r="52" spans="2:11" s="1" customFormat="1" ht="14.4" customHeight="1">
      <c r="B52" s="37"/>
      <c r="C52" s="33" t="s">
        <v>31</v>
      </c>
      <c r="D52" s="38"/>
      <c r="E52" s="38"/>
      <c r="F52" s="31" t="str">
        <f>IF(E18="","",E18)</f>
        <v/>
      </c>
      <c r="G52" s="38"/>
      <c r="H52" s="38"/>
      <c r="I52" s="114"/>
      <c r="J52" s="38"/>
      <c r="K52" s="41"/>
    </row>
    <row r="53" spans="2:11" s="1" customFormat="1" ht="10.25" customHeight="1">
      <c r="B53" s="37"/>
      <c r="C53" s="38"/>
      <c r="D53" s="38"/>
      <c r="E53" s="38"/>
      <c r="F53" s="38"/>
      <c r="G53" s="38"/>
      <c r="H53" s="38"/>
      <c r="I53" s="114"/>
      <c r="J53" s="38"/>
      <c r="K53" s="41"/>
    </row>
    <row r="54" spans="2:11" s="1" customFormat="1" ht="29.25" customHeight="1">
      <c r="B54" s="37"/>
      <c r="C54" s="140" t="s">
        <v>94</v>
      </c>
      <c r="D54" s="128"/>
      <c r="E54" s="128"/>
      <c r="F54" s="128"/>
      <c r="G54" s="128"/>
      <c r="H54" s="128"/>
      <c r="I54" s="141"/>
      <c r="J54" s="142" t="s">
        <v>95</v>
      </c>
      <c r="K54" s="143"/>
    </row>
    <row r="55" spans="2:11" s="1" customFormat="1" ht="10.25" customHeight="1">
      <c r="B55" s="37"/>
      <c r="C55" s="38"/>
      <c r="D55" s="38"/>
      <c r="E55" s="38"/>
      <c r="F55" s="38"/>
      <c r="G55" s="38"/>
      <c r="H55" s="38"/>
      <c r="I55" s="114"/>
      <c r="J55" s="38"/>
      <c r="K55" s="41"/>
    </row>
    <row r="56" spans="2:47" s="1" customFormat="1" ht="29.25" customHeight="1">
      <c r="B56" s="37"/>
      <c r="C56" s="144" t="s">
        <v>96</v>
      </c>
      <c r="D56" s="38"/>
      <c r="E56" s="38"/>
      <c r="F56" s="38"/>
      <c r="G56" s="38"/>
      <c r="H56" s="38"/>
      <c r="I56" s="114"/>
      <c r="J56" s="124">
        <f>J80</f>
        <v>0</v>
      </c>
      <c r="K56" s="41"/>
      <c r="AU56" s="20" t="s">
        <v>97</v>
      </c>
    </row>
    <row r="57" spans="2:11" s="7" customFormat="1" ht="25" customHeight="1">
      <c r="B57" s="145"/>
      <c r="C57" s="146"/>
      <c r="D57" s="147" t="s">
        <v>929</v>
      </c>
      <c r="E57" s="148"/>
      <c r="F57" s="148"/>
      <c r="G57" s="148"/>
      <c r="H57" s="148"/>
      <c r="I57" s="149"/>
      <c r="J57" s="150">
        <f>J81</f>
        <v>0</v>
      </c>
      <c r="K57" s="151"/>
    </row>
    <row r="58" spans="2:11" s="8" customFormat="1" ht="19.9" customHeight="1">
      <c r="B58" s="152"/>
      <c r="C58" s="153"/>
      <c r="D58" s="154" t="s">
        <v>930</v>
      </c>
      <c r="E58" s="155"/>
      <c r="F58" s="155"/>
      <c r="G58" s="155"/>
      <c r="H58" s="155"/>
      <c r="I58" s="156"/>
      <c r="J58" s="157">
        <f>J82</f>
        <v>0</v>
      </c>
      <c r="K58" s="158"/>
    </row>
    <row r="59" spans="2:11" s="8" customFormat="1" ht="19.9" customHeight="1">
      <c r="B59" s="152"/>
      <c r="C59" s="153"/>
      <c r="D59" s="154" t="s">
        <v>931</v>
      </c>
      <c r="E59" s="155"/>
      <c r="F59" s="155"/>
      <c r="G59" s="155"/>
      <c r="H59" s="155"/>
      <c r="I59" s="156"/>
      <c r="J59" s="157">
        <f>J89</f>
        <v>0</v>
      </c>
      <c r="K59" s="158"/>
    </row>
    <row r="60" spans="2:11" s="8" customFormat="1" ht="19.9" customHeight="1">
      <c r="B60" s="152"/>
      <c r="C60" s="153"/>
      <c r="D60" s="154" t="s">
        <v>932</v>
      </c>
      <c r="E60" s="155"/>
      <c r="F60" s="155"/>
      <c r="G60" s="155"/>
      <c r="H60" s="155"/>
      <c r="I60" s="156"/>
      <c r="J60" s="157">
        <f>J91</f>
        <v>0</v>
      </c>
      <c r="K60" s="158"/>
    </row>
    <row r="61" spans="2:11" s="1" customFormat="1" ht="21.75" customHeight="1">
      <c r="B61" s="37"/>
      <c r="C61" s="38"/>
      <c r="D61" s="38"/>
      <c r="E61" s="38"/>
      <c r="F61" s="38"/>
      <c r="G61" s="38"/>
      <c r="H61" s="38"/>
      <c r="I61" s="114"/>
      <c r="J61" s="38"/>
      <c r="K61" s="41"/>
    </row>
    <row r="62" spans="2:11" s="1" customFormat="1" ht="7" customHeight="1">
      <c r="B62" s="52"/>
      <c r="C62" s="53"/>
      <c r="D62" s="53"/>
      <c r="E62" s="53"/>
      <c r="F62" s="53"/>
      <c r="G62" s="53"/>
      <c r="H62" s="53"/>
      <c r="I62" s="135"/>
      <c r="J62" s="53"/>
      <c r="K62" s="54"/>
    </row>
    <row r="66" spans="2:12" s="1" customFormat="1" ht="7" customHeight="1">
      <c r="B66" s="55"/>
      <c r="C66" s="56"/>
      <c r="D66" s="56"/>
      <c r="E66" s="56"/>
      <c r="F66" s="56"/>
      <c r="G66" s="56"/>
      <c r="H66" s="56"/>
      <c r="I66" s="138"/>
      <c r="J66" s="56"/>
      <c r="K66" s="56"/>
      <c r="L66" s="57"/>
    </row>
    <row r="67" spans="2:12" s="1" customFormat="1" ht="37" customHeight="1">
      <c r="B67" s="37"/>
      <c r="C67" s="58" t="s">
        <v>117</v>
      </c>
      <c r="D67" s="59"/>
      <c r="E67" s="59"/>
      <c r="F67" s="59"/>
      <c r="G67" s="59"/>
      <c r="H67" s="59"/>
      <c r="I67" s="159"/>
      <c r="J67" s="59"/>
      <c r="K67" s="59"/>
      <c r="L67" s="57"/>
    </row>
    <row r="68" spans="2:12" s="1" customFormat="1" ht="7" customHeight="1">
      <c r="B68" s="37"/>
      <c r="C68" s="59"/>
      <c r="D68" s="59"/>
      <c r="E68" s="59"/>
      <c r="F68" s="59"/>
      <c r="G68" s="59"/>
      <c r="H68" s="59"/>
      <c r="I68" s="159"/>
      <c r="J68" s="59"/>
      <c r="K68" s="59"/>
      <c r="L68" s="57"/>
    </row>
    <row r="69" spans="2:12" s="1" customFormat="1" ht="14.4" customHeight="1">
      <c r="B69" s="37"/>
      <c r="C69" s="61" t="s">
        <v>18</v>
      </c>
      <c r="D69" s="59"/>
      <c r="E69" s="59"/>
      <c r="F69" s="59"/>
      <c r="G69" s="59"/>
      <c r="H69" s="59"/>
      <c r="I69" s="159"/>
      <c r="J69" s="59"/>
      <c r="K69" s="59"/>
      <c r="L69" s="57"/>
    </row>
    <row r="70" spans="2:12" s="1" customFormat="1" ht="22.5" customHeight="1">
      <c r="B70" s="37"/>
      <c r="C70" s="59"/>
      <c r="D70" s="59"/>
      <c r="E70" s="335" t="str">
        <f>E7</f>
        <v>Snížení energetické náročnosti včetně nezbytných oprav administrativní budovy SÚS Královehradeckého kraje a.s. - Plačice</v>
      </c>
      <c r="F70" s="336"/>
      <c r="G70" s="336"/>
      <c r="H70" s="336"/>
      <c r="I70" s="159"/>
      <c r="J70" s="59"/>
      <c r="K70" s="59"/>
      <c r="L70" s="57"/>
    </row>
    <row r="71" spans="2:12" s="1" customFormat="1" ht="14.4" customHeight="1">
      <c r="B71" s="37"/>
      <c r="C71" s="61" t="s">
        <v>91</v>
      </c>
      <c r="D71" s="59"/>
      <c r="E71" s="59"/>
      <c r="F71" s="59"/>
      <c r="G71" s="59"/>
      <c r="H71" s="59"/>
      <c r="I71" s="159"/>
      <c r="J71" s="59"/>
      <c r="K71" s="59"/>
      <c r="L71" s="57"/>
    </row>
    <row r="72" spans="2:12" s="1" customFormat="1" ht="23.25" customHeight="1">
      <c r="B72" s="37"/>
      <c r="C72" s="59"/>
      <c r="D72" s="59"/>
      <c r="E72" s="311" t="str">
        <f>E9</f>
        <v>02 - Ostatní a vedlejší náklady</v>
      </c>
      <c r="F72" s="337"/>
      <c r="G72" s="337"/>
      <c r="H72" s="337"/>
      <c r="I72" s="159"/>
      <c r="J72" s="59"/>
      <c r="K72" s="59"/>
      <c r="L72" s="57"/>
    </row>
    <row r="73" spans="2:12" s="1" customFormat="1" ht="7" customHeight="1">
      <c r="B73" s="37"/>
      <c r="C73" s="59"/>
      <c r="D73" s="59"/>
      <c r="E73" s="59"/>
      <c r="F73" s="59"/>
      <c r="G73" s="59"/>
      <c r="H73" s="59"/>
      <c r="I73" s="159"/>
      <c r="J73" s="59"/>
      <c r="K73" s="59"/>
      <c r="L73" s="57"/>
    </row>
    <row r="74" spans="2:12" s="1" customFormat="1" ht="18" customHeight="1">
      <c r="B74" s="37"/>
      <c r="C74" s="61" t="s">
        <v>23</v>
      </c>
      <c r="D74" s="59"/>
      <c r="E74" s="59"/>
      <c r="F74" s="160" t="str">
        <f>F12</f>
        <v>Kutnohorská 59, Hradec Králové - Plačice</v>
      </c>
      <c r="G74" s="59"/>
      <c r="H74" s="59"/>
      <c r="I74" s="161" t="s">
        <v>25</v>
      </c>
      <c r="J74" s="69" t="str">
        <f>IF(J12="","",J12)</f>
        <v>3.4.2017</v>
      </c>
      <c r="K74" s="59"/>
      <c r="L74" s="57"/>
    </row>
    <row r="75" spans="2:12" s="1" customFormat="1" ht="7" customHeight="1">
      <c r="B75" s="37"/>
      <c r="C75" s="59"/>
      <c r="D75" s="59"/>
      <c r="E75" s="59"/>
      <c r="F75" s="59"/>
      <c r="G75" s="59"/>
      <c r="H75" s="59"/>
      <c r="I75" s="159"/>
      <c r="J75" s="59"/>
      <c r="K75" s="59"/>
      <c r="L75" s="57"/>
    </row>
    <row r="76" spans="2:12" s="1" customFormat="1" ht="12">
      <c r="B76" s="37"/>
      <c r="C76" s="61" t="s">
        <v>27</v>
      </c>
      <c r="D76" s="59"/>
      <c r="E76" s="59"/>
      <c r="F76" s="160" t="str">
        <f>E15</f>
        <v>SÚS Královehradeckého kraje  a.s.</v>
      </c>
      <c r="G76" s="59"/>
      <c r="H76" s="59"/>
      <c r="I76" s="161" t="s">
        <v>33</v>
      </c>
      <c r="J76" s="160" t="str">
        <f>E21</f>
        <v xml:space="preserve">Projecticon s.r.o.,A.Kopeckého 151, Nový Hrádek </v>
      </c>
      <c r="K76" s="59"/>
      <c r="L76" s="57"/>
    </row>
    <row r="77" spans="2:12" s="1" customFormat="1" ht="14.4" customHeight="1">
      <c r="B77" s="37"/>
      <c r="C77" s="61" t="s">
        <v>31</v>
      </c>
      <c r="D77" s="59"/>
      <c r="E77" s="59"/>
      <c r="F77" s="160" t="str">
        <f>IF(E18="","",E18)</f>
        <v/>
      </c>
      <c r="G77" s="59"/>
      <c r="H77" s="59"/>
      <c r="I77" s="159"/>
      <c r="J77" s="59"/>
      <c r="K77" s="59"/>
      <c r="L77" s="57"/>
    </row>
    <row r="78" spans="2:12" s="1" customFormat="1" ht="10.25" customHeight="1">
      <c r="B78" s="37"/>
      <c r="C78" s="59"/>
      <c r="D78" s="59"/>
      <c r="E78" s="59"/>
      <c r="F78" s="59"/>
      <c r="G78" s="59"/>
      <c r="H78" s="59"/>
      <c r="I78" s="159"/>
      <c r="J78" s="59"/>
      <c r="K78" s="59"/>
      <c r="L78" s="57"/>
    </row>
    <row r="79" spans="2:20" s="9" customFormat="1" ht="29.25" customHeight="1">
      <c r="B79" s="162"/>
      <c r="C79" s="163" t="s">
        <v>118</v>
      </c>
      <c r="D79" s="164" t="s">
        <v>56</v>
      </c>
      <c r="E79" s="164" t="s">
        <v>52</v>
      </c>
      <c r="F79" s="164" t="s">
        <v>119</v>
      </c>
      <c r="G79" s="164" t="s">
        <v>120</v>
      </c>
      <c r="H79" s="164" t="s">
        <v>121</v>
      </c>
      <c r="I79" s="165" t="s">
        <v>122</v>
      </c>
      <c r="J79" s="164" t="s">
        <v>95</v>
      </c>
      <c r="K79" s="166" t="s">
        <v>123</v>
      </c>
      <c r="L79" s="167"/>
      <c r="M79" s="77" t="s">
        <v>124</v>
      </c>
      <c r="N79" s="78" t="s">
        <v>41</v>
      </c>
      <c r="O79" s="78" t="s">
        <v>125</v>
      </c>
      <c r="P79" s="78" t="s">
        <v>126</v>
      </c>
      <c r="Q79" s="78" t="s">
        <v>127</v>
      </c>
      <c r="R79" s="78" t="s">
        <v>128</v>
      </c>
      <c r="S79" s="78" t="s">
        <v>129</v>
      </c>
      <c r="T79" s="79" t="s">
        <v>130</v>
      </c>
    </row>
    <row r="80" spans="2:63" s="1" customFormat="1" ht="29.25" customHeight="1">
      <c r="B80" s="37"/>
      <c r="C80" s="83" t="s">
        <v>96</v>
      </c>
      <c r="D80" s="59"/>
      <c r="E80" s="59"/>
      <c r="F80" s="59"/>
      <c r="G80" s="59"/>
      <c r="H80" s="59"/>
      <c r="I80" s="159"/>
      <c r="J80" s="168">
        <f>BK80</f>
        <v>0</v>
      </c>
      <c r="K80" s="59"/>
      <c r="L80" s="57"/>
      <c r="M80" s="80"/>
      <c r="N80" s="81"/>
      <c r="O80" s="81"/>
      <c r="P80" s="169">
        <f>P81</f>
        <v>0</v>
      </c>
      <c r="Q80" s="81"/>
      <c r="R80" s="169">
        <f>R81</f>
        <v>0</v>
      </c>
      <c r="S80" s="81"/>
      <c r="T80" s="170">
        <f>T81</f>
        <v>0</v>
      </c>
      <c r="AT80" s="20" t="s">
        <v>70</v>
      </c>
      <c r="AU80" s="20" t="s">
        <v>97</v>
      </c>
      <c r="BK80" s="171">
        <f>BK81</f>
        <v>0</v>
      </c>
    </row>
    <row r="81" spans="2:63" s="10" customFormat="1" ht="37.4" customHeight="1">
      <c r="B81" s="172"/>
      <c r="C81" s="173"/>
      <c r="D81" s="174" t="s">
        <v>70</v>
      </c>
      <c r="E81" s="175" t="s">
        <v>933</v>
      </c>
      <c r="F81" s="175" t="s">
        <v>934</v>
      </c>
      <c r="G81" s="173"/>
      <c r="H81" s="173"/>
      <c r="I81" s="176"/>
      <c r="J81" s="177">
        <f>BK81</f>
        <v>0</v>
      </c>
      <c r="K81" s="173"/>
      <c r="L81" s="178"/>
      <c r="M81" s="179"/>
      <c r="N81" s="180"/>
      <c r="O81" s="180"/>
      <c r="P81" s="181">
        <f>P82+P89+P91</f>
        <v>0</v>
      </c>
      <c r="Q81" s="180"/>
      <c r="R81" s="181">
        <f>R82+R89+R91</f>
        <v>0</v>
      </c>
      <c r="S81" s="180"/>
      <c r="T81" s="182">
        <f>T82+T89+T91</f>
        <v>0</v>
      </c>
      <c r="AR81" s="183" t="s">
        <v>149</v>
      </c>
      <c r="AT81" s="184" t="s">
        <v>70</v>
      </c>
      <c r="AU81" s="184" t="s">
        <v>71</v>
      </c>
      <c r="AY81" s="183" t="s">
        <v>133</v>
      </c>
      <c r="BK81" s="185">
        <f>BK82+BK89+BK91</f>
        <v>0</v>
      </c>
    </row>
    <row r="82" spans="2:63" s="10" customFormat="1" ht="19.9" customHeight="1">
      <c r="B82" s="172"/>
      <c r="C82" s="173"/>
      <c r="D82" s="186" t="s">
        <v>70</v>
      </c>
      <c r="E82" s="187" t="s">
        <v>935</v>
      </c>
      <c r="F82" s="187" t="s">
        <v>936</v>
      </c>
      <c r="G82" s="173"/>
      <c r="H82" s="173"/>
      <c r="I82" s="176"/>
      <c r="J82" s="188">
        <f>BK82</f>
        <v>0</v>
      </c>
      <c r="K82" s="173"/>
      <c r="L82" s="178"/>
      <c r="M82" s="179"/>
      <c r="N82" s="180"/>
      <c r="O82" s="180"/>
      <c r="P82" s="181">
        <f>SUM(P83:P88)</f>
        <v>0</v>
      </c>
      <c r="Q82" s="180"/>
      <c r="R82" s="181">
        <f>SUM(R83:R88)</f>
        <v>0</v>
      </c>
      <c r="S82" s="180"/>
      <c r="T82" s="182">
        <f>SUM(T83:T88)</f>
        <v>0</v>
      </c>
      <c r="AR82" s="183" t="s">
        <v>149</v>
      </c>
      <c r="AT82" s="184" t="s">
        <v>70</v>
      </c>
      <c r="AU82" s="184" t="s">
        <v>79</v>
      </c>
      <c r="AY82" s="183" t="s">
        <v>133</v>
      </c>
      <c r="BK82" s="185">
        <f>SUM(BK83:BK88)</f>
        <v>0</v>
      </c>
    </row>
    <row r="83" spans="2:65" s="1" customFormat="1" ht="31.5" customHeight="1">
      <c r="B83" s="37"/>
      <c r="C83" s="189" t="s">
        <v>79</v>
      </c>
      <c r="D83" s="189" t="s">
        <v>135</v>
      </c>
      <c r="E83" s="190" t="s">
        <v>937</v>
      </c>
      <c r="F83" s="191" t="s">
        <v>938</v>
      </c>
      <c r="G83" s="192" t="s">
        <v>325</v>
      </c>
      <c r="H83" s="193">
        <v>1</v>
      </c>
      <c r="I83" s="194"/>
      <c r="J83" s="195">
        <f aca="true" t="shared" si="0" ref="J83:J88">ROUND(I83*H83,2)</f>
        <v>0</v>
      </c>
      <c r="K83" s="191" t="s">
        <v>139</v>
      </c>
      <c r="L83" s="57"/>
      <c r="M83" s="196" t="s">
        <v>21</v>
      </c>
      <c r="N83" s="197" t="s">
        <v>42</v>
      </c>
      <c r="O83" s="38"/>
      <c r="P83" s="198">
        <f aca="true" t="shared" si="1" ref="P83:P88">O83*H83</f>
        <v>0</v>
      </c>
      <c r="Q83" s="198">
        <v>0</v>
      </c>
      <c r="R83" s="198">
        <f aca="true" t="shared" si="2" ref="R83:R88">Q83*H83</f>
        <v>0</v>
      </c>
      <c r="S83" s="198">
        <v>0</v>
      </c>
      <c r="T83" s="199">
        <f aca="true" t="shared" si="3" ref="T83:T88">S83*H83</f>
        <v>0</v>
      </c>
      <c r="AR83" s="20" t="s">
        <v>939</v>
      </c>
      <c r="AT83" s="20" t="s">
        <v>135</v>
      </c>
      <c r="AU83" s="20" t="s">
        <v>81</v>
      </c>
      <c r="AY83" s="20" t="s">
        <v>133</v>
      </c>
      <c r="BE83" s="200">
        <f aca="true" t="shared" si="4" ref="BE83:BE88">IF(N83="základní",J83,0)</f>
        <v>0</v>
      </c>
      <c r="BF83" s="200">
        <f aca="true" t="shared" si="5" ref="BF83:BF88">IF(N83="snížená",J83,0)</f>
        <v>0</v>
      </c>
      <c r="BG83" s="200">
        <f aca="true" t="shared" si="6" ref="BG83:BG88">IF(N83="zákl. přenesená",J83,0)</f>
        <v>0</v>
      </c>
      <c r="BH83" s="200">
        <f aca="true" t="shared" si="7" ref="BH83:BH88">IF(N83="sníž. přenesená",J83,0)</f>
        <v>0</v>
      </c>
      <c r="BI83" s="200">
        <f aca="true" t="shared" si="8" ref="BI83:BI88">IF(N83="nulová",J83,0)</f>
        <v>0</v>
      </c>
      <c r="BJ83" s="20" t="s">
        <v>79</v>
      </c>
      <c r="BK83" s="200">
        <f aca="true" t="shared" si="9" ref="BK83:BK88">ROUND(I83*H83,2)</f>
        <v>0</v>
      </c>
      <c r="BL83" s="20" t="s">
        <v>939</v>
      </c>
      <c r="BM83" s="20" t="s">
        <v>940</v>
      </c>
    </row>
    <row r="84" spans="2:65" s="1" customFormat="1" ht="22.5" customHeight="1">
      <c r="B84" s="37"/>
      <c r="C84" s="189" t="s">
        <v>81</v>
      </c>
      <c r="D84" s="189" t="s">
        <v>135</v>
      </c>
      <c r="E84" s="190" t="s">
        <v>941</v>
      </c>
      <c r="F84" s="191" t="s">
        <v>942</v>
      </c>
      <c r="G84" s="192" t="s">
        <v>325</v>
      </c>
      <c r="H84" s="193">
        <v>1</v>
      </c>
      <c r="I84" s="194"/>
      <c r="J84" s="195">
        <f t="shared" si="0"/>
        <v>0</v>
      </c>
      <c r="K84" s="191" t="s">
        <v>139</v>
      </c>
      <c r="L84" s="57"/>
      <c r="M84" s="196" t="s">
        <v>21</v>
      </c>
      <c r="N84" s="197" t="s">
        <v>42</v>
      </c>
      <c r="O84" s="38"/>
      <c r="P84" s="198">
        <f t="shared" si="1"/>
        <v>0</v>
      </c>
      <c r="Q84" s="198">
        <v>0</v>
      </c>
      <c r="R84" s="198">
        <f t="shared" si="2"/>
        <v>0</v>
      </c>
      <c r="S84" s="198">
        <v>0</v>
      </c>
      <c r="T84" s="199">
        <f t="shared" si="3"/>
        <v>0</v>
      </c>
      <c r="AR84" s="20" t="s">
        <v>939</v>
      </c>
      <c r="AT84" s="20" t="s">
        <v>135</v>
      </c>
      <c r="AU84" s="20" t="s">
        <v>81</v>
      </c>
      <c r="AY84" s="20" t="s">
        <v>133</v>
      </c>
      <c r="BE84" s="200">
        <f t="shared" si="4"/>
        <v>0</v>
      </c>
      <c r="BF84" s="200">
        <f t="shared" si="5"/>
        <v>0</v>
      </c>
      <c r="BG84" s="200">
        <f t="shared" si="6"/>
        <v>0</v>
      </c>
      <c r="BH84" s="200">
        <f t="shared" si="7"/>
        <v>0</v>
      </c>
      <c r="BI84" s="200">
        <f t="shared" si="8"/>
        <v>0</v>
      </c>
      <c r="BJ84" s="20" t="s">
        <v>79</v>
      </c>
      <c r="BK84" s="200">
        <f t="shared" si="9"/>
        <v>0</v>
      </c>
      <c r="BL84" s="20" t="s">
        <v>939</v>
      </c>
      <c r="BM84" s="20" t="s">
        <v>943</v>
      </c>
    </row>
    <row r="85" spans="2:65" s="1" customFormat="1" ht="22.5" customHeight="1">
      <c r="B85" s="37"/>
      <c r="C85" s="189" t="s">
        <v>145</v>
      </c>
      <c r="D85" s="189" t="s">
        <v>135</v>
      </c>
      <c r="E85" s="190" t="s">
        <v>944</v>
      </c>
      <c r="F85" s="191" t="s">
        <v>945</v>
      </c>
      <c r="G85" s="192" t="s">
        <v>325</v>
      </c>
      <c r="H85" s="193">
        <v>1</v>
      </c>
      <c r="I85" s="194"/>
      <c r="J85" s="195">
        <f t="shared" si="0"/>
        <v>0</v>
      </c>
      <c r="K85" s="191" t="s">
        <v>139</v>
      </c>
      <c r="L85" s="57"/>
      <c r="M85" s="196" t="s">
        <v>21</v>
      </c>
      <c r="N85" s="197" t="s">
        <v>42</v>
      </c>
      <c r="O85" s="38"/>
      <c r="P85" s="198">
        <f t="shared" si="1"/>
        <v>0</v>
      </c>
      <c r="Q85" s="198">
        <v>0</v>
      </c>
      <c r="R85" s="198">
        <f t="shared" si="2"/>
        <v>0</v>
      </c>
      <c r="S85" s="198">
        <v>0</v>
      </c>
      <c r="T85" s="199">
        <f t="shared" si="3"/>
        <v>0</v>
      </c>
      <c r="AR85" s="20" t="s">
        <v>939</v>
      </c>
      <c r="AT85" s="20" t="s">
        <v>135</v>
      </c>
      <c r="AU85" s="20" t="s">
        <v>81</v>
      </c>
      <c r="AY85" s="20" t="s">
        <v>133</v>
      </c>
      <c r="BE85" s="200">
        <f t="shared" si="4"/>
        <v>0</v>
      </c>
      <c r="BF85" s="200">
        <f t="shared" si="5"/>
        <v>0</v>
      </c>
      <c r="BG85" s="200">
        <f t="shared" si="6"/>
        <v>0</v>
      </c>
      <c r="BH85" s="200">
        <f t="shared" si="7"/>
        <v>0</v>
      </c>
      <c r="BI85" s="200">
        <f t="shared" si="8"/>
        <v>0</v>
      </c>
      <c r="BJ85" s="20" t="s">
        <v>79</v>
      </c>
      <c r="BK85" s="200">
        <f t="shared" si="9"/>
        <v>0</v>
      </c>
      <c r="BL85" s="20" t="s">
        <v>939</v>
      </c>
      <c r="BM85" s="20" t="s">
        <v>946</v>
      </c>
    </row>
    <row r="86" spans="2:65" s="1" customFormat="1" ht="31.5" customHeight="1">
      <c r="B86" s="37"/>
      <c r="C86" s="189" t="s">
        <v>140</v>
      </c>
      <c r="D86" s="189" t="s">
        <v>135</v>
      </c>
      <c r="E86" s="190" t="s">
        <v>947</v>
      </c>
      <c r="F86" s="191" t="s">
        <v>948</v>
      </c>
      <c r="G86" s="192" t="s">
        <v>325</v>
      </c>
      <c r="H86" s="193">
        <v>1</v>
      </c>
      <c r="I86" s="194"/>
      <c r="J86" s="195">
        <f t="shared" si="0"/>
        <v>0</v>
      </c>
      <c r="K86" s="191" t="s">
        <v>139</v>
      </c>
      <c r="L86" s="57"/>
      <c r="M86" s="196" t="s">
        <v>21</v>
      </c>
      <c r="N86" s="197" t="s">
        <v>42</v>
      </c>
      <c r="O86" s="38"/>
      <c r="P86" s="198">
        <f t="shared" si="1"/>
        <v>0</v>
      </c>
      <c r="Q86" s="198">
        <v>0</v>
      </c>
      <c r="R86" s="198">
        <f t="shared" si="2"/>
        <v>0</v>
      </c>
      <c r="S86" s="198">
        <v>0</v>
      </c>
      <c r="T86" s="199">
        <f t="shared" si="3"/>
        <v>0</v>
      </c>
      <c r="AR86" s="20" t="s">
        <v>939</v>
      </c>
      <c r="AT86" s="20" t="s">
        <v>135</v>
      </c>
      <c r="AU86" s="20" t="s">
        <v>81</v>
      </c>
      <c r="AY86" s="20" t="s">
        <v>133</v>
      </c>
      <c r="BE86" s="200">
        <f t="shared" si="4"/>
        <v>0</v>
      </c>
      <c r="BF86" s="200">
        <f t="shared" si="5"/>
        <v>0</v>
      </c>
      <c r="BG86" s="200">
        <f t="shared" si="6"/>
        <v>0</v>
      </c>
      <c r="BH86" s="200">
        <f t="shared" si="7"/>
        <v>0</v>
      </c>
      <c r="BI86" s="200">
        <f t="shared" si="8"/>
        <v>0</v>
      </c>
      <c r="BJ86" s="20" t="s">
        <v>79</v>
      </c>
      <c r="BK86" s="200">
        <f t="shared" si="9"/>
        <v>0</v>
      </c>
      <c r="BL86" s="20" t="s">
        <v>939</v>
      </c>
      <c r="BM86" s="20" t="s">
        <v>949</v>
      </c>
    </row>
    <row r="87" spans="2:65" s="1" customFormat="1" ht="22.5" customHeight="1">
      <c r="B87" s="37"/>
      <c r="C87" s="189" t="s">
        <v>149</v>
      </c>
      <c r="D87" s="189" t="s">
        <v>135</v>
      </c>
      <c r="E87" s="190" t="s">
        <v>950</v>
      </c>
      <c r="F87" s="191" t="s">
        <v>951</v>
      </c>
      <c r="G87" s="192" t="s">
        <v>325</v>
      </c>
      <c r="H87" s="193">
        <v>1</v>
      </c>
      <c r="I87" s="194"/>
      <c r="J87" s="195">
        <f t="shared" si="0"/>
        <v>0</v>
      </c>
      <c r="K87" s="191" t="s">
        <v>139</v>
      </c>
      <c r="L87" s="57"/>
      <c r="M87" s="196" t="s">
        <v>21</v>
      </c>
      <c r="N87" s="197" t="s">
        <v>42</v>
      </c>
      <c r="O87" s="38"/>
      <c r="P87" s="198">
        <f t="shared" si="1"/>
        <v>0</v>
      </c>
      <c r="Q87" s="198">
        <v>0</v>
      </c>
      <c r="R87" s="198">
        <f t="shared" si="2"/>
        <v>0</v>
      </c>
      <c r="S87" s="198">
        <v>0</v>
      </c>
      <c r="T87" s="199">
        <f t="shared" si="3"/>
        <v>0</v>
      </c>
      <c r="AR87" s="20" t="s">
        <v>939</v>
      </c>
      <c r="AT87" s="20" t="s">
        <v>135</v>
      </c>
      <c r="AU87" s="20" t="s">
        <v>81</v>
      </c>
      <c r="AY87" s="20" t="s">
        <v>133</v>
      </c>
      <c r="BE87" s="200">
        <f t="shared" si="4"/>
        <v>0</v>
      </c>
      <c r="BF87" s="200">
        <f t="shared" si="5"/>
        <v>0</v>
      </c>
      <c r="BG87" s="200">
        <f t="shared" si="6"/>
        <v>0</v>
      </c>
      <c r="BH87" s="200">
        <f t="shared" si="7"/>
        <v>0</v>
      </c>
      <c r="BI87" s="200">
        <f t="shared" si="8"/>
        <v>0</v>
      </c>
      <c r="BJ87" s="20" t="s">
        <v>79</v>
      </c>
      <c r="BK87" s="200">
        <f t="shared" si="9"/>
        <v>0</v>
      </c>
      <c r="BL87" s="20" t="s">
        <v>939</v>
      </c>
      <c r="BM87" s="20" t="s">
        <v>952</v>
      </c>
    </row>
    <row r="88" spans="2:65" s="1" customFormat="1" ht="22.5" customHeight="1">
      <c r="B88" s="37"/>
      <c r="C88" s="189" t="s">
        <v>161</v>
      </c>
      <c r="D88" s="189" t="s">
        <v>135</v>
      </c>
      <c r="E88" s="190" t="s">
        <v>953</v>
      </c>
      <c r="F88" s="191" t="s">
        <v>954</v>
      </c>
      <c r="G88" s="192" t="s">
        <v>325</v>
      </c>
      <c r="H88" s="193">
        <v>1</v>
      </c>
      <c r="I88" s="194"/>
      <c r="J88" s="195">
        <f t="shared" si="0"/>
        <v>0</v>
      </c>
      <c r="K88" s="191" t="s">
        <v>139</v>
      </c>
      <c r="L88" s="57"/>
      <c r="M88" s="196" t="s">
        <v>21</v>
      </c>
      <c r="N88" s="197" t="s">
        <v>42</v>
      </c>
      <c r="O88" s="38"/>
      <c r="P88" s="198">
        <f t="shared" si="1"/>
        <v>0</v>
      </c>
      <c r="Q88" s="198">
        <v>0</v>
      </c>
      <c r="R88" s="198">
        <f t="shared" si="2"/>
        <v>0</v>
      </c>
      <c r="S88" s="198">
        <v>0</v>
      </c>
      <c r="T88" s="199">
        <f t="shared" si="3"/>
        <v>0</v>
      </c>
      <c r="AR88" s="20" t="s">
        <v>939</v>
      </c>
      <c r="AT88" s="20" t="s">
        <v>135</v>
      </c>
      <c r="AU88" s="20" t="s">
        <v>81</v>
      </c>
      <c r="AY88" s="20" t="s">
        <v>133</v>
      </c>
      <c r="BE88" s="200">
        <f t="shared" si="4"/>
        <v>0</v>
      </c>
      <c r="BF88" s="200">
        <f t="shared" si="5"/>
        <v>0</v>
      </c>
      <c r="BG88" s="200">
        <f t="shared" si="6"/>
        <v>0</v>
      </c>
      <c r="BH88" s="200">
        <f t="shared" si="7"/>
        <v>0</v>
      </c>
      <c r="BI88" s="200">
        <f t="shared" si="8"/>
        <v>0</v>
      </c>
      <c r="BJ88" s="20" t="s">
        <v>79</v>
      </c>
      <c r="BK88" s="200">
        <f t="shared" si="9"/>
        <v>0</v>
      </c>
      <c r="BL88" s="20" t="s">
        <v>939</v>
      </c>
      <c r="BM88" s="20" t="s">
        <v>955</v>
      </c>
    </row>
    <row r="89" spans="2:63" s="10" customFormat="1" ht="29.9" customHeight="1">
      <c r="B89" s="172"/>
      <c r="C89" s="173"/>
      <c r="D89" s="186" t="s">
        <v>70</v>
      </c>
      <c r="E89" s="187" t="s">
        <v>956</v>
      </c>
      <c r="F89" s="187" t="s">
        <v>957</v>
      </c>
      <c r="G89" s="173"/>
      <c r="H89" s="173"/>
      <c r="I89" s="176"/>
      <c r="J89" s="188">
        <f>BK89</f>
        <v>0</v>
      </c>
      <c r="K89" s="173"/>
      <c r="L89" s="178"/>
      <c r="M89" s="179"/>
      <c r="N89" s="180"/>
      <c r="O89" s="180"/>
      <c r="P89" s="181">
        <f>P90</f>
        <v>0</v>
      </c>
      <c r="Q89" s="180"/>
      <c r="R89" s="181">
        <f>R90</f>
        <v>0</v>
      </c>
      <c r="S89" s="180"/>
      <c r="T89" s="182">
        <f>T90</f>
        <v>0</v>
      </c>
      <c r="AR89" s="183" t="s">
        <v>149</v>
      </c>
      <c r="AT89" s="184" t="s">
        <v>70</v>
      </c>
      <c r="AU89" s="184" t="s">
        <v>79</v>
      </c>
      <c r="AY89" s="183" t="s">
        <v>133</v>
      </c>
      <c r="BK89" s="185">
        <f>BK90</f>
        <v>0</v>
      </c>
    </row>
    <row r="90" spans="2:65" s="1" customFormat="1" ht="31.5" customHeight="1">
      <c r="B90" s="37"/>
      <c r="C90" s="189" t="s">
        <v>165</v>
      </c>
      <c r="D90" s="189" t="s">
        <v>135</v>
      </c>
      <c r="E90" s="190" t="s">
        <v>958</v>
      </c>
      <c r="F90" s="191" t="s">
        <v>959</v>
      </c>
      <c r="G90" s="192" t="s">
        <v>960</v>
      </c>
      <c r="H90" s="193">
        <v>30</v>
      </c>
      <c r="I90" s="194"/>
      <c r="J90" s="195">
        <f>ROUND(I90*H90,2)</f>
        <v>0</v>
      </c>
      <c r="K90" s="191" t="s">
        <v>21</v>
      </c>
      <c r="L90" s="57"/>
      <c r="M90" s="196" t="s">
        <v>21</v>
      </c>
      <c r="N90" s="197" t="s">
        <v>42</v>
      </c>
      <c r="O90" s="38"/>
      <c r="P90" s="198">
        <f>O90*H90</f>
        <v>0</v>
      </c>
      <c r="Q90" s="198">
        <v>0</v>
      </c>
      <c r="R90" s="198">
        <f>Q90*H90</f>
        <v>0</v>
      </c>
      <c r="S90" s="198">
        <v>0</v>
      </c>
      <c r="T90" s="199">
        <f>S90*H90</f>
        <v>0</v>
      </c>
      <c r="AR90" s="20" t="s">
        <v>939</v>
      </c>
      <c r="AT90" s="20" t="s">
        <v>135</v>
      </c>
      <c r="AU90" s="20" t="s">
        <v>81</v>
      </c>
      <c r="AY90" s="20" t="s">
        <v>133</v>
      </c>
      <c r="BE90" s="200">
        <f>IF(N90="základní",J90,0)</f>
        <v>0</v>
      </c>
      <c r="BF90" s="200">
        <f>IF(N90="snížená",J90,0)</f>
        <v>0</v>
      </c>
      <c r="BG90" s="200">
        <f>IF(N90="zákl. přenesená",J90,0)</f>
        <v>0</v>
      </c>
      <c r="BH90" s="200">
        <f>IF(N90="sníž. přenesená",J90,0)</f>
        <v>0</v>
      </c>
      <c r="BI90" s="200">
        <f>IF(N90="nulová",J90,0)</f>
        <v>0</v>
      </c>
      <c r="BJ90" s="20" t="s">
        <v>79</v>
      </c>
      <c r="BK90" s="200">
        <f>ROUND(I90*H90,2)</f>
        <v>0</v>
      </c>
      <c r="BL90" s="20" t="s">
        <v>939</v>
      </c>
      <c r="BM90" s="20" t="s">
        <v>961</v>
      </c>
    </row>
    <row r="91" spans="2:63" s="10" customFormat="1" ht="29.9" customHeight="1">
      <c r="B91" s="172"/>
      <c r="C91" s="173"/>
      <c r="D91" s="186" t="s">
        <v>70</v>
      </c>
      <c r="E91" s="187" t="s">
        <v>71</v>
      </c>
      <c r="F91" s="187" t="s">
        <v>962</v>
      </c>
      <c r="G91" s="173"/>
      <c r="H91" s="173"/>
      <c r="I91" s="176"/>
      <c r="J91" s="188">
        <f>BK91</f>
        <v>0</v>
      </c>
      <c r="K91" s="173"/>
      <c r="L91" s="178"/>
      <c r="M91" s="179"/>
      <c r="N91" s="180"/>
      <c r="O91" s="180"/>
      <c r="P91" s="181">
        <f>SUM(P92:P95)</f>
        <v>0</v>
      </c>
      <c r="Q91" s="180"/>
      <c r="R91" s="181">
        <f>SUM(R92:R95)</f>
        <v>0</v>
      </c>
      <c r="S91" s="180"/>
      <c r="T91" s="182">
        <f>SUM(T92:T95)</f>
        <v>0</v>
      </c>
      <c r="AR91" s="183" t="s">
        <v>149</v>
      </c>
      <c r="AT91" s="184" t="s">
        <v>70</v>
      </c>
      <c r="AU91" s="184" t="s">
        <v>79</v>
      </c>
      <c r="AY91" s="183" t="s">
        <v>133</v>
      </c>
      <c r="BK91" s="185">
        <f>SUM(BK92:BK95)</f>
        <v>0</v>
      </c>
    </row>
    <row r="92" spans="2:65" s="1" customFormat="1" ht="95.25" customHeight="1">
      <c r="B92" s="37"/>
      <c r="C92" s="189" t="s">
        <v>159</v>
      </c>
      <c r="D92" s="189" t="s">
        <v>135</v>
      </c>
      <c r="E92" s="190" t="s">
        <v>963</v>
      </c>
      <c r="F92" s="191" t="s">
        <v>964</v>
      </c>
      <c r="G92" s="192" t="s">
        <v>325</v>
      </c>
      <c r="H92" s="193">
        <v>1</v>
      </c>
      <c r="I92" s="194"/>
      <c r="J92" s="195">
        <f>ROUND(I92*H92,2)</f>
        <v>0</v>
      </c>
      <c r="K92" s="191" t="s">
        <v>21</v>
      </c>
      <c r="L92" s="57"/>
      <c r="M92" s="196" t="s">
        <v>21</v>
      </c>
      <c r="N92" s="197" t="s">
        <v>42</v>
      </c>
      <c r="O92" s="38"/>
      <c r="P92" s="198">
        <f>O92*H92</f>
        <v>0</v>
      </c>
      <c r="Q92" s="198">
        <v>0</v>
      </c>
      <c r="R92" s="198">
        <f>Q92*H92</f>
        <v>0</v>
      </c>
      <c r="S92" s="198">
        <v>0</v>
      </c>
      <c r="T92" s="199">
        <f>S92*H92</f>
        <v>0</v>
      </c>
      <c r="AR92" s="20" t="s">
        <v>965</v>
      </c>
      <c r="AT92" s="20" t="s">
        <v>135</v>
      </c>
      <c r="AU92" s="20" t="s">
        <v>81</v>
      </c>
      <c r="AY92" s="20" t="s">
        <v>133</v>
      </c>
      <c r="BE92" s="200">
        <f>IF(N92="základní",J92,0)</f>
        <v>0</v>
      </c>
      <c r="BF92" s="200">
        <f>IF(N92="snížená",J92,0)</f>
        <v>0</v>
      </c>
      <c r="BG92" s="200">
        <f>IF(N92="zákl. přenesená",J92,0)</f>
        <v>0</v>
      </c>
      <c r="BH92" s="200">
        <f>IF(N92="sníž. přenesená",J92,0)</f>
        <v>0</v>
      </c>
      <c r="BI92" s="200">
        <f>IF(N92="nulová",J92,0)</f>
        <v>0</v>
      </c>
      <c r="BJ92" s="20" t="s">
        <v>79</v>
      </c>
      <c r="BK92" s="200">
        <f>ROUND(I92*H92,2)</f>
        <v>0</v>
      </c>
      <c r="BL92" s="20" t="s">
        <v>965</v>
      </c>
      <c r="BM92" s="20" t="s">
        <v>966</v>
      </c>
    </row>
    <row r="93" spans="2:65" s="1" customFormat="1" ht="31.5" customHeight="1">
      <c r="B93" s="37"/>
      <c r="C93" s="189" t="s">
        <v>172</v>
      </c>
      <c r="D93" s="189" t="s">
        <v>135</v>
      </c>
      <c r="E93" s="190" t="s">
        <v>967</v>
      </c>
      <c r="F93" s="191" t="s">
        <v>968</v>
      </c>
      <c r="G93" s="192" t="s">
        <v>325</v>
      </c>
      <c r="H93" s="193">
        <v>1</v>
      </c>
      <c r="I93" s="194"/>
      <c r="J93" s="195">
        <f>ROUND(I93*H93,2)</f>
        <v>0</v>
      </c>
      <c r="K93" s="191" t="s">
        <v>21</v>
      </c>
      <c r="L93" s="57"/>
      <c r="M93" s="196" t="s">
        <v>21</v>
      </c>
      <c r="N93" s="197" t="s">
        <v>42</v>
      </c>
      <c r="O93" s="38"/>
      <c r="P93" s="198">
        <f>O93*H93</f>
        <v>0</v>
      </c>
      <c r="Q93" s="198">
        <v>0</v>
      </c>
      <c r="R93" s="198">
        <f>Q93*H93</f>
        <v>0</v>
      </c>
      <c r="S93" s="198">
        <v>0</v>
      </c>
      <c r="T93" s="199">
        <f>S93*H93</f>
        <v>0</v>
      </c>
      <c r="AR93" s="20" t="s">
        <v>965</v>
      </c>
      <c r="AT93" s="20" t="s">
        <v>135</v>
      </c>
      <c r="AU93" s="20" t="s">
        <v>81</v>
      </c>
      <c r="AY93" s="20" t="s">
        <v>133</v>
      </c>
      <c r="BE93" s="200">
        <f>IF(N93="základní",J93,0)</f>
        <v>0</v>
      </c>
      <c r="BF93" s="200">
        <f>IF(N93="snížená",J93,0)</f>
        <v>0</v>
      </c>
      <c r="BG93" s="200">
        <f>IF(N93="zákl. přenesená",J93,0)</f>
        <v>0</v>
      </c>
      <c r="BH93" s="200">
        <f>IF(N93="sníž. přenesená",J93,0)</f>
        <v>0</v>
      </c>
      <c r="BI93" s="200">
        <f>IF(N93="nulová",J93,0)</f>
        <v>0</v>
      </c>
      <c r="BJ93" s="20" t="s">
        <v>79</v>
      </c>
      <c r="BK93" s="200">
        <f>ROUND(I93*H93,2)</f>
        <v>0</v>
      </c>
      <c r="BL93" s="20" t="s">
        <v>965</v>
      </c>
      <c r="BM93" s="20" t="s">
        <v>969</v>
      </c>
    </row>
    <row r="94" spans="2:65" s="1" customFormat="1" ht="22.5" customHeight="1">
      <c r="B94" s="37"/>
      <c r="C94" s="189" t="s">
        <v>176</v>
      </c>
      <c r="D94" s="189" t="s">
        <v>135</v>
      </c>
      <c r="E94" s="190" t="s">
        <v>970</v>
      </c>
      <c r="F94" s="191" t="s">
        <v>971</v>
      </c>
      <c r="G94" s="192" t="s">
        <v>972</v>
      </c>
      <c r="H94" s="193">
        <v>90</v>
      </c>
      <c r="I94" s="194"/>
      <c r="J94" s="195">
        <f>ROUND(I94*H94,2)</f>
        <v>0</v>
      </c>
      <c r="K94" s="191" t="s">
        <v>21</v>
      </c>
      <c r="L94" s="57"/>
      <c r="M94" s="196" t="s">
        <v>21</v>
      </c>
      <c r="N94" s="197" t="s">
        <v>42</v>
      </c>
      <c r="O94" s="38"/>
      <c r="P94" s="198">
        <f>O94*H94</f>
        <v>0</v>
      </c>
      <c r="Q94" s="198">
        <v>0</v>
      </c>
      <c r="R94" s="198">
        <f>Q94*H94</f>
        <v>0</v>
      </c>
      <c r="S94" s="198">
        <v>0</v>
      </c>
      <c r="T94" s="199">
        <f>S94*H94</f>
        <v>0</v>
      </c>
      <c r="AR94" s="20" t="s">
        <v>965</v>
      </c>
      <c r="AT94" s="20" t="s">
        <v>135</v>
      </c>
      <c r="AU94" s="20" t="s">
        <v>81</v>
      </c>
      <c r="AY94" s="20" t="s">
        <v>133</v>
      </c>
      <c r="BE94" s="200">
        <f>IF(N94="základní",J94,0)</f>
        <v>0</v>
      </c>
      <c r="BF94" s="200">
        <f>IF(N94="snížená",J94,0)</f>
        <v>0</v>
      </c>
      <c r="BG94" s="200">
        <f>IF(N94="zákl. přenesená",J94,0)</f>
        <v>0</v>
      </c>
      <c r="BH94" s="200">
        <f>IF(N94="sníž. přenesená",J94,0)</f>
        <v>0</v>
      </c>
      <c r="BI94" s="200">
        <f>IF(N94="nulová",J94,0)</f>
        <v>0</v>
      </c>
      <c r="BJ94" s="20" t="s">
        <v>79</v>
      </c>
      <c r="BK94" s="200">
        <f>ROUND(I94*H94,2)</f>
        <v>0</v>
      </c>
      <c r="BL94" s="20" t="s">
        <v>965</v>
      </c>
      <c r="BM94" s="20" t="s">
        <v>973</v>
      </c>
    </row>
    <row r="95" spans="2:65" s="1" customFormat="1" ht="22.5" customHeight="1">
      <c r="B95" s="37"/>
      <c r="C95" s="189" t="s">
        <v>180</v>
      </c>
      <c r="D95" s="189" t="s">
        <v>135</v>
      </c>
      <c r="E95" s="190" t="s">
        <v>974</v>
      </c>
      <c r="F95" s="191" t="s">
        <v>975</v>
      </c>
      <c r="G95" s="192" t="s">
        <v>325</v>
      </c>
      <c r="H95" s="193">
        <v>2</v>
      </c>
      <c r="I95" s="194"/>
      <c r="J95" s="195">
        <f>ROUND(I95*H95,2)</f>
        <v>0</v>
      </c>
      <c r="K95" s="191" t="s">
        <v>21</v>
      </c>
      <c r="L95" s="57"/>
      <c r="M95" s="196" t="s">
        <v>21</v>
      </c>
      <c r="N95" s="211" t="s">
        <v>42</v>
      </c>
      <c r="O95" s="212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AR95" s="20" t="s">
        <v>965</v>
      </c>
      <c r="AT95" s="20" t="s">
        <v>135</v>
      </c>
      <c r="AU95" s="20" t="s">
        <v>81</v>
      </c>
      <c r="AY95" s="20" t="s">
        <v>133</v>
      </c>
      <c r="BE95" s="200">
        <f>IF(N95="základní",J95,0)</f>
        <v>0</v>
      </c>
      <c r="BF95" s="200">
        <f>IF(N95="snížená",J95,0)</f>
        <v>0</v>
      </c>
      <c r="BG95" s="200">
        <f>IF(N95="zákl. přenesená",J95,0)</f>
        <v>0</v>
      </c>
      <c r="BH95" s="200">
        <f>IF(N95="sníž. přenesená",J95,0)</f>
        <v>0</v>
      </c>
      <c r="BI95" s="200">
        <f>IF(N95="nulová",J95,0)</f>
        <v>0</v>
      </c>
      <c r="BJ95" s="20" t="s">
        <v>79</v>
      </c>
      <c r="BK95" s="200">
        <f>ROUND(I95*H95,2)</f>
        <v>0</v>
      </c>
      <c r="BL95" s="20" t="s">
        <v>965</v>
      </c>
      <c r="BM95" s="20" t="s">
        <v>976</v>
      </c>
    </row>
    <row r="96" spans="2:12" s="1" customFormat="1" ht="7" customHeight="1">
      <c r="B96" s="52"/>
      <c r="C96" s="53"/>
      <c r="D96" s="53"/>
      <c r="E96" s="53"/>
      <c r="F96" s="53"/>
      <c r="G96" s="53"/>
      <c r="H96" s="53"/>
      <c r="I96" s="135"/>
      <c r="J96" s="53"/>
      <c r="K96" s="53"/>
      <c r="L96" s="57"/>
    </row>
  </sheetData>
  <sheetProtection algorithmName="SHA-512" hashValue="w6kVsSpvyelbiIvR5Gekq7lvVmLTeUFj0aMAhEDu7NZlKc/3qLA5e8XfS0uxJBnzP6TlJzf9D3foikX/KRffSQ==" saltValue="ihvYqUMLGxM0A3OUv4uI9Q==" spinCount="100000" sheet="1" objects="1" scenarios="1" formatCells="0" formatColumns="0" formatRows="0" sort="0" autoFilter="0"/>
  <autoFilter ref="C79:K95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15" customWidth="1"/>
    <col min="2" max="2" width="1.66796875" style="215" customWidth="1"/>
    <col min="3" max="4" width="5" style="215" customWidth="1"/>
    <col min="5" max="5" width="11.66015625" style="215" customWidth="1"/>
    <col min="6" max="6" width="9.16015625" style="215" customWidth="1"/>
    <col min="7" max="7" width="5" style="215" customWidth="1"/>
    <col min="8" max="8" width="77.83203125" style="215" customWidth="1"/>
    <col min="9" max="10" width="20" style="215" customWidth="1"/>
    <col min="11" max="11" width="1.66796875" style="215" customWidth="1"/>
  </cols>
  <sheetData>
    <row r="1" ht="37.5" customHeight="1"/>
    <row r="2" spans="2:11" ht="7.5" customHeight="1">
      <c r="B2" s="216"/>
      <c r="C2" s="217"/>
      <c r="D2" s="217"/>
      <c r="E2" s="217"/>
      <c r="F2" s="217"/>
      <c r="G2" s="217"/>
      <c r="H2" s="217"/>
      <c r="I2" s="217"/>
      <c r="J2" s="217"/>
      <c r="K2" s="218"/>
    </row>
    <row r="3" spans="2:11" s="11" customFormat="1" ht="45" customHeight="1">
      <c r="B3" s="219"/>
      <c r="C3" s="342" t="s">
        <v>977</v>
      </c>
      <c r="D3" s="342"/>
      <c r="E3" s="342"/>
      <c r="F3" s="342"/>
      <c r="G3" s="342"/>
      <c r="H3" s="342"/>
      <c r="I3" s="342"/>
      <c r="J3" s="342"/>
      <c r="K3" s="220"/>
    </row>
    <row r="4" spans="2:11" ht="25.5" customHeight="1">
      <c r="B4" s="221"/>
      <c r="C4" s="346" t="s">
        <v>978</v>
      </c>
      <c r="D4" s="346"/>
      <c r="E4" s="346"/>
      <c r="F4" s="346"/>
      <c r="G4" s="346"/>
      <c r="H4" s="346"/>
      <c r="I4" s="346"/>
      <c r="J4" s="346"/>
      <c r="K4" s="222"/>
    </row>
    <row r="5" spans="2:11" ht="5.25" customHeight="1">
      <c r="B5" s="221"/>
      <c r="C5" s="223"/>
      <c r="D5" s="223"/>
      <c r="E5" s="223"/>
      <c r="F5" s="223"/>
      <c r="G5" s="223"/>
      <c r="H5" s="223"/>
      <c r="I5" s="223"/>
      <c r="J5" s="223"/>
      <c r="K5" s="222"/>
    </row>
    <row r="6" spans="2:11" ht="15" customHeight="1">
      <c r="B6" s="221"/>
      <c r="C6" s="345" t="s">
        <v>979</v>
      </c>
      <c r="D6" s="345"/>
      <c r="E6" s="345"/>
      <c r="F6" s="345"/>
      <c r="G6" s="345"/>
      <c r="H6" s="345"/>
      <c r="I6" s="345"/>
      <c r="J6" s="345"/>
      <c r="K6" s="222"/>
    </row>
    <row r="7" spans="2:11" ht="15" customHeight="1">
      <c r="B7" s="225"/>
      <c r="C7" s="345" t="s">
        <v>980</v>
      </c>
      <c r="D7" s="345"/>
      <c r="E7" s="345"/>
      <c r="F7" s="345"/>
      <c r="G7" s="345"/>
      <c r="H7" s="345"/>
      <c r="I7" s="345"/>
      <c r="J7" s="345"/>
      <c r="K7" s="222"/>
    </row>
    <row r="8" spans="2:11" ht="12.75" customHeight="1">
      <c r="B8" s="225"/>
      <c r="C8" s="224"/>
      <c r="D8" s="224"/>
      <c r="E8" s="224"/>
      <c r="F8" s="224"/>
      <c r="G8" s="224"/>
      <c r="H8" s="224"/>
      <c r="I8" s="224"/>
      <c r="J8" s="224"/>
      <c r="K8" s="222"/>
    </row>
    <row r="9" spans="2:11" ht="15" customHeight="1">
      <c r="B9" s="225"/>
      <c r="C9" s="345" t="s">
        <v>981</v>
      </c>
      <c r="D9" s="345"/>
      <c r="E9" s="345"/>
      <c r="F9" s="345"/>
      <c r="G9" s="345"/>
      <c r="H9" s="345"/>
      <c r="I9" s="345"/>
      <c r="J9" s="345"/>
      <c r="K9" s="222"/>
    </row>
    <row r="10" spans="2:11" ht="15" customHeight="1">
      <c r="B10" s="225"/>
      <c r="C10" s="224"/>
      <c r="D10" s="345" t="s">
        <v>982</v>
      </c>
      <c r="E10" s="345"/>
      <c r="F10" s="345"/>
      <c r="G10" s="345"/>
      <c r="H10" s="345"/>
      <c r="I10" s="345"/>
      <c r="J10" s="345"/>
      <c r="K10" s="222"/>
    </row>
    <row r="11" spans="2:11" ht="15" customHeight="1">
      <c r="B11" s="225"/>
      <c r="C11" s="226"/>
      <c r="D11" s="345" t="s">
        <v>983</v>
      </c>
      <c r="E11" s="345"/>
      <c r="F11" s="345"/>
      <c r="G11" s="345"/>
      <c r="H11" s="345"/>
      <c r="I11" s="345"/>
      <c r="J11" s="345"/>
      <c r="K11" s="222"/>
    </row>
    <row r="12" spans="2:11" ht="12.75" customHeight="1">
      <c r="B12" s="225"/>
      <c r="C12" s="226"/>
      <c r="D12" s="226"/>
      <c r="E12" s="226"/>
      <c r="F12" s="226"/>
      <c r="G12" s="226"/>
      <c r="H12" s="226"/>
      <c r="I12" s="226"/>
      <c r="J12" s="226"/>
      <c r="K12" s="222"/>
    </row>
    <row r="13" spans="2:11" ht="15" customHeight="1">
      <c r="B13" s="225"/>
      <c r="C13" s="226"/>
      <c r="D13" s="345" t="s">
        <v>984</v>
      </c>
      <c r="E13" s="345"/>
      <c r="F13" s="345"/>
      <c r="G13" s="345"/>
      <c r="H13" s="345"/>
      <c r="I13" s="345"/>
      <c r="J13" s="345"/>
      <c r="K13" s="222"/>
    </row>
    <row r="14" spans="2:11" ht="15" customHeight="1">
      <c r="B14" s="225"/>
      <c r="C14" s="226"/>
      <c r="D14" s="345" t="s">
        <v>985</v>
      </c>
      <c r="E14" s="345"/>
      <c r="F14" s="345"/>
      <c r="G14" s="345"/>
      <c r="H14" s="345"/>
      <c r="I14" s="345"/>
      <c r="J14" s="345"/>
      <c r="K14" s="222"/>
    </row>
    <row r="15" spans="2:11" ht="15" customHeight="1">
      <c r="B15" s="225"/>
      <c r="C15" s="226"/>
      <c r="D15" s="345" t="s">
        <v>986</v>
      </c>
      <c r="E15" s="345"/>
      <c r="F15" s="345"/>
      <c r="G15" s="345"/>
      <c r="H15" s="345"/>
      <c r="I15" s="345"/>
      <c r="J15" s="345"/>
      <c r="K15" s="222"/>
    </row>
    <row r="16" spans="2:11" ht="15" customHeight="1">
      <c r="B16" s="225"/>
      <c r="C16" s="226"/>
      <c r="D16" s="226"/>
      <c r="E16" s="227" t="s">
        <v>78</v>
      </c>
      <c r="F16" s="345" t="s">
        <v>987</v>
      </c>
      <c r="G16" s="345"/>
      <c r="H16" s="345"/>
      <c r="I16" s="345"/>
      <c r="J16" s="345"/>
      <c r="K16" s="222"/>
    </row>
    <row r="17" spans="2:11" ht="15" customHeight="1">
      <c r="B17" s="225"/>
      <c r="C17" s="226"/>
      <c r="D17" s="226"/>
      <c r="E17" s="227" t="s">
        <v>988</v>
      </c>
      <c r="F17" s="345" t="s">
        <v>989</v>
      </c>
      <c r="G17" s="345"/>
      <c r="H17" s="345"/>
      <c r="I17" s="345"/>
      <c r="J17" s="345"/>
      <c r="K17" s="222"/>
    </row>
    <row r="18" spans="2:11" ht="15" customHeight="1">
      <c r="B18" s="225"/>
      <c r="C18" s="226"/>
      <c r="D18" s="226"/>
      <c r="E18" s="227" t="s">
        <v>990</v>
      </c>
      <c r="F18" s="345" t="s">
        <v>991</v>
      </c>
      <c r="G18" s="345"/>
      <c r="H18" s="345"/>
      <c r="I18" s="345"/>
      <c r="J18" s="345"/>
      <c r="K18" s="222"/>
    </row>
    <row r="19" spans="2:11" ht="15" customHeight="1">
      <c r="B19" s="225"/>
      <c r="C19" s="226"/>
      <c r="D19" s="226"/>
      <c r="E19" s="227" t="s">
        <v>992</v>
      </c>
      <c r="F19" s="345" t="s">
        <v>993</v>
      </c>
      <c r="G19" s="345"/>
      <c r="H19" s="345"/>
      <c r="I19" s="345"/>
      <c r="J19" s="345"/>
      <c r="K19" s="222"/>
    </row>
    <row r="20" spans="2:11" ht="15" customHeight="1">
      <c r="B20" s="225"/>
      <c r="C20" s="226"/>
      <c r="D20" s="226"/>
      <c r="E20" s="227" t="s">
        <v>994</v>
      </c>
      <c r="F20" s="345" t="s">
        <v>962</v>
      </c>
      <c r="G20" s="345"/>
      <c r="H20" s="345"/>
      <c r="I20" s="345"/>
      <c r="J20" s="345"/>
      <c r="K20" s="222"/>
    </row>
    <row r="21" spans="2:11" ht="15" customHeight="1">
      <c r="B21" s="225"/>
      <c r="C21" s="226"/>
      <c r="D21" s="226"/>
      <c r="E21" s="227" t="s">
        <v>995</v>
      </c>
      <c r="F21" s="345" t="s">
        <v>996</v>
      </c>
      <c r="G21" s="345"/>
      <c r="H21" s="345"/>
      <c r="I21" s="345"/>
      <c r="J21" s="345"/>
      <c r="K21" s="222"/>
    </row>
    <row r="22" spans="2:11" ht="12.75" customHeight="1">
      <c r="B22" s="225"/>
      <c r="C22" s="226"/>
      <c r="D22" s="226"/>
      <c r="E22" s="226"/>
      <c r="F22" s="226"/>
      <c r="G22" s="226"/>
      <c r="H22" s="226"/>
      <c r="I22" s="226"/>
      <c r="J22" s="226"/>
      <c r="K22" s="222"/>
    </row>
    <row r="23" spans="2:11" ht="15" customHeight="1">
      <c r="B23" s="225"/>
      <c r="C23" s="345" t="s">
        <v>997</v>
      </c>
      <c r="D23" s="345"/>
      <c r="E23" s="345"/>
      <c r="F23" s="345"/>
      <c r="G23" s="345"/>
      <c r="H23" s="345"/>
      <c r="I23" s="345"/>
      <c r="J23" s="345"/>
      <c r="K23" s="222"/>
    </row>
    <row r="24" spans="2:11" ht="15" customHeight="1">
      <c r="B24" s="225"/>
      <c r="C24" s="345" t="s">
        <v>998</v>
      </c>
      <c r="D24" s="345"/>
      <c r="E24" s="345"/>
      <c r="F24" s="345"/>
      <c r="G24" s="345"/>
      <c r="H24" s="345"/>
      <c r="I24" s="345"/>
      <c r="J24" s="345"/>
      <c r="K24" s="222"/>
    </row>
    <row r="25" spans="2:11" ht="15" customHeight="1">
      <c r="B25" s="225"/>
      <c r="C25" s="224"/>
      <c r="D25" s="345" t="s">
        <v>999</v>
      </c>
      <c r="E25" s="345"/>
      <c r="F25" s="345"/>
      <c r="G25" s="345"/>
      <c r="H25" s="345"/>
      <c r="I25" s="345"/>
      <c r="J25" s="345"/>
      <c r="K25" s="222"/>
    </row>
    <row r="26" spans="2:11" ht="15" customHeight="1">
      <c r="B26" s="225"/>
      <c r="C26" s="226"/>
      <c r="D26" s="345" t="s">
        <v>1000</v>
      </c>
      <c r="E26" s="345"/>
      <c r="F26" s="345"/>
      <c r="G26" s="345"/>
      <c r="H26" s="345"/>
      <c r="I26" s="345"/>
      <c r="J26" s="345"/>
      <c r="K26" s="222"/>
    </row>
    <row r="27" spans="2:11" ht="12.75" customHeight="1">
      <c r="B27" s="225"/>
      <c r="C27" s="226"/>
      <c r="D27" s="226"/>
      <c r="E27" s="226"/>
      <c r="F27" s="226"/>
      <c r="G27" s="226"/>
      <c r="H27" s="226"/>
      <c r="I27" s="226"/>
      <c r="J27" s="226"/>
      <c r="K27" s="222"/>
    </row>
    <row r="28" spans="2:11" ht="15" customHeight="1">
      <c r="B28" s="225"/>
      <c r="C28" s="226"/>
      <c r="D28" s="345" t="s">
        <v>1001</v>
      </c>
      <c r="E28" s="345"/>
      <c r="F28" s="345"/>
      <c r="G28" s="345"/>
      <c r="H28" s="345"/>
      <c r="I28" s="345"/>
      <c r="J28" s="345"/>
      <c r="K28" s="222"/>
    </row>
    <row r="29" spans="2:11" ht="15" customHeight="1">
      <c r="B29" s="225"/>
      <c r="C29" s="226"/>
      <c r="D29" s="345" t="s">
        <v>1002</v>
      </c>
      <c r="E29" s="345"/>
      <c r="F29" s="345"/>
      <c r="G29" s="345"/>
      <c r="H29" s="345"/>
      <c r="I29" s="345"/>
      <c r="J29" s="345"/>
      <c r="K29" s="222"/>
    </row>
    <row r="30" spans="2:11" ht="12.75" customHeight="1">
      <c r="B30" s="225"/>
      <c r="C30" s="226"/>
      <c r="D30" s="226"/>
      <c r="E30" s="226"/>
      <c r="F30" s="226"/>
      <c r="G30" s="226"/>
      <c r="H30" s="226"/>
      <c r="I30" s="226"/>
      <c r="J30" s="226"/>
      <c r="K30" s="222"/>
    </row>
    <row r="31" spans="2:11" ht="15" customHeight="1">
      <c r="B31" s="225"/>
      <c r="C31" s="226"/>
      <c r="D31" s="345" t="s">
        <v>1003</v>
      </c>
      <c r="E31" s="345"/>
      <c r="F31" s="345"/>
      <c r="G31" s="345"/>
      <c r="H31" s="345"/>
      <c r="I31" s="345"/>
      <c r="J31" s="345"/>
      <c r="K31" s="222"/>
    </row>
    <row r="32" spans="2:11" ht="15" customHeight="1">
      <c r="B32" s="225"/>
      <c r="C32" s="226"/>
      <c r="D32" s="345" t="s">
        <v>1004</v>
      </c>
      <c r="E32" s="345"/>
      <c r="F32" s="345"/>
      <c r="G32" s="345"/>
      <c r="H32" s="345"/>
      <c r="I32" s="345"/>
      <c r="J32" s="345"/>
      <c r="K32" s="222"/>
    </row>
    <row r="33" spans="2:11" ht="15" customHeight="1">
      <c r="B33" s="225"/>
      <c r="C33" s="226"/>
      <c r="D33" s="345" t="s">
        <v>1005</v>
      </c>
      <c r="E33" s="345"/>
      <c r="F33" s="345"/>
      <c r="G33" s="345"/>
      <c r="H33" s="345"/>
      <c r="I33" s="345"/>
      <c r="J33" s="345"/>
      <c r="K33" s="222"/>
    </row>
    <row r="34" spans="2:11" ht="15" customHeight="1">
      <c r="B34" s="225"/>
      <c r="C34" s="226"/>
      <c r="D34" s="224"/>
      <c r="E34" s="228" t="s">
        <v>118</v>
      </c>
      <c r="F34" s="224"/>
      <c r="G34" s="345" t="s">
        <v>1006</v>
      </c>
      <c r="H34" s="345"/>
      <c r="I34" s="345"/>
      <c r="J34" s="345"/>
      <c r="K34" s="222"/>
    </row>
    <row r="35" spans="2:11" ht="30.75" customHeight="1">
      <c r="B35" s="225"/>
      <c r="C35" s="226"/>
      <c r="D35" s="224"/>
      <c r="E35" s="228" t="s">
        <v>1007</v>
      </c>
      <c r="F35" s="224"/>
      <c r="G35" s="345" t="s">
        <v>1008</v>
      </c>
      <c r="H35" s="345"/>
      <c r="I35" s="345"/>
      <c r="J35" s="345"/>
      <c r="K35" s="222"/>
    </row>
    <row r="36" spans="2:11" ht="15" customHeight="1">
      <c r="B36" s="225"/>
      <c r="C36" s="226"/>
      <c r="D36" s="224"/>
      <c r="E36" s="228" t="s">
        <v>52</v>
      </c>
      <c r="F36" s="224"/>
      <c r="G36" s="345" t="s">
        <v>1009</v>
      </c>
      <c r="H36" s="345"/>
      <c r="I36" s="345"/>
      <c r="J36" s="345"/>
      <c r="K36" s="222"/>
    </row>
    <row r="37" spans="2:11" ht="15" customHeight="1">
      <c r="B37" s="225"/>
      <c r="C37" s="226"/>
      <c r="D37" s="224"/>
      <c r="E37" s="228" t="s">
        <v>119</v>
      </c>
      <c r="F37" s="224"/>
      <c r="G37" s="345" t="s">
        <v>1010</v>
      </c>
      <c r="H37" s="345"/>
      <c r="I37" s="345"/>
      <c r="J37" s="345"/>
      <c r="K37" s="222"/>
    </row>
    <row r="38" spans="2:11" ht="15" customHeight="1">
      <c r="B38" s="225"/>
      <c r="C38" s="226"/>
      <c r="D38" s="224"/>
      <c r="E38" s="228" t="s">
        <v>120</v>
      </c>
      <c r="F38" s="224"/>
      <c r="G38" s="345" t="s">
        <v>1011</v>
      </c>
      <c r="H38" s="345"/>
      <c r="I38" s="345"/>
      <c r="J38" s="345"/>
      <c r="K38" s="222"/>
    </row>
    <row r="39" spans="2:11" ht="15" customHeight="1">
      <c r="B39" s="225"/>
      <c r="C39" s="226"/>
      <c r="D39" s="224"/>
      <c r="E39" s="228" t="s">
        <v>121</v>
      </c>
      <c r="F39" s="224"/>
      <c r="G39" s="345" t="s">
        <v>1012</v>
      </c>
      <c r="H39" s="345"/>
      <c r="I39" s="345"/>
      <c r="J39" s="345"/>
      <c r="K39" s="222"/>
    </row>
    <row r="40" spans="2:11" ht="15" customHeight="1">
      <c r="B40" s="225"/>
      <c r="C40" s="226"/>
      <c r="D40" s="224"/>
      <c r="E40" s="228" t="s">
        <v>1013</v>
      </c>
      <c r="F40" s="224"/>
      <c r="G40" s="345" t="s">
        <v>1014</v>
      </c>
      <c r="H40" s="345"/>
      <c r="I40" s="345"/>
      <c r="J40" s="345"/>
      <c r="K40" s="222"/>
    </row>
    <row r="41" spans="2:11" ht="15" customHeight="1">
      <c r="B41" s="225"/>
      <c r="C41" s="226"/>
      <c r="D41" s="224"/>
      <c r="E41" s="228"/>
      <c r="F41" s="224"/>
      <c r="G41" s="345" t="s">
        <v>1015</v>
      </c>
      <c r="H41" s="345"/>
      <c r="I41" s="345"/>
      <c r="J41" s="345"/>
      <c r="K41" s="222"/>
    </row>
    <row r="42" spans="2:11" ht="15" customHeight="1">
      <c r="B42" s="225"/>
      <c r="C42" s="226"/>
      <c r="D42" s="224"/>
      <c r="E42" s="228" t="s">
        <v>1016</v>
      </c>
      <c r="F42" s="224"/>
      <c r="G42" s="345" t="s">
        <v>1017</v>
      </c>
      <c r="H42" s="345"/>
      <c r="I42" s="345"/>
      <c r="J42" s="345"/>
      <c r="K42" s="222"/>
    </row>
    <row r="43" spans="2:11" ht="15" customHeight="1">
      <c r="B43" s="225"/>
      <c r="C43" s="226"/>
      <c r="D43" s="224"/>
      <c r="E43" s="228" t="s">
        <v>123</v>
      </c>
      <c r="F43" s="224"/>
      <c r="G43" s="345" t="s">
        <v>1018</v>
      </c>
      <c r="H43" s="345"/>
      <c r="I43" s="345"/>
      <c r="J43" s="345"/>
      <c r="K43" s="222"/>
    </row>
    <row r="44" spans="2:11" ht="12.75" customHeight="1">
      <c r="B44" s="225"/>
      <c r="C44" s="226"/>
      <c r="D44" s="224"/>
      <c r="E44" s="224"/>
      <c r="F44" s="224"/>
      <c r="G44" s="224"/>
      <c r="H44" s="224"/>
      <c r="I44" s="224"/>
      <c r="J44" s="224"/>
      <c r="K44" s="222"/>
    </row>
    <row r="45" spans="2:11" ht="15" customHeight="1">
      <c r="B45" s="225"/>
      <c r="C45" s="226"/>
      <c r="D45" s="345" t="s">
        <v>1019</v>
      </c>
      <c r="E45" s="345"/>
      <c r="F45" s="345"/>
      <c r="G45" s="345"/>
      <c r="H45" s="345"/>
      <c r="I45" s="345"/>
      <c r="J45" s="345"/>
      <c r="K45" s="222"/>
    </row>
    <row r="46" spans="2:11" ht="15" customHeight="1">
      <c r="B46" s="225"/>
      <c r="C46" s="226"/>
      <c r="D46" s="226"/>
      <c r="E46" s="345" t="s">
        <v>1020</v>
      </c>
      <c r="F46" s="345"/>
      <c r="G46" s="345"/>
      <c r="H46" s="345"/>
      <c r="I46" s="345"/>
      <c r="J46" s="345"/>
      <c r="K46" s="222"/>
    </row>
    <row r="47" spans="2:11" ht="15" customHeight="1">
      <c r="B47" s="225"/>
      <c r="C47" s="226"/>
      <c r="D47" s="226"/>
      <c r="E47" s="345" t="s">
        <v>1021</v>
      </c>
      <c r="F47" s="345"/>
      <c r="G47" s="345"/>
      <c r="H47" s="345"/>
      <c r="I47" s="345"/>
      <c r="J47" s="345"/>
      <c r="K47" s="222"/>
    </row>
    <row r="48" spans="2:11" ht="15" customHeight="1">
      <c r="B48" s="225"/>
      <c r="C48" s="226"/>
      <c r="D48" s="226"/>
      <c r="E48" s="345" t="s">
        <v>1022</v>
      </c>
      <c r="F48" s="345"/>
      <c r="G48" s="345"/>
      <c r="H48" s="345"/>
      <c r="I48" s="345"/>
      <c r="J48" s="345"/>
      <c r="K48" s="222"/>
    </row>
    <row r="49" spans="2:11" ht="15" customHeight="1">
      <c r="B49" s="225"/>
      <c r="C49" s="226"/>
      <c r="D49" s="345" t="s">
        <v>1023</v>
      </c>
      <c r="E49" s="345"/>
      <c r="F49" s="345"/>
      <c r="G49" s="345"/>
      <c r="H49" s="345"/>
      <c r="I49" s="345"/>
      <c r="J49" s="345"/>
      <c r="K49" s="222"/>
    </row>
    <row r="50" spans="2:11" ht="25.5" customHeight="1">
      <c r="B50" s="221"/>
      <c r="C50" s="346" t="s">
        <v>1024</v>
      </c>
      <c r="D50" s="346"/>
      <c r="E50" s="346"/>
      <c r="F50" s="346"/>
      <c r="G50" s="346"/>
      <c r="H50" s="346"/>
      <c r="I50" s="346"/>
      <c r="J50" s="346"/>
      <c r="K50" s="222"/>
    </row>
    <row r="51" spans="2:11" ht="5.25" customHeight="1">
      <c r="B51" s="221"/>
      <c r="C51" s="223"/>
      <c r="D51" s="223"/>
      <c r="E51" s="223"/>
      <c r="F51" s="223"/>
      <c r="G51" s="223"/>
      <c r="H51" s="223"/>
      <c r="I51" s="223"/>
      <c r="J51" s="223"/>
      <c r="K51" s="222"/>
    </row>
    <row r="52" spans="2:11" ht="15" customHeight="1">
      <c r="B52" s="221"/>
      <c r="C52" s="345" t="s">
        <v>1025</v>
      </c>
      <c r="D52" s="345"/>
      <c r="E52" s="345"/>
      <c r="F52" s="345"/>
      <c r="G52" s="345"/>
      <c r="H52" s="345"/>
      <c r="I52" s="345"/>
      <c r="J52" s="345"/>
      <c r="K52" s="222"/>
    </row>
    <row r="53" spans="2:11" ht="15" customHeight="1">
      <c r="B53" s="221"/>
      <c r="C53" s="345" t="s">
        <v>1026</v>
      </c>
      <c r="D53" s="345"/>
      <c r="E53" s="345"/>
      <c r="F53" s="345"/>
      <c r="G53" s="345"/>
      <c r="H53" s="345"/>
      <c r="I53" s="345"/>
      <c r="J53" s="345"/>
      <c r="K53" s="222"/>
    </row>
    <row r="54" spans="2:11" ht="12.75" customHeight="1">
      <c r="B54" s="221"/>
      <c r="C54" s="224"/>
      <c r="D54" s="224"/>
      <c r="E54" s="224"/>
      <c r="F54" s="224"/>
      <c r="G54" s="224"/>
      <c r="H54" s="224"/>
      <c r="I54" s="224"/>
      <c r="J54" s="224"/>
      <c r="K54" s="222"/>
    </row>
    <row r="55" spans="2:11" ht="15" customHeight="1">
      <c r="B55" s="221"/>
      <c r="C55" s="345" t="s">
        <v>1027</v>
      </c>
      <c r="D55" s="345"/>
      <c r="E55" s="345"/>
      <c r="F55" s="345"/>
      <c r="G55" s="345"/>
      <c r="H55" s="345"/>
      <c r="I55" s="345"/>
      <c r="J55" s="345"/>
      <c r="K55" s="222"/>
    </row>
    <row r="56" spans="2:11" ht="15" customHeight="1">
      <c r="B56" s="221"/>
      <c r="C56" s="226"/>
      <c r="D56" s="345" t="s">
        <v>1028</v>
      </c>
      <c r="E56" s="345"/>
      <c r="F56" s="345"/>
      <c r="G56" s="345"/>
      <c r="H56" s="345"/>
      <c r="I56" s="345"/>
      <c r="J56" s="345"/>
      <c r="K56" s="222"/>
    </row>
    <row r="57" spans="2:11" ht="15" customHeight="1">
      <c r="B57" s="221"/>
      <c r="C57" s="226"/>
      <c r="D57" s="345" t="s">
        <v>1029</v>
      </c>
      <c r="E57" s="345"/>
      <c r="F57" s="345"/>
      <c r="G57" s="345"/>
      <c r="H57" s="345"/>
      <c r="I57" s="345"/>
      <c r="J57" s="345"/>
      <c r="K57" s="222"/>
    </row>
    <row r="58" spans="2:11" ht="15" customHeight="1">
      <c r="B58" s="221"/>
      <c r="C58" s="226"/>
      <c r="D58" s="345" t="s">
        <v>1030</v>
      </c>
      <c r="E58" s="345"/>
      <c r="F58" s="345"/>
      <c r="G58" s="345"/>
      <c r="H58" s="345"/>
      <c r="I58" s="345"/>
      <c r="J58" s="345"/>
      <c r="K58" s="222"/>
    </row>
    <row r="59" spans="2:11" ht="15" customHeight="1">
      <c r="B59" s="221"/>
      <c r="C59" s="226"/>
      <c r="D59" s="345" t="s">
        <v>1031</v>
      </c>
      <c r="E59" s="345"/>
      <c r="F59" s="345"/>
      <c r="G59" s="345"/>
      <c r="H59" s="345"/>
      <c r="I59" s="345"/>
      <c r="J59" s="345"/>
      <c r="K59" s="222"/>
    </row>
    <row r="60" spans="2:11" ht="15" customHeight="1">
      <c r="B60" s="221"/>
      <c r="C60" s="226"/>
      <c r="D60" s="344" t="s">
        <v>1032</v>
      </c>
      <c r="E60" s="344"/>
      <c r="F60" s="344"/>
      <c r="G60" s="344"/>
      <c r="H60" s="344"/>
      <c r="I60" s="344"/>
      <c r="J60" s="344"/>
      <c r="K60" s="222"/>
    </row>
    <row r="61" spans="2:11" ht="15" customHeight="1">
      <c r="B61" s="221"/>
      <c r="C61" s="226"/>
      <c r="D61" s="345" t="s">
        <v>1033</v>
      </c>
      <c r="E61" s="345"/>
      <c r="F61" s="345"/>
      <c r="G61" s="345"/>
      <c r="H61" s="345"/>
      <c r="I61" s="345"/>
      <c r="J61" s="345"/>
      <c r="K61" s="222"/>
    </row>
    <row r="62" spans="2:11" ht="12.75" customHeight="1">
      <c r="B62" s="221"/>
      <c r="C62" s="226"/>
      <c r="D62" s="226"/>
      <c r="E62" s="229"/>
      <c r="F62" s="226"/>
      <c r="G62" s="226"/>
      <c r="H62" s="226"/>
      <c r="I62" s="226"/>
      <c r="J62" s="226"/>
      <c r="K62" s="222"/>
    </row>
    <row r="63" spans="2:11" ht="15" customHeight="1">
      <c r="B63" s="221"/>
      <c r="C63" s="226"/>
      <c r="D63" s="345" t="s">
        <v>1034</v>
      </c>
      <c r="E63" s="345"/>
      <c r="F63" s="345"/>
      <c r="G63" s="345"/>
      <c r="H63" s="345"/>
      <c r="I63" s="345"/>
      <c r="J63" s="345"/>
      <c r="K63" s="222"/>
    </row>
    <row r="64" spans="2:11" ht="15" customHeight="1">
      <c r="B64" s="221"/>
      <c r="C64" s="226"/>
      <c r="D64" s="344" t="s">
        <v>1035</v>
      </c>
      <c r="E64" s="344"/>
      <c r="F64" s="344"/>
      <c r="G64" s="344"/>
      <c r="H64" s="344"/>
      <c r="I64" s="344"/>
      <c r="J64" s="344"/>
      <c r="K64" s="222"/>
    </row>
    <row r="65" spans="2:11" ht="15" customHeight="1">
      <c r="B65" s="221"/>
      <c r="C65" s="226"/>
      <c r="D65" s="345" t="s">
        <v>1036</v>
      </c>
      <c r="E65" s="345"/>
      <c r="F65" s="345"/>
      <c r="G65" s="345"/>
      <c r="H65" s="345"/>
      <c r="I65" s="345"/>
      <c r="J65" s="345"/>
      <c r="K65" s="222"/>
    </row>
    <row r="66" spans="2:11" ht="15" customHeight="1">
      <c r="B66" s="221"/>
      <c r="C66" s="226"/>
      <c r="D66" s="345" t="s">
        <v>1037</v>
      </c>
      <c r="E66" s="345"/>
      <c r="F66" s="345"/>
      <c r="G66" s="345"/>
      <c r="H66" s="345"/>
      <c r="I66" s="345"/>
      <c r="J66" s="345"/>
      <c r="K66" s="222"/>
    </row>
    <row r="67" spans="2:11" ht="15" customHeight="1">
      <c r="B67" s="221"/>
      <c r="C67" s="226"/>
      <c r="D67" s="345" t="s">
        <v>1038</v>
      </c>
      <c r="E67" s="345"/>
      <c r="F67" s="345"/>
      <c r="G67" s="345"/>
      <c r="H67" s="345"/>
      <c r="I67" s="345"/>
      <c r="J67" s="345"/>
      <c r="K67" s="222"/>
    </row>
    <row r="68" spans="2:11" ht="15" customHeight="1">
      <c r="B68" s="221"/>
      <c r="C68" s="226"/>
      <c r="D68" s="345" t="s">
        <v>1039</v>
      </c>
      <c r="E68" s="345"/>
      <c r="F68" s="345"/>
      <c r="G68" s="345"/>
      <c r="H68" s="345"/>
      <c r="I68" s="345"/>
      <c r="J68" s="345"/>
      <c r="K68" s="222"/>
    </row>
    <row r="69" spans="2:11" ht="12.75" customHeight="1">
      <c r="B69" s="230"/>
      <c r="C69" s="231"/>
      <c r="D69" s="231"/>
      <c r="E69" s="231"/>
      <c r="F69" s="231"/>
      <c r="G69" s="231"/>
      <c r="H69" s="231"/>
      <c r="I69" s="231"/>
      <c r="J69" s="231"/>
      <c r="K69" s="232"/>
    </row>
    <row r="70" spans="2:11" ht="18.75" customHeight="1">
      <c r="B70" s="233"/>
      <c r="C70" s="233"/>
      <c r="D70" s="233"/>
      <c r="E70" s="233"/>
      <c r="F70" s="233"/>
      <c r="G70" s="233"/>
      <c r="H70" s="233"/>
      <c r="I70" s="233"/>
      <c r="J70" s="233"/>
      <c r="K70" s="234"/>
    </row>
    <row r="71" spans="2:11" ht="18.75" customHeight="1">
      <c r="B71" s="234"/>
      <c r="C71" s="234"/>
      <c r="D71" s="234"/>
      <c r="E71" s="234"/>
      <c r="F71" s="234"/>
      <c r="G71" s="234"/>
      <c r="H71" s="234"/>
      <c r="I71" s="234"/>
      <c r="J71" s="234"/>
      <c r="K71" s="234"/>
    </row>
    <row r="72" spans="2:11" ht="7.5" customHeight="1">
      <c r="B72" s="235"/>
      <c r="C72" s="236"/>
      <c r="D72" s="236"/>
      <c r="E72" s="236"/>
      <c r="F72" s="236"/>
      <c r="G72" s="236"/>
      <c r="H72" s="236"/>
      <c r="I72" s="236"/>
      <c r="J72" s="236"/>
      <c r="K72" s="237"/>
    </row>
    <row r="73" spans="2:11" ht="45" customHeight="1">
      <c r="B73" s="238"/>
      <c r="C73" s="343" t="s">
        <v>89</v>
      </c>
      <c r="D73" s="343"/>
      <c r="E73" s="343"/>
      <c r="F73" s="343"/>
      <c r="G73" s="343"/>
      <c r="H73" s="343"/>
      <c r="I73" s="343"/>
      <c r="J73" s="343"/>
      <c r="K73" s="239"/>
    </row>
    <row r="74" spans="2:11" ht="17.25" customHeight="1">
      <c r="B74" s="238"/>
      <c r="C74" s="240" t="s">
        <v>1040</v>
      </c>
      <c r="D74" s="240"/>
      <c r="E74" s="240"/>
      <c r="F74" s="240" t="s">
        <v>1041</v>
      </c>
      <c r="G74" s="241"/>
      <c r="H74" s="240" t="s">
        <v>119</v>
      </c>
      <c r="I74" s="240" t="s">
        <v>56</v>
      </c>
      <c r="J74" s="240" t="s">
        <v>1042</v>
      </c>
      <c r="K74" s="239"/>
    </row>
    <row r="75" spans="2:11" ht="17.25" customHeight="1">
      <c r="B75" s="238"/>
      <c r="C75" s="242" t="s">
        <v>1043</v>
      </c>
      <c r="D75" s="242"/>
      <c r="E75" s="242"/>
      <c r="F75" s="243" t="s">
        <v>1044</v>
      </c>
      <c r="G75" s="244"/>
      <c r="H75" s="242"/>
      <c r="I75" s="242"/>
      <c r="J75" s="242" t="s">
        <v>1045</v>
      </c>
      <c r="K75" s="239"/>
    </row>
    <row r="76" spans="2:11" ht="5.25" customHeight="1">
      <c r="B76" s="238"/>
      <c r="C76" s="245"/>
      <c r="D76" s="245"/>
      <c r="E76" s="245"/>
      <c r="F76" s="245"/>
      <c r="G76" s="246"/>
      <c r="H76" s="245"/>
      <c r="I76" s="245"/>
      <c r="J76" s="245"/>
      <c r="K76" s="239"/>
    </row>
    <row r="77" spans="2:11" ht="15" customHeight="1">
      <c r="B77" s="238"/>
      <c r="C77" s="228" t="s">
        <v>52</v>
      </c>
      <c r="D77" s="245"/>
      <c r="E77" s="245"/>
      <c r="F77" s="247" t="s">
        <v>1046</v>
      </c>
      <c r="G77" s="246"/>
      <c r="H77" s="228" t="s">
        <v>1047</v>
      </c>
      <c r="I77" s="228" t="s">
        <v>1048</v>
      </c>
      <c r="J77" s="228">
        <v>20</v>
      </c>
      <c r="K77" s="239"/>
    </row>
    <row r="78" spans="2:11" ht="15" customHeight="1">
      <c r="B78" s="238"/>
      <c r="C78" s="228" t="s">
        <v>1049</v>
      </c>
      <c r="D78" s="228"/>
      <c r="E78" s="228"/>
      <c r="F78" s="247" t="s">
        <v>1046</v>
      </c>
      <c r="G78" s="246"/>
      <c r="H78" s="228" t="s">
        <v>1050</v>
      </c>
      <c r="I78" s="228" t="s">
        <v>1048</v>
      </c>
      <c r="J78" s="228">
        <v>120</v>
      </c>
      <c r="K78" s="239"/>
    </row>
    <row r="79" spans="2:11" ht="15" customHeight="1">
      <c r="B79" s="248"/>
      <c r="C79" s="228" t="s">
        <v>1051</v>
      </c>
      <c r="D79" s="228"/>
      <c r="E79" s="228"/>
      <c r="F79" s="247" t="s">
        <v>1052</v>
      </c>
      <c r="G79" s="246"/>
      <c r="H79" s="228" t="s">
        <v>1053</v>
      </c>
      <c r="I79" s="228" t="s">
        <v>1048</v>
      </c>
      <c r="J79" s="228">
        <v>50</v>
      </c>
      <c r="K79" s="239"/>
    </row>
    <row r="80" spans="2:11" ht="15" customHeight="1">
      <c r="B80" s="248"/>
      <c r="C80" s="228" t="s">
        <v>1054</v>
      </c>
      <c r="D80" s="228"/>
      <c r="E80" s="228"/>
      <c r="F80" s="247" t="s">
        <v>1046</v>
      </c>
      <c r="G80" s="246"/>
      <c r="H80" s="228" t="s">
        <v>1055</v>
      </c>
      <c r="I80" s="228" t="s">
        <v>1056</v>
      </c>
      <c r="J80" s="228"/>
      <c r="K80" s="239"/>
    </row>
    <row r="81" spans="2:11" ht="15" customHeight="1">
      <c r="B81" s="248"/>
      <c r="C81" s="249" t="s">
        <v>1057</v>
      </c>
      <c r="D81" s="249"/>
      <c r="E81" s="249"/>
      <c r="F81" s="250" t="s">
        <v>1052</v>
      </c>
      <c r="G81" s="249"/>
      <c r="H81" s="249" t="s">
        <v>1058</v>
      </c>
      <c r="I81" s="249" t="s">
        <v>1048</v>
      </c>
      <c r="J81" s="249">
        <v>15</v>
      </c>
      <c r="K81" s="239"/>
    </row>
    <row r="82" spans="2:11" ht="15" customHeight="1">
      <c r="B82" s="248"/>
      <c r="C82" s="249" t="s">
        <v>1059</v>
      </c>
      <c r="D82" s="249"/>
      <c r="E82" s="249"/>
      <c r="F82" s="250" t="s">
        <v>1052</v>
      </c>
      <c r="G82" s="249"/>
      <c r="H82" s="249" t="s">
        <v>1060</v>
      </c>
      <c r="I82" s="249" t="s">
        <v>1048</v>
      </c>
      <c r="J82" s="249">
        <v>15</v>
      </c>
      <c r="K82" s="239"/>
    </row>
    <row r="83" spans="2:11" ht="15" customHeight="1">
      <c r="B83" s="248"/>
      <c r="C83" s="249" t="s">
        <v>1061</v>
      </c>
      <c r="D83" s="249"/>
      <c r="E83" s="249"/>
      <c r="F83" s="250" t="s">
        <v>1052</v>
      </c>
      <c r="G83" s="249"/>
      <c r="H83" s="249" t="s">
        <v>1062</v>
      </c>
      <c r="I83" s="249" t="s">
        <v>1048</v>
      </c>
      <c r="J83" s="249">
        <v>20</v>
      </c>
      <c r="K83" s="239"/>
    </row>
    <row r="84" spans="2:11" ht="15" customHeight="1">
      <c r="B84" s="248"/>
      <c r="C84" s="249" t="s">
        <v>1063</v>
      </c>
      <c r="D84" s="249"/>
      <c r="E84" s="249"/>
      <c r="F84" s="250" t="s">
        <v>1052</v>
      </c>
      <c r="G84" s="249"/>
      <c r="H84" s="249" t="s">
        <v>1064</v>
      </c>
      <c r="I84" s="249" t="s">
        <v>1048</v>
      </c>
      <c r="J84" s="249">
        <v>20</v>
      </c>
      <c r="K84" s="239"/>
    </row>
    <row r="85" spans="2:11" ht="15" customHeight="1">
      <c r="B85" s="248"/>
      <c r="C85" s="228" t="s">
        <v>1065</v>
      </c>
      <c r="D85" s="228"/>
      <c r="E85" s="228"/>
      <c r="F85" s="247" t="s">
        <v>1052</v>
      </c>
      <c r="G85" s="246"/>
      <c r="H85" s="228" t="s">
        <v>1066</v>
      </c>
      <c r="I85" s="228" t="s">
        <v>1048</v>
      </c>
      <c r="J85" s="228">
        <v>50</v>
      </c>
      <c r="K85" s="239"/>
    </row>
    <row r="86" spans="2:11" ht="15" customHeight="1">
      <c r="B86" s="248"/>
      <c r="C86" s="228" t="s">
        <v>1067</v>
      </c>
      <c r="D86" s="228"/>
      <c r="E86" s="228"/>
      <c r="F86" s="247" t="s">
        <v>1052</v>
      </c>
      <c r="G86" s="246"/>
      <c r="H86" s="228" t="s">
        <v>1068</v>
      </c>
      <c r="I86" s="228" t="s">
        <v>1048</v>
      </c>
      <c r="J86" s="228">
        <v>20</v>
      </c>
      <c r="K86" s="239"/>
    </row>
    <row r="87" spans="2:11" ht="15" customHeight="1">
      <c r="B87" s="248"/>
      <c r="C87" s="228" t="s">
        <v>1069</v>
      </c>
      <c r="D87" s="228"/>
      <c r="E87" s="228"/>
      <c r="F87" s="247" t="s">
        <v>1052</v>
      </c>
      <c r="G87" s="246"/>
      <c r="H87" s="228" t="s">
        <v>1070</v>
      </c>
      <c r="I87" s="228" t="s">
        <v>1048</v>
      </c>
      <c r="J87" s="228">
        <v>20</v>
      </c>
      <c r="K87" s="239"/>
    </row>
    <row r="88" spans="2:11" ht="15" customHeight="1">
      <c r="B88" s="248"/>
      <c r="C88" s="228" t="s">
        <v>1071</v>
      </c>
      <c r="D88" s="228"/>
      <c r="E88" s="228"/>
      <c r="F88" s="247" t="s">
        <v>1052</v>
      </c>
      <c r="G88" s="246"/>
      <c r="H88" s="228" t="s">
        <v>1072</v>
      </c>
      <c r="I88" s="228" t="s">
        <v>1048</v>
      </c>
      <c r="J88" s="228">
        <v>50</v>
      </c>
      <c r="K88" s="239"/>
    </row>
    <row r="89" spans="2:11" ht="15" customHeight="1">
      <c r="B89" s="248"/>
      <c r="C89" s="228" t="s">
        <v>1073</v>
      </c>
      <c r="D89" s="228"/>
      <c r="E89" s="228"/>
      <c r="F89" s="247" t="s">
        <v>1052</v>
      </c>
      <c r="G89" s="246"/>
      <c r="H89" s="228" t="s">
        <v>1073</v>
      </c>
      <c r="I89" s="228" t="s">
        <v>1048</v>
      </c>
      <c r="J89" s="228">
        <v>50</v>
      </c>
      <c r="K89" s="239"/>
    </row>
    <row r="90" spans="2:11" ht="15" customHeight="1">
      <c r="B90" s="248"/>
      <c r="C90" s="228" t="s">
        <v>124</v>
      </c>
      <c r="D90" s="228"/>
      <c r="E90" s="228"/>
      <c r="F90" s="247" t="s">
        <v>1052</v>
      </c>
      <c r="G90" s="246"/>
      <c r="H90" s="228" t="s">
        <v>1074</v>
      </c>
      <c r="I90" s="228" t="s">
        <v>1048</v>
      </c>
      <c r="J90" s="228">
        <v>255</v>
      </c>
      <c r="K90" s="239"/>
    </row>
    <row r="91" spans="2:11" ht="15" customHeight="1">
      <c r="B91" s="248"/>
      <c r="C91" s="228" t="s">
        <v>1075</v>
      </c>
      <c r="D91" s="228"/>
      <c r="E91" s="228"/>
      <c r="F91" s="247" t="s">
        <v>1046</v>
      </c>
      <c r="G91" s="246"/>
      <c r="H91" s="228" t="s">
        <v>1076</v>
      </c>
      <c r="I91" s="228" t="s">
        <v>1077</v>
      </c>
      <c r="J91" s="228"/>
      <c r="K91" s="239"/>
    </row>
    <row r="92" spans="2:11" ht="15" customHeight="1">
      <c r="B92" s="248"/>
      <c r="C92" s="228" t="s">
        <v>1078</v>
      </c>
      <c r="D92" s="228"/>
      <c r="E92" s="228"/>
      <c r="F92" s="247" t="s">
        <v>1046</v>
      </c>
      <c r="G92" s="246"/>
      <c r="H92" s="228" t="s">
        <v>1079</v>
      </c>
      <c r="I92" s="228" t="s">
        <v>1080</v>
      </c>
      <c r="J92" s="228"/>
      <c r="K92" s="239"/>
    </row>
    <row r="93" spans="2:11" ht="15" customHeight="1">
      <c r="B93" s="248"/>
      <c r="C93" s="228" t="s">
        <v>1081</v>
      </c>
      <c r="D93" s="228"/>
      <c r="E93" s="228"/>
      <c r="F93" s="247" t="s">
        <v>1046</v>
      </c>
      <c r="G93" s="246"/>
      <c r="H93" s="228" t="s">
        <v>1081</v>
      </c>
      <c r="I93" s="228" t="s">
        <v>1080</v>
      </c>
      <c r="J93" s="228"/>
      <c r="K93" s="239"/>
    </row>
    <row r="94" spans="2:11" ht="15" customHeight="1">
      <c r="B94" s="248"/>
      <c r="C94" s="228" t="s">
        <v>37</v>
      </c>
      <c r="D94" s="228"/>
      <c r="E94" s="228"/>
      <c r="F94" s="247" t="s">
        <v>1046</v>
      </c>
      <c r="G94" s="246"/>
      <c r="H94" s="228" t="s">
        <v>1082</v>
      </c>
      <c r="I94" s="228" t="s">
        <v>1080</v>
      </c>
      <c r="J94" s="228"/>
      <c r="K94" s="239"/>
    </row>
    <row r="95" spans="2:11" ht="15" customHeight="1">
      <c r="B95" s="248"/>
      <c r="C95" s="228" t="s">
        <v>47</v>
      </c>
      <c r="D95" s="228"/>
      <c r="E95" s="228"/>
      <c r="F95" s="247" t="s">
        <v>1046</v>
      </c>
      <c r="G95" s="246"/>
      <c r="H95" s="228" t="s">
        <v>1083</v>
      </c>
      <c r="I95" s="228" t="s">
        <v>1080</v>
      </c>
      <c r="J95" s="228"/>
      <c r="K95" s="239"/>
    </row>
    <row r="96" spans="2:11" ht="15" customHeight="1">
      <c r="B96" s="251"/>
      <c r="C96" s="252"/>
      <c r="D96" s="252"/>
      <c r="E96" s="252"/>
      <c r="F96" s="252"/>
      <c r="G96" s="252"/>
      <c r="H96" s="252"/>
      <c r="I96" s="252"/>
      <c r="J96" s="252"/>
      <c r="K96" s="253"/>
    </row>
    <row r="97" spans="2:11" ht="18.75" customHeight="1">
      <c r="B97" s="254"/>
      <c r="C97" s="255"/>
      <c r="D97" s="255"/>
      <c r="E97" s="255"/>
      <c r="F97" s="255"/>
      <c r="G97" s="255"/>
      <c r="H97" s="255"/>
      <c r="I97" s="255"/>
      <c r="J97" s="255"/>
      <c r="K97" s="254"/>
    </row>
    <row r="98" spans="2:11" ht="18.75" customHeight="1">
      <c r="B98" s="234"/>
      <c r="C98" s="234"/>
      <c r="D98" s="234"/>
      <c r="E98" s="234"/>
      <c r="F98" s="234"/>
      <c r="G98" s="234"/>
      <c r="H98" s="234"/>
      <c r="I98" s="234"/>
      <c r="J98" s="234"/>
      <c r="K98" s="234"/>
    </row>
    <row r="99" spans="2:11" ht="7.5" customHeight="1">
      <c r="B99" s="235"/>
      <c r="C99" s="236"/>
      <c r="D99" s="236"/>
      <c r="E99" s="236"/>
      <c r="F99" s="236"/>
      <c r="G99" s="236"/>
      <c r="H99" s="236"/>
      <c r="I99" s="236"/>
      <c r="J99" s="236"/>
      <c r="K99" s="237"/>
    </row>
    <row r="100" spans="2:11" ht="45" customHeight="1">
      <c r="B100" s="238"/>
      <c r="C100" s="343" t="s">
        <v>1084</v>
      </c>
      <c r="D100" s="343"/>
      <c r="E100" s="343"/>
      <c r="F100" s="343"/>
      <c r="G100" s="343"/>
      <c r="H100" s="343"/>
      <c r="I100" s="343"/>
      <c r="J100" s="343"/>
      <c r="K100" s="239"/>
    </row>
    <row r="101" spans="2:11" ht="17.25" customHeight="1">
      <c r="B101" s="238"/>
      <c r="C101" s="240" t="s">
        <v>1040</v>
      </c>
      <c r="D101" s="240"/>
      <c r="E101" s="240"/>
      <c r="F101" s="240" t="s">
        <v>1041</v>
      </c>
      <c r="G101" s="241"/>
      <c r="H101" s="240" t="s">
        <v>119</v>
      </c>
      <c r="I101" s="240" t="s">
        <v>56</v>
      </c>
      <c r="J101" s="240" t="s">
        <v>1042</v>
      </c>
      <c r="K101" s="239"/>
    </row>
    <row r="102" spans="2:11" ht="17.25" customHeight="1">
      <c r="B102" s="238"/>
      <c r="C102" s="242" t="s">
        <v>1043</v>
      </c>
      <c r="D102" s="242"/>
      <c r="E102" s="242"/>
      <c r="F102" s="243" t="s">
        <v>1044</v>
      </c>
      <c r="G102" s="244"/>
      <c r="H102" s="242"/>
      <c r="I102" s="242"/>
      <c r="J102" s="242" t="s">
        <v>1045</v>
      </c>
      <c r="K102" s="239"/>
    </row>
    <row r="103" spans="2:11" ht="5.25" customHeight="1">
      <c r="B103" s="238"/>
      <c r="C103" s="240"/>
      <c r="D103" s="240"/>
      <c r="E103" s="240"/>
      <c r="F103" s="240"/>
      <c r="G103" s="256"/>
      <c r="H103" s="240"/>
      <c r="I103" s="240"/>
      <c r="J103" s="240"/>
      <c r="K103" s="239"/>
    </row>
    <row r="104" spans="2:11" ht="15" customHeight="1">
      <c r="B104" s="238"/>
      <c r="C104" s="228" t="s">
        <v>52</v>
      </c>
      <c r="D104" s="245"/>
      <c r="E104" s="245"/>
      <c r="F104" s="247" t="s">
        <v>1046</v>
      </c>
      <c r="G104" s="256"/>
      <c r="H104" s="228" t="s">
        <v>1085</v>
      </c>
      <c r="I104" s="228" t="s">
        <v>1048</v>
      </c>
      <c r="J104" s="228">
        <v>20</v>
      </c>
      <c r="K104" s="239"/>
    </row>
    <row r="105" spans="2:11" ht="15" customHeight="1">
      <c r="B105" s="238"/>
      <c r="C105" s="228" t="s">
        <v>1049</v>
      </c>
      <c r="D105" s="228"/>
      <c r="E105" s="228"/>
      <c r="F105" s="247" t="s">
        <v>1046</v>
      </c>
      <c r="G105" s="228"/>
      <c r="H105" s="228" t="s">
        <v>1085</v>
      </c>
      <c r="I105" s="228" t="s">
        <v>1048</v>
      </c>
      <c r="J105" s="228">
        <v>120</v>
      </c>
      <c r="K105" s="239"/>
    </row>
    <row r="106" spans="2:11" ht="15" customHeight="1">
      <c r="B106" s="248"/>
      <c r="C106" s="228" t="s">
        <v>1051</v>
      </c>
      <c r="D106" s="228"/>
      <c r="E106" s="228"/>
      <c r="F106" s="247" t="s">
        <v>1052</v>
      </c>
      <c r="G106" s="228"/>
      <c r="H106" s="228" t="s">
        <v>1085</v>
      </c>
      <c r="I106" s="228" t="s">
        <v>1048</v>
      </c>
      <c r="J106" s="228">
        <v>50</v>
      </c>
      <c r="K106" s="239"/>
    </row>
    <row r="107" spans="2:11" ht="15" customHeight="1">
      <c r="B107" s="248"/>
      <c r="C107" s="228" t="s">
        <v>1054</v>
      </c>
      <c r="D107" s="228"/>
      <c r="E107" s="228"/>
      <c r="F107" s="247" t="s">
        <v>1046</v>
      </c>
      <c r="G107" s="228"/>
      <c r="H107" s="228" t="s">
        <v>1085</v>
      </c>
      <c r="I107" s="228" t="s">
        <v>1056</v>
      </c>
      <c r="J107" s="228"/>
      <c r="K107" s="239"/>
    </row>
    <row r="108" spans="2:11" ht="15" customHeight="1">
      <c r="B108" s="248"/>
      <c r="C108" s="228" t="s">
        <v>1065</v>
      </c>
      <c r="D108" s="228"/>
      <c r="E108" s="228"/>
      <c r="F108" s="247" t="s">
        <v>1052</v>
      </c>
      <c r="G108" s="228"/>
      <c r="H108" s="228" t="s">
        <v>1085</v>
      </c>
      <c r="I108" s="228" t="s">
        <v>1048</v>
      </c>
      <c r="J108" s="228">
        <v>50</v>
      </c>
      <c r="K108" s="239"/>
    </row>
    <row r="109" spans="2:11" ht="15" customHeight="1">
      <c r="B109" s="248"/>
      <c r="C109" s="228" t="s">
        <v>1073</v>
      </c>
      <c r="D109" s="228"/>
      <c r="E109" s="228"/>
      <c r="F109" s="247" t="s">
        <v>1052</v>
      </c>
      <c r="G109" s="228"/>
      <c r="H109" s="228" t="s">
        <v>1085</v>
      </c>
      <c r="I109" s="228" t="s">
        <v>1048</v>
      </c>
      <c r="J109" s="228">
        <v>50</v>
      </c>
      <c r="K109" s="239"/>
    </row>
    <row r="110" spans="2:11" ht="15" customHeight="1">
      <c r="B110" s="248"/>
      <c r="C110" s="228" t="s">
        <v>1071</v>
      </c>
      <c r="D110" s="228"/>
      <c r="E110" s="228"/>
      <c r="F110" s="247" t="s">
        <v>1052</v>
      </c>
      <c r="G110" s="228"/>
      <c r="H110" s="228" t="s">
        <v>1085</v>
      </c>
      <c r="I110" s="228" t="s">
        <v>1048</v>
      </c>
      <c r="J110" s="228">
        <v>50</v>
      </c>
      <c r="K110" s="239"/>
    </row>
    <row r="111" spans="2:11" ht="15" customHeight="1">
      <c r="B111" s="248"/>
      <c r="C111" s="228" t="s">
        <v>52</v>
      </c>
      <c r="D111" s="228"/>
      <c r="E111" s="228"/>
      <c r="F111" s="247" t="s">
        <v>1046</v>
      </c>
      <c r="G111" s="228"/>
      <c r="H111" s="228" t="s">
        <v>1086</v>
      </c>
      <c r="I111" s="228" t="s">
        <v>1048</v>
      </c>
      <c r="J111" s="228">
        <v>20</v>
      </c>
      <c r="K111" s="239"/>
    </row>
    <row r="112" spans="2:11" ht="15" customHeight="1">
      <c r="B112" s="248"/>
      <c r="C112" s="228" t="s">
        <v>1087</v>
      </c>
      <c r="D112" s="228"/>
      <c r="E112" s="228"/>
      <c r="F112" s="247" t="s">
        <v>1046</v>
      </c>
      <c r="G112" s="228"/>
      <c r="H112" s="228" t="s">
        <v>1088</v>
      </c>
      <c r="I112" s="228" t="s">
        <v>1048</v>
      </c>
      <c r="J112" s="228">
        <v>120</v>
      </c>
      <c r="K112" s="239"/>
    </row>
    <row r="113" spans="2:11" ht="15" customHeight="1">
      <c r="B113" s="248"/>
      <c r="C113" s="228" t="s">
        <v>37</v>
      </c>
      <c r="D113" s="228"/>
      <c r="E113" s="228"/>
      <c r="F113" s="247" t="s">
        <v>1046</v>
      </c>
      <c r="G113" s="228"/>
      <c r="H113" s="228" t="s">
        <v>1089</v>
      </c>
      <c r="I113" s="228" t="s">
        <v>1080</v>
      </c>
      <c r="J113" s="228"/>
      <c r="K113" s="239"/>
    </row>
    <row r="114" spans="2:11" ht="15" customHeight="1">
      <c r="B114" s="248"/>
      <c r="C114" s="228" t="s">
        <v>47</v>
      </c>
      <c r="D114" s="228"/>
      <c r="E114" s="228"/>
      <c r="F114" s="247" t="s">
        <v>1046</v>
      </c>
      <c r="G114" s="228"/>
      <c r="H114" s="228" t="s">
        <v>1090</v>
      </c>
      <c r="I114" s="228" t="s">
        <v>1080</v>
      </c>
      <c r="J114" s="228"/>
      <c r="K114" s="239"/>
    </row>
    <row r="115" spans="2:11" ht="15" customHeight="1">
      <c r="B115" s="248"/>
      <c r="C115" s="228" t="s">
        <v>56</v>
      </c>
      <c r="D115" s="228"/>
      <c r="E115" s="228"/>
      <c r="F115" s="247" t="s">
        <v>1046</v>
      </c>
      <c r="G115" s="228"/>
      <c r="H115" s="228" t="s">
        <v>1091</v>
      </c>
      <c r="I115" s="228" t="s">
        <v>1092</v>
      </c>
      <c r="J115" s="228"/>
      <c r="K115" s="239"/>
    </row>
    <row r="116" spans="2:11" ht="15" customHeight="1">
      <c r="B116" s="251"/>
      <c r="C116" s="257"/>
      <c r="D116" s="257"/>
      <c r="E116" s="257"/>
      <c r="F116" s="257"/>
      <c r="G116" s="257"/>
      <c r="H116" s="257"/>
      <c r="I116" s="257"/>
      <c r="J116" s="257"/>
      <c r="K116" s="253"/>
    </row>
    <row r="117" spans="2:11" ht="18.75" customHeight="1">
      <c r="B117" s="258"/>
      <c r="C117" s="224"/>
      <c r="D117" s="224"/>
      <c r="E117" s="224"/>
      <c r="F117" s="259"/>
      <c r="G117" s="224"/>
      <c r="H117" s="224"/>
      <c r="I117" s="224"/>
      <c r="J117" s="224"/>
      <c r="K117" s="258"/>
    </row>
    <row r="118" spans="2:11" ht="18.75" customHeight="1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2:11" ht="7.5" customHeight="1">
      <c r="B119" s="260"/>
      <c r="C119" s="261"/>
      <c r="D119" s="261"/>
      <c r="E119" s="261"/>
      <c r="F119" s="261"/>
      <c r="G119" s="261"/>
      <c r="H119" s="261"/>
      <c r="I119" s="261"/>
      <c r="J119" s="261"/>
      <c r="K119" s="262"/>
    </row>
    <row r="120" spans="2:11" ht="45" customHeight="1">
      <c r="B120" s="263"/>
      <c r="C120" s="342" t="s">
        <v>1093</v>
      </c>
      <c r="D120" s="342"/>
      <c r="E120" s="342"/>
      <c r="F120" s="342"/>
      <c r="G120" s="342"/>
      <c r="H120" s="342"/>
      <c r="I120" s="342"/>
      <c r="J120" s="342"/>
      <c r="K120" s="264"/>
    </row>
    <row r="121" spans="2:11" ht="17.25" customHeight="1">
      <c r="B121" s="265"/>
      <c r="C121" s="240" t="s">
        <v>1040</v>
      </c>
      <c r="D121" s="240"/>
      <c r="E121" s="240"/>
      <c r="F121" s="240" t="s">
        <v>1041</v>
      </c>
      <c r="G121" s="241"/>
      <c r="H121" s="240" t="s">
        <v>119</v>
      </c>
      <c r="I121" s="240" t="s">
        <v>56</v>
      </c>
      <c r="J121" s="240" t="s">
        <v>1042</v>
      </c>
      <c r="K121" s="266"/>
    </row>
    <row r="122" spans="2:11" ht="17.25" customHeight="1">
      <c r="B122" s="265"/>
      <c r="C122" s="242" t="s">
        <v>1043</v>
      </c>
      <c r="D122" s="242"/>
      <c r="E122" s="242"/>
      <c r="F122" s="243" t="s">
        <v>1044</v>
      </c>
      <c r="G122" s="244"/>
      <c r="H122" s="242"/>
      <c r="I122" s="242"/>
      <c r="J122" s="242" t="s">
        <v>1045</v>
      </c>
      <c r="K122" s="266"/>
    </row>
    <row r="123" spans="2:11" ht="5.25" customHeight="1">
      <c r="B123" s="267"/>
      <c r="C123" s="245"/>
      <c r="D123" s="245"/>
      <c r="E123" s="245"/>
      <c r="F123" s="245"/>
      <c r="G123" s="228"/>
      <c r="H123" s="245"/>
      <c r="I123" s="245"/>
      <c r="J123" s="245"/>
      <c r="K123" s="268"/>
    </row>
    <row r="124" spans="2:11" ht="15" customHeight="1">
      <c r="B124" s="267"/>
      <c r="C124" s="228" t="s">
        <v>1049</v>
      </c>
      <c r="D124" s="245"/>
      <c r="E124" s="245"/>
      <c r="F124" s="247" t="s">
        <v>1046</v>
      </c>
      <c r="G124" s="228"/>
      <c r="H124" s="228" t="s">
        <v>1085</v>
      </c>
      <c r="I124" s="228" t="s">
        <v>1048</v>
      </c>
      <c r="J124" s="228">
        <v>120</v>
      </c>
      <c r="K124" s="269"/>
    </row>
    <row r="125" spans="2:11" ht="15" customHeight="1">
      <c r="B125" s="267"/>
      <c r="C125" s="228" t="s">
        <v>1094</v>
      </c>
      <c r="D125" s="228"/>
      <c r="E125" s="228"/>
      <c r="F125" s="247" t="s">
        <v>1046</v>
      </c>
      <c r="G125" s="228"/>
      <c r="H125" s="228" t="s">
        <v>1095</v>
      </c>
      <c r="I125" s="228" t="s">
        <v>1048</v>
      </c>
      <c r="J125" s="228" t="s">
        <v>1096</v>
      </c>
      <c r="K125" s="269"/>
    </row>
    <row r="126" spans="2:11" ht="15" customHeight="1">
      <c r="B126" s="267"/>
      <c r="C126" s="228" t="s">
        <v>995</v>
      </c>
      <c r="D126" s="228"/>
      <c r="E126" s="228"/>
      <c r="F126" s="247" t="s">
        <v>1046</v>
      </c>
      <c r="G126" s="228"/>
      <c r="H126" s="228" t="s">
        <v>1097</v>
      </c>
      <c r="I126" s="228" t="s">
        <v>1048</v>
      </c>
      <c r="J126" s="228" t="s">
        <v>1096</v>
      </c>
      <c r="K126" s="269"/>
    </row>
    <row r="127" spans="2:11" ht="15" customHeight="1">
      <c r="B127" s="267"/>
      <c r="C127" s="228" t="s">
        <v>1057</v>
      </c>
      <c r="D127" s="228"/>
      <c r="E127" s="228"/>
      <c r="F127" s="247" t="s">
        <v>1052</v>
      </c>
      <c r="G127" s="228"/>
      <c r="H127" s="228" t="s">
        <v>1058</v>
      </c>
      <c r="I127" s="228" t="s">
        <v>1048</v>
      </c>
      <c r="J127" s="228">
        <v>15</v>
      </c>
      <c r="K127" s="269"/>
    </row>
    <row r="128" spans="2:11" ht="15" customHeight="1">
      <c r="B128" s="267"/>
      <c r="C128" s="249" t="s">
        <v>1059</v>
      </c>
      <c r="D128" s="249"/>
      <c r="E128" s="249"/>
      <c r="F128" s="250" t="s">
        <v>1052</v>
      </c>
      <c r="G128" s="249"/>
      <c r="H128" s="249" t="s">
        <v>1060</v>
      </c>
      <c r="I128" s="249" t="s">
        <v>1048</v>
      </c>
      <c r="J128" s="249">
        <v>15</v>
      </c>
      <c r="K128" s="269"/>
    </row>
    <row r="129" spans="2:11" ht="15" customHeight="1">
      <c r="B129" s="267"/>
      <c r="C129" s="249" t="s">
        <v>1061</v>
      </c>
      <c r="D129" s="249"/>
      <c r="E129" s="249"/>
      <c r="F129" s="250" t="s">
        <v>1052</v>
      </c>
      <c r="G129" s="249"/>
      <c r="H129" s="249" t="s">
        <v>1062</v>
      </c>
      <c r="I129" s="249" t="s">
        <v>1048</v>
      </c>
      <c r="J129" s="249">
        <v>20</v>
      </c>
      <c r="K129" s="269"/>
    </row>
    <row r="130" spans="2:11" ht="15" customHeight="1">
      <c r="B130" s="267"/>
      <c r="C130" s="249" t="s">
        <v>1063</v>
      </c>
      <c r="D130" s="249"/>
      <c r="E130" s="249"/>
      <c r="F130" s="250" t="s">
        <v>1052</v>
      </c>
      <c r="G130" s="249"/>
      <c r="H130" s="249" t="s">
        <v>1064</v>
      </c>
      <c r="I130" s="249" t="s">
        <v>1048</v>
      </c>
      <c r="J130" s="249">
        <v>20</v>
      </c>
      <c r="K130" s="269"/>
    </row>
    <row r="131" spans="2:11" ht="15" customHeight="1">
      <c r="B131" s="267"/>
      <c r="C131" s="228" t="s">
        <v>1051</v>
      </c>
      <c r="D131" s="228"/>
      <c r="E131" s="228"/>
      <c r="F131" s="247" t="s">
        <v>1052</v>
      </c>
      <c r="G131" s="228"/>
      <c r="H131" s="228" t="s">
        <v>1085</v>
      </c>
      <c r="I131" s="228" t="s">
        <v>1048</v>
      </c>
      <c r="J131" s="228">
        <v>50</v>
      </c>
      <c r="K131" s="269"/>
    </row>
    <row r="132" spans="2:11" ht="15" customHeight="1">
      <c r="B132" s="267"/>
      <c r="C132" s="228" t="s">
        <v>1065</v>
      </c>
      <c r="D132" s="228"/>
      <c r="E132" s="228"/>
      <c r="F132" s="247" t="s">
        <v>1052</v>
      </c>
      <c r="G132" s="228"/>
      <c r="H132" s="228" t="s">
        <v>1085</v>
      </c>
      <c r="I132" s="228" t="s">
        <v>1048</v>
      </c>
      <c r="J132" s="228">
        <v>50</v>
      </c>
      <c r="K132" s="269"/>
    </row>
    <row r="133" spans="2:11" ht="15" customHeight="1">
      <c r="B133" s="267"/>
      <c r="C133" s="228" t="s">
        <v>1071</v>
      </c>
      <c r="D133" s="228"/>
      <c r="E133" s="228"/>
      <c r="F133" s="247" t="s">
        <v>1052</v>
      </c>
      <c r="G133" s="228"/>
      <c r="H133" s="228" t="s">
        <v>1085</v>
      </c>
      <c r="I133" s="228" t="s">
        <v>1048</v>
      </c>
      <c r="J133" s="228">
        <v>50</v>
      </c>
      <c r="K133" s="269"/>
    </row>
    <row r="134" spans="2:11" ht="15" customHeight="1">
      <c r="B134" s="267"/>
      <c r="C134" s="228" t="s">
        <v>1073</v>
      </c>
      <c r="D134" s="228"/>
      <c r="E134" s="228"/>
      <c r="F134" s="247" t="s">
        <v>1052</v>
      </c>
      <c r="G134" s="228"/>
      <c r="H134" s="228" t="s">
        <v>1085</v>
      </c>
      <c r="I134" s="228" t="s">
        <v>1048</v>
      </c>
      <c r="J134" s="228">
        <v>50</v>
      </c>
      <c r="K134" s="269"/>
    </row>
    <row r="135" spans="2:11" ht="15" customHeight="1">
      <c r="B135" s="267"/>
      <c r="C135" s="228" t="s">
        <v>124</v>
      </c>
      <c r="D135" s="228"/>
      <c r="E135" s="228"/>
      <c r="F135" s="247" t="s">
        <v>1052</v>
      </c>
      <c r="G135" s="228"/>
      <c r="H135" s="228" t="s">
        <v>1098</v>
      </c>
      <c r="I135" s="228" t="s">
        <v>1048</v>
      </c>
      <c r="J135" s="228">
        <v>255</v>
      </c>
      <c r="K135" s="269"/>
    </row>
    <row r="136" spans="2:11" ht="15" customHeight="1">
      <c r="B136" s="267"/>
      <c r="C136" s="228" t="s">
        <v>1075</v>
      </c>
      <c r="D136" s="228"/>
      <c r="E136" s="228"/>
      <c r="F136" s="247" t="s">
        <v>1046</v>
      </c>
      <c r="G136" s="228"/>
      <c r="H136" s="228" t="s">
        <v>1099</v>
      </c>
      <c r="I136" s="228" t="s">
        <v>1077</v>
      </c>
      <c r="J136" s="228"/>
      <c r="K136" s="269"/>
    </row>
    <row r="137" spans="2:11" ht="15" customHeight="1">
      <c r="B137" s="267"/>
      <c r="C137" s="228" t="s">
        <v>1078</v>
      </c>
      <c r="D137" s="228"/>
      <c r="E137" s="228"/>
      <c r="F137" s="247" t="s">
        <v>1046</v>
      </c>
      <c r="G137" s="228"/>
      <c r="H137" s="228" t="s">
        <v>1100</v>
      </c>
      <c r="I137" s="228" t="s">
        <v>1080</v>
      </c>
      <c r="J137" s="228"/>
      <c r="K137" s="269"/>
    </row>
    <row r="138" spans="2:11" ht="15" customHeight="1">
      <c r="B138" s="267"/>
      <c r="C138" s="228" t="s">
        <v>1081</v>
      </c>
      <c r="D138" s="228"/>
      <c r="E138" s="228"/>
      <c r="F138" s="247" t="s">
        <v>1046</v>
      </c>
      <c r="G138" s="228"/>
      <c r="H138" s="228" t="s">
        <v>1081</v>
      </c>
      <c r="I138" s="228" t="s">
        <v>1080</v>
      </c>
      <c r="J138" s="228"/>
      <c r="K138" s="269"/>
    </row>
    <row r="139" spans="2:11" ht="15" customHeight="1">
      <c r="B139" s="267"/>
      <c r="C139" s="228" t="s">
        <v>37</v>
      </c>
      <c r="D139" s="228"/>
      <c r="E139" s="228"/>
      <c r="F139" s="247" t="s">
        <v>1046</v>
      </c>
      <c r="G139" s="228"/>
      <c r="H139" s="228" t="s">
        <v>1101</v>
      </c>
      <c r="I139" s="228" t="s">
        <v>1080</v>
      </c>
      <c r="J139" s="228"/>
      <c r="K139" s="269"/>
    </row>
    <row r="140" spans="2:11" ht="15" customHeight="1">
      <c r="B140" s="267"/>
      <c r="C140" s="228" t="s">
        <v>1102</v>
      </c>
      <c r="D140" s="228"/>
      <c r="E140" s="228"/>
      <c r="F140" s="247" t="s">
        <v>1046</v>
      </c>
      <c r="G140" s="228"/>
      <c r="H140" s="228" t="s">
        <v>1103</v>
      </c>
      <c r="I140" s="228" t="s">
        <v>1080</v>
      </c>
      <c r="J140" s="228"/>
      <c r="K140" s="269"/>
    </row>
    <row r="141" spans="2:11" ht="15" customHeight="1">
      <c r="B141" s="270"/>
      <c r="C141" s="271"/>
      <c r="D141" s="271"/>
      <c r="E141" s="271"/>
      <c r="F141" s="271"/>
      <c r="G141" s="271"/>
      <c r="H141" s="271"/>
      <c r="I141" s="271"/>
      <c r="J141" s="271"/>
      <c r="K141" s="272"/>
    </row>
    <row r="142" spans="2:11" ht="18.75" customHeight="1">
      <c r="B142" s="224"/>
      <c r="C142" s="224"/>
      <c r="D142" s="224"/>
      <c r="E142" s="224"/>
      <c r="F142" s="259"/>
      <c r="G142" s="224"/>
      <c r="H142" s="224"/>
      <c r="I142" s="224"/>
      <c r="J142" s="224"/>
      <c r="K142" s="224"/>
    </row>
    <row r="143" spans="2:11" ht="18.75" customHeight="1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</row>
    <row r="144" spans="2:11" ht="7.5" customHeight="1">
      <c r="B144" s="235"/>
      <c r="C144" s="236"/>
      <c r="D144" s="236"/>
      <c r="E144" s="236"/>
      <c r="F144" s="236"/>
      <c r="G144" s="236"/>
      <c r="H144" s="236"/>
      <c r="I144" s="236"/>
      <c r="J144" s="236"/>
      <c r="K144" s="237"/>
    </row>
    <row r="145" spans="2:11" ht="45" customHeight="1">
      <c r="B145" s="238"/>
      <c r="C145" s="343" t="s">
        <v>1104</v>
      </c>
      <c r="D145" s="343"/>
      <c r="E145" s="343"/>
      <c r="F145" s="343"/>
      <c r="G145" s="343"/>
      <c r="H145" s="343"/>
      <c r="I145" s="343"/>
      <c r="J145" s="343"/>
      <c r="K145" s="239"/>
    </row>
    <row r="146" spans="2:11" ht="17.25" customHeight="1">
      <c r="B146" s="238"/>
      <c r="C146" s="240" t="s">
        <v>1040</v>
      </c>
      <c r="D146" s="240"/>
      <c r="E146" s="240"/>
      <c r="F146" s="240" t="s">
        <v>1041</v>
      </c>
      <c r="G146" s="241"/>
      <c r="H146" s="240" t="s">
        <v>119</v>
      </c>
      <c r="I146" s="240" t="s">
        <v>56</v>
      </c>
      <c r="J146" s="240" t="s">
        <v>1042</v>
      </c>
      <c r="K146" s="239"/>
    </row>
    <row r="147" spans="2:11" ht="17.25" customHeight="1">
      <c r="B147" s="238"/>
      <c r="C147" s="242" t="s">
        <v>1043</v>
      </c>
      <c r="D147" s="242"/>
      <c r="E147" s="242"/>
      <c r="F147" s="243" t="s">
        <v>1044</v>
      </c>
      <c r="G147" s="244"/>
      <c r="H147" s="242"/>
      <c r="I147" s="242"/>
      <c r="J147" s="242" t="s">
        <v>1045</v>
      </c>
      <c r="K147" s="239"/>
    </row>
    <row r="148" spans="2:11" ht="5.25" customHeight="1">
      <c r="B148" s="248"/>
      <c r="C148" s="245"/>
      <c r="D148" s="245"/>
      <c r="E148" s="245"/>
      <c r="F148" s="245"/>
      <c r="G148" s="246"/>
      <c r="H148" s="245"/>
      <c r="I148" s="245"/>
      <c r="J148" s="245"/>
      <c r="K148" s="269"/>
    </row>
    <row r="149" spans="2:11" ht="15" customHeight="1">
      <c r="B149" s="248"/>
      <c r="C149" s="273" t="s">
        <v>1049</v>
      </c>
      <c r="D149" s="228"/>
      <c r="E149" s="228"/>
      <c r="F149" s="274" t="s">
        <v>1046</v>
      </c>
      <c r="G149" s="228"/>
      <c r="H149" s="273" t="s">
        <v>1085</v>
      </c>
      <c r="I149" s="273" t="s">
        <v>1048</v>
      </c>
      <c r="J149" s="273">
        <v>120</v>
      </c>
      <c r="K149" s="269"/>
    </row>
    <row r="150" spans="2:11" ht="15" customHeight="1">
      <c r="B150" s="248"/>
      <c r="C150" s="273" t="s">
        <v>1094</v>
      </c>
      <c r="D150" s="228"/>
      <c r="E150" s="228"/>
      <c r="F150" s="274" t="s">
        <v>1046</v>
      </c>
      <c r="G150" s="228"/>
      <c r="H150" s="273" t="s">
        <v>1105</v>
      </c>
      <c r="I150" s="273" t="s">
        <v>1048</v>
      </c>
      <c r="J150" s="273" t="s">
        <v>1096</v>
      </c>
      <c r="K150" s="269"/>
    </row>
    <row r="151" spans="2:11" ht="15" customHeight="1">
      <c r="B151" s="248"/>
      <c r="C151" s="273" t="s">
        <v>995</v>
      </c>
      <c r="D151" s="228"/>
      <c r="E151" s="228"/>
      <c r="F151" s="274" t="s">
        <v>1046</v>
      </c>
      <c r="G151" s="228"/>
      <c r="H151" s="273" t="s">
        <v>1106</v>
      </c>
      <c r="I151" s="273" t="s">
        <v>1048</v>
      </c>
      <c r="J151" s="273" t="s">
        <v>1096</v>
      </c>
      <c r="K151" s="269"/>
    </row>
    <row r="152" spans="2:11" ht="15" customHeight="1">
      <c r="B152" s="248"/>
      <c r="C152" s="273" t="s">
        <v>1051</v>
      </c>
      <c r="D152" s="228"/>
      <c r="E152" s="228"/>
      <c r="F152" s="274" t="s">
        <v>1052</v>
      </c>
      <c r="G152" s="228"/>
      <c r="H152" s="273" t="s">
        <v>1085</v>
      </c>
      <c r="I152" s="273" t="s">
        <v>1048</v>
      </c>
      <c r="J152" s="273">
        <v>50</v>
      </c>
      <c r="K152" s="269"/>
    </row>
    <row r="153" spans="2:11" ht="15" customHeight="1">
      <c r="B153" s="248"/>
      <c r="C153" s="273" t="s">
        <v>1054</v>
      </c>
      <c r="D153" s="228"/>
      <c r="E153" s="228"/>
      <c r="F153" s="274" t="s">
        <v>1046</v>
      </c>
      <c r="G153" s="228"/>
      <c r="H153" s="273" t="s">
        <v>1085</v>
      </c>
      <c r="I153" s="273" t="s">
        <v>1056</v>
      </c>
      <c r="J153" s="273"/>
      <c r="K153" s="269"/>
    </row>
    <row r="154" spans="2:11" ht="15" customHeight="1">
      <c r="B154" s="248"/>
      <c r="C154" s="273" t="s">
        <v>1065</v>
      </c>
      <c r="D154" s="228"/>
      <c r="E154" s="228"/>
      <c r="F154" s="274" t="s">
        <v>1052</v>
      </c>
      <c r="G154" s="228"/>
      <c r="H154" s="273" t="s">
        <v>1085</v>
      </c>
      <c r="I154" s="273" t="s">
        <v>1048</v>
      </c>
      <c r="J154" s="273">
        <v>50</v>
      </c>
      <c r="K154" s="269"/>
    </row>
    <row r="155" spans="2:11" ht="15" customHeight="1">
      <c r="B155" s="248"/>
      <c r="C155" s="273" t="s">
        <v>1073</v>
      </c>
      <c r="D155" s="228"/>
      <c r="E155" s="228"/>
      <c r="F155" s="274" t="s">
        <v>1052</v>
      </c>
      <c r="G155" s="228"/>
      <c r="H155" s="273" t="s">
        <v>1085</v>
      </c>
      <c r="I155" s="273" t="s">
        <v>1048</v>
      </c>
      <c r="J155" s="273">
        <v>50</v>
      </c>
      <c r="K155" s="269"/>
    </row>
    <row r="156" spans="2:11" ht="15" customHeight="1">
      <c r="B156" s="248"/>
      <c r="C156" s="273" t="s">
        <v>1071</v>
      </c>
      <c r="D156" s="228"/>
      <c r="E156" s="228"/>
      <c r="F156" s="274" t="s">
        <v>1052</v>
      </c>
      <c r="G156" s="228"/>
      <c r="H156" s="273" t="s">
        <v>1085</v>
      </c>
      <c r="I156" s="273" t="s">
        <v>1048</v>
      </c>
      <c r="J156" s="273">
        <v>50</v>
      </c>
      <c r="K156" s="269"/>
    </row>
    <row r="157" spans="2:11" ht="15" customHeight="1">
      <c r="B157" s="248"/>
      <c r="C157" s="273" t="s">
        <v>94</v>
      </c>
      <c r="D157" s="228"/>
      <c r="E157" s="228"/>
      <c r="F157" s="274" t="s">
        <v>1046</v>
      </c>
      <c r="G157" s="228"/>
      <c r="H157" s="273" t="s">
        <v>1107</v>
      </c>
      <c r="I157" s="273" t="s">
        <v>1048</v>
      </c>
      <c r="J157" s="273" t="s">
        <v>1108</v>
      </c>
      <c r="K157" s="269"/>
    </row>
    <row r="158" spans="2:11" ht="15" customHeight="1">
      <c r="B158" s="248"/>
      <c r="C158" s="273" t="s">
        <v>1109</v>
      </c>
      <c r="D158" s="228"/>
      <c r="E158" s="228"/>
      <c r="F158" s="274" t="s">
        <v>1046</v>
      </c>
      <c r="G158" s="228"/>
      <c r="H158" s="273" t="s">
        <v>1110</v>
      </c>
      <c r="I158" s="273" t="s">
        <v>1080</v>
      </c>
      <c r="J158" s="273"/>
      <c r="K158" s="269"/>
    </row>
    <row r="159" spans="2:11" ht="15" customHeight="1">
      <c r="B159" s="275"/>
      <c r="C159" s="257"/>
      <c r="D159" s="257"/>
      <c r="E159" s="257"/>
      <c r="F159" s="257"/>
      <c r="G159" s="257"/>
      <c r="H159" s="257"/>
      <c r="I159" s="257"/>
      <c r="J159" s="257"/>
      <c r="K159" s="276"/>
    </row>
    <row r="160" spans="2:11" ht="18.75" customHeight="1">
      <c r="B160" s="224"/>
      <c r="C160" s="228"/>
      <c r="D160" s="228"/>
      <c r="E160" s="228"/>
      <c r="F160" s="247"/>
      <c r="G160" s="228"/>
      <c r="H160" s="228"/>
      <c r="I160" s="228"/>
      <c r="J160" s="228"/>
      <c r="K160" s="224"/>
    </row>
    <row r="161" spans="2:11" ht="18.75" customHeight="1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</row>
    <row r="162" spans="2:11" ht="7.5" customHeight="1">
      <c r="B162" s="216"/>
      <c r="C162" s="217"/>
      <c r="D162" s="217"/>
      <c r="E162" s="217"/>
      <c r="F162" s="217"/>
      <c r="G162" s="217"/>
      <c r="H162" s="217"/>
      <c r="I162" s="217"/>
      <c r="J162" s="217"/>
      <c r="K162" s="218"/>
    </row>
    <row r="163" spans="2:11" ht="45" customHeight="1">
      <c r="B163" s="219"/>
      <c r="C163" s="342" t="s">
        <v>1111</v>
      </c>
      <c r="D163" s="342"/>
      <c r="E163" s="342"/>
      <c r="F163" s="342"/>
      <c r="G163" s="342"/>
      <c r="H163" s="342"/>
      <c r="I163" s="342"/>
      <c r="J163" s="342"/>
      <c r="K163" s="220"/>
    </row>
    <row r="164" spans="2:11" ht="17.25" customHeight="1">
      <c r="B164" s="219"/>
      <c r="C164" s="240" t="s">
        <v>1040</v>
      </c>
      <c r="D164" s="240"/>
      <c r="E164" s="240"/>
      <c r="F164" s="240" t="s">
        <v>1041</v>
      </c>
      <c r="G164" s="277"/>
      <c r="H164" s="278" t="s">
        <v>119</v>
      </c>
      <c r="I164" s="278" t="s">
        <v>56</v>
      </c>
      <c r="J164" s="240" t="s">
        <v>1042</v>
      </c>
      <c r="K164" s="220"/>
    </row>
    <row r="165" spans="2:11" ht="17.25" customHeight="1">
      <c r="B165" s="221"/>
      <c r="C165" s="242" t="s">
        <v>1043</v>
      </c>
      <c r="D165" s="242"/>
      <c r="E165" s="242"/>
      <c r="F165" s="243" t="s">
        <v>1044</v>
      </c>
      <c r="G165" s="279"/>
      <c r="H165" s="280"/>
      <c r="I165" s="280"/>
      <c r="J165" s="242" t="s">
        <v>1045</v>
      </c>
      <c r="K165" s="222"/>
    </row>
    <row r="166" spans="2:11" ht="5.25" customHeight="1">
      <c r="B166" s="248"/>
      <c r="C166" s="245"/>
      <c r="D166" s="245"/>
      <c r="E166" s="245"/>
      <c r="F166" s="245"/>
      <c r="G166" s="246"/>
      <c r="H166" s="245"/>
      <c r="I166" s="245"/>
      <c r="J166" s="245"/>
      <c r="K166" s="269"/>
    </row>
    <row r="167" spans="2:11" ht="15" customHeight="1">
      <c r="B167" s="248"/>
      <c r="C167" s="228" t="s">
        <v>1049</v>
      </c>
      <c r="D167" s="228"/>
      <c r="E167" s="228"/>
      <c r="F167" s="247" t="s">
        <v>1046</v>
      </c>
      <c r="G167" s="228"/>
      <c r="H167" s="228" t="s">
        <v>1085</v>
      </c>
      <c r="I167" s="228" t="s">
        <v>1048</v>
      </c>
      <c r="J167" s="228">
        <v>120</v>
      </c>
      <c r="K167" s="269"/>
    </row>
    <row r="168" spans="2:11" ht="15" customHeight="1">
      <c r="B168" s="248"/>
      <c r="C168" s="228" t="s">
        <v>1094</v>
      </c>
      <c r="D168" s="228"/>
      <c r="E168" s="228"/>
      <c r="F168" s="247" t="s">
        <v>1046</v>
      </c>
      <c r="G168" s="228"/>
      <c r="H168" s="228" t="s">
        <v>1095</v>
      </c>
      <c r="I168" s="228" t="s">
        <v>1048</v>
      </c>
      <c r="J168" s="228" t="s">
        <v>1096</v>
      </c>
      <c r="K168" s="269"/>
    </row>
    <row r="169" spans="2:11" ht="15" customHeight="1">
      <c r="B169" s="248"/>
      <c r="C169" s="228" t="s">
        <v>995</v>
      </c>
      <c r="D169" s="228"/>
      <c r="E169" s="228"/>
      <c r="F169" s="247" t="s">
        <v>1046</v>
      </c>
      <c r="G169" s="228"/>
      <c r="H169" s="228" t="s">
        <v>1112</v>
      </c>
      <c r="I169" s="228" t="s">
        <v>1048</v>
      </c>
      <c r="J169" s="228" t="s">
        <v>1096</v>
      </c>
      <c r="K169" s="269"/>
    </row>
    <row r="170" spans="2:11" ht="15" customHeight="1">
      <c r="B170" s="248"/>
      <c r="C170" s="228" t="s">
        <v>1051</v>
      </c>
      <c r="D170" s="228"/>
      <c r="E170" s="228"/>
      <c r="F170" s="247" t="s">
        <v>1052</v>
      </c>
      <c r="G170" s="228"/>
      <c r="H170" s="228" t="s">
        <v>1112</v>
      </c>
      <c r="I170" s="228" t="s">
        <v>1048</v>
      </c>
      <c r="J170" s="228">
        <v>50</v>
      </c>
      <c r="K170" s="269"/>
    </row>
    <row r="171" spans="2:11" ht="15" customHeight="1">
      <c r="B171" s="248"/>
      <c r="C171" s="228" t="s">
        <v>1054</v>
      </c>
      <c r="D171" s="228"/>
      <c r="E171" s="228"/>
      <c r="F171" s="247" t="s">
        <v>1046</v>
      </c>
      <c r="G171" s="228"/>
      <c r="H171" s="228" t="s">
        <v>1112</v>
      </c>
      <c r="I171" s="228" t="s">
        <v>1056</v>
      </c>
      <c r="J171" s="228"/>
      <c r="K171" s="269"/>
    </row>
    <row r="172" spans="2:11" ht="15" customHeight="1">
      <c r="B172" s="248"/>
      <c r="C172" s="228" t="s">
        <v>1065</v>
      </c>
      <c r="D172" s="228"/>
      <c r="E172" s="228"/>
      <c r="F172" s="247" t="s">
        <v>1052</v>
      </c>
      <c r="G172" s="228"/>
      <c r="H172" s="228" t="s">
        <v>1112</v>
      </c>
      <c r="I172" s="228" t="s">
        <v>1048</v>
      </c>
      <c r="J172" s="228">
        <v>50</v>
      </c>
      <c r="K172" s="269"/>
    </row>
    <row r="173" spans="2:11" ht="15" customHeight="1">
      <c r="B173" s="248"/>
      <c r="C173" s="228" t="s">
        <v>1073</v>
      </c>
      <c r="D173" s="228"/>
      <c r="E173" s="228"/>
      <c r="F173" s="247" t="s">
        <v>1052</v>
      </c>
      <c r="G173" s="228"/>
      <c r="H173" s="228" t="s">
        <v>1112</v>
      </c>
      <c r="I173" s="228" t="s">
        <v>1048</v>
      </c>
      <c r="J173" s="228">
        <v>50</v>
      </c>
      <c r="K173" s="269"/>
    </row>
    <row r="174" spans="2:11" ht="15" customHeight="1">
      <c r="B174" s="248"/>
      <c r="C174" s="228" t="s">
        <v>1071</v>
      </c>
      <c r="D174" s="228"/>
      <c r="E174" s="228"/>
      <c r="F174" s="247" t="s">
        <v>1052</v>
      </c>
      <c r="G174" s="228"/>
      <c r="H174" s="228" t="s">
        <v>1112</v>
      </c>
      <c r="I174" s="228" t="s">
        <v>1048</v>
      </c>
      <c r="J174" s="228">
        <v>50</v>
      </c>
      <c r="K174" s="269"/>
    </row>
    <row r="175" spans="2:11" ht="15" customHeight="1">
      <c r="B175" s="248"/>
      <c r="C175" s="228" t="s">
        <v>118</v>
      </c>
      <c r="D175" s="228"/>
      <c r="E175" s="228"/>
      <c r="F175" s="247" t="s">
        <v>1046</v>
      </c>
      <c r="G175" s="228"/>
      <c r="H175" s="228" t="s">
        <v>1113</v>
      </c>
      <c r="I175" s="228" t="s">
        <v>1114</v>
      </c>
      <c r="J175" s="228"/>
      <c r="K175" s="269"/>
    </row>
    <row r="176" spans="2:11" ht="15" customHeight="1">
      <c r="B176" s="248"/>
      <c r="C176" s="228" t="s">
        <v>56</v>
      </c>
      <c r="D176" s="228"/>
      <c r="E176" s="228"/>
      <c r="F176" s="247" t="s">
        <v>1046</v>
      </c>
      <c r="G176" s="228"/>
      <c r="H176" s="228" t="s">
        <v>1115</v>
      </c>
      <c r="I176" s="228" t="s">
        <v>1116</v>
      </c>
      <c r="J176" s="228">
        <v>1</v>
      </c>
      <c r="K176" s="269"/>
    </row>
    <row r="177" spans="2:11" ht="15" customHeight="1">
      <c r="B177" s="248"/>
      <c r="C177" s="228" t="s">
        <v>52</v>
      </c>
      <c r="D177" s="228"/>
      <c r="E177" s="228"/>
      <c r="F177" s="247" t="s">
        <v>1046</v>
      </c>
      <c r="G177" s="228"/>
      <c r="H177" s="228" t="s">
        <v>1117</v>
      </c>
      <c r="I177" s="228" t="s">
        <v>1048</v>
      </c>
      <c r="J177" s="228">
        <v>20</v>
      </c>
      <c r="K177" s="269"/>
    </row>
    <row r="178" spans="2:11" ht="15" customHeight="1">
      <c r="B178" s="248"/>
      <c r="C178" s="228" t="s">
        <v>119</v>
      </c>
      <c r="D178" s="228"/>
      <c r="E178" s="228"/>
      <c r="F178" s="247" t="s">
        <v>1046</v>
      </c>
      <c r="G178" s="228"/>
      <c r="H178" s="228" t="s">
        <v>1118</v>
      </c>
      <c r="I178" s="228" t="s">
        <v>1048</v>
      </c>
      <c r="J178" s="228">
        <v>255</v>
      </c>
      <c r="K178" s="269"/>
    </row>
    <row r="179" spans="2:11" ht="15" customHeight="1">
      <c r="B179" s="248"/>
      <c r="C179" s="228" t="s">
        <v>120</v>
      </c>
      <c r="D179" s="228"/>
      <c r="E179" s="228"/>
      <c r="F179" s="247" t="s">
        <v>1046</v>
      </c>
      <c r="G179" s="228"/>
      <c r="H179" s="228" t="s">
        <v>1011</v>
      </c>
      <c r="I179" s="228" t="s">
        <v>1048</v>
      </c>
      <c r="J179" s="228">
        <v>10</v>
      </c>
      <c r="K179" s="269"/>
    </row>
    <row r="180" spans="2:11" ht="15" customHeight="1">
      <c r="B180" s="248"/>
      <c r="C180" s="228" t="s">
        <v>121</v>
      </c>
      <c r="D180" s="228"/>
      <c r="E180" s="228"/>
      <c r="F180" s="247" t="s">
        <v>1046</v>
      </c>
      <c r="G180" s="228"/>
      <c r="H180" s="228" t="s">
        <v>1119</v>
      </c>
      <c r="I180" s="228" t="s">
        <v>1080</v>
      </c>
      <c r="J180" s="228"/>
      <c r="K180" s="269"/>
    </row>
    <row r="181" spans="2:11" ht="15" customHeight="1">
      <c r="B181" s="248"/>
      <c r="C181" s="228" t="s">
        <v>1120</v>
      </c>
      <c r="D181" s="228"/>
      <c r="E181" s="228"/>
      <c r="F181" s="247" t="s">
        <v>1046</v>
      </c>
      <c r="G181" s="228"/>
      <c r="H181" s="228" t="s">
        <v>1121</v>
      </c>
      <c r="I181" s="228" t="s">
        <v>1080</v>
      </c>
      <c r="J181" s="228"/>
      <c r="K181" s="269"/>
    </row>
    <row r="182" spans="2:11" ht="15" customHeight="1">
      <c r="B182" s="248"/>
      <c r="C182" s="228" t="s">
        <v>1109</v>
      </c>
      <c r="D182" s="228"/>
      <c r="E182" s="228"/>
      <c r="F182" s="247" t="s">
        <v>1046</v>
      </c>
      <c r="G182" s="228"/>
      <c r="H182" s="228" t="s">
        <v>1122</v>
      </c>
      <c r="I182" s="228" t="s">
        <v>1080</v>
      </c>
      <c r="J182" s="228"/>
      <c r="K182" s="269"/>
    </row>
    <row r="183" spans="2:11" ht="15" customHeight="1">
      <c r="B183" s="248"/>
      <c r="C183" s="228" t="s">
        <v>123</v>
      </c>
      <c r="D183" s="228"/>
      <c r="E183" s="228"/>
      <c r="F183" s="247" t="s">
        <v>1052</v>
      </c>
      <c r="G183" s="228"/>
      <c r="H183" s="228" t="s">
        <v>1123</v>
      </c>
      <c r="I183" s="228" t="s">
        <v>1048</v>
      </c>
      <c r="J183" s="228">
        <v>50</v>
      </c>
      <c r="K183" s="269"/>
    </row>
    <row r="184" spans="2:11" ht="15" customHeight="1">
      <c r="B184" s="248"/>
      <c r="C184" s="228" t="s">
        <v>1124</v>
      </c>
      <c r="D184" s="228"/>
      <c r="E184" s="228"/>
      <c r="F184" s="247" t="s">
        <v>1052</v>
      </c>
      <c r="G184" s="228"/>
      <c r="H184" s="228" t="s">
        <v>1125</v>
      </c>
      <c r="I184" s="228" t="s">
        <v>1126</v>
      </c>
      <c r="J184" s="228"/>
      <c r="K184" s="269"/>
    </row>
    <row r="185" spans="2:11" ht="15" customHeight="1">
      <c r="B185" s="248"/>
      <c r="C185" s="228" t="s">
        <v>1127</v>
      </c>
      <c r="D185" s="228"/>
      <c r="E185" s="228"/>
      <c r="F185" s="247" t="s">
        <v>1052</v>
      </c>
      <c r="G185" s="228"/>
      <c r="H185" s="228" t="s">
        <v>1128</v>
      </c>
      <c r="I185" s="228" t="s">
        <v>1126</v>
      </c>
      <c r="J185" s="228"/>
      <c r="K185" s="269"/>
    </row>
    <row r="186" spans="2:11" ht="15" customHeight="1">
      <c r="B186" s="248"/>
      <c r="C186" s="228" t="s">
        <v>1129</v>
      </c>
      <c r="D186" s="228"/>
      <c r="E186" s="228"/>
      <c r="F186" s="247" t="s">
        <v>1052</v>
      </c>
      <c r="G186" s="228"/>
      <c r="H186" s="228" t="s">
        <v>1130</v>
      </c>
      <c r="I186" s="228" t="s">
        <v>1126</v>
      </c>
      <c r="J186" s="228"/>
      <c r="K186" s="269"/>
    </row>
    <row r="187" spans="2:11" ht="15" customHeight="1">
      <c r="B187" s="248"/>
      <c r="C187" s="281" t="s">
        <v>1131</v>
      </c>
      <c r="D187" s="228"/>
      <c r="E187" s="228"/>
      <c r="F187" s="247" t="s">
        <v>1052</v>
      </c>
      <c r="G187" s="228"/>
      <c r="H187" s="228" t="s">
        <v>1132</v>
      </c>
      <c r="I187" s="228" t="s">
        <v>1133</v>
      </c>
      <c r="J187" s="282" t="s">
        <v>1134</v>
      </c>
      <c r="K187" s="269"/>
    </row>
    <row r="188" spans="2:11" ht="15" customHeight="1">
      <c r="B188" s="248"/>
      <c r="C188" s="233" t="s">
        <v>41</v>
      </c>
      <c r="D188" s="228"/>
      <c r="E188" s="228"/>
      <c r="F188" s="247" t="s">
        <v>1046</v>
      </c>
      <c r="G188" s="228"/>
      <c r="H188" s="224" t="s">
        <v>1135</v>
      </c>
      <c r="I188" s="228" t="s">
        <v>1136</v>
      </c>
      <c r="J188" s="228"/>
      <c r="K188" s="269"/>
    </row>
    <row r="189" spans="2:11" ht="15" customHeight="1">
      <c r="B189" s="248"/>
      <c r="C189" s="233" t="s">
        <v>1137</v>
      </c>
      <c r="D189" s="228"/>
      <c r="E189" s="228"/>
      <c r="F189" s="247" t="s">
        <v>1046</v>
      </c>
      <c r="G189" s="228"/>
      <c r="H189" s="228" t="s">
        <v>1138</v>
      </c>
      <c r="I189" s="228" t="s">
        <v>1080</v>
      </c>
      <c r="J189" s="228"/>
      <c r="K189" s="269"/>
    </row>
    <row r="190" spans="2:11" ht="15" customHeight="1">
      <c r="B190" s="248"/>
      <c r="C190" s="233" t="s">
        <v>1139</v>
      </c>
      <c r="D190" s="228"/>
      <c r="E190" s="228"/>
      <c r="F190" s="247" t="s">
        <v>1046</v>
      </c>
      <c r="G190" s="228"/>
      <c r="H190" s="228" t="s">
        <v>1140</v>
      </c>
      <c r="I190" s="228" t="s">
        <v>1080</v>
      </c>
      <c r="J190" s="228"/>
      <c r="K190" s="269"/>
    </row>
    <row r="191" spans="2:11" ht="15" customHeight="1">
      <c r="B191" s="248"/>
      <c r="C191" s="233" t="s">
        <v>1141</v>
      </c>
      <c r="D191" s="228"/>
      <c r="E191" s="228"/>
      <c r="F191" s="247" t="s">
        <v>1052</v>
      </c>
      <c r="G191" s="228"/>
      <c r="H191" s="228" t="s">
        <v>1142</v>
      </c>
      <c r="I191" s="228" t="s">
        <v>1080</v>
      </c>
      <c r="J191" s="228"/>
      <c r="K191" s="269"/>
    </row>
    <row r="192" spans="2:11" ht="15" customHeight="1">
      <c r="B192" s="275"/>
      <c r="C192" s="283"/>
      <c r="D192" s="257"/>
      <c r="E192" s="257"/>
      <c r="F192" s="257"/>
      <c r="G192" s="257"/>
      <c r="H192" s="257"/>
      <c r="I192" s="257"/>
      <c r="J192" s="257"/>
      <c r="K192" s="276"/>
    </row>
    <row r="193" spans="2:11" ht="18.75" customHeight="1">
      <c r="B193" s="224"/>
      <c r="C193" s="228"/>
      <c r="D193" s="228"/>
      <c r="E193" s="228"/>
      <c r="F193" s="247"/>
      <c r="G193" s="228"/>
      <c r="H193" s="228"/>
      <c r="I193" s="228"/>
      <c r="J193" s="228"/>
      <c r="K193" s="224"/>
    </row>
    <row r="194" spans="2:11" ht="18.75" customHeight="1">
      <c r="B194" s="224"/>
      <c r="C194" s="228"/>
      <c r="D194" s="228"/>
      <c r="E194" s="228"/>
      <c r="F194" s="247"/>
      <c r="G194" s="228"/>
      <c r="H194" s="228"/>
      <c r="I194" s="228"/>
      <c r="J194" s="228"/>
      <c r="K194" s="224"/>
    </row>
    <row r="195" spans="2:11" ht="18.75" customHeight="1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</row>
    <row r="196" spans="2:11" ht="13.5">
      <c r="B196" s="216"/>
      <c r="C196" s="217"/>
      <c r="D196" s="217"/>
      <c r="E196" s="217"/>
      <c r="F196" s="217"/>
      <c r="G196" s="217"/>
      <c r="H196" s="217"/>
      <c r="I196" s="217"/>
      <c r="J196" s="217"/>
      <c r="K196" s="218"/>
    </row>
    <row r="197" spans="2:11" ht="20.5">
      <c r="B197" s="219"/>
      <c r="C197" s="342" t="s">
        <v>1143</v>
      </c>
      <c r="D197" s="342"/>
      <c r="E197" s="342"/>
      <c r="F197" s="342"/>
      <c r="G197" s="342"/>
      <c r="H197" s="342"/>
      <c r="I197" s="342"/>
      <c r="J197" s="342"/>
      <c r="K197" s="220"/>
    </row>
    <row r="198" spans="2:11" ht="25.5" customHeight="1">
      <c r="B198" s="219"/>
      <c r="C198" s="284" t="s">
        <v>1144</v>
      </c>
      <c r="D198" s="284"/>
      <c r="E198" s="284"/>
      <c r="F198" s="284" t="s">
        <v>1145</v>
      </c>
      <c r="G198" s="285"/>
      <c r="H198" s="341" t="s">
        <v>1146</v>
      </c>
      <c r="I198" s="341"/>
      <c r="J198" s="341"/>
      <c r="K198" s="220"/>
    </row>
    <row r="199" spans="2:11" ht="5.25" customHeight="1">
      <c r="B199" s="248"/>
      <c r="C199" s="245"/>
      <c r="D199" s="245"/>
      <c r="E199" s="245"/>
      <c r="F199" s="245"/>
      <c r="G199" s="228"/>
      <c r="H199" s="245"/>
      <c r="I199" s="245"/>
      <c r="J199" s="245"/>
      <c r="K199" s="269"/>
    </row>
    <row r="200" spans="2:11" ht="15" customHeight="1">
      <c r="B200" s="248"/>
      <c r="C200" s="228" t="s">
        <v>1136</v>
      </c>
      <c r="D200" s="228"/>
      <c r="E200" s="228"/>
      <c r="F200" s="247" t="s">
        <v>42</v>
      </c>
      <c r="G200" s="228"/>
      <c r="H200" s="339" t="s">
        <v>1147</v>
      </c>
      <c r="I200" s="339"/>
      <c r="J200" s="339"/>
      <c r="K200" s="269"/>
    </row>
    <row r="201" spans="2:11" ht="15" customHeight="1">
      <c r="B201" s="248"/>
      <c r="C201" s="254"/>
      <c r="D201" s="228"/>
      <c r="E201" s="228"/>
      <c r="F201" s="247" t="s">
        <v>43</v>
      </c>
      <c r="G201" s="228"/>
      <c r="H201" s="339" t="s">
        <v>1148</v>
      </c>
      <c r="I201" s="339"/>
      <c r="J201" s="339"/>
      <c r="K201" s="269"/>
    </row>
    <row r="202" spans="2:11" ht="15" customHeight="1">
      <c r="B202" s="248"/>
      <c r="C202" s="254"/>
      <c r="D202" s="228"/>
      <c r="E202" s="228"/>
      <c r="F202" s="247" t="s">
        <v>46</v>
      </c>
      <c r="G202" s="228"/>
      <c r="H202" s="339" t="s">
        <v>1149</v>
      </c>
      <c r="I202" s="339"/>
      <c r="J202" s="339"/>
      <c r="K202" s="269"/>
    </row>
    <row r="203" spans="2:11" ht="15" customHeight="1">
      <c r="B203" s="248"/>
      <c r="C203" s="228"/>
      <c r="D203" s="228"/>
      <c r="E203" s="228"/>
      <c r="F203" s="247" t="s">
        <v>44</v>
      </c>
      <c r="G203" s="228"/>
      <c r="H203" s="339" t="s">
        <v>1150</v>
      </c>
      <c r="I203" s="339"/>
      <c r="J203" s="339"/>
      <c r="K203" s="269"/>
    </row>
    <row r="204" spans="2:11" ht="15" customHeight="1">
      <c r="B204" s="248"/>
      <c r="C204" s="228"/>
      <c r="D204" s="228"/>
      <c r="E204" s="228"/>
      <c r="F204" s="247" t="s">
        <v>45</v>
      </c>
      <c r="G204" s="228"/>
      <c r="H204" s="339" t="s">
        <v>1151</v>
      </c>
      <c r="I204" s="339"/>
      <c r="J204" s="339"/>
      <c r="K204" s="269"/>
    </row>
    <row r="205" spans="2:11" ht="15" customHeight="1">
      <c r="B205" s="248"/>
      <c r="C205" s="228"/>
      <c r="D205" s="228"/>
      <c r="E205" s="228"/>
      <c r="F205" s="247"/>
      <c r="G205" s="228"/>
      <c r="H205" s="228"/>
      <c r="I205" s="228"/>
      <c r="J205" s="228"/>
      <c r="K205" s="269"/>
    </row>
    <row r="206" spans="2:11" ht="15" customHeight="1">
      <c r="B206" s="248"/>
      <c r="C206" s="228" t="s">
        <v>1092</v>
      </c>
      <c r="D206" s="228"/>
      <c r="E206" s="228"/>
      <c r="F206" s="247" t="s">
        <v>78</v>
      </c>
      <c r="G206" s="228"/>
      <c r="H206" s="339" t="s">
        <v>1152</v>
      </c>
      <c r="I206" s="339"/>
      <c r="J206" s="339"/>
      <c r="K206" s="269"/>
    </row>
    <row r="207" spans="2:11" ht="15" customHeight="1">
      <c r="B207" s="248"/>
      <c r="C207" s="254"/>
      <c r="D207" s="228"/>
      <c r="E207" s="228"/>
      <c r="F207" s="247" t="s">
        <v>990</v>
      </c>
      <c r="G207" s="228"/>
      <c r="H207" s="339" t="s">
        <v>991</v>
      </c>
      <c r="I207" s="339"/>
      <c r="J207" s="339"/>
      <c r="K207" s="269"/>
    </row>
    <row r="208" spans="2:11" ht="15" customHeight="1">
      <c r="B208" s="248"/>
      <c r="C208" s="228"/>
      <c r="D208" s="228"/>
      <c r="E208" s="228"/>
      <c r="F208" s="247" t="s">
        <v>988</v>
      </c>
      <c r="G208" s="228"/>
      <c r="H208" s="339" t="s">
        <v>1153</v>
      </c>
      <c r="I208" s="339"/>
      <c r="J208" s="339"/>
      <c r="K208" s="269"/>
    </row>
    <row r="209" spans="2:11" ht="15" customHeight="1">
      <c r="B209" s="286"/>
      <c r="C209" s="254"/>
      <c r="D209" s="254"/>
      <c r="E209" s="254"/>
      <c r="F209" s="247" t="s">
        <v>992</v>
      </c>
      <c r="G209" s="233"/>
      <c r="H209" s="340" t="s">
        <v>993</v>
      </c>
      <c r="I209" s="340"/>
      <c r="J209" s="340"/>
      <c r="K209" s="287"/>
    </row>
    <row r="210" spans="2:11" ht="15" customHeight="1">
      <c r="B210" s="286"/>
      <c r="C210" s="254"/>
      <c r="D210" s="254"/>
      <c r="E210" s="254"/>
      <c r="F210" s="247" t="s">
        <v>994</v>
      </c>
      <c r="G210" s="233"/>
      <c r="H210" s="340" t="s">
        <v>1154</v>
      </c>
      <c r="I210" s="340"/>
      <c r="J210" s="340"/>
      <c r="K210" s="287"/>
    </row>
    <row r="211" spans="2:11" ht="15" customHeight="1">
      <c r="B211" s="286"/>
      <c r="C211" s="254"/>
      <c r="D211" s="254"/>
      <c r="E211" s="254"/>
      <c r="F211" s="288"/>
      <c r="G211" s="233"/>
      <c r="H211" s="289"/>
      <c r="I211" s="289"/>
      <c r="J211" s="289"/>
      <c r="K211" s="287"/>
    </row>
    <row r="212" spans="2:11" ht="15" customHeight="1">
      <c r="B212" s="286"/>
      <c r="C212" s="228" t="s">
        <v>1116</v>
      </c>
      <c r="D212" s="254"/>
      <c r="E212" s="254"/>
      <c r="F212" s="247">
        <v>1</v>
      </c>
      <c r="G212" s="233"/>
      <c r="H212" s="340" t="s">
        <v>1155</v>
      </c>
      <c r="I212" s="340"/>
      <c r="J212" s="340"/>
      <c r="K212" s="287"/>
    </row>
    <row r="213" spans="2:11" ht="15" customHeight="1">
      <c r="B213" s="286"/>
      <c r="C213" s="254"/>
      <c r="D213" s="254"/>
      <c r="E213" s="254"/>
      <c r="F213" s="247">
        <v>2</v>
      </c>
      <c r="G213" s="233"/>
      <c r="H213" s="340" t="s">
        <v>1156</v>
      </c>
      <c r="I213" s="340"/>
      <c r="J213" s="340"/>
      <c r="K213" s="287"/>
    </row>
    <row r="214" spans="2:11" ht="15" customHeight="1">
      <c r="B214" s="286"/>
      <c r="C214" s="254"/>
      <c r="D214" s="254"/>
      <c r="E214" s="254"/>
      <c r="F214" s="247">
        <v>3</v>
      </c>
      <c r="G214" s="233"/>
      <c r="H214" s="340" t="s">
        <v>1157</v>
      </c>
      <c r="I214" s="340"/>
      <c r="J214" s="340"/>
      <c r="K214" s="287"/>
    </row>
    <row r="215" spans="2:11" ht="15" customHeight="1">
      <c r="B215" s="286"/>
      <c r="C215" s="254"/>
      <c r="D215" s="254"/>
      <c r="E215" s="254"/>
      <c r="F215" s="247">
        <v>4</v>
      </c>
      <c r="G215" s="233"/>
      <c r="H215" s="340" t="s">
        <v>1158</v>
      </c>
      <c r="I215" s="340"/>
      <c r="J215" s="340"/>
      <c r="K215" s="287"/>
    </row>
    <row r="216" spans="2:11" ht="12.75" customHeight="1">
      <c r="B216" s="290"/>
      <c r="C216" s="291"/>
      <c r="D216" s="291"/>
      <c r="E216" s="291"/>
      <c r="F216" s="291"/>
      <c r="G216" s="291"/>
      <c r="H216" s="291"/>
      <c r="I216" s="291"/>
      <c r="J216" s="291"/>
      <c r="K216" s="292"/>
    </row>
  </sheetData>
  <sheetProtection algorithmName="SHA-512" hashValue="xT69cq+/JVqboHBAtd5dvLmibHr+EZuhThALwKZ1mjgfRauE5WBruiII7Efy6JXsDMedf/QQh094CZeHM1TcIQ==" saltValue="GEuOmwsfg0qNfaNu8qXYew==" spinCount="100000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WINGERTNB1\Jozef</dc:creator>
  <cp:keywords/>
  <dc:description/>
  <cp:lastModifiedBy>Jozef</cp:lastModifiedBy>
  <dcterms:created xsi:type="dcterms:W3CDTF">2017-06-28T14:36:39Z</dcterms:created>
  <dcterms:modified xsi:type="dcterms:W3CDTF">2017-06-28T14:36:51Z</dcterms:modified>
  <cp:category/>
  <cp:version/>
  <cp:contentType/>
  <cp:contentStatus/>
</cp:coreProperties>
</file>